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59" yWindow="-13" windowWidth="12489" windowHeight="10630"/>
  </bookViews>
  <sheets>
    <sheet name="統計表" sheetId="4" r:id="rId1"/>
    <sheet name="工作表3" sheetId="5" state="hidden" r:id="rId2"/>
    <sheet name="抬頭" sheetId="2" state="hidden" r:id="rId3"/>
  </sheets>
  <definedNames>
    <definedName name="_xlnm.Print_Area" localSheetId="0">統計表!$A$1:$U$26</definedName>
    <definedName name="版本">工作表3!$A$5:$A$11</definedName>
    <definedName name="臺北市市立松山國小書籍需求統計">#REF!</definedName>
  </definedNames>
  <calcPr calcId="152511"/>
</workbook>
</file>

<file path=xl/calcChain.xml><?xml version="1.0" encoding="utf-8"?>
<calcChain xmlns="http://schemas.openxmlformats.org/spreadsheetml/2006/main">
  <c r="R7" i="4" l="1"/>
  <c r="Q7" i="4"/>
  <c r="R5" i="4"/>
  <c r="Q5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Y6" i="4"/>
  <c r="AA6" i="4"/>
  <c r="S9" i="4"/>
  <c r="S8" i="4"/>
  <c r="U8" i="4"/>
  <c r="X6" i="4"/>
  <c r="Z6" i="4"/>
  <c r="Y5" i="4"/>
  <c r="AA5" i="4"/>
  <c r="S6" i="4"/>
  <c r="U6" i="4"/>
  <c r="X5" i="4"/>
  <c r="Z5" i="4"/>
  <c r="S7" i="4"/>
  <c r="Y4" i="4"/>
  <c r="AA4" i="4"/>
  <c r="S4" i="4"/>
  <c r="U4" i="4"/>
  <c r="S5" i="4"/>
  <c r="X4" i="4"/>
  <c r="Z4" i="4"/>
  <c r="AA7" i="4"/>
  <c r="O13" i="4"/>
  <c r="Z7" i="4"/>
  <c r="O12" i="4"/>
  <c r="T10" i="4"/>
  <c r="O14" i="4"/>
</calcChain>
</file>

<file path=xl/sharedStrings.xml><?xml version="1.0" encoding="utf-8"?>
<sst xmlns="http://schemas.openxmlformats.org/spreadsheetml/2006/main" count="348" uniqueCount="76">
  <si>
    <t>抬頭1</t>
  </si>
  <si>
    <t>抬頭2</t>
  </si>
  <si>
    <t>花蓮縣縣立玉里國中學校與學生用書補助統計</t>
  </si>
  <si>
    <t xml:space="preserve">康軒 </t>
    <phoneticPr fontId="2" type="noConversion"/>
  </si>
  <si>
    <t>年級</t>
    <phoneticPr fontId="3" type="noConversion"/>
  </si>
  <si>
    <t>國文</t>
    <phoneticPr fontId="3" type="noConversion"/>
  </si>
  <si>
    <t>數學</t>
    <phoneticPr fontId="3" type="noConversion"/>
  </si>
  <si>
    <t>社會</t>
    <phoneticPr fontId="3" type="noConversion"/>
  </si>
  <si>
    <t>自然科學</t>
    <phoneticPr fontId="3" type="noConversion"/>
  </si>
  <si>
    <t>英語</t>
    <phoneticPr fontId="3" type="noConversion"/>
  </si>
  <si>
    <t>健體</t>
    <phoneticPr fontId="3" type="noConversion"/>
  </si>
  <si>
    <t>綜合</t>
    <phoneticPr fontId="3" type="noConversion"/>
  </si>
  <si>
    <t>藝術</t>
    <phoneticPr fontId="3" type="noConversion"/>
  </si>
  <si>
    <t>科技</t>
    <phoneticPr fontId="3" type="noConversion"/>
  </si>
  <si>
    <t>每人補助金額</t>
    <phoneticPr fontId="3" type="noConversion"/>
  </si>
  <si>
    <t>補助
學生數</t>
    <phoneticPr fontId="3" type="noConversion"/>
  </si>
  <si>
    <r>
      <t xml:space="preserve">年級
</t>
    </r>
    <r>
      <rPr>
        <sz val="10"/>
        <color indexed="8"/>
        <rFont val="標楷體"/>
        <family val="4"/>
        <charset val="136"/>
      </rPr>
      <t>補助金額</t>
    </r>
    <phoneticPr fontId="3" type="noConversion"/>
  </si>
  <si>
    <t>課本</t>
    <phoneticPr fontId="3" type="noConversion"/>
  </si>
  <si>
    <t>習作</t>
    <phoneticPr fontId="3" type="noConversion"/>
  </si>
  <si>
    <t>習作</t>
    <phoneticPr fontId="3" type="noConversion"/>
  </si>
  <si>
    <t>課本</t>
    <phoneticPr fontId="3" type="noConversion"/>
  </si>
  <si>
    <t>習作</t>
    <phoneticPr fontId="3" type="noConversion"/>
  </si>
  <si>
    <t>課本</t>
    <phoneticPr fontId="3" type="noConversion"/>
  </si>
  <si>
    <t>課本</t>
    <phoneticPr fontId="3" type="noConversion"/>
  </si>
  <si>
    <t>課本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</si>
  <si>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</si>
  <si>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</si>
  <si>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</si>
  <si>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補助對象：本縣公立國民中小學之學生、私立國民中小學原住民族籍學生</t>
    <phoneticPr fontId="3" type="noConversion"/>
  </si>
  <si>
    <t>補助版本：經教育部採購議價通過之審定本及藝能科教科書。</t>
    <phoneticPr fontId="3" type="noConversion"/>
  </si>
  <si>
    <t>2.統計表正本及原始憑證留校備查。</t>
    <phoneticPr fontId="3" type="noConversion"/>
  </si>
  <si>
    <t>承辦人：</t>
    <phoneticPr fontId="3" type="noConversion"/>
  </si>
  <si>
    <t>教務(導)主任：</t>
    <phoneticPr fontId="3" type="noConversion"/>
  </si>
  <si>
    <t>會計人員：</t>
    <phoneticPr fontId="3" type="noConversion"/>
  </si>
  <si>
    <t>承辦人聯絡電話：</t>
    <phoneticPr fontId="3" type="noConversion"/>
  </si>
  <si>
    <t>翰林</t>
    <phoneticPr fontId="2" type="noConversion"/>
  </si>
  <si>
    <t>佳音</t>
    <phoneticPr fontId="2" type="noConversion"/>
  </si>
  <si>
    <t>南一</t>
    <phoneticPr fontId="2" type="noConversion"/>
  </si>
  <si>
    <t>全華</t>
    <phoneticPr fontId="2" type="noConversion"/>
  </si>
  <si>
    <t>奇鼎</t>
    <phoneticPr fontId="2" type="noConversion"/>
  </si>
  <si>
    <t>國文</t>
  </si>
  <si>
    <t>數學</t>
  </si>
  <si>
    <t>社會</t>
  </si>
  <si>
    <t>自然科學</t>
  </si>
  <si>
    <t>健康與體育</t>
  </si>
  <si>
    <t>綜合活動</t>
  </si>
  <si>
    <t>藝術</t>
  </si>
  <si>
    <t>國中英語</t>
  </si>
  <si>
    <t>科技</t>
  </si>
  <si>
    <t>類別</t>
  </si>
  <si>
    <t>課本</t>
  </si>
  <si>
    <t>習作</t>
  </si>
  <si>
    <r>
      <rPr>
        <sz val="12"/>
        <rFont val="標楷體"/>
        <family val="4"/>
        <charset val="136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>)</t>
    </r>
  </si>
  <si>
    <t>年級</t>
    <phoneticPr fontId="1" type="noConversion"/>
  </si>
  <si>
    <t>無</t>
  </si>
  <si>
    <t>無</t>
    <phoneticPr fontId="2" type="noConversion"/>
  </si>
  <si>
    <t>110學年度第1學期審定本與藝能科教科書補助金額統計表</t>
  </si>
  <si>
    <t>花蓮縣</t>
    <phoneticPr fontId="3" type="noConversion"/>
  </si>
  <si>
    <t>學校名稱</t>
  </si>
  <si>
    <t>1.請將本表列印核章後，於110年9月24日(星期五)前，掃描上傳至校務系統。</t>
    <phoneticPr fontId="3" type="noConversion"/>
  </si>
  <si>
    <t>審定本教科書補助合計</t>
    <phoneticPr fontId="3" type="noConversion"/>
  </si>
  <si>
    <t>藝能科教科書補助合計</t>
    <phoneticPr fontId="3" type="noConversion"/>
  </si>
  <si>
    <t>–</t>
  </si>
  <si>
    <t>110學年度第1學期全校原住民族籍補助金額</t>
    <phoneticPr fontId="3" type="noConversion"/>
  </si>
  <si>
    <t>原住民族籍學生補助金額</t>
    <phoneticPr fontId="3" type="noConversion"/>
  </si>
  <si>
    <t>2.請將本表列印核章後，於110年9月24日(星期五)前，掃描上傳至校務系統。</t>
    <phoneticPr fontId="3" type="noConversion"/>
  </si>
  <si>
    <t>3.倘學生同時有「原住民族籍」及「低收入戶或中低收入戶身分」，請優先以「低收入戶或中低收
入戶身分」申請國教署補助「花東地區接受義務教育學生書籍費」。</t>
    <phoneticPr fontId="3" type="noConversion"/>
  </si>
  <si>
    <t>校長：</t>
    <phoneticPr fontId="3" type="noConversion"/>
  </si>
  <si>
    <t>1.學校名稱及黃色塊欄位請一一填列，列印建議以「橫向」、「窄邊界」、縮小「95%」最佳。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</si>
  <si>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</si>
  <si>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</si>
  <si>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</si>
  <si>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審定本</t>
    <phoneticPr fontId="3" type="noConversion"/>
  </si>
  <si>
    <t>藝能科</t>
    <phoneticPr fontId="3" type="noConversion"/>
  </si>
  <si>
    <t>藝能科
合計</t>
    <phoneticPr fontId="3" type="noConversion"/>
  </si>
  <si>
    <t>審定本
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</si>
</sst>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3" formatCode="#,##0_);[Red]\(#,##0\)"/>
    <numFmt numFmtId="184" formatCode="#,##0_ "/>
  </numFmts>
  <fonts count="21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微軟正黑體"/>
      <family val="2"/>
      <charset val="136"/>
    </font>
    <font>
      <b/>
      <sz val="12"/>
      <name val="Times New Roman"/>
      <family val="1"/>
    </font>
    <font>
      <b/>
      <sz val="12"/>
      <name val="Times New Roman"/>
      <family val="1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6"/>
      <color rgb="FFFF0000"/>
      <name val="標楷體"/>
      <family val="4"/>
      <charset val="136"/>
    </font>
    <font>
      <b/>
      <sz val="12"/>
      <color rgb="FF000000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b/>
      <sz val="16"/>
      <color rgb="FF0033CC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/>
    <xf numFmtId="1" fontId="14" fillId="0" borderId="10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183" fontId="5" fillId="0" borderId="2" xfId="0" applyNumberFormat="1" applyFont="1" applyBorder="1"/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" fontId="16" fillId="0" borderId="10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41" fontId="17" fillId="0" borderId="2" xfId="0" applyNumberFormat="1" applyFont="1" applyFill="1" applyBorder="1" applyAlignment="1" applyProtection="1">
      <alignment vertical="center"/>
    </xf>
    <xf numFmtId="41" fontId="17" fillId="2" borderId="2" xfId="0" applyNumberFormat="1" applyFont="1" applyFill="1" applyBorder="1" applyAlignment="1" applyProtection="1">
      <alignment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1" fontId="17" fillId="0" borderId="3" xfId="0" applyNumberFormat="1" applyFont="1" applyFill="1" applyBorder="1" applyAlignment="1" applyProtection="1">
      <alignment vertical="center"/>
    </xf>
    <xf numFmtId="41" fontId="17" fillId="0" borderId="4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41" fontId="0" fillId="0" borderId="0" xfId="0" applyNumberFormat="1"/>
    <xf numFmtId="184" fontId="13" fillId="0" borderId="4" xfId="0" applyNumberFormat="1" applyFont="1" applyFill="1" applyBorder="1" applyAlignment="1" applyProtection="1">
      <alignment vertical="center"/>
    </xf>
    <xf numFmtId="184" fontId="13" fillId="0" borderId="6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right" vertical="center"/>
      <protection locked="0"/>
    </xf>
    <xf numFmtId="0" fontId="13" fillId="0" borderId="5" xfId="0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184" fontId="6" fillId="0" borderId="2" xfId="0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184" fontId="13" fillId="0" borderId="3" xfId="0" applyNumberFormat="1" applyFont="1" applyFill="1" applyBorder="1" applyAlignment="1" applyProtection="1">
      <alignment vertical="center"/>
    </xf>
    <xf numFmtId="184" fontId="13" fillId="0" borderId="5" xfId="0" applyNumberFormat="1" applyFont="1" applyFill="1" applyBorder="1" applyAlignment="1" applyProtection="1">
      <alignment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184" fontId="13" fillId="0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84" fontId="13" fillId="0" borderId="8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184" fontId="13" fillId="0" borderId="2" xfId="0" applyNumberFormat="1" applyFont="1" applyFill="1" applyBorder="1" applyAlignment="1" applyProtection="1">
      <alignment horizontal="right" vertical="center"/>
    </xf>
    <xf numFmtId="0" fontId="13" fillId="0" borderId="3" xfId="0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="110" zoomScaleNormal="110" workbookViewId="0">
      <selection activeCell="L6" sqref="L6"/>
    </sheetView>
  </sheetViews>
  <sheetFormatPr defaultRowHeight="13.75"/>
  <cols>
    <col min="1" max="1" width="9.28515625" style="3" customWidth="1"/>
    <col min="2" max="18" width="7.85546875" style="3" customWidth="1"/>
    <col min="19" max="20" width="9.28515625" style="3" customWidth="1"/>
    <col min="21" max="21" width="17.140625" style="3" customWidth="1"/>
    <col min="22" max="22" width="9.140625" customWidth="1"/>
    <col min="23" max="23" width="4.42578125" hidden="1" customWidth="1"/>
    <col min="24" max="27" width="9.42578125" hidden="1" customWidth="1"/>
  </cols>
  <sheetData>
    <row r="1" spans="1:27" ht="22.25">
      <c r="B1" s="1"/>
      <c r="C1" s="13" t="s">
        <v>57</v>
      </c>
      <c r="D1" s="35" t="s">
        <v>58</v>
      </c>
      <c r="E1" s="35"/>
      <c r="F1" s="35"/>
      <c r="G1" s="35"/>
      <c r="H1" s="35"/>
      <c r="I1" s="35"/>
      <c r="J1" s="12" t="s">
        <v>56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7" ht="24.9" customHeight="1">
      <c r="A2" s="55" t="s">
        <v>4</v>
      </c>
      <c r="B2" s="47" t="s">
        <v>5</v>
      </c>
      <c r="C2" s="48"/>
      <c r="D2" s="47" t="s">
        <v>6</v>
      </c>
      <c r="E2" s="48"/>
      <c r="F2" s="47" t="s">
        <v>7</v>
      </c>
      <c r="G2" s="48"/>
      <c r="H2" s="47" t="s">
        <v>8</v>
      </c>
      <c r="I2" s="48"/>
      <c r="J2" s="47" t="s">
        <v>9</v>
      </c>
      <c r="K2" s="48"/>
      <c r="L2" s="23" t="s">
        <v>10</v>
      </c>
      <c r="M2" s="23" t="s">
        <v>11</v>
      </c>
      <c r="N2" s="23" t="s">
        <v>12</v>
      </c>
      <c r="O2" s="47" t="s">
        <v>13</v>
      </c>
      <c r="P2" s="49"/>
      <c r="Q2" s="49"/>
      <c r="R2" s="48"/>
      <c r="S2" s="50" t="s">
        <v>14</v>
      </c>
      <c r="T2" s="51" t="s">
        <v>15</v>
      </c>
      <c r="U2" s="50" t="s">
        <v>16</v>
      </c>
    </row>
    <row r="3" spans="1:27" ht="24.9" customHeight="1">
      <c r="A3" s="56"/>
      <c r="B3" s="19" t="s">
        <v>17</v>
      </c>
      <c r="C3" s="19" t="s">
        <v>18</v>
      </c>
      <c r="D3" s="19" t="s">
        <v>17</v>
      </c>
      <c r="E3" s="19" t="s">
        <v>19</v>
      </c>
      <c r="F3" s="19" t="s">
        <v>20</v>
      </c>
      <c r="G3" s="19" t="s">
        <v>21</v>
      </c>
      <c r="H3" s="19" t="s">
        <v>17</v>
      </c>
      <c r="I3" s="19" t="s">
        <v>18</v>
      </c>
      <c r="J3" s="19" t="s">
        <v>22</v>
      </c>
      <c r="K3" s="19" t="s">
        <v>18</v>
      </c>
      <c r="L3" s="19" t="s">
        <v>17</v>
      </c>
      <c r="M3" s="19" t="s">
        <v>23</v>
      </c>
      <c r="N3" s="19" t="s">
        <v>22</v>
      </c>
      <c r="O3" s="19" t="s">
        <v>24</v>
      </c>
      <c r="P3" s="19" t="s">
        <v>18</v>
      </c>
      <c r="Q3" s="19" t="s">
        <v>17</v>
      </c>
      <c r="R3" s="19" t="s">
        <v>18</v>
      </c>
      <c r="S3" s="50"/>
      <c r="T3" s="51"/>
      <c r="U3" s="50"/>
      <c r="X3" t="s">
        <v>72</v>
      </c>
      <c r="Y3" t="s">
        <v>73</v>
      </c>
      <c r="Z3" s="26" t="s">
        <v>75</v>
      </c>
      <c r="AA3" s="26" t="s">
        <v>74</v>
      </c>
    </row>
    <row r="4" spans="1:27" ht="24.9" customHeight="1">
      <c r="A4" s="53" t="s">
        <v>25</v>
      </c>
      <c r="B4" s="37" t="s">
        <v>54</v>
      </c>
      <c r="C4" s="38"/>
      <c r="D4" s="37" t="s">
        <v>54</v>
      </c>
      <c r="E4" s="38"/>
      <c r="F4" s="37" t="s">
        <v>54</v>
      </c>
      <c r="G4" s="38"/>
      <c r="H4" s="37" t="s">
        <v>54</v>
      </c>
      <c r="I4" s="38"/>
      <c r="J4" s="37" t="s">
        <v>54</v>
      </c>
      <c r="K4" s="38"/>
      <c r="L4" s="22" t="s">
        <v>54</v>
      </c>
      <c r="M4" s="22" t="s">
        <v>54</v>
      </c>
      <c r="N4" s="22" t="s">
        <v>54</v>
      </c>
      <c r="O4" s="36" t="s">
        <v>54</v>
      </c>
      <c r="P4" s="36"/>
      <c r="Q4" s="36" t="s">
        <v>54</v>
      </c>
      <c r="R4" s="36"/>
      <c r="S4" s="43">
        <f>SUM(B5:R5)</f>
        <v>0</v>
      </c>
      <c r="T4" s="41"/>
      <c r="U4" s="39">
        <f>S4*T4</f>
        <v>0</v>
      </c>
      <c r="W4" t="s">
        <v>69</v>
      </c>
      <c r="X4" s="27">
        <f>SUM(B5:K5)</f>
        <v>0</v>
      </c>
      <c r="Y4" s="27">
        <f>SUM(L5:R5)</f>
        <v>0</v>
      </c>
      <c r="Z4" s="27">
        <f>X4*$T$4</f>
        <v>0</v>
      </c>
      <c r="AA4" s="27">
        <f>Y4*$T$4</f>
        <v>0</v>
      </c>
    </row>
    <row r="5" spans="1:27" ht="24.9" customHeight="1">
      <c r="A5" s="54"/>
      <c r="B5" s="20">
        <f>VLOOKUP($B4,工作表3!$A$5:$AX$11,2,FALSE)</f>
        <v>0</v>
      </c>
      <c r="C5" s="20">
        <f>VLOOKUP($B4,工作表3!$A$5:$AX$11,3,FALSE)</f>
        <v>0</v>
      </c>
      <c r="D5" s="20">
        <f>VLOOKUP($D4,工作表3!$A$5:$AX$11,4,FALSE)</f>
        <v>0</v>
      </c>
      <c r="E5" s="20">
        <f>VLOOKUP($D4,工作表3!$A$5:$AX$11,5,FALSE)</f>
        <v>0</v>
      </c>
      <c r="F5" s="20">
        <f>VLOOKUP($F4,工作表3!$A$5:$AX$11,6,FALSE)</f>
        <v>0</v>
      </c>
      <c r="G5" s="20">
        <f>VLOOKUP($F4,工作表3!$A$5:$AX$11,7,FALSE)</f>
        <v>0</v>
      </c>
      <c r="H5" s="20">
        <f>VLOOKUP($H4,工作表3!$A$5:$AX$11,8,FALSE)</f>
        <v>0</v>
      </c>
      <c r="I5" s="20">
        <f>VLOOKUP($H4,工作表3!$A$5:$AX$11,9,FALSE)</f>
        <v>0</v>
      </c>
      <c r="J5" s="20">
        <f>VLOOKUP($J4,工作表3!$A$5:$AX$11,13,FALSE)</f>
        <v>0</v>
      </c>
      <c r="K5" s="20">
        <f>VLOOKUP($J4,工作表3!$A$5:$AX$11,14,FALSE)</f>
        <v>0</v>
      </c>
      <c r="L5" s="20">
        <f>VLOOKUP($L4,工作表3!$A$5:$AX$11,10,FALSE)</f>
        <v>0</v>
      </c>
      <c r="M5" s="20">
        <f>VLOOKUP($M4,工作表3!$A$5:$AX$11,11,FALSE)</f>
        <v>0</v>
      </c>
      <c r="N5" s="20">
        <f>VLOOKUP($N4,工作表3!$A$5:$AX$11,12,FALSE)</f>
        <v>0</v>
      </c>
      <c r="O5" s="20">
        <f>VLOOKUP($O4,工作表3!$A$5:$AX$11,15,FALSE)</f>
        <v>0</v>
      </c>
      <c r="P5" s="20">
        <f>VLOOKUP($O4,工作表3!$A$5:$AX$11,16,FALSE)</f>
        <v>0</v>
      </c>
      <c r="Q5" s="20">
        <f>VLOOKUP($Q4,工作表3!$A$5:$AX$11,17,FALSE)</f>
        <v>0</v>
      </c>
      <c r="R5" s="20">
        <f>VLOOKUP($Q4,工作表3!$A$5:$AX$11,18,FALSE)</f>
        <v>0</v>
      </c>
      <c r="S5" s="44">
        <f>SUM(B5:R5)</f>
        <v>0</v>
      </c>
      <c r="T5" s="42"/>
      <c r="U5" s="40"/>
      <c r="W5" t="s">
        <v>70</v>
      </c>
      <c r="X5" s="27">
        <f>SUM(B7:K7)</f>
        <v>0</v>
      </c>
      <c r="Y5" s="27">
        <f>SUM(L7:R7)</f>
        <v>0</v>
      </c>
      <c r="Z5" s="27">
        <f>X5*$T$6</f>
        <v>0</v>
      </c>
      <c r="AA5" s="27">
        <f>Y5*$T$6</f>
        <v>0</v>
      </c>
    </row>
    <row r="6" spans="1:27" ht="24.9" customHeight="1">
      <c r="A6" s="55" t="s">
        <v>26</v>
      </c>
      <c r="B6" s="37" t="s">
        <v>54</v>
      </c>
      <c r="C6" s="38"/>
      <c r="D6" s="37" t="s">
        <v>54</v>
      </c>
      <c r="E6" s="38"/>
      <c r="F6" s="37" t="s">
        <v>54</v>
      </c>
      <c r="G6" s="38"/>
      <c r="H6" s="37" t="s">
        <v>54</v>
      </c>
      <c r="I6" s="38"/>
      <c r="J6" s="37" t="s">
        <v>54</v>
      </c>
      <c r="K6" s="38"/>
      <c r="L6" s="22" t="s">
        <v>54</v>
      </c>
      <c r="M6" s="22" t="s">
        <v>54</v>
      </c>
      <c r="N6" s="22" t="s">
        <v>54</v>
      </c>
      <c r="O6" s="36" t="s">
        <v>54</v>
      </c>
      <c r="P6" s="36"/>
      <c r="Q6" s="36" t="s">
        <v>54</v>
      </c>
      <c r="R6" s="36"/>
      <c r="S6" s="43">
        <f>SUM(B7:R7)</f>
        <v>0</v>
      </c>
      <c r="T6" s="41"/>
      <c r="U6" s="39">
        <f>S6*T6</f>
        <v>0</v>
      </c>
      <c r="W6" t="s">
        <v>71</v>
      </c>
      <c r="X6" s="27">
        <f>SUM(B9:K9)</f>
        <v>0</v>
      </c>
      <c r="Y6" s="27">
        <f>SUM(L9:R9)</f>
        <v>0</v>
      </c>
      <c r="Z6" s="27">
        <f>X6*$T$8</f>
        <v>0</v>
      </c>
      <c r="AA6" s="27">
        <f>Y6*$T$8</f>
        <v>0</v>
      </c>
    </row>
    <row r="7" spans="1:27" ht="24.9" customHeight="1">
      <c r="A7" s="56"/>
      <c r="B7" s="20">
        <f>VLOOKUP($B6,工作表3!$A$5:$AX$11,19,FALSE)</f>
        <v>0</v>
      </c>
      <c r="C7" s="20">
        <f>VLOOKUP($B6,工作表3!$A$5:$AX$11,20,FALSE)</f>
        <v>0</v>
      </c>
      <c r="D7" s="20">
        <f>VLOOKUP($D6,工作表3!$A$5:$AX$11,21,FALSE)</f>
        <v>0</v>
      </c>
      <c r="E7" s="20">
        <f>VLOOKUP($D6,工作表3!$A$5:$AX$11,22,FALSE)</f>
        <v>0</v>
      </c>
      <c r="F7" s="20">
        <f>VLOOKUP($F6,工作表3!$A$5:$AX$11,23,FALSE)</f>
        <v>0</v>
      </c>
      <c r="G7" s="20">
        <f>VLOOKUP($F6,工作表3!$A$5:$AX$11,24,FALSE)</f>
        <v>0</v>
      </c>
      <c r="H7" s="20">
        <f>VLOOKUP($H6,工作表3!$A$5:$AX$11,25,FALSE)</f>
        <v>0</v>
      </c>
      <c r="I7" s="20">
        <f>VLOOKUP($H6,工作表3!$A$5:$AX$11,26,FALSE)</f>
        <v>0</v>
      </c>
      <c r="J7" s="20">
        <f>VLOOKUP($J6,工作表3!$A$5:$AX$11,30,FALSE)</f>
        <v>0</v>
      </c>
      <c r="K7" s="20">
        <f>VLOOKUP($J6,工作表3!$A$5:$AX$11,31,FALSE)</f>
        <v>0</v>
      </c>
      <c r="L7" s="20">
        <f>VLOOKUP($L6,工作表3!$A$5:$AX$11,27,FALSE)</f>
        <v>0</v>
      </c>
      <c r="M7" s="20">
        <f>VLOOKUP($M6,工作表3!$A$5:$AX$11,28,FALSE)</f>
        <v>0</v>
      </c>
      <c r="N7" s="20">
        <f>VLOOKUP($N6,工作表3!$A$5:$AX$11,29,FALSE)</f>
        <v>0</v>
      </c>
      <c r="O7" s="20">
        <f>VLOOKUP($O6,工作表3!$A$5:$AX$11,32,FALSE)</f>
        <v>0</v>
      </c>
      <c r="P7" s="20">
        <f>VLOOKUP($O6,工作表3!$A$5:$AX$11,33,FALSE)</f>
        <v>0</v>
      </c>
      <c r="Q7" s="24">
        <f>VLOOKUP($Q6,工作表3!$A$5:$AX$11,34,FALSE)</f>
        <v>0</v>
      </c>
      <c r="R7" s="24">
        <f>VLOOKUP($Q6,工作表3!$A$5:$AX$11,35,FALSE)</f>
        <v>0</v>
      </c>
      <c r="S7" s="44">
        <f>SUM(B7:R7)</f>
        <v>0</v>
      </c>
      <c r="T7" s="42"/>
      <c r="U7" s="40"/>
      <c r="Z7" s="27">
        <f>SUM(Z4:Z6)</f>
        <v>0</v>
      </c>
      <c r="AA7" s="27">
        <f>SUM(AA4:AA6)</f>
        <v>0</v>
      </c>
    </row>
    <row r="8" spans="1:27" ht="24.9" customHeight="1">
      <c r="A8" s="53" t="s">
        <v>27</v>
      </c>
      <c r="B8" s="37" t="s">
        <v>54</v>
      </c>
      <c r="C8" s="38"/>
      <c r="D8" s="37" t="s">
        <v>54</v>
      </c>
      <c r="E8" s="38"/>
      <c r="F8" s="37" t="s">
        <v>54</v>
      </c>
      <c r="G8" s="38"/>
      <c r="H8" s="37" t="s">
        <v>54</v>
      </c>
      <c r="I8" s="38"/>
      <c r="J8" s="37" t="s">
        <v>54</v>
      </c>
      <c r="K8" s="38"/>
      <c r="L8" s="22" t="s">
        <v>54</v>
      </c>
      <c r="M8" s="22" t="s">
        <v>54</v>
      </c>
      <c r="N8" s="22" t="s">
        <v>54</v>
      </c>
      <c r="O8" s="36" t="s">
        <v>54</v>
      </c>
      <c r="P8" s="37"/>
      <c r="Q8" s="21">
        <v>0</v>
      </c>
      <c r="R8" s="21">
        <v>0</v>
      </c>
      <c r="S8" s="45">
        <f>SUM(B9:P9)</f>
        <v>0</v>
      </c>
      <c r="T8" s="41"/>
      <c r="U8" s="39">
        <f>S8*T8</f>
        <v>0</v>
      </c>
    </row>
    <row r="9" spans="1:27" ht="24.9" customHeight="1">
      <c r="A9" s="54"/>
      <c r="B9" s="20">
        <f>VLOOKUP($B8,工作表3!$A$5:$AX$11,36,FALSE)</f>
        <v>0</v>
      </c>
      <c r="C9" s="20">
        <f>VLOOKUP($B8,工作表3!$A$5:$AX$11,37,FALSE)</f>
        <v>0</v>
      </c>
      <c r="D9" s="20">
        <f>VLOOKUP($D8,工作表3!$A$5:$AX$11,38,FALSE)</f>
        <v>0</v>
      </c>
      <c r="E9" s="20">
        <f>VLOOKUP($D8,工作表3!$A$5:$AX$11,39,FALSE)</f>
        <v>0</v>
      </c>
      <c r="F9" s="20">
        <f>VLOOKUP($F8,工作表3!$A$5:$AX$11,40,FALSE)</f>
        <v>0</v>
      </c>
      <c r="G9" s="20">
        <f>VLOOKUP($F8,工作表3!$A$5:$AX$11,41,FALSE)</f>
        <v>0</v>
      </c>
      <c r="H9" s="20">
        <f>VLOOKUP($H8,工作表3!$A$5:$AX$11,42,FALSE)</f>
        <v>0</v>
      </c>
      <c r="I9" s="20">
        <f>VLOOKUP($H8,工作表3!$A$5:$AX$11,43,FALSE)</f>
        <v>0</v>
      </c>
      <c r="J9" s="20">
        <f>VLOOKUP($J8,工作表3!$A$5:$AX$11,47,FALSE)</f>
        <v>0</v>
      </c>
      <c r="K9" s="20">
        <f>VLOOKUP($J8,工作表3!$A$5:$AX$11,48,FALSE)</f>
        <v>0</v>
      </c>
      <c r="L9" s="20">
        <f>VLOOKUP($L8,工作表3!$A$5:$AX$11,44,FALSE)</f>
        <v>0</v>
      </c>
      <c r="M9" s="20">
        <f>VLOOKUP($M8,工作表3!$A$5:$AX$11,45,FALSE)</f>
        <v>0</v>
      </c>
      <c r="N9" s="20">
        <f>VLOOKUP($N8,工作表3!$A$5:$AX$11,46,FALSE)</f>
        <v>0</v>
      </c>
      <c r="O9" s="20">
        <f>VLOOKUP($O8,工作表3!$A$5:$AX$11,49,FALSE)</f>
        <v>0</v>
      </c>
      <c r="P9" s="25">
        <f>VLOOKUP($O8,工作表3!$A$5:$AX$11,50,FALSE)</f>
        <v>0</v>
      </c>
      <c r="Q9" s="21">
        <v>0</v>
      </c>
      <c r="R9" s="21">
        <v>0</v>
      </c>
      <c r="S9" s="46">
        <f>SUM(B9:R9)</f>
        <v>0</v>
      </c>
      <c r="T9" s="42"/>
      <c r="U9" s="40"/>
    </row>
    <row r="10" spans="1:27" ht="24.9" customHeight="1">
      <c r="A10" s="30" t="s">
        <v>64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0"/>
      <c r="T10" s="28">
        <f>SUM(U4:U9)</f>
        <v>0</v>
      </c>
      <c r="U10" s="29"/>
    </row>
    <row r="11" spans="1:27" ht="16.399999999999999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7" ht="24.9" customHeight="1">
      <c r="A12" s="34" t="s">
        <v>60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3">
        <f>Z7</f>
        <v>0</v>
      </c>
      <c r="P12" s="33"/>
      <c r="Q12" s="33"/>
      <c r="R12" s="33"/>
      <c r="S12" s="33"/>
      <c r="T12" s="33"/>
      <c r="U12" s="33"/>
    </row>
    <row r="13" spans="1:27" ht="24.9" customHeight="1">
      <c r="A13" s="34" t="s">
        <v>61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3">
        <f>AA7</f>
        <v>0</v>
      </c>
      <c r="P13" s="33"/>
      <c r="Q13" s="33"/>
      <c r="R13" s="33"/>
      <c r="S13" s="33"/>
      <c r="T13" s="33"/>
      <c r="U13" s="33"/>
    </row>
    <row r="14" spans="1:27" ht="24.9" customHeight="1">
      <c r="A14" s="30" t="s">
        <v>63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2">
        <f>T10</f>
        <v>0</v>
      </c>
      <c r="P14" s="52"/>
      <c r="Q14" s="52"/>
      <c r="R14" s="52"/>
      <c r="S14" s="52"/>
      <c r="T14" s="52"/>
      <c r="U14" s="52"/>
    </row>
    <row r="15" spans="1:27" ht="16.39999999999999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7" ht="16.399999999999999">
      <c r="A16" s="2" t="s">
        <v>28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6.399999999999999">
      <c r="A17" s="2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6.399999999999999">
      <c r="A18" s="2" t="s">
        <v>59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6.399999999999999">
      <c r="A19" s="2" t="s">
        <v>30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6.39999999999999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6.399999999999999">
      <c r="A21" s="2" t="s">
        <v>31</v>
      </c>
      <c r="B21" s="2"/>
      <c r="C21" s="2"/>
      <c r="D21" s="2"/>
      <c r="E21" s="2"/>
      <c r="F21" s="2" t="s">
        <v>32</v>
      </c>
      <c r="G21" s="2"/>
      <c r="I21" s="2"/>
      <c r="J21" s="2"/>
      <c r="M21" s="2" t="s">
        <v>33</v>
      </c>
      <c r="N21" s="2"/>
      <c r="R21" s="2" t="s">
        <v>67</v>
      </c>
      <c r="T21" s="2"/>
      <c r="U21" s="2"/>
    </row>
    <row r="22" spans="1:21" ht="16.39999999999999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6.39999999999999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6.399999999999999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6" spans="1:21" ht="16.399999999999999">
      <c r="A26" s="2" t="s">
        <v>34</v>
      </c>
    </row>
    <row r="28" spans="1:21" ht="22.25">
      <c r="A28" s="14" t="s">
        <v>68</v>
      </c>
    </row>
    <row r="29" spans="1:21" ht="22.25">
      <c r="A29" s="14" t="s">
        <v>65</v>
      </c>
    </row>
    <row r="30" spans="1:21" ht="47.95" customHeight="1">
      <c r="A30" s="32" t="s">
        <v>66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52">
    <mergeCell ref="A4:A5"/>
    <mergeCell ref="A6:A7"/>
    <mergeCell ref="A8:A9"/>
    <mergeCell ref="A2:A3"/>
    <mergeCell ref="B2:C2"/>
    <mergeCell ref="D2:E2"/>
    <mergeCell ref="H2:I2"/>
    <mergeCell ref="J2:K2"/>
    <mergeCell ref="O2:R2"/>
    <mergeCell ref="S2:S3"/>
    <mergeCell ref="T2:T3"/>
    <mergeCell ref="U2:U3"/>
    <mergeCell ref="B4:C4"/>
    <mergeCell ref="D4:E4"/>
    <mergeCell ref="F4:G4"/>
    <mergeCell ref="H4:I4"/>
    <mergeCell ref="J4:K4"/>
    <mergeCell ref="B6:C6"/>
    <mergeCell ref="B8:C8"/>
    <mergeCell ref="D6:E6"/>
    <mergeCell ref="D8:E8"/>
    <mergeCell ref="F6:G6"/>
    <mergeCell ref="F8:G8"/>
    <mergeCell ref="J8:K8"/>
    <mergeCell ref="U4:U5"/>
    <mergeCell ref="U6:U7"/>
    <mergeCell ref="U8:U9"/>
    <mergeCell ref="T6:T7"/>
    <mergeCell ref="T8:T9"/>
    <mergeCell ref="S4:S5"/>
    <mergeCell ref="S6:S7"/>
    <mergeCell ref="S8:S9"/>
    <mergeCell ref="T4:T5"/>
    <mergeCell ref="D1:I1"/>
    <mergeCell ref="O4:P4"/>
    <mergeCell ref="Q4:R4"/>
    <mergeCell ref="O6:P6"/>
    <mergeCell ref="Q6:R6"/>
    <mergeCell ref="O8:P8"/>
    <mergeCell ref="H6:I6"/>
    <mergeCell ref="H8:I8"/>
    <mergeCell ref="J6:K6"/>
    <mergeCell ref="F2:G2"/>
    <mergeCell ref="T10:U10"/>
    <mergeCell ref="A10:S10"/>
    <mergeCell ref="A30:U30"/>
    <mergeCell ref="O12:U12"/>
    <mergeCell ref="O13:U13"/>
    <mergeCell ref="A12:N12"/>
    <mergeCell ref="A13:N13"/>
    <mergeCell ref="A14:N14"/>
    <mergeCell ref="O14:U14"/>
  </mergeCells>
  <phoneticPr fontId="3" type="noConversion"/>
  <dataValidations count="1">
    <dataValidation type="list" allowBlank="1" showInputMessage="1" showErrorMessage="1" sqref="B4 D4 F4 H4 J4 Q6 B6 D6 F6 H6 J6 Q4 B8 D8 F8 H8 J8 L4:O4 L6:O6 L8:O8">
      <formula1>版本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4" sqref="K14"/>
    </sheetView>
  </sheetViews>
  <sheetFormatPr defaultColWidth="9.28515625" defaultRowHeight="16.399999999999999"/>
  <cols>
    <col min="1" max="16384" width="9.28515625" style="6"/>
  </cols>
  <sheetData>
    <row r="1" spans="1:50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  <c r="T1" s="9">
        <v>20</v>
      </c>
      <c r="U1" s="9">
        <v>21</v>
      </c>
      <c r="V1" s="9">
        <v>22</v>
      </c>
      <c r="W1" s="9">
        <v>23</v>
      </c>
      <c r="X1" s="9">
        <v>24</v>
      </c>
      <c r="Y1" s="9">
        <v>25</v>
      </c>
      <c r="Z1" s="9">
        <v>26</v>
      </c>
      <c r="AA1" s="9">
        <v>27</v>
      </c>
      <c r="AB1" s="9">
        <v>28</v>
      </c>
      <c r="AC1" s="9">
        <v>29</v>
      </c>
      <c r="AD1" s="9">
        <v>30</v>
      </c>
      <c r="AE1" s="9">
        <v>31</v>
      </c>
      <c r="AF1" s="9">
        <v>32</v>
      </c>
      <c r="AG1" s="9">
        <v>33</v>
      </c>
      <c r="AH1" s="9">
        <v>34</v>
      </c>
      <c r="AI1" s="9">
        <v>35</v>
      </c>
      <c r="AJ1" s="9">
        <v>36</v>
      </c>
      <c r="AK1" s="9">
        <v>37</v>
      </c>
      <c r="AL1" s="9">
        <v>38</v>
      </c>
      <c r="AM1" s="9">
        <v>39</v>
      </c>
      <c r="AN1" s="9">
        <v>40</v>
      </c>
      <c r="AO1" s="9">
        <v>41</v>
      </c>
      <c r="AP1" s="9">
        <v>42</v>
      </c>
      <c r="AQ1" s="9">
        <v>43</v>
      </c>
      <c r="AR1" s="9">
        <v>44</v>
      </c>
      <c r="AS1" s="9">
        <v>45</v>
      </c>
      <c r="AT1" s="9">
        <v>46</v>
      </c>
      <c r="AU1" s="9">
        <v>47</v>
      </c>
      <c r="AV1" s="9">
        <v>48</v>
      </c>
      <c r="AW1" s="9">
        <v>49</v>
      </c>
      <c r="AX1" s="9">
        <v>50</v>
      </c>
    </row>
    <row r="2" spans="1:50" ht="32.75">
      <c r="A2" s="4" t="s">
        <v>52</v>
      </c>
      <c r="B2" s="5" t="s">
        <v>40</v>
      </c>
      <c r="C2" s="5" t="s">
        <v>40</v>
      </c>
      <c r="D2" s="5" t="s">
        <v>41</v>
      </c>
      <c r="E2" s="5" t="s">
        <v>41</v>
      </c>
      <c r="F2" s="5" t="s">
        <v>42</v>
      </c>
      <c r="G2" s="5" t="s">
        <v>42</v>
      </c>
      <c r="H2" s="5" t="s">
        <v>43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5" t="s">
        <v>47</v>
      </c>
      <c r="O2" s="5" t="s">
        <v>48</v>
      </c>
      <c r="P2" s="5" t="s">
        <v>48</v>
      </c>
      <c r="Q2" s="5" t="s">
        <v>48</v>
      </c>
      <c r="R2" s="5" t="s">
        <v>48</v>
      </c>
      <c r="S2" s="5" t="s">
        <v>40</v>
      </c>
      <c r="T2" s="5" t="s">
        <v>40</v>
      </c>
      <c r="U2" s="5" t="s">
        <v>41</v>
      </c>
      <c r="V2" s="5" t="s">
        <v>41</v>
      </c>
      <c r="W2" s="5" t="s">
        <v>42</v>
      </c>
      <c r="X2" s="5" t="s">
        <v>42</v>
      </c>
      <c r="Y2" s="5" t="s">
        <v>43</v>
      </c>
      <c r="Z2" s="5" t="s">
        <v>43</v>
      </c>
      <c r="AA2" s="5" t="s">
        <v>44</v>
      </c>
      <c r="AB2" s="5" t="s">
        <v>45</v>
      </c>
      <c r="AC2" s="5" t="s">
        <v>46</v>
      </c>
      <c r="AD2" s="5" t="s">
        <v>47</v>
      </c>
      <c r="AE2" s="5" t="s">
        <v>47</v>
      </c>
      <c r="AF2" s="5" t="s">
        <v>48</v>
      </c>
      <c r="AG2" s="5" t="s">
        <v>48</v>
      </c>
      <c r="AH2" s="5" t="s">
        <v>48</v>
      </c>
      <c r="AI2" s="5" t="s">
        <v>48</v>
      </c>
      <c r="AJ2" s="5" t="s">
        <v>40</v>
      </c>
      <c r="AK2" s="5" t="s">
        <v>40</v>
      </c>
      <c r="AL2" s="5" t="s">
        <v>41</v>
      </c>
      <c r="AM2" s="5" t="s">
        <v>41</v>
      </c>
      <c r="AN2" s="5" t="s">
        <v>42</v>
      </c>
      <c r="AO2" s="5" t="s">
        <v>42</v>
      </c>
      <c r="AP2" s="5" t="s">
        <v>43</v>
      </c>
      <c r="AQ2" s="5" t="s">
        <v>43</v>
      </c>
      <c r="AR2" s="5" t="s">
        <v>44</v>
      </c>
      <c r="AS2" s="5" t="s">
        <v>45</v>
      </c>
      <c r="AT2" s="5" t="s">
        <v>46</v>
      </c>
      <c r="AU2" s="5" t="s">
        <v>47</v>
      </c>
      <c r="AV2" s="5" t="s">
        <v>47</v>
      </c>
      <c r="AW2" s="5" t="s">
        <v>48</v>
      </c>
      <c r="AX2" s="5" t="s">
        <v>48</v>
      </c>
    </row>
    <row r="3" spans="1:50">
      <c r="A3" s="5" t="s">
        <v>53</v>
      </c>
      <c r="B3" s="7">
        <v>7</v>
      </c>
      <c r="C3" s="7">
        <v>7</v>
      </c>
      <c r="D3" s="7">
        <v>7</v>
      </c>
      <c r="E3" s="7">
        <v>7</v>
      </c>
      <c r="F3" s="7">
        <v>7</v>
      </c>
      <c r="G3" s="7">
        <v>7</v>
      </c>
      <c r="H3" s="7">
        <v>7</v>
      </c>
      <c r="I3" s="7">
        <v>7</v>
      </c>
      <c r="J3" s="7">
        <v>7</v>
      </c>
      <c r="K3" s="7">
        <v>7</v>
      </c>
      <c r="L3" s="7">
        <v>7</v>
      </c>
      <c r="M3" s="7">
        <v>7</v>
      </c>
      <c r="N3" s="7">
        <v>7</v>
      </c>
      <c r="O3" s="7">
        <v>7</v>
      </c>
      <c r="P3" s="7">
        <v>7</v>
      </c>
      <c r="Q3" s="7">
        <v>7</v>
      </c>
      <c r="R3" s="7">
        <v>7</v>
      </c>
      <c r="S3" s="7">
        <v>8</v>
      </c>
      <c r="T3" s="7">
        <v>8</v>
      </c>
      <c r="U3" s="7">
        <v>8</v>
      </c>
      <c r="V3" s="7">
        <v>8</v>
      </c>
      <c r="W3" s="7">
        <v>8</v>
      </c>
      <c r="X3" s="7">
        <v>8</v>
      </c>
      <c r="Y3" s="7">
        <v>8</v>
      </c>
      <c r="Z3" s="7">
        <v>8</v>
      </c>
      <c r="AA3" s="7">
        <v>8</v>
      </c>
      <c r="AB3" s="7">
        <v>8</v>
      </c>
      <c r="AC3" s="7">
        <v>8</v>
      </c>
      <c r="AD3" s="7">
        <v>8</v>
      </c>
      <c r="AE3" s="7">
        <v>8</v>
      </c>
      <c r="AF3" s="7">
        <v>8</v>
      </c>
      <c r="AG3" s="7">
        <v>8</v>
      </c>
      <c r="AH3" s="7">
        <v>8</v>
      </c>
      <c r="AI3" s="7">
        <v>8</v>
      </c>
      <c r="AJ3" s="7">
        <v>9</v>
      </c>
      <c r="AK3" s="7">
        <v>9</v>
      </c>
      <c r="AL3" s="7">
        <v>9</v>
      </c>
      <c r="AM3" s="7">
        <v>9</v>
      </c>
      <c r="AN3" s="7">
        <v>9</v>
      </c>
      <c r="AO3" s="7">
        <v>9</v>
      </c>
      <c r="AP3" s="7">
        <v>9</v>
      </c>
      <c r="AQ3" s="7">
        <v>9</v>
      </c>
      <c r="AR3" s="7">
        <v>9</v>
      </c>
      <c r="AS3" s="7">
        <v>9</v>
      </c>
      <c r="AT3" s="7">
        <v>9</v>
      </c>
      <c r="AU3" s="7">
        <v>9</v>
      </c>
      <c r="AV3" s="7">
        <v>9</v>
      </c>
      <c r="AW3" s="7">
        <v>9</v>
      </c>
      <c r="AX3" s="7">
        <v>9</v>
      </c>
    </row>
    <row r="4" spans="1:50">
      <c r="A4" s="5" t="s">
        <v>49</v>
      </c>
      <c r="B4" s="10" t="s">
        <v>50</v>
      </c>
      <c r="C4" s="10" t="s">
        <v>51</v>
      </c>
      <c r="D4" s="10" t="s">
        <v>50</v>
      </c>
      <c r="E4" s="10" t="s">
        <v>51</v>
      </c>
      <c r="F4" s="10" t="s">
        <v>50</v>
      </c>
      <c r="G4" s="10" t="s">
        <v>51</v>
      </c>
      <c r="H4" s="10" t="s">
        <v>50</v>
      </c>
      <c r="I4" s="10" t="s">
        <v>51</v>
      </c>
      <c r="J4" s="10" t="s">
        <v>50</v>
      </c>
      <c r="K4" s="10" t="s">
        <v>50</v>
      </c>
      <c r="L4" s="10" t="s">
        <v>50</v>
      </c>
      <c r="M4" s="10" t="s">
        <v>50</v>
      </c>
      <c r="N4" s="10" t="s">
        <v>51</v>
      </c>
      <c r="O4" s="10" t="s">
        <v>50</v>
      </c>
      <c r="P4" s="10" t="s">
        <v>51</v>
      </c>
      <c r="Q4" s="10" t="s">
        <v>50</v>
      </c>
      <c r="R4" s="10" t="s">
        <v>51</v>
      </c>
      <c r="S4" s="10" t="s">
        <v>50</v>
      </c>
      <c r="T4" s="10" t="s">
        <v>51</v>
      </c>
      <c r="U4" s="10" t="s">
        <v>50</v>
      </c>
      <c r="V4" s="10" t="s">
        <v>51</v>
      </c>
      <c r="W4" s="10" t="s">
        <v>50</v>
      </c>
      <c r="X4" s="10" t="s">
        <v>51</v>
      </c>
      <c r="Y4" s="10" t="s">
        <v>50</v>
      </c>
      <c r="Z4" s="10" t="s">
        <v>51</v>
      </c>
      <c r="AA4" s="10" t="s">
        <v>50</v>
      </c>
      <c r="AB4" s="10" t="s">
        <v>50</v>
      </c>
      <c r="AC4" s="10" t="s">
        <v>50</v>
      </c>
      <c r="AD4" s="10" t="s">
        <v>50</v>
      </c>
      <c r="AE4" s="10" t="s">
        <v>51</v>
      </c>
      <c r="AF4" s="10" t="s">
        <v>50</v>
      </c>
      <c r="AG4" s="10" t="s">
        <v>51</v>
      </c>
      <c r="AH4" s="10" t="s">
        <v>50</v>
      </c>
      <c r="AI4" s="10" t="s">
        <v>51</v>
      </c>
      <c r="AJ4" s="10" t="s">
        <v>50</v>
      </c>
      <c r="AK4" s="10" t="s">
        <v>51</v>
      </c>
      <c r="AL4" s="10" t="s">
        <v>50</v>
      </c>
      <c r="AM4" s="10" t="s">
        <v>51</v>
      </c>
      <c r="AN4" s="10" t="s">
        <v>50</v>
      </c>
      <c r="AO4" s="10" t="s">
        <v>51</v>
      </c>
      <c r="AP4" s="10" t="s">
        <v>50</v>
      </c>
      <c r="AQ4" s="10" t="s">
        <v>51</v>
      </c>
      <c r="AR4" s="10" t="s">
        <v>50</v>
      </c>
      <c r="AS4" s="10" t="s">
        <v>50</v>
      </c>
      <c r="AT4" s="10" t="s">
        <v>50</v>
      </c>
      <c r="AU4" s="10" t="s">
        <v>50</v>
      </c>
      <c r="AV4" s="10" t="s">
        <v>51</v>
      </c>
      <c r="AW4" s="10" t="s">
        <v>50</v>
      </c>
      <c r="AX4" s="10" t="s">
        <v>51</v>
      </c>
    </row>
    <row r="5" spans="1:50">
      <c r="A5" s="8" t="s">
        <v>3</v>
      </c>
      <c r="B5" s="15">
        <v>91</v>
      </c>
      <c r="C5" s="15">
        <v>40</v>
      </c>
      <c r="D5" s="15">
        <v>116</v>
      </c>
      <c r="E5" s="15">
        <v>39</v>
      </c>
      <c r="F5" s="15">
        <v>110</v>
      </c>
      <c r="G5" s="15">
        <v>41</v>
      </c>
      <c r="H5" s="15">
        <v>94</v>
      </c>
      <c r="I5" s="15">
        <v>46</v>
      </c>
      <c r="J5" s="15">
        <v>91</v>
      </c>
      <c r="K5" s="15">
        <v>60</v>
      </c>
      <c r="L5" s="15">
        <v>117</v>
      </c>
      <c r="M5" s="15">
        <v>75</v>
      </c>
      <c r="N5" s="15">
        <v>32</v>
      </c>
      <c r="O5" s="15">
        <v>123</v>
      </c>
      <c r="P5" s="15">
        <v>33</v>
      </c>
      <c r="Q5" s="16" t="s">
        <v>62</v>
      </c>
      <c r="R5" s="16" t="s">
        <v>62</v>
      </c>
      <c r="S5" s="15">
        <v>91</v>
      </c>
      <c r="T5" s="15">
        <v>40</v>
      </c>
      <c r="U5" s="15">
        <v>112</v>
      </c>
      <c r="V5" s="15">
        <v>44</v>
      </c>
      <c r="W5" s="15">
        <v>89</v>
      </c>
      <c r="X5" s="15">
        <v>39</v>
      </c>
      <c r="Y5" s="15">
        <v>109</v>
      </c>
      <c r="Z5" s="15">
        <v>36</v>
      </c>
      <c r="AA5" s="15">
        <v>95</v>
      </c>
      <c r="AB5" s="15">
        <v>61</v>
      </c>
      <c r="AC5" s="15">
        <v>116</v>
      </c>
      <c r="AD5" s="15">
        <v>79</v>
      </c>
      <c r="AE5" s="15">
        <v>32</v>
      </c>
      <c r="AF5" s="15">
        <v>99</v>
      </c>
      <c r="AG5" s="15">
        <v>41</v>
      </c>
      <c r="AH5" s="16" t="s">
        <v>62</v>
      </c>
      <c r="AI5" s="16" t="s">
        <v>62</v>
      </c>
      <c r="AJ5" s="15">
        <v>84</v>
      </c>
      <c r="AK5" s="15">
        <v>40</v>
      </c>
      <c r="AL5" s="15">
        <v>109</v>
      </c>
      <c r="AM5" s="15">
        <v>39</v>
      </c>
      <c r="AN5" s="15">
        <v>96</v>
      </c>
      <c r="AO5" s="15">
        <v>37</v>
      </c>
      <c r="AP5" s="15">
        <v>112</v>
      </c>
      <c r="AQ5" s="15">
        <v>42</v>
      </c>
      <c r="AR5" s="15">
        <v>95</v>
      </c>
      <c r="AS5" s="15">
        <v>61</v>
      </c>
      <c r="AT5" s="15">
        <v>114</v>
      </c>
      <c r="AU5" s="15">
        <v>77</v>
      </c>
      <c r="AV5" s="15">
        <v>35</v>
      </c>
      <c r="AW5" s="15">
        <v>115</v>
      </c>
      <c r="AX5" s="15">
        <v>33</v>
      </c>
    </row>
    <row r="6" spans="1:50">
      <c r="A6" s="8" t="s">
        <v>35</v>
      </c>
      <c r="B6" s="15">
        <v>87</v>
      </c>
      <c r="C6" s="15">
        <v>46</v>
      </c>
      <c r="D6" s="15">
        <v>118</v>
      </c>
      <c r="E6" s="15">
        <v>39</v>
      </c>
      <c r="F6" s="15">
        <v>96</v>
      </c>
      <c r="G6" s="15">
        <v>42</v>
      </c>
      <c r="H6" s="15">
        <v>95</v>
      </c>
      <c r="I6" s="15">
        <v>38</v>
      </c>
      <c r="J6" s="15">
        <v>100</v>
      </c>
      <c r="K6" s="15">
        <v>53</v>
      </c>
      <c r="L6" s="15">
        <v>103</v>
      </c>
      <c r="M6" s="16" t="s">
        <v>62</v>
      </c>
      <c r="N6" s="16" t="s">
        <v>62</v>
      </c>
      <c r="O6" s="15">
        <v>131</v>
      </c>
      <c r="P6" s="15">
        <v>47</v>
      </c>
      <c r="Q6" s="16" t="s">
        <v>62</v>
      </c>
      <c r="R6" s="16" t="s">
        <v>62</v>
      </c>
      <c r="S6" s="15">
        <v>93</v>
      </c>
      <c r="T6" s="15">
        <v>53</v>
      </c>
      <c r="U6" s="15">
        <v>113</v>
      </c>
      <c r="V6" s="15">
        <v>35</v>
      </c>
      <c r="W6" s="15">
        <v>110</v>
      </c>
      <c r="X6" s="15">
        <v>38</v>
      </c>
      <c r="Y6" s="15">
        <v>89</v>
      </c>
      <c r="Z6" s="15">
        <v>38</v>
      </c>
      <c r="AA6" s="15">
        <v>95</v>
      </c>
      <c r="AB6" s="15">
        <v>63</v>
      </c>
      <c r="AC6" s="15">
        <v>124</v>
      </c>
      <c r="AD6" s="16" t="s">
        <v>62</v>
      </c>
      <c r="AE6" s="16" t="s">
        <v>62</v>
      </c>
      <c r="AF6" s="15">
        <v>117</v>
      </c>
      <c r="AG6" s="15">
        <v>28</v>
      </c>
      <c r="AH6" s="16" t="s">
        <v>62</v>
      </c>
      <c r="AI6" s="16" t="s">
        <v>62</v>
      </c>
      <c r="AJ6" s="15">
        <v>89</v>
      </c>
      <c r="AK6" s="15">
        <v>47</v>
      </c>
      <c r="AL6" s="15">
        <v>100</v>
      </c>
      <c r="AM6" s="15">
        <v>29</v>
      </c>
      <c r="AN6" s="15">
        <v>109</v>
      </c>
      <c r="AO6" s="15">
        <v>39</v>
      </c>
      <c r="AP6" s="15">
        <v>103</v>
      </c>
      <c r="AQ6" s="15">
        <v>40</v>
      </c>
      <c r="AR6" s="15">
        <v>129</v>
      </c>
      <c r="AS6" s="15">
        <v>74</v>
      </c>
      <c r="AT6" s="15">
        <v>110</v>
      </c>
      <c r="AU6" s="16" t="s">
        <v>62</v>
      </c>
      <c r="AV6" s="16" t="s">
        <v>62</v>
      </c>
      <c r="AW6" s="15">
        <v>140</v>
      </c>
      <c r="AX6" s="15">
        <v>26</v>
      </c>
    </row>
    <row r="7" spans="1:50">
      <c r="A7" s="8" t="s">
        <v>36</v>
      </c>
      <c r="B7" s="17" t="s">
        <v>62</v>
      </c>
      <c r="C7" s="17" t="s">
        <v>62</v>
      </c>
      <c r="D7" s="17" t="s">
        <v>62</v>
      </c>
      <c r="E7" s="17" t="s">
        <v>62</v>
      </c>
      <c r="F7" s="17" t="s">
        <v>62</v>
      </c>
      <c r="G7" s="17" t="s">
        <v>62</v>
      </c>
      <c r="H7" s="17" t="s">
        <v>62</v>
      </c>
      <c r="I7" s="17" t="s">
        <v>62</v>
      </c>
      <c r="J7" s="17" t="s">
        <v>62</v>
      </c>
      <c r="K7" s="17" t="s">
        <v>62</v>
      </c>
      <c r="L7" s="17" t="s">
        <v>62</v>
      </c>
      <c r="M7" s="15">
        <v>82</v>
      </c>
      <c r="N7" s="15">
        <v>37</v>
      </c>
      <c r="O7" s="17" t="s">
        <v>62</v>
      </c>
      <c r="P7" s="17" t="s">
        <v>62</v>
      </c>
      <c r="Q7" s="17" t="s">
        <v>62</v>
      </c>
      <c r="R7" s="17" t="s">
        <v>62</v>
      </c>
      <c r="S7" s="17" t="s">
        <v>62</v>
      </c>
      <c r="T7" s="17" t="s">
        <v>62</v>
      </c>
      <c r="U7" s="17" t="s">
        <v>62</v>
      </c>
      <c r="V7" s="17" t="s">
        <v>62</v>
      </c>
      <c r="W7" s="17" t="s">
        <v>62</v>
      </c>
      <c r="X7" s="17" t="s">
        <v>62</v>
      </c>
      <c r="Y7" s="17" t="s">
        <v>62</v>
      </c>
      <c r="Z7" s="17" t="s">
        <v>62</v>
      </c>
      <c r="AA7" s="17" t="s">
        <v>62</v>
      </c>
      <c r="AB7" s="17" t="s">
        <v>62</v>
      </c>
      <c r="AC7" s="17" t="s">
        <v>62</v>
      </c>
      <c r="AD7" s="15">
        <v>80</v>
      </c>
      <c r="AE7" s="15">
        <v>34</v>
      </c>
      <c r="AF7" s="17" t="s">
        <v>62</v>
      </c>
      <c r="AG7" s="17" t="s">
        <v>62</v>
      </c>
      <c r="AH7" s="17" t="s">
        <v>62</v>
      </c>
      <c r="AI7" s="17" t="s">
        <v>62</v>
      </c>
      <c r="AJ7" s="17" t="s">
        <v>62</v>
      </c>
      <c r="AK7" s="17" t="s">
        <v>62</v>
      </c>
      <c r="AL7" s="17" t="s">
        <v>62</v>
      </c>
      <c r="AM7" s="17" t="s">
        <v>62</v>
      </c>
      <c r="AN7" s="17" t="s">
        <v>62</v>
      </c>
      <c r="AO7" s="17" t="s">
        <v>62</v>
      </c>
      <c r="AP7" s="17" t="s">
        <v>62</v>
      </c>
      <c r="AQ7" s="17" t="s">
        <v>62</v>
      </c>
      <c r="AR7" s="17" t="s">
        <v>62</v>
      </c>
      <c r="AS7" s="17" t="s">
        <v>62</v>
      </c>
      <c r="AT7" s="17" t="s">
        <v>62</v>
      </c>
      <c r="AU7" s="15">
        <v>88</v>
      </c>
      <c r="AV7" s="15">
        <v>39</v>
      </c>
      <c r="AW7" s="17" t="s">
        <v>62</v>
      </c>
      <c r="AX7" s="17" t="s">
        <v>62</v>
      </c>
    </row>
    <row r="8" spans="1:50">
      <c r="A8" s="8" t="s">
        <v>37</v>
      </c>
      <c r="B8" s="15">
        <v>93</v>
      </c>
      <c r="C8" s="15">
        <v>57</v>
      </c>
      <c r="D8" s="15">
        <v>106</v>
      </c>
      <c r="E8" s="15">
        <v>33</v>
      </c>
      <c r="F8" s="15">
        <v>140</v>
      </c>
      <c r="G8" s="15">
        <v>52</v>
      </c>
      <c r="H8" s="15">
        <v>85</v>
      </c>
      <c r="I8" s="15">
        <v>40</v>
      </c>
      <c r="J8" s="15">
        <v>98</v>
      </c>
      <c r="K8" s="15">
        <v>61</v>
      </c>
      <c r="L8" s="16" t="s">
        <v>62</v>
      </c>
      <c r="M8" s="15">
        <v>76</v>
      </c>
      <c r="N8" s="15">
        <v>30</v>
      </c>
      <c r="O8" s="15">
        <v>92</v>
      </c>
      <c r="P8" s="15">
        <v>29</v>
      </c>
      <c r="Q8" s="16" t="s">
        <v>62</v>
      </c>
      <c r="R8" s="16" t="s">
        <v>62</v>
      </c>
      <c r="S8" s="15">
        <v>98</v>
      </c>
      <c r="T8" s="15">
        <v>54</v>
      </c>
      <c r="U8" s="15">
        <v>116</v>
      </c>
      <c r="V8" s="15">
        <v>43</v>
      </c>
      <c r="W8" s="15">
        <v>129</v>
      </c>
      <c r="X8" s="15">
        <v>48</v>
      </c>
      <c r="Y8" s="15">
        <v>122</v>
      </c>
      <c r="Z8" s="15">
        <v>46</v>
      </c>
      <c r="AA8" s="15">
        <v>110</v>
      </c>
      <c r="AB8" s="15">
        <v>54</v>
      </c>
      <c r="AC8" s="16" t="s">
        <v>62</v>
      </c>
      <c r="AD8" s="15">
        <v>85</v>
      </c>
      <c r="AE8" s="15">
        <v>29</v>
      </c>
      <c r="AF8" s="15">
        <v>149</v>
      </c>
      <c r="AG8" s="15">
        <v>37</v>
      </c>
      <c r="AH8" s="16" t="s">
        <v>62</v>
      </c>
      <c r="AI8" s="16" t="s">
        <v>62</v>
      </c>
      <c r="AJ8" s="15">
        <v>92</v>
      </c>
      <c r="AK8" s="15">
        <v>43</v>
      </c>
      <c r="AL8" s="15">
        <v>120</v>
      </c>
      <c r="AM8" s="15">
        <v>42</v>
      </c>
      <c r="AN8" s="15">
        <v>131</v>
      </c>
      <c r="AO8" s="15">
        <v>55</v>
      </c>
      <c r="AP8" s="15">
        <v>135</v>
      </c>
      <c r="AQ8" s="15">
        <v>53</v>
      </c>
      <c r="AR8" s="15">
        <v>102</v>
      </c>
      <c r="AS8" s="15">
        <v>58</v>
      </c>
      <c r="AT8" s="16" t="s">
        <v>62</v>
      </c>
      <c r="AU8" s="15">
        <v>85</v>
      </c>
      <c r="AV8" s="15">
        <v>33</v>
      </c>
      <c r="AW8" s="15">
        <v>144</v>
      </c>
      <c r="AX8" s="15">
        <v>46</v>
      </c>
    </row>
    <row r="9" spans="1:50">
      <c r="A9" s="8" t="s">
        <v>38</v>
      </c>
      <c r="B9" s="17" t="s">
        <v>62</v>
      </c>
      <c r="C9" s="17" t="s">
        <v>62</v>
      </c>
      <c r="D9" s="17" t="s">
        <v>62</v>
      </c>
      <c r="E9" s="17" t="s">
        <v>62</v>
      </c>
      <c r="F9" s="17" t="s">
        <v>62</v>
      </c>
      <c r="G9" s="17" t="s">
        <v>62</v>
      </c>
      <c r="H9" s="17" t="s">
        <v>62</v>
      </c>
      <c r="I9" s="17" t="s">
        <v>62</v>
      </c>
      <c r="J9" s="17" t="s">
        <v>62</v>
      </c>
      <c r="K9" s="17" t="s">
        <v>62</v>
      </c>
      <c r="L9" s="18">
        <v>126</v>
      </c>
      <c r="M9" s="17" t="s">
        <v>62</v>
      </c>
      <c r="N9" s="17" t="s">
        <v>62</v>
      </c>
      <c r="O9" s="18">
        <v>90</v>
      </c>
      <c r="P9" s="17" t="s">
        <v>62</v>
      </c>
      <c r="Q9" s="18">
        <v>78</v>
      </c>
      <c r="R9" s="18">
        <v>38</v>
      </c>
      <c r="S9" s="17" t="s">
        <v>62</v>
      </c>
      <c r="T9" s="17" t="s">
        <v>62</v>
      </c>
      <c r="U9" s="17" t="s">
        <v>62</v>
      </c>
      <c r="V9" s="17" t="s">
        <v>62</v>
      </c>
      <c r="W9" s="17" t="s">
        <v>62</v>
      </c>
      <c r="X9" s="17" t="s">
        <v>62</v>
      </c>
      <c r="Y9" s="17" t="s">
        <v>62</v>
      </c>
      <c r="Z9" s="17" t="s">
        <v>62</v>
      </c>
      <c r="AA9" s="17" t="s">
        <v>62</v>
      </c>
      <c r="AB9" s="17" t="s">
        <v>62</v>
      </c>
      <c r="AC9" s="18">
        <v>124</v>
      </c>
      <c r="AD9" s="17" t="s">
        <v>62</v>
      </c>
      <c r="AE9" s="17" t="s">
        <v>62</v>
      </c>
      <c r="AF9" s="18">
        <v>105</v>
      </c>
      <c r="AG9" s="17" t="s">
        <v>62</v>
      </c>
      <c r="AH9" s="18">
        <v>143</v>
      </c>
      <c r="AI9" s="18">
        <v>42</v>
      </c>
      <c r="AJ9" s="17" t="s">
        <v>62</v>
      </c>
      <c r="AK9" s="17" t="s">
        <v>62</v>
      </c>
      <c r="AL9" s="17" t="s">
        <v>62</v>
      </c>
      <c r="AM9" s="17" t="s">
        <v>62</v>
      </c>
      <c r="AN9" s="17" t="s">
        <v>62</v>
      </c>
      <c r="AO9" s="17" t="s">
        <v>62</v>
      </c>
      <c r="AP9" s="17" t="s">
        <v>62</v>
      </c>
      <c r="AQ9" s="17" t="s">
        <v>62</v>
      </c>
      <c r="AR9" s="17" t="s">
        <v>62</v>
      </c>
      <c r="AS9" s="17" t="s">
        <v>62</v>
      </c>
      <c r="AT9" s="17" t="s">
        <v>62</v>
      </c>
      <c r="AU9" s="17" t="s">
        <v>62</v>
      </c>
      <c r="AV9" s="17" t="s">
        <v>62</v>
      </c>
      <c r="AW9" s="17" t="s">
        <v>62</v>
      </c>
      <c r="AX9" s="17" t="s">
        <v>62</v>
      </c>
    </row>
    <row r="10" spans="1:50">
      <c r="A10" s="8" t="s">
        <v>39</v>
      </c>
      <c r="B10" s="17" t="s">
        <v>62</v>
      </c>
      <c r="C10" s="17" t="s">
        <v>62</v>
      </c>
      <c r="D10" s="17" t="s">
        <v>62</v>
      </c>
      <c r="E10" s="17" t="s">
        <v>62</v>
      </c>
      <c r="F10" s="17" t="s">
        <v>62</v>
      </c>
      <c r="G10" s="17" t="s">
        <v>62</v>
      </c>
      <c r="H10" s="17" t="s">
        <v>62</v>
      </c>
      <c r="I10" s="17" t="s">
        <v>62</v>
      </c>
      <c r="J10" s="18">
        <v>134</v>
      </c>
      <c r="K10" s="17" t="s">
        <v>62</v>
      </c>
      <c r="L10" s="18">
        <v>124</v>
      </c>
      <c r="M10" s="17" t="s">
        <v>62</v>
      </c>
      <c r="N10" s="17" t="s">
        <v>62</v>
      </c>
      <c r="O10" s="17" t="s">
        <v>62</v>
      </c>
      <c r="P10" s="17" t="s">
        <v>62</v>
      </c>
      <c r="Q10" s="17" t="s">
        <v>62</v>
      </c>
      <c r="R10" s="17" t="s">
        <v>62</v>
      </c>
      <c r="S10" s="17" t="s">
        <v>62</v>
      </c>
      <c r="T10" s="17" t="s">
        <v>62</v>
      </c>
      <c r="U10" s="17" t="s">
        <v>62</v>
      </c>
      <c r="V10" s="17" t="s">
        <v>62</v>
      </c>
      <c r="W10" s="17" t="s">
        <v>62</v>
      </c>
      <c r="X10" s="17" t="s">
        <v>62</v>
      </c>
      <c r="Y10" s="17" t="s">
        <v>62</v>
      </c>
      <c r="Z10" s="17" t="s">
        <v>62</v>
      </c>
      <c r="AA10" s="18">
        <v>103</v>
      </c>
      <c r="AB10" s="17" t="s">
        <v>62</v>
      </c>
      <c r="AC10" s="18">
        <v>115</v>
      </c>
      <c r="AD10" s="17" t="s">
        <v>62</v>
      </c>
      <c r="AE10" s="17" t="s">
        <v>62</v>
      </c>
      <c r="AF10" s="17" t="s">
        <v>62</v>
      </c>
      <c r="AG10" s="17" t="s">
        <v>62</v>
      </c>
      <c r="AH10" s="17" t="s">
        <v>62</v>
      </c>
      <c r="AI10" s="17" t="s">
        <v>62</v>
      </c>
      <c r="AJ10" s="17" t="s">
        <v>62</v>
      </c>
      <c r="AK10" s="17" t="s">
        <v>62</v>
      </c>
      <c r="AL10" s="17" t="s">
        <v>62</v>
      </c>
      <c r="AM10" s="17" t="s">
        <v>62</v>
      </c>
      <c r="AN10" s="17" t="s">
        <v>62</v>
      </c>
      <c r="AO10" s="17" t="s">
        <v>62</v>
      </c>
      <c r="AP10" s="17" t="s">
        <v>62</v>
      </c>
      <c r="AQ10" s="17" t="s">
        <v>62</v>
      </c>
      <c r="AR10" s="17" t="s">
        <v>62</v>
      </c>
      <c r="AS10" s="17" t="s">
        <v>62</v>
      </c>
      <c r="AT10" s="18">
        <v>104</v>
      </c>
      <c r="AU10" s="17" t="s">
        <v>62</v>
      </c>
      <c r="AV10" s="17" t="s">
        <v>62</v>
      </c>
      <c r="AW10" s="17" t="s">
        <v>62</v>
      </c>
      <c r="AX10" s="17" t="s">
        <v>62</v>
      </c>
    </row>
    <row r="11" spans="1:50">
      <c r="A11" s="8" t="s">
        <v>55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</row>
  </sheetData>
  <sheetProtection sheet="1" selectLockedCell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75"/>
  <cols>
    <col min="1" max="2" width="40.4257812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統計表</vt:lpstr>
      <vt:lpstr>工作表3</vt:lpstr>
      <vt:lpstr>抬頭</vt:lpstr>
      <vt:lpstr>統計表!Print_Area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2021-09-05T09:11:36Z</cp:lastPrinted>
  <dcterms:created xsi:type="dcterms:W3CDTF">2021-09-05T06:27:43Z</dcterms:created>
  <dcterms:modified xsi:type="dcterms:W3CDTF">2021-09-06T06:25:30Z</dcterms:modified>
</cp:coreProperties>
</file>