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8148\Desktop\111年預算編列\3.概算初表\"/>
    </mc:Choice>
  </mc:AlternateContent>
  <bookViews>
    <workbookView xWindow="-15" yWindow="-15" windowWidth="12120" windowHeight="8220" tabRatio="908"/>
  </bookViews>
  <sheets>
    <sheet name="彙總表" sheetId="194" r:id="rId1"/>
    <sheet name="人事費" sheetId="195" r:id="rId2"/>
    <sheet name="車輛費用 " sheetId="218" r:id="rId3"/>
    <sheet name="場租收支對列" sheetId="216" r:id="rId4"/>
    <sheet name="移用基金賸餘數" sheetId="217" r:id="rId5"/>
    <sheet name="111年健康檢查調查表  " sheetId="215" r:id="rId6"/>
  </sheets>
  <externalReferences>
    <externalReference r:id="rId7"/>
  </externalReferences>
  <definedNames>
    <definedName name="_xlnm._FilterDatabase" localSheetId="3" hidden="1">場租收支對列!$B$1:$Q$128</definedName>
    <definedName name="_xlnm._FilterDatabase" localSheetId="0" hidden="1">彙總表!$A$6:$BU$107</definedName>
    <definedName name="_xlnm.Print_Area" localSheetId="1">人事費!$A$2:$X$107</definedName>
    <definedName name="_xlnm.Print_Area" localSheetId="2">'車輛費用 '!$A$1:$U$87</definedName>
    <definedName name="_xlnm.Print_Area" localSheetId="0">彙總表!$L$2:$BU$107</definedName>
    <definedName name="_xlnm.Print_Titles" localSheetId="5">'111年健康檢查調查表  '!#REF!</definedName>
    <definedName name="_xlnm.Print_Titles" localSheetId="1">人事費!$2:$3</definedName>
    <definedName name="_xlnm.Print_Titles" localSheetId="2">'車輛費用 '!$1:$3</definedName>
    <definedName name="_xlnm.Print_Titles" localSheetId="4">移用基金賸餘數!$3:$5</definedName>
    <definedName name="_xlnm.Print_Titles" localSheetId="3">場租收支對列!$1:$1</definedName>
    <definedName name="_xlnm.Print_Titles" localSheetId="0">彙總表!$L:$L,彙總表!$3:$4</definedName>
  </definedNames>
  <calcPr calcId="162913"/>
</workbook>
</file>

<file path=xl/calcChain.xml><?xml version="1.0" encoding="utf-8"?>
<calcChain xmlns="http://schemas.openxmlformats.org/spreadsheetml/2006/main">
  <c r="C8" i="194" l="1"/>
  <c r="C9" i="194"/>
  <c r="C10" i="194"/>
  <c r="C11" i="194"/>
  <c r="C12" i="194"/>
  <c r="C13" i="194"/>
  <c r="C14" i="194"/>
  <c r="C15" i="194"/>
  <c r="C16" i="194"/>
  <c r="C17" i="194"/>
  <c r="C18" i="194"/>
  <c r="C19" i="194"/>
  <c r="C20" i="194"/>
  <c r="C21" i="194"/>
  <c r="C22" i="194"/>
  <c r="C23" i="194"/>
  <c r="C24" i="194"/>
  <c r="C25" i="194"/>
  <c r="C26" i="194"/>
  <c r="C27" i="194"/>
  <c r="C28" i="194"/>
  <c r="C29" i="194"/>
  <c r="C30" i="194"/>
  <c r="C31" i="194"/>
  <c r="C32" i="194"/>
  <c r="C33" i="194"/>
  <c r="C34" i="194"/>
  <c r="C35" i="194"/>
  <c r="C36" i="194"/>
  <c r="C37" i="194"/>
  <c r="C38" i="194"/>
  <c r="C39" i="194"/>
  <c r="C40" i="194"/>
  <c r="C41" i="194"/>
  <c r="C42" i="194"/>
  <c r="C43" i="194"/>
  <c r="C44" i="194"/>
  <c r="C45" i="194"/>
  <c r="C46" i="194"/>
  <c r="C47" i="194"/>
  <c r="C48" i="194"/>
  <c r="C49" i="194"/>
  <c r="C50" i="194"/>
  <c r="C51" i="194"/>
  <c r="C52" i="194"/>
  <c r="C53" i="194"/>
  <c r="C54" i="194"/>
  <c r="C55" i="194"/>
  <c r="C56" i="194"/>
  <c r="C57" i="194"/>
  <c r="C58" i="194"/>
  <c r="C59" i="194"/>
  <c r="C60" i="194"/>
  <c r="C61" i="194"/>
  <c r="C62" i="194"/>
  <c r="C63" i="194"/>
  <c r="C64" i="194"/>
  <c r="C65" i="194"/>
  <c r="C66" i="194"/>
  <c r="C67" i="194"/>
  <c r="C68" i="194"/>
  <c r="C69" i="194"/>
  <c r="C70" i="194"/>
  <c r="C71" i="194"/>
  <c r="C72" i="194"/>
  <c r="C73" i="194"/>
  <c r="C74" i="194"/>
  <c r="C75" i="194"/>
  <c r="C76" i="194"/>
  <c r="C77" i="194"/>
  <c r="C78" i="194"/>
  <c r="C79" i="194"/>
  <c r="C80" i="194"/>
  <c r="C81" i="194"/>
  <c r="C82" i="194"/>
  <c r="C83" i="194"/>
  <c r="C84" i="194"/>
  <c r="C85" i="194"/>
  <c r="C86" i="194"/>
  <c r="C87" i="194"/>
  <c r="C88" i="194"/>
  <c r="C89" i="194"/>
  <c r="C90" i="194"/>
  <c r="C91" i="194"/>
  <c r="C92" i="194"/>
  <c r="C93" i="194"/>
  <c r="C94" i="194"/>
  <c r="C95" i="194"/>
  <c r="C96" i="194"/>
  <c r="C97" i="194"/>
  <c r="C98" i="194"/>
  <c r="C99" i="194"/>
  <c r="C100" i="194"/>
  <c r="C101" i="194"/>
  <c r="C102" i="194"/>
  <c r="C103" i="194"/>
  <c r="C104" i="194"/>
  <c r="C105" i="194"/>
  <c r="C106" i="194"/>
  <c r="C107" i="194"/>
  <c r="C7" i="194"/>
  <c r="L10" i="195" l="1"/>
  <c r="M82" i="218" l="1"/>
  <c r="T82" i="218" s="1"/>
  <c r="M81" i="218"/>
  <c r="M80" i="218"/>
  <c r="T80" i="218" s="1"/>
  <c r="T79" i="218"/>
  <c r="M78" i="218"/>
  <c r="T78" i="218" s="1"/>
  <c r="Q77" i="218"/>
  <c r="M77" i="218"/>
  <c r="Q76" i="218"/>
  <c r="T76" i="218" s="1"/>
  <c r="M76" i="218"/>
  <c r="Q75" i="218"/>
  <c r="M75" i="218"/>
  <c r="Q74" i="218"/>
  <c r="M74" i="218"/>
  <c r="Q73" i="218"/>
  <c r="M73" i="218"/>
  <c r="Q72" i="218"/>
  <c r="T72" i="218" s="1"/>
  <c r="M72" i="218"/>
  <c r="Q71" i="218"/>
  <c r="M71" i="218"/>
  <c r="Q70" i="218"/>
  <c r="M70" i="218"/>
  <c r="T70" i="218" s="1"/>
  <c r="Q69" i="218"/>
  <c r="M69" i="218"/>
  <c r="Q68" i="218"/>
  <c r="M68" i="218"/>
  <c r="Q67" i="218"/>
  <c r="T67" i="218" s="1"/>
  <c r="M67" i="218"/>
  <c r="Q66" i="218"/>
  <c r="M66" i="218"/>
  <c r="T66" i="218" s="1"/>
  <c r="Q65" i="218"/>
  <c r="M65" i="218"/>
  <c r="Q64" i="218"/>
  <c r="M64" i="218"/>
  <c r="T63" i="218"/>
  <c r="Q63" i="218"/>
  <c r="M63" i="218"/>
  <c r="Q62" i="218"/>
  <c r="M62" i="218"/>
  <c r="T62" i="218" s="1"/>
  <c r="R60" i="218"/>
  <c r="O60" i="218"/>
  <c r="O5" i="218" s="1"/>
  <c r="N60" i="218"/>
  <c r="N5" i="218" s="1"/>
  <c r="K60" i="218"/>
  <c r="J60" i="218"/>
  <c r="I60" i="218"/>
  <c r="I5" i="218" s="1"/>
  <c r="M59" i="218"/>
  <c r="T59" i="218" s="1"/>
  <c r="Q58" i="218"/>
  <c r="M58" i="218"/>
  <c r="T58" i="218" s="1"/>
  <c r="Q57" i="218"/>
  <c r="M57" i="218"/>
  <c r="T57" i="218" s="1"/>
  <c r="Q56" i="218"/>
  <c r="M56" i="218"/>
  <c r="T56" i="218" s="1"/>
  <c r="Q55" i="218"/>
  <c r="T55" i="218" s="1"/>
  <c r="M55" i="218"/>
  <c r="Q54" i="218"/>
  <c r="M54" i="218"/>
  <c r="T54" i="218" s="1"/>
  <c r="Q53" i="218"/>
  <c r="M53" i="218"/>
  <c r="T53" i="218" s="1"/>
  <c r="Q52" i="218"/>
  <c r="M52" i="218"/>
  <c r="T52" i="218" s="1"/>
  <c r="Q51" i="218"/>
  <c r="M51" i="218"/>
  <c r="Q50" i="218"/>
  <c r="M50" i="218"/>
  <c r="T50" i="218" s="1"/>
  <c r="Q49" i="218"/>
  <c r="M49" i="218"/>
  <c r="T49" i="218" s="1"/>
  <c r="Q48" i="218"/>
  <c r="M48" i="218"/>
  <c r="T48" i="218" s="1"/>
  <c r="Q47" i="218"/>
  <c r="M47" i="218"/>
  <c r="T46" i="218"/>
  <c r="Q46" i="218"/>
  <c r="M46" i="218"/>
  <c r="Q45" i="218"/>
  <c r="M45" i="218"/>
  <c r="T45" i="218" s="1"/>
  <c r="Q44" i="218"/>
  <c r="M44" i="218"/>
  <c r="T44" i="218" s="1"/>
  <c r="Q43" i="218"/>
  <c r="M43" i="218"/>
  <c r="Q42" i="218"/>
  <c r="M42" i="218"/>
  <c r="T42" i="218" s="1"/>
  <c r="Q41" i="218"/>
  <c r="M41" i="218"/>
  <c r="T41" i="218" s="1"/>
  <c r="Q40" i="218"/>
  <c r="M40" i="218"/>
  <c r="T40" i="218" s="1"/>
  <c r="Q39" i="218"/>
  <c r="M39" i="218"/>
  <c r="Q38" i="218"/>
  <c r="M38" i="218"/>
  <c r="T38" i="218" s="1"/>
  <c r="Q37" i="218"/>
  <c r="M37" i="218"/>
  <c r="T37" i="218" s="1"/>
  <c r="Q36" i="218"/>
  <c r="M36" i="218"/>
  <c r="T36" i="218" s="1"/>
  <c r="Q35" i="218"/>
  <c r="M35" i="218"/>
  <c r="Q34" i="218"/>
  <c r="M34" i="218"/>
  <c r="T34" i="218" s="1"/>
  <c r="Q33" i="218"/>
  <c r="M33" i="218"/>
  <c r="T33" i="218" s="1"/>
  <c r="Q32" i="218"/>
  <c r="M32" i="218"/>
  <c r="T32" i="218" s="1"/>
  <c r="Q31" i="218"/>
  <c r="M31" i="218"/>
  <c r="Q30" i="218"/>
  <c r="M30" i="218"/>
  <c r="T30" i="218" s="1"/>
  <c r="Q29" i="218"/>
  <c r="M29" i="218"/>
  <c r="T29" i="218" s="1"/>
  <c r="Q28" i="218"/>
  <c r="M28" i="218"/>
  <c r="T28" i="218" s="1"/>
  <c r="Q27" i="218"/>
  <c r="M27" i="218"/>
  <c r="Q26" i="218"/>
  <c r="M26" i="218"/>
  <c r="T26" i="218" s="1"/>
  <c r="Q25" i="218"/>
  <c r="M25" i="218"/>
  <c r="T25" i="218" s="1"/>
  <c r="Q24" i="218"/>
  <c r="M24" i="218"/>
  <c r="T24" i="218" s="1"/>
  <c r="Q23" i="218"/>
  <c r="T23" i="218" s="1"/>
  <c r="M23" i="218"/>
  <c r="Q22" i="218"/>
  <c r="M22" i="218"/>
  <c r="Q21" i="218"/>
  <c r="M21" i="218"/>
  <c r="Q20" i="218"/>
  <c r="M20" i="218"/>
  <c r="Q19" i="218"/>
  <c r="M19" i="218"/>
  <c r="Q18" i="218"/>
  <c r="M18" i="218"/>
  <c r="T18" i="218" s="1"/>
  <c r="Q17" i="218"/>
  <c r="M17" i="218"/>
  <c r="T17" i="218" s="1"/>
  <c r="Q16" i="218"/>
  <c r="M16" i="218"/>
  <c r="T16" i="218" s="1"/>
  <c r="Q15" i="218"/>
  <c r="M15" i="218"/>
  <c r="Q14" i="218"/>
  <c r="M14" i="218"/>
  <c r="Q13" i="218"/>
  <c r="M13" i="218"/>
  <c r="Q12" i="218"/>
  <c r="M12" i="218"/>
  <c r="Q11" i="218"/>
  <c r="M11" i="218"/>
  <c r="Q10" i="218"/>
  <c r="M10" i="218"/>
  <c r="Q9" i="218"/>
  <c r="M9" i="218"/>
  <c r="Q8" i="218"/>
  <c r="M8" i="218"/>
  <c r="T8" i="218" s="1"/>
  <c r="Q7" i="218"/>
  <c r="T7" i="218" s="1"/>
  <c r="M7" i="218"/>
  <c r="Q6" i="218"/>
  <c r="M6" i="218"/>
  <c r="T6" i="218" s="1"/>
  <c r="S5" i="218"/>
  <c r="R5" i="218"/>
  <c r="P5" i="218"/>
  <c r="K5" i="218"/>
  <c r="J5" i="218"/>
  <c r="H5" i="218"/>
  <c r="T19" i="218" l="1"/>
  <c r="T27" i="218"/>
  <c r="T10" i="218"/>
  <c r="T14" i="218"/>
  <c r="T39" i="218"/>
  <c r="T43" i="218"/>
  <c r="T22" i="218"/>
  <c r="T31" i="218"/>
  <c r="T47" i="218"/>
  <c r="T11" i="218"/>
  <c r="T15" i="218"/>
  <c r="T35" i="218"/>
  <c r="T51" i="218"/>
  <c r="T9" i="218"/>
  <c r="T69" i="218"/>
  <c r="T71" i="218"/>
  <c r="T73" i="218"/>
  <c r="T75" i="218"/>
  <c r="T77" i="218"/>
  <c r="M60" i="218"/>
  <c r="T60" i="218" s="1"/>
  <c r="T64" i="218"/>
  <c r="T65" i="218"/>
  <c r="T68" i="218"/>
  <c r="T74" i="218"/>
  <c r="T12" i="218"/>
  <c r="T21" i="218"/>
  <c r="Q5" i="218"/>
  <c r="T13" i="218"/>
  <c r="T20" i="218"/>
  <c r="T81" i="218"/>
  <c r="M5" i="218"/>
  <c r="T5" i="218" s="1"/>
  <c r="P47" i="217" l="1"/>
  <c r="N47" i="217"/>
  <c r="J47" i="217"/>
  <c r="H47" i="217"/>
  <c r="F47" i="217"/>
  <c r="D47" i="217"/>
  <c r="Q46" i="217"/>
  <c r="Q47" i="217" s="1"/>
  <c r="P46" i="217"/>
  <c r="O46" i="217"/>
  <c r="O47" i="217" s="1"/>
  <c r="N46" i="217"/>
  <c r="M46" i="217"/>
  <c r="M47" i="217" s="1"/>
  <c r="K46" i="217"/>
  <c r="K47" i="217" s="1"/>
  <c r="J46" i="217"/>
  <c r="I46" i="217"/>
  <c r="I47" i="217" s="1"/>
  <c r="H46" i="217"/>
  <c r="G46" i="217"/>
  <c r="G47" i="217" s="1"/>
  <c r="F46" i="217"/>
  <c r="E46" i="217"/>
  <c r="E47" i="217" s="1"/>
  <c r="D46" i="217"/>
  <c r="C46" i="217"/>
  <c r="C47" i="217" s="1"/>
  <c r="R45" i="217"/>
  <c r="L45" i="217"/>
  <c r="T45" i="217" s="1"/>
  <c r="E45" i="217"/>
  <c r="R44" i="217"/>
  <c r="L44" i="217"/>
  <c r="T44" i="217" s="1"/>
  <c r="E44" i="217"/>
  <c r="R43" i="217"/>
  <c r="L43" i="217"/>
  <c r="T43" i="217" s="1"/>
  <c r="E43" i="217"/>
  <c r="R42" i="217"/>
  <c r="L42" i="217"/>
  <c r="T42" i="217" s="1"/>
  <c r="E42" i="217"/>
  <c r="R41" i="217"/>
  <c r="L41" i="217"/>
  <c r="T41" i="217" s="1"/>
  <c r="E41" i="217"/>
  <c r="R40" i="217"/>
  <c r="L40" i="217"/>
  <c r="T40" i="217" s="1"/>
  <c r="E40" i="217"/>
  <c r="R39" i="217"/>
  <c r="L39" i="217"/>
  <c r="T39" i="217" s="1"/>
  <c r="E39" i="217"/>
  <c r="R38" i="217"/>
  <c r="L38" i="217"/>
  <c r="T38" i="217" s="1"/>
  <c r="E38" i="217"/>
  <c r="R37" i="217"/>
  <c r="L37" i="217"/>
  <c r="T37" i="217" s="1"/>
  <c r="E37" i="217"/>
  <c r="R36" i="217"/>
  <c r="L36" i="217"/>
  <c r="T36" i="217" s="1"/>
  <c r="E36" i="217"/>
  <c r="R35" i="217"/>
  <c r="L35" i="217"/>
  <c r="T35" i="217" s="1"/>
  <c r="E35" i="217"/>
  <c r="R34" i="217"/>
  <c r="L34" i="217"/>
  <c r="T34" i="217" s="1"/>
  <c r="E34" i="217"/>
  <c r="R33" i="217"/>
  <c r="L33" i="217"/>
  <c r="T33" i="217" s="1"/>
  <c r="E33" i="217"/>
  <c r="R32" i="217"/>
  <c r="L32" i="217"/>
  <c r="T32" i="217" s="1"/>
  <c r="E32" i="217"/>
  <c r="R31" i="217"/>
  <c r="L31" i="217"/>
  <c r="T31" i="217" s="1"/>
  <c r="E31" i="217"/>
  <c r="R30" i="217"/>
  <c r="L30" i="217"/>
  <c r="T30" i="217" s="1"/>
  <c r="E30" i="217"/>
  <c r="R29" i="217"/>
  <c r="L29" i="217"/>
  <c r="T29" i="217" s="1"/>
  <c r="E29" i="217"/>
  <c r="R28" i="217"/>
  <c r="L28" i="217"/>
  <c r="T28" i="217" s="1"/>
  <c r="E28" i="217"/>
  <c r="R27" i="217"/>
  <c r="L27" i="217"/>
  <c r="T27" i="217" s="1"/>
  <c r="E27" i="217"/>
  <c r="R26" i="217"/>
  <c r="L26" i="217"/>
  <c r="T26" i="217" s="1"/>
  <c r="E26" i="217"/>
  <c r="R25" i="217"/>
  <c r="L25" i="217"/>
  <c r="T25" i="217" s="1"/>
  <c r="E25" i="217"/>
  <c r="R24" i="217"/>
  <c r="L24" i="217"/>
  <c r="T24" i="217" s="1"/>
  <c r="E24" i="217"/>
  <c r="L23" i="217"/>
  <c r="T23" i="217" s="1"/>
  <c r="E23" i="217"/>
  <c r="R22" i="217"/>
  <c r="L22" i="217"/>
  <c r="T22" i="217" s="1"/>
  <c r="E22" i="217"/>
  <c r="R21" i="217"/>
  <c r="L21" i="217"/>
  <c r="T21" i="217" s="1"/>
  <c r="E21" i="217"/>
  <c r="R20" i="217"/>
  <c r="L20" i="217"/>
  <c r="T20" i="217" s="1"/>
  <c r="E20" i="217"/>
  <c r="R19" i="217"/>
  <c r="L19" i="217"/>
  <c r="T19" i="217" s="1"/>
  <c r="E19" i="217"/>
  <c r="R18" i="217"/>
  <c r="R46" i="217" s="1"/>
  <c r="R47" i="217" s="1"/>
  <c r="L18" i="217"/>
  <c r="L46" i="217" s="1"/>
  <c r="L47" i="217" s="1"/>
  <c r="E18" i="217"/>
  <c r="Q17" i="217"/>
  <c r="P17" i="217"/>
  <c r="O17" i="217"/>
  <c r="N17" i="217"/>
  <c r="M17" i="217"/>
  <c r="K17" i="217"/>
  <c r="J17" i="217"/>
  <c r="I17" i="217"/>
  <c r="H17" i="217"/>
  <c r="G17" i="217"/>
  <c r="F17" i="217"/>
  <c r="E17" i="217"/>
  <c r="D17" i="217"/>
  <c r="C17" i="217"/>
  <c r="R16" i="217"/>
  <c r="L16" i="217"/>
  <c r="T16" i="217" s="1"/>
  <c r="E16" i="217"/>
  <c r="R15" i="217"/>
  <c r="L15" i="217"/>
  <c r="T15" i="217" s="1"/>
  <c r="E15" i="217"/>
  <c r="R14" i="217"/>
  <c r="L14" i="217"/>
  <c r="T14" i="217" s="1"/>
  <c r="E14" i="217"/>
  <c r="R13" i="217"/>
  <c r="L13" i="217"/>
  <c r="T13" i="217" s="1"/>
  <c r="E13" i="217"/>
  <c r="R12" i="217"/>
  <c r="L12" i="217"/>
  <c r="T12" i="217" s="1"/>
  <c r="E12" i="217"/>
  <c r="R11" i="217"/>
  <c r="L11" i="217"/>
  <c r="T11" i="217" s="1"/>
  <c r="E11" i="217"/>
  <c r="R10" i="217"/>
  <c r="L10" i="217"/>
  <c r="T10" i="217" s="1"/>
  <c r="E10" i="217"/>
  <c r="R9" i="217"/>
  <c r="L9" i="217"/>
  <c r="T9" i="217" s="1"/>
  <c r="E9" i="217"/>
  <c r="R8" i="217"/>
  <c r="L8" i="217"/>
  <c r="T8" i="217" s="1"/>
  <c r="E8" i="217"/>
  <c r="R7" i="217"/>
  <c r="L7" i="217"/>
  <c r="T7" i="217" s="1"/>
  <c r="E7" i="217"/>
  <c r="R6" i="217"/>
  <c r="R17" i="217" s="1"/>
  <c r="L6" i="217"/>
  <c r="L17" i="217" s="1"/>
  <c r="E6" i="217"/>
  <c r="T6" i="217" l="1"/>
  <c r="T17" i="217" s="1"/>
  <c r="T18" i="217"/>
  <c r="T46" i="217" s="1"/>
  <c r="T47" i="217" s="1"/>
  <c r="O128" i="216"/>
  <c r="N128" i="216"/>
  <c r="M128" i="216"/>
  <c r="L128" i="216"/>
  <c r="K128" i="216"/>
  <c r="J128" i="216"/>
  <c r="I128" i="216"/>
  <c r="H128" i="216"/>
  <c r="F128" i="216"/>
  <c r="H131" i="215"/>
  <c r="G131" i="215"/>
  <c r="F131" i="215"/>
  <c r="D131" i="215"/>
  <c r="C131" i="215"/>
  <c r="J130" i="215"/>
  <c r="I130" i="215"/>
  <c r="E130" i="215"/>
  <c r="J129" i="215"/>
  <c r="I129" i="215"/>
  <c r="E129" i="215"/>
  <c r="J128" i="215"/>
  <c r="I128" i="215"/>
  <c r="E128" i="215"/>
  <c r="J127" i="215"/>
  <c r="I127" i="215"/>
  <c r="E127" i="215"/>
  <c r="J126" i="215"/>
  <c r="I126" i="215"/>
  <c r="E126" i="215"/>
  <c r="J125" i="215"/>
  <c r="I125" i="215"/>
  <c r="E125" i="215"/>
  <c r="J124" i="215"/>
  <c r="I124" i="215"/>
  <c r="E124" i="215"/>
  <c r="J123" i="215"/>
  <c r="I123" i="215"/>
  <c r="E123" i="215"/>
  <c r="J122" i="215"/>
  <c r="I122" i="215"/>
  <c r="E122" i="215"/>
  <c r="J121" i="215"/>
  <c r="I121" i="215"/>
  <c r="E121" i="215"/>
  <c r="J120" i="215"/>
  <c r="I120" i="215"/>
  <c r="E120" i="215"/>
  <c r="J119" i="215"/>
  <c r="I119" i="215"/>
  <c r="E119" i="215"/>
  <c r="J118" i="215"/>
  <c r="I118" i="215"/>
  <c r="E118" i="215"/>
  <c r="J117" i="215"/>
  <c r="I117" i="215"/>
  <c r="E117" i="215"/>
  <c r="J116" i="215"/>
  <c r="I116" i="215"/>
  <c r="E116" i="215"/>
  <c r="J115" i="215"/>
  <c r="I115" i="215"/>
  <c r="E115" i="215"/>
  <c r="J114" i="215"/>
  <c r="I114" i="215"/>
  <c r="E114" i="215"/>
  <c r="J113" i="215"/>
  <c r="I113" i="215"/>
  <c r="E113" i="215"/>
  <c r="J112" i="215"/>
  <c r="I112" i="215"/>
  <c r="E112" i="215"/>
  <c r="J111" i="215"/>
  <c r="I111" i="215"/>
  <c r="E111" i="215"/>
  <c r="J110" i="215"/>
  <c r="I110" i="215"/>
  <c r="E110" i="215"/>
  <c r="J109" i="215"/>
  <c r="I109" i="215"/>
  <c r="E109" i="215"/>
  <c r="J108" i="215"/>
  <c r="I108" i="215"/>
  <c r="E108" i="215"/>
  <c r="J107" i="215"/>
  <c r="I107" i="215"/>
  <c r="E107" i="215"/>
  <c r="J106" i="215"/>
  <c r="I106" i="215"/>
  <c r="E106" i="215"/>
  <c r="J105" i="215"/>
  <c r="I105" i="215"/>
  <c r="E105" i="215"/>
  <c r="J104" i="215"/>
  <c r="I104" i="215"/>
  <c r="E104" i="215"/>
  <c r="J103" i="215"/>
  <c r="I103" i="215"/>
  <c r="E103" i="215"/>
  <c r="J102" i="215"/>
  <c r="I102" i="215"/>
  <c r="E102" i="215"/>
  <c r="J101" i="215"/>
  <c r="I101" i="215"/>
  <c r="E101" i="215"/>
  <c r="J100" i="215"/>
  <c r="I100" i="215"/>
  <c r="E100" i="215"/>
  <c r="J99" i="215"/>
  <c r="I99" i="215"/>
  <c r="E99" i="215"/>
  <c r="J98" i="215"/>
  <c r="I98" i="215"/>
  <c r="E98" i="215"/>
  <c r="J97" i="215"/>
  <c r="I97" i="215"/>
  <c r="E97" i="215"/>
  <c r="J96" i="215"/>
  <c r="I96" i="215"/>
  <c r="E96" i="215"/>
  <c r="J95" i="215"/>
  <c r="I95" i="215"/>
  <c r="E95" i="215"/>
  <c r="J94" i="215"/>
  <c r="I94" i="215"/>
  <c r="E94" i="215"/>
  <c r="J93" i="215"/>
  <c r="I93" i="215"/>
  <c r="E93" i="215"/>
  <c r="J92" i="215"/>
  <c r="I92" i="215"/>
  <c r="E92" i="215"/>
  <c r="J91" i="215"/>
  <c r="I91" i="215"/>
  <c r="E91" i="215"/>
  <c r="J90" i="215"/>
  <c r="I90" i="215"/>
  <c r="E90" i="215"/>
  <c r="J89" i="215"/>
  <c r="I89" i="215"/>
  <c r="E89" i="215"/>
  <c r="J88" i="215"/>
  <c r="I88" i="215"/>
  <c r="E88" i="215"/>
  <c r="J87" i="215"/>
  <c r="I87" i="215"/>
  <c r="E87" i="215"/>
  <c r="J86" i="215"/>
  <c r="I86" i="215"/>
  <c r="E86" i="215"/>
  <c r="J85" i="215"/>
  <c r="I85" i="215"/>
  <c r="E85" i="215"/>
  <c r="J84" i="215"/>
  <c r="I84" i="215"/>
  <c r="E84" i="215"/>
  <c r="J83" i="215"/>
  <c r="I83" i="215"/>
  <c r="E83" i="215"/>
  <c r="J82" i="215"/>
  <c r="I82" i="215"/>
  <c r="E82" i="215"/>
  <c r="J81" i="215"/>
  <c r="I81" i="215"/>
  <c r="E81" i="215"/>
  <c r="J80" i="215"/>
  <c r="I80" i="215"/>
  <c r="E80" i="215"/>
  <c r="J79" i="215"/>
  <c r="I79" i="215"/>
  <c r="E79" i="215"/>
  <c r="J78" i="215"/>
  <c r="I78" i="215"/>
  <c r="E78" i="215"/>
  <c r="J77" i="215"/>
  <c r="I77" i="215"/>
  <c r="E77" i="215"/>
  <c r="J76" i="215"/>
  <c r="I76" i="215"/>
  <c r="E76" i="215"/>
  <c r="J75" i="215"/>
  <c r="I75" i="215"/>
  <c r="E75" i="215"/>
  <c r="J74" i="215"/>
  <c r="I74" i="215"/>
  <c r="E74" i="215"/>
  <c r="J73" i="215"/>
  <c r="I73" i="215"/>
  <c r="E73" i="215"/>
  <c r="J72" i="215"/>
  <c r="I72" i="215"/>
  <c r="E72" i="215"/>
  <c r="J71" i="215"/>
  <c r="I71" i="215"/>
  <c r="E71" i="215"/>
  <c r="J70" i="215"/>
  <c r="I70" i="215"/>
  <c r="E70" i="215"/>
  <c r="J69" i="215"/>
  <c r="I69" i="215"/>
  <c r="E69" i="215"/>
  <c r="J68" i="215"/>
  <c r="I68" i="215"/>
  <c r="E68" i="215"/>
  <c r="J67" i="215"/>
  <c r="I67" i="215"/>
  <c r="E67" i="215"/>
  <c r="J66" i="215"/>
  <c r="I66" i="215"/>
  <c r="E66" i="215"/>
  <c r="J65" i="215"/>
  <c r="I65" i="215"/>
  <c r="E65" i="215"/>
  <c r="J64" i="215"/>
  <c r="I64" i="215"/>
  <c r="E64" i="215"/>
  <c r="J63" i="215"/>
  <c r="I63" i="215"/>
  <c r="E63" i="215"/>
  <c r="J62" i="215"/>
  <c r="I62" i="215"/>
  <c r="E62" i="215"/>
  <c r="J61" i="215"/>
  <c r="I61" i="215"/>
  <c r="E61" i="215"/>
  <c r="J60" i="215"/>
  <c r="I60" i="215"/>
  <c r="E60" i="215"/>
  <c r="J59" i="215"/>
  <c r="I59" i="215"/>
  <c r="E59" i="215"/>
  <c r="J58" i="215"/>
  <c r="I58" i="215"/>
  <c r="E58" i="215"/>
  <c r="J57" i="215"/>
  <c r="I57" i="215"/>
  <c r="E57" i="215"/>
  <c r="J56" i="215"/>
  <c r="I56" i="215"/>
  <c r="E56" i="215"/>
  <c r="J55" i="215"/>
  <c r="I55" i="215"/>
  <c r="E55" i="215"/>
  <c r="J54" i="215"/>
  <c r="I54" i="215"/>
  <c r="E54" i="215"/>
  <c r="J53" i="215"/>
  <c r="I53" i="215"/>
  <c r="E53" i="215"/>
  <c r="J52" i="215"/>
  <c r="I52" i="215"/>
  <c r="E52" i="215"/>
  <c r="J51" i="215"/>
  <c r="I51" i="215"/>
  <c r="E51" i="215"/>
  <c r="J50" i="215"/>
  <c r="I50" i="215"/>
  <c r="E50" i="215"/>
  <c r="J49" i="215"/>
  <c r="I49" i="215"/>
  <c r="E49" i="215"/>
  <c r="J48" i="215"/>
  <c r="I48" i="215"/>
  <c r="E48" i="215"/>
  <c r="J47" i="215"/>
  <c r="I47" i="215"/>
  <c r="E47" i="215"/>
  <c r="J46" i="215"/>
  <c r="I46" i="215"/>
  <c r="E46" i="215"/>
  <c r="J45" i="215"/>
  <c r="I45" i="215"/>
  <c r="E45" i="215"/>
  <c r="J44" i="215"/>
  <c r="I44" i="215"/>
  <c r="E44" i="215"/>
  <c r="J43" i="215"/>
  <c r="I43" i="215"/>
  <c r="E43" i="215"/>
  <c r="J42" i="215"/>
  <c r="I42" i="215"/>
  <c r="E42" i="215"/>
  <c r="J41" i="215"/>
  <c r="I41" i="215"/>
  <c r="E41" i="215"/>
  <c r="J40" i="215"/>
  <c r="I40" i="215"/>
  <c r="E40" i="215"/>
  <c r="J39" i="215"/>
  <c r="I39" i="215"/>
  <c r="E39" i="215"/>
  <c r="J38" i="215"/>
  <c r="I38" i="215"/>
  <c r="E38" i="215"/>
  <c r="J37" i="215"/>
  <c r="I37" i="215"/>
  <c r="E37" i="215"/>
  <c r="J36" i="215"/>
  <c r="I36" i="215"/>
  <c r="E36" i="215"/>
  <c r="J35" i="215"/>
  <c r="I35" i="215"/>
  <c r="E35" i="215"/>
  <c r="J34" i="215"/>
  <c r="I34" i="215"/>
  <c r="E34" i="215"/>
  <c r="J33" i="215"/>
  <c r="I33" i="215"/>
  <c r="E33" i="215"/>
  <c r="J32" i="215"/>
  <c r="I32" i="215"/>
  <c r="E32" i="215"/>
  <c r="J31" i="215"/>
  <c r="I31" i="215"/>
  <c r="E31" i="215"/>
  <c r="J30" i="215"/>
  <c r="I30" i="215"/>
  <c r="E30" i="215"/>
  <c r="J29" i="215"/>
  <c r="I29" i="215"/>
  <c r="E29" i="215"/>
  <c r="J28" i="215"/>
  <c r="I28" i="215"/>
  <c r="E28" i="215"/>
  <c r="J27" i="215"/>
  <c r="I27" i="215"/>
  <c r="E27" i="215"/>
  <c r="J26" i="215"/>
  <c r="I26" i="215"/>
  <c r="E26" i="215"/>
  <c r="J25" i="215"/>
  <c r="I25" i="215"/>
  <c r="E25" i="215"/>
  <c r="J24" i="215"/>
  <c r="I24" i="215"/>
  <c r="E24" i="215"/>
  <c r="J23" i="215"/>
  <c r="I23" i="215"/>
  <c r="E23" i="215"/>
  <c r="J22" i="215"/>
  <c r="I22" i="215"/>
  <c r="E22" i="215"/>
  <c r="J21" i="215"/>
  <c r="I21" i="215"/>
  <c r="E21" i="215"/>
  <c r="J20" i="215"/>
  <c r="I20" i="215"/>
  <c r="E20" i="215"/>
  <c r="J19" i="215"/>
  <c r="I19" i="215"/>
  <c r="E19" i="215"/>
  <c r="J18" i="215"/>
  <c r="I18" i="215"/>
  <c r="E18" i="215"/>
  <c r="J17" i="215"/>
  <c r="I17" i="215"/>
  <c r="E17" i="215"/>
  <c r="J16" i="215"/>
  <c r="I16" i="215"/>
  <c r="E16" i="215"/>
  <c r="J15" i="215"/>
  <c r="I15" i="215"/>
  <c r="E15" i="215"/>
  <c r="J14" i="215"/>
  <c r="I14" i="215"/>
  <c r="E14" i="215"/>
  <c r="J13" i="215"/>
  <c r="I13" i="215"/>
  <c r="E13" i="215"/>
  <c r="J12" i="215"/>
  <c r="I12" i="215"/>
  <c r="E12" i="215"/>
  <c r="J11" i="215"/>
  <c r="I11" i="215"/>
  <c r="E11" i="215"/>
  <c r="J10" i="215"/>
  <c r="I10" i="215"/>
  <c r="E10" i="215"/>
  <c r="J9" i="215"/>
  <c r="I9" i="215"/>
  <c r="E9" i="215"/>
  <c r="J8" i="215"/>
  <c r="I8" i="215"/>
  <c r="E8" i="215"/>
  <c r="J7" i="215"/>
  <c r="I7" i="215"/>
  <c r="E7" i="215"/>
  <c r="J6" i="215"/>
  <c r="I6" i="215"/>
  <c r="E6" i="215"/>
  <c r="J5" i="215"/>
  <c r="I5" i="215"/>
  <c r="E5" i="215"/>
  <c r="E131" i="215" s="1"/>
  <c r="BF7" i="194" l="1"/>
  <c r="BG7" i="194"/>
  <c r="BH7" i="194"/>
  <c r="BI7" i="194"/>
  <c r="BJ7" i="194"/>
  <c r="BL7" i="194"/>
  <c r="BX7" i="194"/>
  <c r="BY7" i="194"/>
  <c r="K6" i="194" l="1"/>
  <c r="X107" i="195" l="1"/>
  <c r="X8" i="195"/>
  <c r="X9" i="195"/>
  <c r="X11" i="195"/>
  <c r="X12" i="195"/>
  <c r="X13" i="195"/>
  <c r="X14" i="195"/>
  <c r="X15" i="195"/>
  <c r="X16" i="195"/>
  <c r="X17" i="195"/>
  <c r="X18" i="195"/>
  <c r="X19" i="195"/>
  <c r="X20" i="195"/>
  <c r="X21" i="195"/>
  <c r="X22" i="195"/>
  <c r="X23" i="195"/>
  <c r="X24" i="195"/>
  <c r="X25" i="195"/>
  <c r="X26" i="195"/>
  <c r="X27" i="195"/>
  <c r="X28" i="195"/>
  <c r="X29" i="195"/>
  <c r="X30" i="195"/>
  <c r="X31" i="195"/>
  <c r="X32" i="195"/>
  <c r="X33" i="195"/>
  <c r="X34" i="195"/>
  <c r="X35" i="195"/>
  <c r="X36" i="195"/>
  <c r="X37" i="195"/>
  <c r="X38" i="195"/>
  <c r="X39" i="195"/>
  <c r="X40" i="195"/>
  <c r="X41" i="195"/>
  <c r="X42" i="195"/>
  <c r="X43" i="195"/>
  <c r="X44" i="195"/>
  <c r="X45" i="195"/>
  <c r="X46" i="195"/>
  <c r="X47" i="195"/>
  <c r="X48" i="195"/>
  <c r="X49" i="195"/>
  <c r="X50" i="195"/>
  <c r="X51" i="195"/>
  <c r="X52" i="195"/>
  <c r="X53" i="195"/>
  <c r="X54" i="195"/>
  <c r="X55" i="195"/>
  <c r="X56" i="195"/>
  <c r="X57" i="195"/>
  <c r="X58" i="195"/>
  <c r="X59" i="195"/>
  <c r="X60" i="195"/>
  <c r="X61" i="195"/>
  <c r="X62" i="195"/>
  <c r="X63" i="195"/>
  <c r="X64" i="195"/>
  <c r="X65" i="195"/>
  <c r="X66" i="195"/>
  <c r="X67" i="195"/>
  <c r="X68" i="195"/>
  <c r="X69" i="195"/>
  <c r="X70" i="195"/>
  <c r="X71" i="195"/>
  <c r="X72" i="195"/>
  <c r="X73" i="195"/>
  <c r="X74" i="195"/>
  <c r="X75" i="195"/>
  <c r="X76" i="195"/>
  <c r="X77" i="195"/>
  <c r="X78" i="195"/>
  <c r="X79" i="195"/>
  <c r="X80" i="195"/>
  <c r="X81" i="195"/>
  <c r="X82" i="195"/>
  <c r="X83" i="195"/>
  <c r="X84" i="195"/>
  <c r="X85" i="195"/>
  <c r="X86" i="195"/>
  <c r="X87" i="195"/>
  <c r="X88" i="195"/>
  <c r="X89" i="195"/>
  <c r="X90" i="195"/>
  <c r="X91" i="195"/>
  <c r="X92" i="195"/>
  <c r="X93" i="195"/>
  <c r="X94" i="195"/>
  <c r="X95" i="195"/>
  <c r="X96" i="195"/>
  <c r="X97" i="195"/>
  <c r="X98" i="195"/>
  <c r="X99" i="195"/>
  <c r="X100" i="195"/>
  <c r="X101" i="195"/>
  <c r="X102" i="195"/>
  <c r="X103" i="195"/>
  <c r="X104" i="195"/>
  <c r="X105" i="195"/>
  <c r="X106" i="195"/>
  <c r="X7" i="195"/>
  <c r="N6" i="195" l="1"/>
  <c r="M6" i="195"/>
  <c r="AU8" i="194" l="1"/>
  <c r="AU9" i="194"/>
  <c r="AU10" i="194"/>
  <c r="AU11" i="194"/>
  <c r="AU12" i="194"/>
  <c r="AU13" i="194"/>
  <c r="AU14" i="194"/>
  <c r="AU15" i="194"/>
  <c r="AU16" i="194"/>
  <c r="AU17" i="194"/>
  <c r="AU18" i="194"/>
  <c r="AU19" i="194"/>
  <c r="AU20" i="194"/>
  <c r="AU21" i="194"/>
  <c r="AU22" i="194"/>
  <c r="AU23" i="194"/>
  <c r="AU24" i="194"/>
  <c r="AU25" i="194"/>
  <c r="AU26" i="194"/>
  <c r="AU27" i="194"/>
  <c r="AU28" i="194"/>
  <c r="AU29" i="194"/>
  <c r="AU30" i="194"/>
  <c r="AU31" i="194"/>
  <c r="AU32" i="194"/>
  <c r="AU33" i="194"/>
  <c r="AU34" i="194"/>
  <c r="AU35" i="194"/>
  <c r="AU36" i="194"/>
  <c r="AU37" i="194"/>
  <c r="AU38" i="194"/>
  <c r="AU39" i="194"/>
  <c r="AU40" i="194"/>
  <c r="AU41" i="194"/>
  <c r="AU42" i="194"/>
  <c r="AU43" i="194"/>
  <c r="AU44" i="194"/>
  <c r="AU45" i="194"/>
  <c r="AU46" i="194"/>
  <c r="AU47" i="194"/>
  <c r="AU48" i="194"/>
  <c r="AU49" i="194"/>
  <c r="AU50" i="194"/>
  <c r="AU51" i="194"/>
  <c r="AU52" i="194"/>
  <c r="AU53" i="194"/>
  <c r="AU54" i="194"/>
  <c r="AU55" i="194"/>
  <c r="AU56" i="194"/>
  <c r="AU57" i="194"/>
  <c r="AU58" i="194"/>
  <c r="AU59" i="194"/>
  <c r="AU60" i="194"/>
  <c r="AU61" i="194"/>
  <c r="AU62" i="194"/>
  <c r="AU63" i="194"/>
  <c r="AU64" i="194"/>
  <c r="AU65" i="194"/>
  <c r="AU66" i="194"/>
  <c r="AU67" i="194"/>
  <c r="AU68" i="194"/>
  <c r="AU69" i="194"/>
  <c r="AU70" i="194"/>
  <c r="AU71" i="194"/>
  <c r="AU72" i="194"/>
  <c r="AU73" i="194"/>
  <c r="AU74" i="194"/>
  <c r="AU75" i="194"/>
  <c r="AU76" i="194"/>
  <c r="AU77" i="194"/>
  <c r="AU78" i="194"/>
  <c r="AU79" i="194"/>
  <c r="AU80" i="194"/>
  <c r="AU81" i="194"/>
  <c r="AU82" i="194"/>
  <c r="AU83" i="194"/>
  <c r="AU84" i="194"/>
  <c r="AU85" i="194"/>
  <c r="AU86" i="194"/>
  <c r="AU87" i="194"/>
  <c r="AU88" i="194"/>
  <c r="AU89" i="194"/>
  <c r="AU90" i="194"/>
  <c r="AU91" i="194"/>
  <c r="AU92" i="194"/>
  <c r="AU93" i="194"/>
  <c r="AU94" i="194"/>
  <c r="AU95" i="194"/>
  <c r="AU96" i="194"/>
  <c r="AU97" i="194"/>
  <c r="AU98" i="194"/>
  <c r="AU99" i="194"/>
  <c r="AU100" i="194"/>
  <c r="AU101" i="194"/>
  <c r="AU102" i="194"/>
  <c r="AU103" i="194"/>
  <c r="AU104" i="194"/>
  <c r="AU105" i="194"/>
  <c r="AU106" i="194"/>
  <c r="AU107" i="194"/>
  <c r="AU7" i="194"/>
  <c r="AT7" i="194"/>
  <c r="AU6" i="194" l="1"/>
  <c r="BG8" i="194"/>
  <c r="BG9" i="194"/>
  <c r="BG10" i="194"/>
  <c r="BG11" i="194"/>
  <c r="BG12" i="194"/>
  <c r="BG13" i="194"/>
  <c r="BG14" i="194"/>
  <c r="BG15" i="194"/>
  <c r="BG16" i="194"/>
  <c r="BG17" i="194"/>
  <c r="BG18" i="194"/>
  <c r="BG19" i="194"/>
  <c r="BG20" i="194"/>
  <c r="BG21" i="194"/>
  <c r="BG22" i="194"/>
  <c r="BG23" i="194"/>
  <c r="BG24" i="194"/>
  <c r="BG25" i="194"/>
  <c r="BG26" i="194"/>
  <c r="BG27" i="194"/>
  <c r="BG28" i="194"/>
  <c r="BG29" i="194"/>
  <c r="BG30" i="194"/>
  <c r="BG31" i="194"/>
  <c r="BG32" i="194"/>
  <c r="BG33" i="194"/>
  <c r="BG34" i="194"/>
  <c r="BG35" i="194"/>
  <c r="BG36" i="194"/>
  <c r="BG37" i="194"/>
  <c r="BG38" i="194"/>
  <c r="BG39" i="194"/>
  <c r="BG40" i="194"/>
  <c r="BG41" i="194"/>
  <c r="BG42" i="194"/>
  <c r="BG43" i="194"/>
  <c r="BG44" i="194"/>
  <c r="BG45" i="194"/>
  <c r="BG46" i="194"/>
  <c r="BG47" i="194"/>
  <c r="BG48" i="194"/>
  <c r="BG49" i="194"/>
  <c r="BG50" i="194"/>
  <c r="BG51" i="194"/>
  <c r="BG52" i="194"/>
  <c r="BG53" i="194"/>
  <c r="BG54" i="194"/>
  <c r="BG55" i="194"/>
  <c r="BG56" i="194"/>
  <c r="BG57" i="194"/>
  <c r="BG58" i="194"/>
  <c r="BG59" i="194"/>
  <c r="BG60" i="194"/>
  <c r="BG61" i="194"/>
  <c r="BG62" i="194"/>
  <c r="BG63" i="194"/>
  <c r="BG64" i="194"/>
  <c r="BG65" i="194"/>
  <c r="BG66" i="194"/>
  <c r="BG67" i="194"/>
  <c r="BG68" i="194"/>
  <c r="BG69" i="194"/>
  <c r="BG70" i="194"/>
  <c r="BG71" i="194"/>
  <c r="BG72" i="194"/>
  <c r="BG73" i="194"/>
  <c r="BG74" i="194"/>
  <c r="BG75" i="194"/>
  <c r="BG76" i="194"/>
  <c r="BG77" i="194"/>
  <c r="BG78" i="194"/>
  <c r="BG79" i="194"/>
  <c r="BG80" i="194"/>
  <c r="BG81" i="194"/>
  <c r="BG82" i="194"/>
  <c r="BG83" i="194"/>
  <c r="BG84" i="194"/>
  <c r="BG85" i="194"/>
  <c r="BG86" i="194"/>
  <c r="BG87" i="194"/>
  <c r="BG88" i="194"/>
  <c r="BG89" i="194"/>
  <c r="BG90" i="194"/>
  <c r="BG91" i="194"/>
  <c r="BG92" i="194"/>
  <c r="BG93" i="194"/>
  <c r="BG94" i="194"/>
  <c r="BG95" i="194"/>
  <c r="BG96" i="194"/>
  <c r="BG97" i="194"/>
  <c r="BG98" i="194"/>
  <c r="BG99" i="194"/>
  <c r="BG100" i="194"/>
  <c r="BG101" i="194"/>
  <c r="BG102" i="194"/>
  <c r="BG103" i="194"/>
  <c r="BG104" i="194"/>
  <c r="BG105" i="194"/>
  <c r="BG106" i="194"/>
  <c r="BG107" i="194"/>
  <c r="BF8" i="194"/>
  <c r="BF9" i="194"/>
  <c r="BF10" i="194"/>
  <c r="BF11" i="194"/>
  <c r="BF12" i="194"/>
  <c r="BF13" i="194"/>
  <c r="BF14" i="194"/>
  <c r="BF15" i="194"/>
  <c r="BF16" i="194"/>
  <c r="BF17" i="194"/>
  <c r="BF18" i="194"/>
  <c r="BF19" i="194"/>
  <c r="BF20" i="194"/>
  <c r="BF21" i="194"/>
  <c r="BF22" i="194"/>
  <c r="BF23" i="194"/>
  <c r="BF24" i="194"/>
  <c r="BF25" i="194"/>
  <c r="BF26" i="194"/>
  <c r="BF27" i="194"/>
  <c r="BF28" i="194"/>
  <c r="BF29" i="194"/>
  <c r="BF30" i="194"/>
  <c r="BF31" i="194"/>
  <c r="BF32" i="194"/>
  <c r="BF33" i="194"/>
  <c r="BF34" i="194"/>
  <c r="BF35" i="194"/>
  <c r="BF36" i="194"/>
  <c r="BF37" i="194"/>
  <c r="BF38" i="194"/>
  <c r="BF39" i="194"/>
  <c r="BF40" i="194"/>
  <c r="BF41" i="194"/>
  <c r="BF42" i="194"/>
  <c r="BF43" i="194"/>
  <c r="BF44" i="194"/>
  <c r="BF45" i="194"/>
  <c r="BF46" i="194"/>
  <c r="BF47" i="194"/>
  <c r="BF48" i="194"/>
  <c r="BF49" i="194"/>
  <c r="BF50" i="194"/>
  <c r="BF51" i="194"/>
  <c r="BF52" i="194"/>
  <c r="BF53" i="194"/>
  <c r="BF54" i="194"/>
  <c r="BF55" i="194"/>
  <c r="BF56" i="194"/>
  <c r="BF57" i="194"/>
  <c r="BF58" i="194"/>
  <c r="BF59" i="194"/>
  <c r="BF60" i="194"/>
  <c r="BF61" i="194"/>
  <c r="BF62" i="194"/>
  <c r="BF63" i="194"/>
  <c r="BF64" i="194"/>
  <c r="BF65" i="194"/>
  <c r="BF66" i="194"/>
  <c r="BF67" i="194"/>
  <c r="BF68" i="194"/>
  <c r="BF69" i="194"/>
  <c r="BF70" i="194"/>
  <c r="BF71" i="194"/>
  <c r="BF72" i="194"/>
  <c r="BF73" i="194"/>
  <c r="BF74" i="194"/>
  <c r="BF75" i="194"/>
  <c r="BF76" i="194"/>
  <c r="BF77" i="194"/>
  <c r="BF78" i="194"/>
  <c r="BF79" i="194"/>
  <c r="BF80" i="194"/>
  <c r="BF81" i="194"/>
  <c r="BF82" i="194"/>
  <c r="BF83" i="194"/>
  <c r="BF84" i="194"/>
  <c r="BF85" i="194"/>
  <c r="BF86" i="194"/>
  <c r="BF87" i="194"/>
  <c r="BF88" i="194"/>
  <c r="BF89" i="194"/>
  <c r="BF90" i="194"/>
  <c r="BF91" i="194"/>
  <c r="BF92" i="194"/>
  <c r="BF93" i="194"/>
  <c r="BF94" i="194"/>
  <c r="BF95" i="194"/>
  <c r="BF96" i="194"/>
  <c r="BF97" i="194"/>
  <c r="BF98" i="194"/>
  <c r="BF99" i="194"/>
  <c r="BF100" i="194"/>
  <c r="BF101" i="194"/>
  <c r="BF102" i="194"/>
  <c r="BF103" i="194"/>
  <c r="BF104" i="194"/>
  <c r="BF105" i="194"/>
  <c r="BF106" i="194"/>
  <c r="BF107" i="194"/>
  <c r="BL8" i="194"/>
  <c r="BL9" i="194"/>
  <c r="BL10" i="194"/>
  <c r="BL11" i="194"/>
  <c r="BL12" i="194"/>
  <c r="BL13" i="194"/>
  <c r="BL14" i="194"/>
  <c r="BL15" i="194"/>
  <c r="BL16" i="194"/>
  <c r="BL17" i="194"/>
  <c r="BL18" i="194"/>
  <c r="BL19" i="194"/>
  <c r="BL20" i="194"/>
  <c r="BL21" i="194"/>
  <c r="BL22" i="194"/>
  <c r="BL23" i="194"/>
  <c r="BL24" i="194"/>
  <c r="BL25" i="194"/>
  <c r="BL26" i="194"/>
  <c r="BL27" i="194"/>
  <c r="BL28" i="194"/>
  <c r="BL29" i="194"/>
  <c r="BL30" i="194"/>
  <c r="BL31" i="194"/>
  <c r="BL32" i="194"/>
  <c r="BL33" i="194"/>
  <c r="BL34" i="194"/>
  <c r="BL35" i="194"/>
  <c r="BL36" i="194"/>
  <c r="BL37" i="194"/>
  <c r="BL38" i="194"/>
  <c r="BL39" i="194"/>
  <c r="BL40" i="194"/>
  <c r="BL41" i="194"/>
  <c r="BL42" i="194"/>
  <c r="BL43" i="194"/>
  <c r="BL44" i="194"/>
  <c r="BL45" i="194"/>
  <c r="BL46" i="194"/>
  <c r="BL47" i="194"/>
  <c r="BL48" i="194"/>
  <c r="BL49" i="194"/>
  <c r="BL50" i="194"/>
  <c r="BL51" i="194"/>
  <c r="BL52" i="194"/>
  <c r="BL53" i="194"/>
  <c r="BL54" i="194"/>
  <c r="BL55" i="194"/>
  <c r="BL56" i="194"/>
  <c r="BL57" i="194"/>
  <c r="BL58" i="194"/>
  <c r="BL59" i="194"/>
  <c r="BL60" i="194"/>
  <c r="BL61" i="194"/>
  <c r="BL62" i="194"/>
  <c r="BL63" i="194"/>
  <c r="BL64" i="194"/>
  <c r="BL65" i="194"/>
  <c r="BL66" i="194"/>
  <c r="BL67" i="194"/>
  <c r="BL68" i="194"/>
  <c r="BL69" i="194"/>
  <c r="BL70" i="194"/>
  <c r="BL71" i="194"/>
  <c r="BL72" i="194"/>
  <c r="BL73" i="194"/>
  <c r="BL74" i="194"/>
  <c r="BL75" i="194"/>
  <c r="BL76" i="194"/>
  <c r="BL77" i="194"/>
  <c r="BL78" i="194"/>
  <c r="BL79" i="194"/>
  <c r="BL80" i="194"/>
  <c r="BL81" i="194"/>
  <c r="BL82" i="194"/>
  <c r="BL83" i="194"/>
  <c r="BL84" i="194"/>
  <c r="BL85" i="194"/>
  <c r="BL86" i="194"/>
  <c r="BL87" i="194"/>
  <c r="BL88" i="194"/>
  <c r="BL89" i="194"/>
  <c r="BL90" i="194"/>
  <c r="BL91" i="194"/>
  <c r="BL92" i="194"/>
  <c r="BL93" i="194"/>
  <c r="BL94" i="194"/>
  <c r="BL95" i="194"/>
  <c r="BL96" i="194"/>
  <c r="BL97" i="194"/>
  <c r="BL98" i="194"/>
  <c r="BL99" i="194"/>
  <c r="BL100" i="194"/>
  <c r="BL101" i="194"/>
  <c r="BL102" i="194"/>
  <c r="BL103" i="194"/>
  <c r="BL104" i="194"/>
  <c r="BL105" i="194"/>
  <c r="BL106" i="194"/>
  <c r="BL107" i="194"/>
  <c r="BJ8" i="194"/>
  <c r="BJ9" i="194"/>
  <c r="BJ10" i="194"/>
  <c r="BJ11" i="194"/>
  <c r="BJ12" i="194"/>
  <c r="BJ13" i="194"/>
  <c r="BJ14" i="194"/>
  <c r="BJ15" i="194"/>
  <c r="BJ16" i="194"/>
  <c r="BJ17" i="194"/>
  <c r="BJ18" i="194"/>
  <c r="BJ19" i="194"/>
  <c r="BJ20" i="194"/>
  <c r="BJ21" i="194"/>
  <c r="BJ22" i="194"/>
  <c r="BJ23" i="194"/>
  <c r="BJ24" i="194"/>
  <c r="BJ25" i="194"/>
  <c r="BJ26" i="194"/>
  <c r="BJ27" i="194"/>
  <c r="BJ28" i="194"/>
  <c r="BJ29" i="194"/>
  <c r="BJ30" i="194"/>
  <c r="BJ31" i="194"/>
  <c r="BJ32" i="194"/>
  <c r="BJ33" i="194"/>
  <c r="BJ34" i="194"/>
  <c r="BJ35" i="194"/>
  <c r="BJ36" i="194"/>
  <c r="BJ37" i="194"/>
  <c r="BJ38" i="194"/>
  <c r="BJ39" i="194"/>
  <c r="BJ40" i="194"/>
  <c r="BJ41" i="194"/>
  <c r="BJ42" i="194"/>
  <c r="BJ43" i="194"/>
  <c r="BJ44" i="194"/>
  <c r="BJ45" i="194"/>
  <c r="BJ46" i="194"/>
  <c r="BJ47" i="194"/>
  <c r="BJ48" i="194"/>
  <c r="BJ49" i="194"/>
  <c r="BJ50" i="194"/>
  <c r="BJ51" i="194"/>
  <c r="BJ52" i="194"/>
  <c r="BJ53" i="194"/>
  <c r="BJ54" i="194"/>
  <c r="BJ55" i="194"/>
  <c r="BJ56" i="194"/>
  <c r="BJ57" i="194"/>
  <c r="BJ58" i="194"/>
  <c r="BJ59" i="194"/>
  <c r="BJ60" i="194"/>
  <c r="BJ61" i="194"/>
  <c r="BJ62" i="194"/>
  <c r="BJ63" i="194"/>
  <c r="BJ64" i="194"/>
  <c r="BJ65" i="194"/>
  <c r="BJ66" i="194"/>
  <c r="BJ67" i="194"/>
  <c r="BJ68" i="194"/>
  <c r="BJ69" i="194"/>
  <c r="BJ70" i="194"/>
  <c r="BJ71" i="194"/>
  <c r="BJ72" i="194"/>
  <c r="BJ73" i="194"/>
  <c r="BJ74" i="194"/>
  <c r="BJ75" i="194"/>
  <c r="BJ76" i="194"/>
  <c r="BJ77" i="194"/>
  <c r="BJ78" i="194"/>
  <c r="BJ79" i="194"/>
  <c r="BJ80" i="194"/>
  <c r="BJ81" i="194"/>
  <c r="BJ82" i="194"/>
  <c r="BJ83" i="194"/>
  <c r="BJ84" i="194"/>
  <c r="BJ85" i="194"/>
  <c r="BJ86" i="194"/>
  <c r="BJ87" i="194"/>
  <c r="BJ88" i="194"/>
  <c r="BJ89" i="194"/>
  <c r="BJ90" i="194"/>
  <c r="BJ91" i="194"/>
  <c r="BJ92" i="194"/>
  <c r="BJ93" i="194"/>
  <c r="BJ94" i="194"/>
  <c r="BJ95" i="194"/>
  <c r="BJ96" i="194"/>
  <c r="BJ97" i="194"/>
  <c r="BJ98" i="194"/>
  <c r="BJ99" i="194"/>
  <c r="BJ100" i="194"/>
  <c r="BJ101" i="194"/>
  <c r="BJ102" i="194"/>
  <c r="BJ103" i="194"/>
  <c r="BJ104" i="194"/>
  <c r="BJ105" i="194"/>
  <c r="BJ106" i="194"/>
  <c r="BJ107" i="194"/>
  <c r="BI8" i="194"/>
  <c r="BI9" i="194"/>
  <c r="BI10" i="194"/>
  <c r="BI11" i="194"/>
  <c r="BI12" i="194"/>
  <c r="BI13" i="194"/>
  <c r="BI14" i="194"/>
  <c r="BI15" i="194"/>
  <c r="BI16" i="194"/>
  <c r="BI17" i="194"/>
  <c r="BI18" i="194"/>
  <c r="BI19" i="194"/>
  <c r="BI20" i="194"/>
  <c r="BI21" i="194"/>
  <c r="BI22" i="194"/>
  <c r="BI23" i="194"/>
  <c r="BI24" i="194"/>
  <c r="BI25" i="194"/>
  <c r="BI26" i="194"/>
  <c r="BI27" i="194"/>
  <c r="BI28" i="194"/>
  <c r="BI29" i="194"/>
  <c r="BI30" i="194"/>
  <c r="BI31" i="194"/>
  <c r="BI32" i="194"/>
  <c r="BI33" i="194"/>
  <c r="BI34" i="194"/>
  <c r="BI35" i="194"/>
  <c r="BI36" i="194"/>
  <c r="BI37" i="194"/>
  <c r="BI38" i="194"/>
  <c r="BI39" i="194"/>
  <c r="BI40" i="194"/>
  <c r="BI41" i="194"/>
  <c r="BI42" i="194"/>
  <c r="BI43" i="194"/>
  <c r="BI44" i="194"/>
  <c r="BI45" i="194"/>
  <c r="BI46" i="194"/>
  <c r="BI47" i="194"/>
  <c r="BI48" i="194"/>
  <c r="BI49" i="194"/>
  <c r="BI50" i="194"/>
  <c r="BI51" i="194"/>
  <c r="BI52" i="194"/>
  <c r="BI53" i="194"/>
  <c r="BI54" i="194"/>
  <c r="BI55" i="194"/>
  <c r="BI56" i="194"/>
  <c r="BI57" i="194"/>
  <c r="BI58" i="194"/>
  <c r="BI59" i="194"/>
  <c r="BI60" i="194"/>
  <c r="BI61" i="194"/>
  <c r="BI62" i="194"/>
  <c r="BI63" i="194"/>
  <c r="BI64" i="194"/>
  <c r="BI65" i="194"/>
  <c r="BI66" i="194"/>
  <c r="BI67" i="194"/>
  <c r="BI68" i="194"/>
  <c r="BI69" i="194"/>
  <c r="BI70" i="194"/>
  <c r="BI71" i="194"/>
  <c r="BI72" i="194"/>
  <c r="BI73" i="194"/>
  <c r="BI74" i="194"/>
  <c r="BI75" i="194"/>
  <c r="BI76" i="194"/>
  <c r="BI77" i="194"/>
  <c r="BI78" i="194"/>
  <c r="BI79" i="194"/>
  <c r="BI80" i="194"/>
  <c r="BI81" i="194"/>
  <c r="BI82" i="194"/>
  <c r="BI83" i="194"/>
  <c r="BI84" i="194"/>
  <c r="BI85" i="194"/>
  <c r="BI86" i="194"/>
  <c r="BI87" i="194"/>
  <c r="BI88" i="194"/>
  <c r="BI89" i="194"/>
  <c r="BI90" i="194"/>
  <c r="BI91" i="194"/>
  <c r="BI92" i="194"/>
  <c r="BI93" i="194"/>
  <c r="BI94" i="194"/>
  <c r="BI95" i="194"/>
  <c r="BI96" i="194"/>
  <c r="BI97" i="194"/>
  <c r="BI98" i="194"/>
  <c r="BI99" i="194"/>
  <c r="BI100" i="194"/>
  <c r="BI101" i="194"/>
  <c r="BI102" i="194"/>
  <c r="BI103" i="194"/>
  <c r="BI104" i="194"/>
  <c r="BI105" i="194"/>
  <c r="BI106" i="194"/>
  <c r="BI107" i="194"/>
  <c r="BH8" i="194" l="1"/>
  <c r="BH9" i="194"/>
  <c r="BH10" i="194"/>
  <c r="BH11" i="194"/>
  <c r="BH12" i="194"/>
  <c r="BH13" i="194"/>
  <c r="BH14" i="194"/>
  <c r="BH15" i="194"/>
  <c r="BH16" i="194"/>
  <c r="BH17" i="194"/>
  <c r="BH18" i="194"/>
  <c r="BH19" i="194"/>
  <c r="BH20" i="194"/>
  <c r="BH21" i="194"/>
  <c r="BH22" i="194"/>
  <c r="BH23" i="194"/>
  <c r="BH24" i="194"/>
  <c r="BH25" i="194"/>
  <c r="BH26" i="194"/>
  <c r="BH27" i="194"/>
  <c r="BH28" i="194"/>
  <c r="BH29" i="194"/>
  <c r="BH30" i="194"/>
  <c r="BH31" i="194"/>
  <c r="BH32" i="194"/>
  <c r="BH33" i="194"/>
  <c r="BH34" i="194"/>
  <c r="BH35" i="194"/>
  <c r="BH36" i="194"/>
  <c r="BH37" i="194"/>
  <c r="BH38" i="194"/>
  <c r="BH39" i="194"/>
  <c r="BH40" i="194"/>
  <c r="BH41" i="194"/>
  <c r="BH42" i="194"/>
  <c r="BH43" i="194"/>
  <c r="BH44" i="194"/>
  <c r="BH45" i="194"/>
  <c r="BH46" i="194"/>
  <c r="BH47" i="194"/>
  <c r="BH48" i="194"/>
  <c r="BH49" i="194"/>
  <c r="BH50" i="194"/>
  <c r="BH51" i="194"/>
  <c r="BH52" i="194"/>
  <c r="BH53" i="194"/>
  <c r="BH54" i="194"/>
  <c r="BH55" i="194"/>
  <c r="BH56" i="194"/>
  <c r="BH57" i="194"/>
  <c r="BH58" i="194"/>
  <c r="BH59" i="194"/>
  <c r="BH60" i="194"/>
  <c r="BH61" i="194"/>
  <c r="BH62" i="194"/>
  <c r="BH63" i="194"/>
  <c r="BH64" i="194"/>
  <c r="BH65" i="194"/>
  <c r="BH66" i="194"/>
  <c r="BH67" i="194"/>
  <c r="BH68" i="194"/>
  <c r="BH69" i="194"/>
  <c r="BH70" i="194"/>
  <c r="BH71" i="194"/>
  <c r="BH72" i="194"/>
  <c r="BH73" i="194"/>
  <c r="BH74" i="194"/>
  <c r="BH75" i="194"/>
  <c r="BH76" i="194"/>
  <c r="BH77" i="194"/>
  <c r="BH78" i="194"/>
  <c r="BH79" i="194"/>
  <c r="BH80" i="194"/>
  <c r="BH81" i="194"/>
  <c r="BH82" i="194"/>
  <c r="BH83" i="194"/>
  <c r="BH84" i="194"/>
  <c r="BH85" i="194"/>
  <c r="BH86" i="194"/>
  <c r="BH87" i="194"/>
  <c r="BH88" i="194"/>
  <c r="BH89" i="194"/>
  <c r="BH90" i="194"/>
  <c r="BH91" i="194"/>
  <c r="BH92" i="194"/>
  <c r="BH93" i="194"/>
  <c r="BH94" i="194"/>
  <c r="BH95" i="194"/>
  <c r="BH96" i="194"/>
  <c r="BH97" i="194"/>
  <c r="BH98" i="194"/>
  <c r="BH99" i="194"/>
  <c r="BH100" i="194"/>
  <c r="BH101" i="194"/>
  <c r="BH102" i="194"/>
  <c r="BH103" i="194"/>
  <c r="BH104" i="194"/>
  <c r="BH105" i="194"/>
  <c r="BH106" i="194"/>
  <c r="BH107" i="194"/>
  <c r="BX8" i="194" l="1"/>
  <c r="BY8" i="194"/>
  <c r="BX9" i="194"/>
  <c r="BY9" i="194"/>
  <c r="BX10" i="194"/>
  <c r="BY10" i="194"/>
  <c r="BX11" i="194"/>
  <c r="BY11" i="194"/>
  <c r="BX12" i="194"/>
  <c r="BY12" i="194"/>
  <c r="BW7" i="194" l="1"/>
  <c r="AT8" i="194"/>
  <c r="AT9" i="194"/>
  <c r="AT10" i="194"/>
  <c r="AT11" i="194"/>
  <c r="AT12" i="194"/>
  <c r="AT13" i="194"/>
  <c r="BX13" i="194"/>
  <c r="BY13" i="194"/>
  <c r="AT14" i="194"/>
  <c r="BX14" i="194"/>
  <c r="BY14" i="194"/>
  <c r="R7" i="194"/>
  <c r="AB7" i="194"/>
  <c r="AD7" i="194" s="1"/>
  <c r="BW12" i="194" l="1"/>
  <c r="BW11" i="194"/>
  <c r="BW10" i="194"/>
  <c r="BW9" i="194"/>
  <c r="BW8" i="194"/>
  <c r="BW14" i="194"/>
  <c r="BW13" i="194"/>
  <c r="AT15" i="194" l="1"/>
  <c r="AT16" i="194"/>
  <c r="AT17" i="194"/>
  <c r="AT18" i="194"/>
  <c r="AT19" i="194"/>
  <c r="AT20" i="194"/>
  <c r="AT21" i="194"/>
  <c r="AT22" i="194"/>
  <c r="AT23" i="194"/>
  <c r="AT24" i="194"/>
  <c r="AT25" i="194"/>
  <c r="AT26" i="194"/>
  <c r="AT27" i="194"/>
  <c r="AT28" i="194"/>
  <c r="AT29" i="194"/>
  <c r="AT30" i="194"/>
  <c r="AT31" i="194"/>
  <c r="AT32" i="194"/>
  <c r="AT33" i="194"/>
  <c r="AT34" i="194"/>
  <c r="AT35" i="194"/>
  <c r="AT36" i="194"/>
  <c r="AT37" i="194"/>
  <c r="AT38" i="194"/>
  <c r="AT39" i="194"/>
  <c r="AT40" i="194"/>
  <c r="AT41" i="194"/>
  <c r="AT42" i="194"/>
  <c r="AT43" i="194"/>
  <c r="AT44" i="194"/>
  <c r="AT45" i="194"/>
  <c r="AT46" i="194"/>
  <c r="AT47" i="194"/>
  <c r="AT48" i="194"/>
  <c r="AT49" i="194"/>
  <c r="AT50" i="194"/>
  <c r="AT51" i="194"/>
  <c r="AT52" i="194"/>
  <c r="AT53" i="194"/>
  <c r="AT54" i="194"/>
  <c r="AT55" i="194"/>
  <c r="AT56" i="194"/>
  <c r="AT57" i="194"/>
  <c r="AT58" i="194"/>
  <c r="AT59" i="194"/>
  <c r="AT60" i="194"/>
  <c r="AT61" i="194"/>
  <c r="AT62" i="194"/>
  <c r="AT63" i="194"/>
  <c r="AT64" i="194"/>
  <c r="AT65" i="194"/>
  <c r="AT66" i="194"/>
  <c r="AT67" i="194"/>
  <c r="AT68" i="194"/>
  <c r="AT69" i="194"/>
  <c r="AT70" i="194"/>
  <c r="AT71" i="194"/>
  <c r="AT72" i="194"/>
  <c r="AT73" i="194"/>
  <c r="AT74" i="194"/>
  <c r="AT75" i="194"/>
  <c r="AT76" i="194"/>
  <c r="AT77" i="194"/>
  <c r="AT78" i="194"/>
  <c r="AT79" i="194"/>
  <c r="AT80" i="194"/>
  <c r="AT81" i="194"/>
  <c r="AT82" i="194"/>
  <c r="AT83" i="194"/>
  <c r="AT84" i="194"/>
  <c r="AT85" i="194"/>
  <c r="AT86" i="194"/>
  <c r="AT87" i="194"/>
  <c r="AT88" i="194"/>
  <c r="AT89" i="194"/>
  <c r="AT90" i="194"/>
  <c r="AT91" i="194"/>
  <c r="AT92" i="194"/>
  <c r="AT93" i="194"/>
  <c r="AT94" i="194"/>
  <c r="AT95" i="194"/>
  <c r="AT96" i="194"/>
  <c r="AT97" i="194"/>
  <c r="AT98" i="194"/>
  <c r="AT99" i="194"/>
  <c r="AT100" i="194"/>
  <c r="AT101" i="194"/>
  <c r="AT102" i="194"/>
  <c r="AT103" i="194"/>
  <c r="AT104" i="194"/>
  <c r="AT105" i="194"/>
  <c r="AT106" i="194"/>
  <c r="AT107" i="194"/>
  <c r="AT6" i="194" l="1"/>
  <c r="D71" i="194"/>
  <c r="I8" i="194" l="1"/>
  <c r="I9" i="194"/>
  <c r="I10" i="194"/>
  <c r="I11" i="194"/>
  <c r="I12" i="194"/>
  <c r="I13" i="194"/>
  <c r="I14" i="194"/>
  <c r="I15" i="194"/>
  <c r="I16" i="194"/>
  <c r="I17" i="194"/>
  <c r="I18" i="194"/>
  <c r="I19" i="194"/>
  <c r="I20" i="194"/>
  <c r="I21" i="194"/>
  <c r="I22" i="194"/>
  <c r="I23" i="194"/>
  <c r="I24" i="194"/>
  <c r="I25" i="194"/>
  <c r="I26" i="194"/>
  <c r="I27" i="194"/>
  <c r="I28" i="194"/>
  <c r="I29" i="194"/>
  <c r="I30" i="194"/>
  <c r="I31" i="194"/>
  <c r="I32" i="194"/>
  <c r="I33" i="194"/>
  <c r="I34" i="194"/>
  <c r="I35" i="194"/>
  <c r="I36" i="194"/>
  <c r="I37" i="194"/>
  <c r="I38" i="194"/>
  <c r="I39" i="194"/>
  <c r="I40" i="194"/>
  <c r="I41" i="194"/>
  <c r="I42" i="194"/>
  <c r="I43" i="194"/>
  <c r="I44" i="194"/>
  <c r="I45" i="194"/>
  <c r="I46" i="194"/>
  <c r="I47" i="194"/>
  <c r="I48" i="194"/>
  <c r="I49" i="194"/>
  <c r="I50" i="194"/>
  <c r="I51" i="194"/>
  <c r="I52" i="194"/>
  <c r="I53" i="194"/>
  <c r="I54" i="194"/>
  <c r="I55" i="194"/>
  <c r="I56" i="194"/>
  <c r="I57" i="194"/>
  <c r="I58" i="194"/>
  <c r="I59" i="194"/>
  <c r="I60" i="194"/>
  <c r="I61" i="194"/>
  <c r="I62" i="194"/>
  <c r="I63" i="194"/>
  <c r="I64" i="194"/>
  <c r="I65" i="194"/>
  <c r="I66" i="194"/>
  <c r="I67" i="194"/>
  <c r="I68" i="194"/>
  <c r="I69" i="194"/>
  <c r="I70" i="194"/>
  <c r="I71" i="194"/>
  <c r="J71" i="194" s="1"/>
  <c r="Z71" i="194" s="1"/>
  <c r="I72" i="194"/>
  <c r="I73" i="194"/>
  <c r="I74" i="194"/>
  <c r="I75" i="194"/>
  <c r="I76" i="194"/>
  <c r="I77" i="194"/>
  <c r="I78" i="194"/>
  <c r="I79" i="194"/>
  <c r="I80" i="194"/>
  <c r="I81" i="194"/>
  <c r="I82" i="194"/>
  <c r="I83" i="194"/>
  <c r="I84" i="194"/>
  <c r="I85" i="194"/>
  <c r="I86" i="194"/>
  <c r="I87" i="194"/>
  <c r="I88" i="194"/>
  <c r="I89" i="194"/>
  <c r="I90" i="194"/>
  <c r="I91" i="194"/>
  <c r="I92" i="194"/>
  <c r="I93" i="194"/>
  <c r="I94" i="194"/>
  <c r="I95" i="194"/>
  <c r="I96" i="194"/>
  <c r="I97" i="194"/>
  <c r="I98" i="194"/>
  <c r="I99" i="194"/>
  <c r="I100" i="194"/>
  <c r="I101" i="194"/>
  <c r="I102" i="194"/>
  <c r="I103" i="194"/>
  <c r="I104" i="194"/>
  <c r="I105" i="194"/>
  <c r="I106" i="194"/>
  <c r="I107" i="194"/>
  <c r="I7" i="194"/>
  <c r="BX15" i="194" l="1"/>
  <c r="BX16" i="194"/>
  <c r="BX17" i="194"/>
  <c r="BX18" i="194"/>
  <c r="BX19" i="194"/>
  <c r="BX20" i="194"/>
  <c r="BX21" i="194"/>
  <c r="BX22" i="194"/>
  <c r="BX23" i="194"/>
  <c r="BX24" i="194"/>
  <c r="BX25" i="194"/>
  <c r="BX26" i="194"/>
  <c r="BX27" i="194"/>
  <c r="BX28" i="194"/>
  <c r="BX29" i="194"/>
  <c r="BX30" i="194"/>
  <c r="BX31" i="194"/>
  <c r="BX32" i="194"/>
  <c r="BX33" i="194"/>
  <c r="BX34" i="194"/>
  <c r="BX35" i="194"/>
  <c r="BX36" i="194"/>
  <c r="BX37" i="194"/>
  <c r="BX38" i="194"/>
  <c r="BX39" i="194"/>
  <c r="BX40" i="194"/>
  <c r="BX41" i="194"/>
  <c r="BX42" i="194"/>
  <c r="BX43" i="194"/>
  <c r="BX44" i="194"/>
  <c r="BX45" i="194"/>
  <c r="BX46" i="194"/>
  <c r="BX47" i="194"/>
  <c r="BX48" i="194"/>
  <c r="BX49" i="194"/>
  <c r="BX50" i="194"/>
  <c r="BX51" i="194"/>
  <c r="BX52" i="194"/>
  <c r="BX53" i="194"/>
  <c r="BX54" i="194"/>
  <c r="BX55" i="194"/>
  <c r="BX56" i="194"/>
  <c r="BX57" i="194"/>
  <c r="BX58" i="194"/>
  <c r="BX59" i="194"/>
  <c r="BX60" i="194"/>
  <c r="BX61" i="194"/>
  <c r="BX62" i="194"/>
  <c r="BX63" i="194"/>
  <c r="BX64" i="194"/>
  <c r="BX65" i="194"/>
  <c r="BX66" i="194"/>
  <c r="BX67" i="194"/>
  <c r="BX68" i="194"/>
  <c r="BX69" i="194"/>
  <c r="BX70" i="194"/>
  <c r="BX71" i="194"/>
  <c r="BX72" i="194"/>
  <c r="BX73" i="194"/>
  <c r="BX74" i="194"/>
  <c r="BX75" i="194"/>
  <c r="BX76" i="194"/>
  <c r="BX77" i="194"/>
  <c r="BX78" i="194"/>
  <c r="BX79" i="194"/>
  <c r="BX80" i="194"/>
  <c r="BX81" i="194"/>
  <c r="BX82" i="194"/>
  <c r="BX83" i="194"/>
  <c r="BX84" i="194"/>
  <c r="BX85" i="194"/>
  <c r="BX86" i="194"/>
  <c r="BX87" i="194"/>
  <c r="BX88" i="194"/>
  <c r="BX89" i="194"/>
  <c r="BX90" i="194"/>
  <c r="BX91" i="194"/>
  <c r="BX92" i="194"/>
  <c r="BX93" i="194"/>
  <c r="BX94" i="194"/>
  <c r="BX95" i="194"/>
  <c r="BX96" i="194"/>
  <c r="BX97" i="194"/>
  <c r="BX98" i="194"/>
  <c r="BX99" i="194"/>
  <c r="BX100" i="194"/>
  <c r="BX101" i="194"/>
  <c r="BX102" i="194"/>
  <c r="BX103" i="194"/>
  <c r="BX104" i="194"/>
  <c r="BX105" i="194"/>
  <c r="BX106" i="194"/>
  <c r="BX107" i="194"/>
  <c r="BX6" i="194" l="1"/>
  <c r="BY107" i="194"/>
  <c r="BY103" i="194"/>
  <c r="BY99" i="194"/>
  <c r="BY95" i="194"/>
  <c r="BY91" i="194"/>
  <c r="BY87" i="194"/>
  <c r="BY83" i="194"/>
  <c r="BY79" i="194"/>
  <c r="BY74" i="194"/>
  <c r="BY70" i="194"/>
  <c r="BY66" i="194"/>
  <c r="BY62" i="194"/>
  <c r="BY58" i="194"/>
  <c r="BY54" i="194"/>
  <c r="BY50" i="194"/>
  <c r="BY46" i="194"/>
  <c r="BY42" i="194"/>
  <c r="BY38" i="194"/>
  <c r="BY34" i="194"/>
  <c r="BY30" i="194"/>
  <c r="BY26" i="194"/>
  <c r="BY22" i="194"/>
  <c r="BY18" i="194"/>
  <c r="BY106" i="194"/>
  <c r="BY102" i="194"/>
  <c r="BY98" i="194"/>
  <c r="BY94" i="194"/>
  <c r="BY90" i="194"/>
  <c r="BY86" i="194"/>
  <c r="BY82" i="194"/>
  <c r="BY78" i="194"/>
  <c r="BY73" i="194"/>
  <c r="BY69" i="194"/>
  <c r="BY65" i="194"/>
  <c r="BY61" i="194"/>
  <c r="BY57" i="194"/>
  <c r="BY53" i="194"/>
  <c r="BY49" i="194"/>
  <c r="BY45" i="194"/>
  <c r="BY41" i="194"/>
  <c r="BY37" i="194"/>
  <c r="BY33" i="194"/>
  <c r="BY29" i="194"/>
  <c r="BY25" i="194"/>
  <c r="BY21" i="194"/>
  <c r="BY17" i="194"/>
  <c r="BY105" i="194"/>
  <c r="BY101" i="194"/>
  <c r="BY97" i="194"/>
  <c r="BY93" i="194"/>
  <c r="BY89" i="194"/>
  <c r="BY85" i="194"/>
  <c r="BY81" i="194"/>
  <c r="BY77" i="194"/>
  <c r="BY72" i="194"/>
  <c r="BY68" i="194"/>
  <c r="BY64" i="194"/>
  <c r="BY60" i="194"/>
  <c r="BY56" i="194"/>
  <c r="BY52" i="194"/>
  <c r="BY48" i="194"/>
  <c r="BY44" i="194"/>
  <c r="BY40" i="194"/>
  <c r="BY36" i="194"/>
  <c r="BY32" i="194"/>
  <c r="BY28" i="194"/>
  <c r="BY24" i="194"/>
  <c r="BY20" i="194"/>
  <c r="BY16" i="194"/>
  <c r="BY104" i="194"/>
  <c r="BY100" i="194"/>
  <c r="BY96" i="194"/>
  <c r="BY92" i="194"/>
  <c r="BY88" i="194"/>
  <c r="BY84" i="194"/>
  <c r="BY80" i="194"/>
  <c r="BY75" i="194"/>
  <c r="BY71" i="194"/>
  <c r="BY67" i="194"/>
  <c r="BY63" i="194"/>
  <c r="BY59" i="194"/>
  <c r="BY55" i="194"/>
  <c r="BY51" i="194"/>
  <c r="BY47" i="194"/>
  <c r="BY43" i="194"/>
  <c r="BY39" i="194"/>
  <c r="BY35" i="194"/>
  <c r="BY31" i="194"/>
  <c r="BY27" i="194"/>
  <c r="BY23" i="194"/>
  <c r="BY19" i="194"/>
  <c r="BY15" i="194"/>
  <c r="BY76" i="194"/>
  <c r="BY6" i="194" l="1"/>
  <c r="BW15" i="194" l="1"/>
  <c r="BW16" i="194"/>
  <c r="BW17" i="194"/>
  <c r="BW18" i="194"/>
  <c r="BW19" i="194"/>
  <c r="BW20" i="194"/>
  <c r="BW21" i="194"/>
  <c r="BW22" i="194"/>
  <c r="BW23" i="194"/>
  <c r="BW24" i="194"/>
  <c r="BW25" i="194"/>
  <c r="BW26" i="194"/>
  <c r="BW27" i="194"/>
  <c r="BW28" i="194"/>
  <c r="BW29" i="194"/>
  <c r="BW30" i="194"/>
  <c r="BW31" i="194"/>
  <c r="BW32" i="194"/>
  <c r="BW33" i="194"/>
  <c r="BW34" i="194"/>
  <c r="BW35" i="194"/>
  <c r="BW36" i="194"/>
  <c r="BW37" i="194"/>
  <c r="BW38" i="194"/>
  <c r="BW39" i="194"/>
  <c r="BW40" i="194"/>
  <c r="BW41" i="194"/>
  <c r="BW42" i="194"/>
  <c r="BW43" i="194"/>
  <c r="BW44" i="194"/>
  <c r="BW45" i="194"/>
  <c r="BW46" i="194"/>
  <c r="BW47" i="194"/>
  <c r="BW48" i="194"/>
  <c r="BW49" i="194"/>
  <c r="BW50" i="194"/>
  <c r="BW51" i="194"/>
  <c r="BW52" i="194"/>
  <c r="BW53" i="194"/>
  <c r="BW54" i="194"/>
  <c r="BW55" i="194"/>
  <c r="BW56" i="194"/>
  <c r="BW57" i="194"/>
  <c r="BW58" i="194"/>
  <c r="BW59" i="194"/>
  <c r="BW60" i="194"/>
  <c r="BW61" i="194"/>
  <c r="BW62" i="194"/>
  <c r="BW63" i="194"/>
  <c r="BW64" i="194"/>
  <c r="BW65" i="194"/>
  <c r="BW66" i="194"/>
  <c r="BW67" i="194"/>
  <c r="BW68" i="194"/>
  <c r="BW69" i="194"/>
  <c r="BW70" i="194"/>
  <c r="BW71" i="194"/>
  <c r="BW72" i="194"/>
  <c r="BW73" i="194"/>
  <c r="BW74" i="194"/>
  <c r="BW75" i="194"/>
  <c r="BW76" i="194"/>
  <c r="BW77" i="194"/>
  <c r="BW78" i="194"/>
  <c r="BW79" i="194"/>
  <c r="BW80" i="194"/>
  <c r="BW81" i="194"/>
  <c r="BW82" i="194"/>
  <c r="BW83" i="194"/>
  <c r="BW84" i="194"/>
  <c r="BW85" i="194"/>
  <c r="BW86" i="194"/>
  <c r="BW87" i="194"/>
  <c r="BW88" i="194"/>
  <c r="BW89" i="194"/>
  <c r="BW90" i="194"/>
  <c r="BW91" i="194"/>
  <c r="BW92" i="194"/>
  <c r="BW93" i="194"/>
  <c r="BW94" i="194"/>
  <c r="BW95" i="194"/>
  <c r="BW96" i="194"/>
  <c r="BW97" i="194"/>
  <c r="BW98" i="194"/>
  <c r="BW99" i="194"/>
  <c r="BW100" i="194"/>
  <c r="BW101" i="194"/>
  <c r="BW102" i="194"/>
  <c r="BW103" i="194"/>
  <c r="BW104" i="194"/>
  <c r="BW105" i="194"/>
  <c r="BW106" i="194"/>
  <c r="BW107" i="194"/>
  <c r="AJ6" i="194" l="1"/>
  <c r="BN6" i="194" l="1"/>
  <c r="BS6" i="194"/>
  <c r="BO6" i="194"/>
  <c r="AD11" i="194"/>
  <c r="D10" i="194"/>
  <c r="J10" i="194" s="1"/>
  <c r="Z10" i="194" s="1"/>
  <c r="D7" i="194"/>
  <c r="J7" i="194" s="1"/>
  <c r="Z7" i="194" s="1"/>
  <c r="H8" i="194"/>
  <c r="H9" i="194"/>
  <c r="H10" i="194"/>
  <c r="H11" i="194"/>
  <c r="H12" i="194"/>
  <c r="H13" i="194"/>
  <c r="H14" i="194"/>
  <c r="H15" i="194"/>
  <c r="H16" i="194"/>
  <c r="H17" i="194"/>
  <c r="H18" i="194"/>
  <c r="H19" i="194"/>
  <c r="H20" i="194"/>
  <c r="H21" i="194"/>
  <c r="H22" i="194"/>
  <c r="H23" i="194"/>
  <c r="H24" i="194"/>
  <c r="H25" i="194"/>
  <c r="H26" i="194"/>
  <c r="H27" i="194"/>
  <c r="H28" i="194"/>
  <c r="H29" i="194"/>
  <c r="H30" i="194"/>
  <c r="H31" i="194"/>
  <c r="H32" i="194"/>
  <c r="H33" i="194"/>
  <c r="H34" i="194"/>
  <c r="H35" i="194"/>
  <c r="H36" i="194"/>
  <c r="H37" i="194"/>
  <c r="H38" i="194"/>
  <c r="H39" i="194"/>
  <c r="H40" i="194"/>
  <c r="H41" i="194"/>
  <c r="H42" i="194"/>
  <c r="H43" i="194"/>
  <c r="H44" i="194"/>
  <c r="H45" i="194"/>
  <c r="H46" i="194"/>
  <c r="H47" i="194"/>
  <c r="H48" i="194"/>
  <c r="H49" i="194"/>
  <c r="H50" i="194"/>
  <c r="H51" i="194"/>
  <c r="H52" i="194"/>
  <c r="H53" i="194"/>
  <c r="H54" i="194"/>
  <c r="H55" i="194"/>
  <c r="H56" i="194"/>
  <c r="H57" i="194"/>
  <c r="H58" i="194"/>
  <c r="H59" i="194"/>
  <c r="H60" i="194"/>
  <c r="H61" i="194"/>
  <c r="H62" i="194"/>
  <c r="H63" i="194"/>
  <c r="H64" i="194"/>
  <c r="H65" i="194"/>
  <c r="H66" i="194"/>
  <c r="H67" i="194"/>
  <c r="H68" i="194"/>
  <c r="H69" i="194"/>
  <c r="H70" i="194"/>
  <c r="H71" i="194"/>
  <c r="H72" i="194"/>
  <c r="H73" i="194"/>
  <c r="H74" i="194"/>
  <c r="H75" i="194"/>
  <c r="H76" i="194"/>
  <c r="H77" i="194"/>
  <c r="H78" i="194"/>
  <c r="H79" i="194"/>
  <c r="H80" i="194"/>
  <c r="H81" i="194"/>
  <c r="H82" i="194"/>
  <c r="H83" i="194"/>
  <c r="H84" i="194"/>
  <c r="H85" i="194"/>
  <c r="H86" i="194"/>
  <c r="H87" i="194"/>
  <c r="H88" i="194"/>
  <c r="H89" i="194"/>
  <c r="H90" i="194"/>
  <c r="H91" i="194"/>
  <c r="H92" i="194"/>
  <c r="H93" i="194"/>
  <c r="H94" i="194"/>
  <c r="H95" i="194"/>
  <c r="H96" i="194"/>
  <c r="H97" i="194"/>
  <c r="H98" i="194"/>
  <c r="H99" i="194"/>
  <c r="H100" i="194"/>
  <c r="H101" i="194"/>
  <c r="H102" i="194"/>
  <c r="H103" i="194"/>
  <c r="H104" i="194"/>
  <c r="H105" i="194"/>
  <c r="H106" i="194"/>
  <c r="H107" i="194"/>
  <c r="G8" i="194"/>
  <c r="G9" i="194"/>
  <c r="G10" i="194"/>
  <c r="G11" i="194"/>
  <c r="G12" i="194"/>
  <c r="G13" i="194"/>
  <c r="G14" i="194"/>
  <c r="G15" i="194"/>
  <c r="G16" i="194"/>
  <c r="G17" i="194"/>
  <c r="G18" i="194"/>
  <c r="G19" i="194"/>
  <c r="G20" i="194"/>
  <c r="G21" i="194"/>
  <c r="G22" i="194"/>
  <c r="G23" i="194"/>
  <c r="G24" i="194"/>
  <c r="G25" i="194"/>
  <c r="G26" i="194"/>
  <c r="G27" i="194"/>
  <c r="G28" i="194"/>
  <c r="G29" i="194"/>
  <c r="G30" i="194"/>
  <c r="G31" i="194"/>
  <c r="G32" i="194"/>
  <c r="G33" i="194"/>
  <c r="G34" i="194"/>
  <c r="G35" i="194"/>
  <c r="G36" i="194"/>
  <c r="G37" i="194"/>
  <c r="G38" i="194"/>
  <c r="G39" i="194"/>
  <c r="G40" i="194"/>
  <c r="G41" i="194"/>
  <c r="G42" i="194"/>
  <c r="G43" i="194"/>
  <c r="G44" i="194"/>
  <c r="G45" i="194"/>
  <c r="G46" i="194"/>
  <c r="G47" i="194"/>
  <c r="G48" i="194"/>
  <c r="G49" i="194"/>
  <c r="G50" i="194"/>
  <c r="G51" i="194"/>
  <c r="G52" i="194"/>
  <c r="G53" i="194"/>
  <c r="G54" i="194"/>
  <c r="G55" i="194"/>
  <c r="G56" i="194"/>
  <c r="G57" i="194"/>
  <c r="G58" i="194"/>
  <c r="G59" i="194"/>
  <c r="G60" i="194"/>
  <c r="G61" i="194"/>
  <c r="G62" i="194"/>
  <c r="G63" i="194"/>
  <c r="G64" i="194"/>
  <c r="G65" i="194"/>
  <c r="G66" i="194"/>
  <c r="G67" i="194"/>
  <c r="G68" i="194"/>
  <c r="G69" i="194"/>
  <c r="G70" i="194"/>
  <c r="G71" i="194"/>
  <c r="G72" i="194"/>
  <c r="G73" i="194"/>
  <c r="G74" i="194"/>
  <c r="G75" i="194"/>
  <c r="G76" i="194"/>
  <c r="G77" i="194"/>
  <c r="G78" i="194"/>
  <c r="G79" i="194"/>
  <c r="G80" i="194"/>
  <c r="G81" i="194"/>
  <c r="G82" i="194"/>
  <c r="G83" i="194"/>
  <c r="G84" i="194"/>
  <c r="G85" i="194"/>
  <c r="G86" i="194"/>
  <c r="G87" i="194"/>
  <c r="G88" i="194"/>
  <c r="G89" i="194"/>
  <c r="G90" i="194"/>
  <c r="G91" i="194"/>
  <c r="G92" i="194"/>
  <c r="G93" i="194"/>
  <c r="G94" i="194"/>
  <c r="G95" i="194"/>
  <c r="G96" i="194"/>
  <c r="G97" i="194"/>
  <c r="G98" i="194"/>
  <c r="G99" i="194"/>
  <c r="G100" i="194"/>
  <c r="G101" i="194"/>
  <c r="G102" i="194"/>
  <c r="G103" i="194"/>
  <c r="G104" i="194"/>
  <c r="G105" i="194"/>
  <c r="G106" i="194"/>
  <c r="G107" i="194"/>
  <c r="F107" i="194"/>
  <c r="F8" i="194"/>
  <c r="F9" i="194"/>
  <c r="F10" i="194"/>
  <c r="F11" i="194"/>
  <c r="F12" i="194"/>
  <c r="F13" i="194"/>
  <c r="F14" i="194"/>
  <c r="F15" i="194"/>
  <c r="F16" i="194"/>
  <c r="F17" i="194"/>
  <c r="F18" i="194"/>
  <c r="F19" i="194"/>
  <c r="F20" i="194"/>
  <c r="F21" i="194"/>
  <c r="F22" i="194"/>
  <c r="F23" i="194"/>
  <c r="F24" i="194"/>
  <c r="F25" i="194"/>
  <c r="F26" i="194"/>
  <c r="F27" i="194"/>
  <c r="F28" i="194"/>
  <c r="F29" i="194"/>
  <c r="F30" i="194"/>
  <c r="F31" i="194"/>
  <c r="F32" i="194"/>
  <c r="F33" i="194"/>
  <c r="F34" i="194"/>
  <c r="F35" i="194"/>
  <c r="F36" i="194"/>
  <c r="F37" i="194"/>
  <c r="F38" i="194"/>
  <c r="F39" i="194"/>
  <c r="F40" i="194"/>
  <c r="F41" i="194"/>
  <c r="F42" i="194"/>
  <c r="F43" i="194"/>
  <c r="F44" i="194"/>
  <c r="F45" i="194"/>
  <c r="F46" i="194"/>
  <c r="F47" i="194"/>
  <c r="F48" i="194"/>
  <c r="F49" i="194"/>
  <c r="F50" i="194"/>
  <c r="F51" i="194"/>
  <c r="F52" i="194"/>
  <c r="F53" i="194"/>
  <c r="F54" i="194"/>
  <c r="F55" i="194"/>
  <c r="F56" i="194"/>
  <c r="F57" i="194"/>
  <c r="F58" i="194"/>
  <c r="F59" i="194"/>
  <c r="F60" i="194"/>
  <c r="F61" i="194"/>
  <c r="F62" i="194"/>
  <c r="F63" i="194"/>
  <c r="F64" i="194"/>
  <c r="F65" i="194"/>
  <c r="F66" i="194"/>
  <c r="F67" i="194"/>
  <c r="F68" i="194"/>
  <c r="F69" i="194"/>
  <c r="F70" i="194"/>
  <c r="F71" i="194"/>
  <c r="F72" i="194"/>
  <c r="F73" i="194"/>
  <c r="F74" i="194"/>
  <c r="F75" i="194"/>
  <c r="F76" i="194"/>
  <c r="F77" i="194"/>
  <c r="F78" i="194"/>
  <c r="F79" i="194"/>
  <c r="F80" i="194"/>
  <c r="F81" i="194"/>
  <c r="F82" i="194"/>
  <c r="F83" i="194"/>
  <c r="F84" i="194"/>
  <c r="F85" i="194"/>
  <c r="F86" i="194"/>
  <c r="F87" i="194"/>
  <c r="F88" i="194"/>
  <c r="F89" i="194"/>
  <c r="F90" i="194"/>
  <c r="F91" i="194"/>
  <c r="F92" i="194"/>
  <c r="F93" i="194"/>
  <c r="F94" i="194"/>
  <c r="F95" i="194"/>
  <c r="F96" i="194"/>
  <c r="F97" i="194"/>
  <c r="F98" i="194"/>
  <c r="F99" i="194"/>
  <c r="F100" i="194"/>
  <c r="F101" i="194"/>
  <c r="F102" i="194"/>
  <c r="F103" i="194"/>
  <c r="F104" i="194"/>
  <c r="F105" i="194"/>
  <c r="F106" i="194"/>
  <c r="E8" i="194"/>
  <c r="E9" i="194"/>
  <c r="E10" i="194"/>
  <c r="E11" i="194"/>
  <c r="E12" i="194"/>
  <c r="E13" i="194"/>
  <c r="E14" i="194"/>
  <c r="E15" i="194"/>
  <c r="E16" i="194"/>
  <c r="E17" i="194"/>
  <c r="E18" i="194"/>
  <c r="E19" i="194"/>
  <c r="E20" i="194"/>
  <c r="E21" i="194"/>
  <c r="E22" i="194"/>
  <c r="E23" i="194"/>
  <c r="E24" i="194"/>
  <c r="E25" i="194"/>
  <c r="E26" i="194"/>
  <c r="E27" i="194"/>
  <c r="E28" i="194"/>
  <c r="E29" i="194"/>
  <c r="E30" i="194"/>
  <c r="E31" i="194"/>
  <c r="E32" i="194"/>
  <c r="E33" i="194"/>
  <c r="E34" i="194"/>
  <c r="E35" i="194"/>
  <c r="E36" i="194"/>
  <c r="E37" i="194"/>
  <c r="E38" i="194"/>
  <c r="E39" i="194"/>
  <c r="E40" i="194"/>
  <c r="E41" i="194"/>
  <c r="E42" i="194"/>
  <c r="E43" i="194"/>
  <c r="E44" i="194"/>
  <c r="E45" i="194"/>
  <c r="E46" i="194"/>
  <c r="E47" i="194"/>
  <c r="E48" i="194"/>
  <c r="E49" i="194"/>
  <c r="E50" i="194"/>
  <c r="E51" i="194"/>
  <c r="E52" i="194"/>
  <c r="E53" i="194"/>
  <c r="E54" i="194"/>
  <c r="E55" i="194"/>
  <c r="E56" i="194"/>
  <c r="E57" i="194"/>
  <c r="E58" i="194"/>
  <c r="E59" i="194"/>
  <c r="E60" i="194"/>
  <c r="E61" i="194"/>
  <c r="E62" i="194"/>
  <c r="E63" i="194"/>
  <c r="E64" i="194"/>
  <c r="E65" i="194"/>
  <c r="E66" i="194"/>
  <c r="E67" i="194"/>
  <c r="E68" i="194"/>
  <c r="E69" i="194"/>
  <c r="E70" i="194"/>
  <c r="E71" i="194"/>
  <c r="E72" i="194"/>
  <c r="E73" i="194"/>
  <c r="E74" i="194"/>
  <c r="E75" i="194"/>
  <c r="E76" i="194"/>
  <c r="E77" i="194"/>
  <c r="E78" i="194"/>
  <c r="E79" i="194"/>
  <c r="E80" i="194"/>
  <c r="E81" i="194"/>
  <c r="E82" i="194"/>
  <c r="E83" i="194"/>
  <c r="E84" i="194"/>
  <c r="E85" i="194"/>
  <c r="E86" i="194"/>
  <c r="E87" i="194"/>
  <c r="E88" i="194"/>
  <c r="E89" i="194"/>
  <c r="E90" i="194"/>
  <c r="E91" i="194"/>
  <c r="E92" i="194"/>
  <c r="E93" i="194"/>
  <c r="E94" i="194"/>
  <c r="E95" i="194"/>
  <c r="E96" i="194"/>
  <c r="E97" i="194"/>
  <c r="E98" i="194"/>
  <c r="E99" i="194"/>
  <c r="E100" i="194"/>
  <c r="E101" i="194"/>
  <c r="E102" i="194"/>
  <c r="E103" i="194"/>
  <c r="E104" i="194"/>
  <c r="E105" i="194"/>
  <c r="E106" i="194"/>
  <c r="E107" i="194"/>
  <c r="G7" i="194"/>
  <c r="E7" i="194"/>
  <c r="BE6" i="194"/>
  <c r="BM6" i="194"/>
  <c r="AR6" i="194"/>
  <c r="Y6" i="194"/>
  <c r="D8" i="194"/>
  <c r="D9" i="194"/>
  <c r="J9" i="194" s="1"/>
  <c r="Z9" i="194" s="1"/>
  <c r="D11" i="194"/>
  <c r="J11" i="194" s="1"/>
  <c r="Z11" i="194" s="1"/>
  <c r="D12" i="194"/>
  <c r="J12" i="194" s="1"/>
  <c r="Z12" i="194" s="1"/>
  <c r="D13" i="194"/>
  <c r="J13" i="194" s="1"/>
  <c r="Z13" i="194" s="1"/>
  <c r="D14" i="194"/>
  <c r="J14" i="194" s="1"/>
  <c r="Z14" i="194" s="1"/>
  <c r="D15" i="194"/>
  <c r="J15" i="194" s="1"/>
  <c r="Z15" i="194" s="1"/>
  <c r="D16" i="194"/>
  <c r="J16" i="194" s="1"/>
  <c r="Z16" i="194" s="1"/>
  <c r="D17" i="194"/>
  <c r="J17" i="194" s="1"/>
  <c r="Z17" i="194" s="1"/>
  <c r="D18" i="194"/>
  <c r="J18" i="194" s="1"/>
  <c r="Z18" i="194" s="1"/>
  <c r="D19" i="194"/>
  <c r="J19" i="194" s="1"/>
  <c r="Z19" i="194" s="1"/>
  <c r="D20" i="194"/>
  <c r="J20" i="194" s="1"/>
  <c r="Z20" i="194" s="1"/>
  <c r="D21" i="194"/>
  <c r="J21" i="194" s="1"/>
  <c r="Z21" i="194" s="1"/>
  <c r="D22" i="194"/>
  <c r="J22" i="194" s="1"/>
  <c r="Z22" i="194" s="1"/>
  <c r="D23" i="194"/>
  <c r="J23" i="194" s="1"/>
  <c r="Z23" i="194" s="1"/>
  <c r="D24" i="194"/>
  <c r="J24" i="194" s="1"/>
  <c r="Z24" i="194" s="1"/>
  <c r="D25" i="194"/>
  <c r="J25" i="194" s="1"/>
  <c r="Z25" i="194" s="1"/>
  <c r="D26" i="194"/>
  <c r="J26" i="194" s="1"/>
  <c r="Z26" i="194" s="1"/>
  <c r="D27" i="194"/>
  <c r="J27" i="194" s="1"/>
  <c r="Z27" i="194" s="1"/>
  <c r="D28" i="194"/>
  <c r="J28" i="194" s="1"/>
  <c r="Z28" i="194" s="1"/>
  <c r="D29" i="194"/>
  <c r="J29" i="194" s="1"/>
  <c r="Z29" i="194" s="1"/>
  <c r="D30" i="194"/>
  <c r="J30" i="194" s="1"/>
  <c r="Z30" i="194" s="1"/>
  <c r="D31" i="194"/>
  <c r="J31" i="194" s="1"/>
  <c r="Z31" i="194" s="1"/>
  <c r="D32" i="194"/>
  <c r="J32" i="194" s="1"/>
  <c r="Z32" i="194" s="1"/>
  <c r="D33" i="194"/>
  <c r="J33" i="194" s="1"/>
  <c r="Z33" i="194" s="1"/>
  <c r="D34" i="194"/>
  <c r="J34" i="194" s="1"/>
  <c r="Z34" i="194" s="1"/>
  <c r="D35" i="194"/>
  <c r="J35" i="194" s="1"/>
  <c r="Z35" i="194" s="1"/>
  <c r="D36" i="194"/>
  <c r="J36" i="194" s="1"/>
  <c r="Z36" i="194" s="1"/>
  <c r="D37" i="194"/>
  <c r="J37" i="194" s="1"/>
  <c r="Z37" i="194" s="1"/>
  <c r="D38" i="194"/>
  <c r="J38" i="194" s="1"/>
  <c r="Z38" i="194" s="1"/>
  <c r="D39" i="194"/>
  <c r="J39" i="194" s="1"/>
  <c r="Z39" i="194" s="1"/>
  <c r="D40" i="194"/>
  <c r="J40" i="194" s="1"/>
  <c r="Z40" i="194" s="1"/>
  <c r="D41" i="194"/>
  <c r="J41" i="194" s="1"/>
  <c r="Z41" i="194" s="1"/>
  <c r="D42" i="194"/>
  <c r="J42" i="194" s="1"/>
  <c r="Z42" i="194" s="1"/>
  <c r="D43" i="194"/>
  <c r="J43" i="194" s="1"/>
  <c r="Z43" i="194" s="1"/>
  <c r="D44" i="194"/>
  <c r="J44" i="194" s="1"/>
  <c r="Z44" i="194" s="1"/>
  <c r="D45" i="194"/>
  <c r="J45" i="194" s="1"/>
  <c r="Z45" i="194" s="1"/>
  <c r="D46" i="194"/>
  <c r="J46" i="194" s="1"/>
  <c r="Z46" i="194" s="1"/>
  <c r="D47" i="194"/>
  <c r="J47" i="194" s="1"/>
  <c r="Z47" i="194" s="1"/>
  <c r="D48" i="194"/>
  <c r="D49" i="194"/>
  <c r="J49" i="194" s="1"/>
  <c r="Z49" i="194" s="1"/>
  <c r="D50" i="194"/>
  <c r="J50" i="194" s="1"/>
  <c r="Z50" i="194" s="1"/>
  <c r="D51" i="194"/>
  <c r="J51" i="194" s="1"/>
  <c r="Z51" i="194" s="1"/>
  <c r="D52" i="194"/>
  <c r="J52" i="194" s="1"/>
  <c r="Z52" i="194" s="1"/>
  <c r="D53" i="194"/>
  <c r="J53" i="194" s="1"/>
  <c r="Z53" i="194" s="1"/>
  <c r="D54" i="194"/>
  <c r="J54" i="194" s="1"/>
  <c r="Z54" i="194" s="1"/>
  <c r="D55" i="194"/>
  <c r="J55" i="194" s="1"/>
  <c r="Z55" i="194" s="1"/>
  <c r="D56" i="194"/>
  <c r="J56" i="194" s="1"/>
  <c r="Z56" i="194" s="1"/>
  <c r="D57" i="194"/>
  <c r="J57" i="194" s="1"/>
  <c r="Z57" i="194" s="1"/>
  <c r="D58" i="194"/>
  <c r="J58" i="194" s="1"/>
  <c r="Z58" i="194" s="1"/>
  <c r="D59" i="194"/>
  <c r="J59" i="194" s="1"/>
  <c r="Z59" i="194" s="1"/>
  <c r="D60" i="194"/>
  <c r="J60" i="194" s="1"/>
  <c r="Z60" i="194" s="1"/>
  <c r="D61" i="194"/>
  <c r="J61" i="194" s="1"/>
  <c r="Z61" i="194" s="1"/>
  <c r="D62" i="194"/>
  <c r="J62" i="194" s="1"/>
  <c r="Z62" i="194" s="1"/>
  <c r="D63" i="194"/>
  <c r="J63" i="194" s="1"/>
  <c r="Z63" i="194" s="1"/>
  <c r="D64" i="194"/>
  <c r="J64" i="194" s="1"/>
  <c r="Z64" i="194" s="1"/>
  <c r="D65" i="194"/>
  <c r="J65" i="194" s="1"/>
  <c r="Z65" i="194" s="1"/>
  <c r="D66" i="194"/>
  <c r="J66" i="194" s="1"/>
  <c r="Z66" i="194" s="1"/>
  <c r="D67" i="194"/>
  <c r="J67" i="194" s="1"/>
  <c r="Z67" i="194" s="1"/>
  <c r="D68" i="194"/>
  <c r="J68" i="194" s="1"/>
  <c r="Z68" i="194" s="1"/>
  <c r="D69" i="194"/>
  <c r="J69" i="194" s="1"/>
  <c r="Z69" i="194" s="1"/>
  <c r="D70" i="194"/>
  <c r="J70" i="194" s="1"/>
  <c r="Z70" i="194" s="1"/>
  <c r="D72" i="194"/>
  <c r="J72" i="194" s="1"/>
  <c r="Z72" i="194" s="1"/>
  <c r="D73" i="194"/>
  <c r="J73" i="194" s="1"/>
  <c r="Z73" i="194" s="1"/>
  <c r="D74" i="194"/>
  <c r="J74" i="194" s="1"/>
  <c r="Z74" i="194" s="1"/>
  <c r="D75" i="194"/>
  <c r="J75" i="194" s="1"/>
  <c r="Z75" i="194" s="1"/>
  <c r="D76" i="194"/>
  <c r="J76" i="194" s="1"/>
  <c r="Z76" i="194" s="1"/>
  <c r="D77" i="194"/>
  <c r="J77" i="194" s="1"/>
  <c r="Z77" i="194" s="1"/>
  <c r="D78" i="194"/>
  <c r="J78" i="194" s="1"/>
  <c r="Z78" i="194" s="1"/>
  <c r="D79" i="194"/>
  <c r="J79" i="194" s="1"/>
  <c r="Z79" i="194" s="1"/>
  <c r="D80" i="194"/>
  <c r="J80" i="194" s="1"/>
  <c r="Z80" i="194" s="1"/>
  <c r="D81" i="194"/>
  <c r="J81" i="194" s="1"/>
  <c r="Z81" i="194" s="1"/>
  <c r="D82" i="194"/>
  <c r="J82" i="194" s="1"/>
  <c r="Z82" i="194" s="1"/>
  <c r="D83" i="194"/>
  <c r="J83" i="194" s="1"/>
  <c r="Z83" i="194" s="1"/>
  <c r="D84" i="194"/>
  <c r="J84" i="194" s="1"/>
  <c r="Z84" i="194" s="1"/>
  <c r="D85" i="194"/>
  <c r="J85" i="194" s="1"/>
  <c r="Z85" i="194" s="1"/>
  <c r="D86" i="194"/>
  <c r="J86" i="194" s="1"/>
  <c r="Z86" i="194" s="1"/>
  <c r="D87" i="194"/>
  <c r="J87" i="194" s="1"/>
  <c r="Z87" i="194" s="1"/>
  <c r="D88" i="194"/>
  <c r="J88" i="194" s="1"/>
  <c r="Z88" i="194" s="1"/>
  <c r="D89" i="194"/>
  <c r="J89" i="194" s="1"/>
  <c r="Z89" i="194" s="1"/>
  <c r="D90" i="194"/>
  <c r="J90" i="194" s="1"/>
  <c r="Z90" i="194" s="1"/>
  <c r="D91" i="194"/>
  <c r="J91" i="194" s="1"/>
  <c r="Z91" i="194" s="1"/>
  <c r="D92" i="194"/>
  <c r="J92" i="194" s="1"/>
  <c r="Z92" i="194" s="1"/>
  <c r="D93" i="194"/>
  <c r="J93" i="194" s="1"/>
  <c r="Z93" i="194" s="1"/>
  <c r="D94" i="194"/>
  <c r="J94" i="194" s="1"/>
  <c r="Z94" i="194" s="1"/>
  <c r="D95" i="194"/>
  <c r="J95" i="194" s="1"/>
  <c r="Z95" i="194" s="1"/>
  <c r="D96" i="194"/>
  <c r="J96" i="194" s="1"/>
  <c r="Z96" i="194" s="1"/>
  <c r="D97" i="194"/>
  <c r="J97" i="194" s="1"/>
  <c r="Z97" i="194" s="1"/>
  <c r="D98" i="194"/>
  <c r="J98" i="194" s="1"/>
  <c r="Z98" i="194" s="1"/>
  <c r="D99" i="194"/>
  <c r="J99" i="194" s="1"/>
  <c r="Z99" i="194" s="1"/>
  <c r="D100" i="194"/>
  <c r="J100" i="194" s="1"/>
  <c r="Z100" i="194" s="1"/>
  <c r="D101" i="194"/>
  <c r="J101" i="194" s="1"/>
  <c r="Z101" i="194" s="1"/>
  <c r="D102" i="194"/>
  <c r="J102" i="194" s="1"/>
  <c r="Z102" i="194" s="1"/>
  <c r="D103" i="194"/>
  <c r="J103" i="194" s="1"/>
  <c r="Z103" i="194" s="1"/>
  <c r="D104" i="194"/>
  <c r="J104" i="194" s="1"/>
  <c r="Z104" i="194" s="1"/>
  <c r="D105" i="194"/>
  <c r="J105" i="194" s="1"/>
  <c r="Z105" i="194" s="1"/>
  <c r="D106" i="194"/>
  <c r="J106" i="194" s="1"/>
  <c r="Z106" i="194" s="1"/>
  <c r="D107" i="194"/>
  <c r="J107" i="194" s="1"/>
  <c r="Z107" i="194" s="1"/>
  <c r="BC6" i="194"/>
  <c r="AQ6" i="194"/>
  <c r="AP6" i="194"/>
  <c r="AZ6" i="194"/>
  <c r="BA6" i="194"/>
  <c r="BB6" i="194"/>
  <c r="AB87" i="194"/>
  <c r="AD87" i="194" s="1"/>
  <c r="BT6" i="194"/>
  <c r="AS6" i="194"/>
  <c r="AD24" i="194"/>
  <c r="R43" i="194"/>
  <c r="AI6" i="194"/>
  <c r="H7" i="194"/>
  <c r="AX6" i="194"/>
  <c r="H6" i="195"/>
  <c r="F7" i="194"/>
  <c r="L48" i="195"/>
  <c r="R19" i="194"/>
  <c r="BK6" i="194"/>
  <c r="R15" i="194"/>
  <c r="F6" i="195"/>
  <c r="G6" i="195"/>
  <c r="E6" i="195"/>
  <c r="AB17" i="194"/>
  <c r="AD17" i="194" s="1"/>
  <c r="AB13" i="194"/>
  <c r="AD13" i="194" s="1"/>
  <c r="AB14" i="194"/>
  <c r="AD14" i="194" s="1"/>
  <c r="AB18" i="194"/>
  <c r="AB22" i="194"/>
  <c r="R28" i="194"/>
  <c r="R30" i="194"/>
  <c r="R34" i="194"/>
  <c r="R36" i="194"/>
  <c r="AB37" i="194"/>
  <c r="AD37" i="194" s="1"/>
  <c r="R38" i="194"/>
  <c r="R39" i="194"/>
  <c r="AB40" i="194"/>
  <c r="AD40" i="194" s="1"/>
  <c r="AB51" i="194"/>
  <c r="AD51" i="194" s="1"/>
  <c r="R53" i="194"/>
  <c r="R59" i="194"/>
  <c r="R62" i="194"/>
  <c r="AB65" i="194"/>
  <c r="R68" i="194"/>
  <c r="AB68" i="194"/>
  <c r="AD68" i="194" s="1"/>
  <c r="AB70" i="194"/>
  <c r="AD70" i="194" s="1"/>
  <c r="R71" i="194"/>
  <c r="AB72" i="194"/>
  <c r="AD72" i="194" s="1"/>
  <c r="AB74" i="194"/>
  <c r="AD74" i="194" s="1"/>
  <c r="AB76" i="194"/>
  <c r="AB79" i="194"/>
  <c r="R80" i="194"/>
  <c r="R81" i="194"/>
  <c r="R82" i="194"/>
  <c r="R83" i="194"/>
  <c r="R84" i="194"/>
  <c r="AB86" i="194"/>
  <c r="AD86" i="194" s="1"/>
  <c r="R88" i="194"/>
  <c r="AB89" i="194"/>
  <c r="AD89" i="194" s="1"/>
  <c r="AB90" i="194"/>
  <c r="R92" i="194"/>
  <c r="AB94" i="194"/>
  <c r="AB98" i="194"/>
  <c r="AD98" i="194" s="1"/>
  <c r="R100" i="194"/>
  <c r="R106" i="194"/>
  <c r="AO6" i="194"/>
  <c r="BP6" i="194"/>
  <c r="L11" i="195"/>
  <c r="L20" i="195"/>
  <c r="L24" i="195"/>
  <c r="L28" i="195"/>
  <c r="L32" i="195"/>
  <c r="L36" i="195"/>
  <c r="L42" i="195"/>
  <c r="L50" i="195"/>
  <c r="L56" i="195"/>
  <c r="L60" i="195"/>
  <c r="L64" i="195"/>
  <c r="L68" i="195"/>
  <c r="L72" i="195"/>
  <c r="L76" i="195"/>
  <c r="L84" i="195"/>
  <c r="L90" i="195"/>
  <c r="L92" i="195"/>
  <c r="L96" i="195"/>
  <c r="L98" i="195"/>
  <c r="L102" i="195"/>
  <c r="V6" i="195"/>
  <c r="O6" i="195"/>
  <c r="Q6" i="195"/>
  <c r="R6" i="195"/>
  <c r="S6" i="195"/>
  <c r="T6" i="195"/>
  <c r="U6" i="195"/>
  <c r="W6" i="195"/>
  <c r="BR6" i="194"/>
  <c r="BQ6" i="194"/>
  <c r="B6" i="195"/>
  <c r="C6" i="195"/>
  <c r="D6" i="195"/>
  <c r="I6" i="195"/>
  <c r="J7" i="195"/>
  <c r="J8" i="195"/>
  <c r="J9" i="195"/>
  <c r="J10" i="195"/>
  <c r="J11" i="195"/>
  <c r="J12" i="195"/>
  <c r="J13" i="195"/>
  <c r="J14" i="195"/>
  <c r="J15" i="195"/>
  <c r="J16" i="195"/>
  <c r="J17" i="195"/>
  <c r="J18" i="195"/>
  <c r="J19" i="195"/>
  <c r="J20" i="195"/>
  <c r="J21" i="195"/>
  <c r="J22" i="195"/>
  <c r="J23" i="195"/>
  <c r="J24" i="195"/>
  <c r="J25" i="195"/>
  <c r="J26" i="195"/>
  <c r="J27" i="195"/>
  <c r="J28" i="195"/>
  <c r="J29" i="195"/>
  <c r="J30" i="195"/>
  <c r="J31" i="195"/>
  <c r="J32" i="195"/>
  <c r="J33" i="195"/>
  <c r="J34" i="195"/>
  <c r="J35" i="195"/>
  <c r="J36" i="195"/>
  <c r="J37" i="195"/>
  <c r="J38" i="195"/>
  <c r="J39" i="195"/>
  <c r="J40" i="195"/>
  <c r="J41" i="195"/>
  <c r="J42" i="195"/>
  <c r="J43" i="195"/>
  <c r="J44" i="195"/>
  <c r="J45" i="195"/>
  <c r="J46" i="195"/>
  <c r="J47" i="195"/>
  <c r="J48" i="195"/>
  <c r="J49" i="195"/>
  <c r="J50" i="195"/>
  <c r="J51" i="195"/>
  <c r="J52" i="195"/>
  <c r="J53" i="195"/>
  <c r="J54" i="195"/>
  <c r="J55" i="195"/>
  <c r="J56" i="195"/>
  <c r="J57" i="195"/>
  <c r="J58" i="195"/>
  <c r="J59" i="195"/>
  <c r="J60" i="195"/>
  <c r="J61" i="195"/>
  <c r="J62" i="195"/>
  <c r="J63" i="195"/>
  <c r="J64" i="195"/>
  <c r="J65" i="195"/>
  <c r="J66" i="195"/>
  <c r="J67" i="195"/>
  <c r="J68" i="195"/>
  <c r="J69" i="195"/>
  <c r="J70" i="195"/>
  <c r="J71" i="195"/>
  <c r="J72" i="195"/>
  <c r="J73" i="195"/>
  <c r="J74" i="195"/>
  <c r="J75" i="195"/>
  <c r="J76" i="195"/>
  <c r="J77" i="195"/>
  <c r="J78" i="195"/>
  <c r="J79" i="195"/>
  <c r="J80" i="195"/>
  <c r="J81" i="195"/>
  <c r="J82" i="195"/>
  <c r="J83" i="195"/>
  <c r="J84" i="195"/>
  <c r="J85" i="195"/>
  <c r="J86" i="195"/>
  <c r="J87" i="195"/>
  <c r="J88" i="195"/>
  <c r="J89" i="195"/>
  <c r="J90" i="195"/>
  <c r="J91" i="195"/>
  <c r="J92" i="195"/>
  <c r="J93" i="195"/>
  <c r="J94" i="195"/>
  <c r="J95" i="195"/>
  <c r="J96" i="195"/>
  <c r="J97" i="195"/>
  <c r="J98" i="195"/>
  <c r="J99" i="195"/>
  <c r="J100" i="195"/>
  <c r="J101" i="195"/>
  <c r="J102" i="195"/>
  <c r="J103" i="195"/>
  <c r="J104" i="195"/>
  <c r="J105" i="195"/>
  <c r="J106" i="195"/>
  <c r="J107" i="195"/>
  <c r="A6" i="194"/>
  <c r="AA6" i="194"/>
  <c r="S6" i="194"/>
  <c r="T6" i="194"/>
  <c r="Q6" i="194"/>
  <c r="P6" i="194"/>
  <c r="AE6" i="194"/>
  <c r="BU6" i="194"/>
  <c r="P6" i="195"/>
  <c r="I6" i="194"/>
  <c r="BD6" i="194"/>
  <c r="B6" i="194"/>
  <c r="R94" i="194"/>
  <c r="R65" i="194"/>
  <c r="R72" i="194"/>
  <c r="R9" i="194"/>
  <c r="R35" i="194"/>
  <c r="R103" i="194"/>
  <c r="AB66" i="194"/>
  <c r="AD66" i="194" s="1"/>
  <c r="AB9" i="194"/>
  <c r="R33" i="194"/>
  <c r="R50" i="194"/>
  <c r="AB33" i="194"/>
  <c r="AD33" i="194" s="1"/>
  <c r="R23" i="194"/>
  <c r="R105" i="194"/>
  <c r="R101" i="194"/>
  <c r="R40" i="194"/>
  <c r="AB75" i="194"/>
  <c r="AB77" i="194"/>
  <c r="AD77" i="194" s="1"/>
  <c r="R42" i="194"/>
  <c r="AB46" i="194"/>
  <c r="AD46" i="194" s="1"/>
  <c r="AB71" i="194"/>
  <c r="AD71" i="194" s="1"/>
  <c r="AB35" i="194"/>
  <c r="AD35" i="194" s="1"/>
  <c r="R89" i="194"/>
  <c r="AB81" i="194"/>
  <c r="AD81" i="194" s="1"/>
  <c r="AB38" i="194"/>
  <c r="AB101" i="194"/>
  <c r="AD101" i="194" s="1"/>
  <c r="L25" i="195" l="1"/>
  <c r="J48" i="194"/>
  <c r="Z48" i="194" s="1"/>
  <c r="L33" i="195"/>
  <c r="J8" i="194"/>
  <c r="Z8" i="194" s="1"/>
  <c r="L31" i="195"/>
  <c r="L27" i="195"/>
  <c r="L43" i="195"/>
  <c r="BV35" i="194"/>
  <c r="BZ35" i="194" s="1"/>
  <c r="L86" i="195"/>
  <c r="L82" i="195"/>
  <c r="L78" i="195"/>
  <c r="L74" i="195"/>
  <c r="L70" i="195"/>
  <c r="L66" i="195"/>
  <c r="L62" i="195"/>
  <c r="L58" i="195"/>
  <c r="L35" i="195"/>
  <c r="L23" i="195"/>
  <c r="L8" i="195"/>
  <c r="L105" i="195"/>
  <c r="L101" i="195"/>
  <c r="L97" i="195"/>
  <c r="L93" i="195"/>
  <c r="L89" i="195"/>
  <c r="L107" i="195"/>
  <c r="L17" i="195"/>
  <c r="L13" i="195"/>
  <c r="L9" i="195"/>
  <c r="L52" i="195"/>
  <c r="L44" i="195"/>
  <c r="L40" i="195"/>
  <c r="L80" i="195"/>
  <c r="L83" i="195"/>
  <c r="L91" i="195"/>
  <c r="L71" i="195"/>
  <c r="L63" i="195"/>
  <c r="L51" i="195"/>
  <c r="L106" i="195"/>
  <c r="L39" i="195"/>
  <c r="L16" i="195"/>
  <c r="L55" i="195"/>
  <c r="L103" i="195"/>
  <c r="L95" i="195"/>
  <c r="L75" i="195"/>
  <c r="L67" i="195"/>
  <c r="L59" i="195"/>
  <c r="L47" i="195"/>
  <c r="L15" i="195"/>
  <c r="AB26" i="194"/>
  <c r="AD26" i="194" s="1"/>
  <c r="R87" i="194"/>
  <c r="AB97" i="194"/>
  <c r="AD97" i="194" s="1"/>
  <c r="AB21" i="194"/>
  <c r="AD21" i="194" s="1"/>
  <c r="R44" i="194"/>
  <c r="AB23" i="194"/>
  <c r="AD23" i="194" s="1"/>
  <c r="R90" i="194"/>
  <c r="AB80" i="194"/>
  <c r="AD80" i="194" s="1"/>
  <c r="R70" i="194"/>
  <c r="R55" i="194"/>
  <c r="AB52" i="194"/>
  <c r="AD52" i="194" s="1"/>
  <c r="R26" i="194"/>
  <c r="AB20" i="194"/>
  <c r="AD20" i="194" s="1"/>
  <c r="R12" i="194"/>
  <c r="L100" i="195"/>
  <c r="AB105" i="194"/>
  <c r="AD105" i="194" s="1"/>
  <c r="AB39" i="194"/>
  <c r="AD39" i="194" s="1"/>
  <c r="AB78" i="194"/>
  <c r="AD78" i="194" s="1"/>
  <c r="R37" i="194"/>
  <c r="AB102" i="194"/>
  <c r="AD102" i="194" s="1"/>
  <c r="R75" i="194"/>
  <c r="AB29" i="194"/>
  <c r="AD29" i="194" s="1"/>
  <c r="AB82" i="194"/>
  <c r="AD82" i="194" s="1"/>
  <c r="AB12" i="194"/>
  <c r="AD12" i="194" s="1"/>
  <c r="AB107" i="194"/>
  <c r="AD107" i="194" s="1"/>
  <c r="AB28" i="194"/>
  <c r="AD28" i="194" s="1"/>
  <c r="R17" i="194"/>
  <c r="L104" i="195"/>
  <c r="L99" i="195"/>
  <c r="L94" i="195"/>
  <c r="L88" i="195"/>
  <c r="L79" i="195"/>
  <c r="L54" i="195"/>
  <c r="L46" i="195"/>
  <c r="L38" i="195"/>
  <c r="L29" i="195"/>
  <c r="L21" i="195"/>
  <c r="L12" i="195"/>
  <c r="L19" i="195"/>
  <c r="L87" i="195"/>
  <c r="L37" i="195"/>
  <c r="AW6" i="194"/>
  <c r="AB41" i="194"/>
  <c r="AD41" i="194" s="1"/>
  <c r="R41" i="194"/>
  <c r="R11" i="194"/>
  <c r="BV11" i="194" s="1"/>
  <c r="BZ11" i="194" s="1"/>
  <c r="R14" i="194"/>
  <c r="AB106" i="194"/>
  <c r="AD106" i="194" s="1"/>
  <c r="R78" i="194"/>
  <c r="R52" i="194"/>
  <c r="R13" i="194"/>
  <c r="BV13" i="194" s="1"/>
  <c r="BZ13" i="194" s="1"/>
  <c r="E6" i="194"/>
  <c r="AB56" i="194"/>
  <c r="AD56" i="194" s="1"/>
  <c r="AB19" i="194"/>
  <c r="AD19" i="194" s="1"/>
  <c r="R79" i="194"/>
  <c r="R66" i="194"/>
  <c r="AB103" i="194"/>
  <c r="AD103" i="194" s="1"/>
  <c r="AB84" i="194"/>
  <c r="AD84" i="194" s="1"/>
  <c r="R46" i="194"/>
  <c r="AB59" i="194"/>
  <c r="AD59" i="194" s="1"/>
  <c r="R20" i="194"/>
  <c r="R86" i="194"/>
  <c r="AD8" i="194"/>
  <c r="R77" i="194"/>
  <c r="R74" i="194"/>
  <c r="R22" i="194"/>
  <c r="AN6" i="194"/>
  <c r="O6" i="194"/>
  <c r="N6" i="194"/>
  <c r="U6" i="194"/>
  <c r="AM6" i="194"/>
  <c r="AL6" i="194"/>
  <c r="AK6" i="194"/>
  <c r="AC6" i="194"/>
  <c r="W6" i="194"/>
  <c r="AB69" i="194"/>
  <c r="AD69" i="194" s="1"/>
  <c r="R69" i="194"/>
  <c r="AB16" i="194"/>
  <c r="AD16" i="194" s="1"/>
  <c r="AB93" i="194"/>
  <c r="AD93" i="194" s="1"/>
  <c r="R93" i="194"/>
  <c r="AB48" i="194"/>
  <c r="AD48" i="194" s="1"/>
  <c r="R64" i="194"/>
  <c r="R31" i="194"/>
  <c r="AB31" i="194"/>
  <c r="AD31" i="194" s="1"/>
  <c r="C6" i="194"/>
  <c r="AB58" i="194"/>
  <c r="AD58" i="194" s="1"/>
  <c r="R58" i="194"/>
  <c r="R48" i="194"/>
  <c r="R56" i="194"/>
  <c r="R102" i="194"/>
  <c r="AB61" i="194"/>
  <c r="AD61" i="194" s="1"/>
  <c r="R61" i="194"/>
  <c r="L7" i="195"/>
  <c r="X6" i="195"/>
  <c r="L14" i="195"/>
  <c r="L85" i="195"/>
  <c r="L81" i="195"/>
  <c r="L77" i="195"/>
  <c r="L73" i="195"/>
  <c r="L69" i="195"/>
  <c r="L65" i="195"/>
  <c r="L61" i="195"/>
  <c r="L57" i="195"/>
  <c r="L53" i="195"/>
  <c r="L49" i="195"/>
  <c r="L45" i="195"/>
  <c r="L41" i="195"/>
  <c r="L34" i="195"/>
  <c r="L30" i="195"/>
  <c r="L26" i="195"/>
  <c r="L22" i="195"/>
  <c r="L18" i="195"/>
  <c r="R91" i="194"/>
  <c r="AB91" i="194"/>
  <c r="AD91" i="194" s="1"/>
  <c r="AD76" i="194"/>
  <c r="R76" i="194"/>
  <c r="AB54" i="194"/>
  <c r="AD54" i="194" s="1"/>
  <c r="R54" i="194"/>
  <c r="R104" i="194"/>
  <c r="AB104" i="194"/>
  <c r="AD104" i="194" s="1"/>
  <c r="R51" i="194"/>
  <c r="AD90" i="194"/>
  <c r="D6" i="194"/>
  <c r="AD65" i="194"/>
  <c r="F6" i="194"/>
  <c r="H6" i="194"/>
  <c r="BF6" i="194"/>
  <c r="AB25" i="194"/>
  <c r="AD25" i="194" s="1"/>
  <c r="R67" i="194"/>
  <c r="R95" i="194"/>
  <c r="AB63" i="194"/>
  <c r="AD63" i="194" s="1"/>
  <c r="AB60" i="194"/>
  <c r="AD60" i="194" s="1"/>
  <c r="R60" i="194"/>
  <c r="AB30" i="194"/>
  <c r="AD30" i="194" s="1"/>
  <c r="R97" i="194"/>
  <c r="AB27" i="194"/>
  <c r="AD27" i="194" s="1"/>
  <c r="AB47" i="194"/>
  <c r="AD47" i="194" s="1"/>
  <c r="R47" i="194"/>
  <c r="AD18" i="194"/>
  <c r="AB32" i="194"/>
  <c r="AD32" i="194" s="1"/>
  <c r="AB55" i="194"/>
  <c r="AD55" i="194" s="1"/>
  <c r="AB88" i="194"/>
  <c r="AD88" i="194" s="1"/>
  <c r="R45" i="194"/>
  <c r="R29" i="194"/>
  <c r="AB53" i="194"/>
  <c r="AD53" i="194" s="1"/>
  <c r="R107" i="194"/>
  <c r="R99" i="194"/>
  <c r="AB99" i="194"/>
  <c r="AD99" i="194" s="1"/>
  <c r="R73" i="194"/>
  <c r="AB73" i="194"/>
  <c r="AD73" i="194" s="1"/>
  <c r="R57" i="194"/>
  <c r="AB57" i="194"/>
  <c r="AD57" i="194" s="1"/>
  <c r="AB50" i="194"/>
  <c r="AD50" i="194" s="1"/>
  <c r="R85" i="194"/>
  <c r="AD22" i="194"/>
  <c r="AB67" i="194"/>
  <c r="AD67" i="194" s="1"/>
  <c r="AB100" i="194"/>
  <c r="R18" i="194"/>
  <c r="AB10" i="194"/>
  <c r="AD10" i="194" s="1"/>
  <c r="R16" i="194"/>
  <c r="AB15" i="194"/>
  <c r="AD15" i="194" s="1"/>
  <c r="AB45" i="194"/>
  <c r="AD45" i="194" s="1"/>
  <c r="AB85" i="194"/>
  <c r="AD85" i="194" s="1"/>
  <c r="AB96" i="194"/>
  <c r="AD96" i="194" s="1"/>
  <c r="R96" i="194"/>
  <c r="AD94" i="194"/>
  <c r="R49" i="194"/>
  <c r="R8" i="194"/>
  <c r="AD38" i="194"/>
  <c r="R63" i="194"/>
  <c r="AB64" i="194"/>
  <c r="AD64" i="194" s="1"/>
  <c r="AB36" i="194"/>
  <c r="AD36" i="194" s="1"/>
  <c r="R25" i="194"/>
  <c r="AB43" i="194"/>
  <c r="AD43" i="194" s="1"/>
  <c r="AD75" i="194"/>
  <c r="AB83" i="194"/>
  <c r="AD83" i="194" s="1"/>
  <c r="R10" i="194"/>
  <c r="AB62" i="194"/>
  <c r="AD62" i="194" s="1"/>
  <c r="AB49" i="194"/>
  <c r="AD49" i="194" s="1"/>
  <c r="AB95" i="194"/>
  <c r="AD95" i="194" s="1"/>
  <c r="AD9" i="194"/>
  <c r="AB44" i="194"/>
  <c r="AD44" i="194" s="1"/>
  <c r="R21" i="194"/>
  <c r="R32" i="194"/>
  <c r="AB92" i="194"/>
  <c r="AD92" i="194" s="1"/>
  <c r="R98" i="194"/>
  <c r="BV98" i="194" s="1"/>
  <c r="BZ98" i="194" s="1"/>
  <c r="AD79" i="194"/>
  <c r="AB42" i="194"/>
  <c r="AD42" i="194" s="1"/>
  <c r="AB34" i="194"/>
  <c r="AD34" i="194" s="1"/>
  <c r="R27" i="194"/>
  <c r="R24" i="194"/>
  <c r="AG6" i="194"/>
  <c r="BV72" i="194"/>
  <c r="BZ72" i="194" s="1"/>
  <c r="AH6" i="194"/>
  <c r="BH6" i="194"/>
  <c r="BJ6" i="194"/>
  <c r="BI6" i="194"/>
  <c r="BL6" i="194"/>
  <c r="G6" i="194"/>
  <c r="BV105" i="194"/>
  <c r="BZ105" i="194" s="1"/>
  <c r="BV101" i="194"/>
  <c r="BZ101" i="194" s="1"/>
  <c r="BV89" i="194"/>
  <c r="BZ89" i="194" s="1"/>
  <c r="BV33" i="194"/>
  <c r="BZ33" i="194" s="1"/>
  <c r="AV6" i="194"/>
  <c r="BV10" i="194" l="1"/>
  <c r="BZ10" i="194" s="1"/>
  <c r="BV92" i="194"/>
  <c r="BZ92" i="194" s="1"/>
  <c r="BV7" i="194"/>
  <c r="BZ7" i="194" s="1"/>
  <c r="Z6" i="194"/>
  <c r="BV12" i="194"/>
  <c r="BZ12" i="194" s="1"/>
  <c r="BV15" i="194"/>
  <c r="BZ15" i="194" s="1"/>
  <c r="BV106" i="194"/>
  <c r="BZ106" i="194" s="1"/>
  <c r="BV9" i="194"/>
  <c r="BZ9" i="194" s="1"/>
  <c r="BV14" i="194"/>
  <c r="BZ14" i="194" s="1"/>
  <c r="BV8" i="194"/>
  <c r="BZ8" i="194" s="1"/>
  <c r="BV32" i="194"/>
  <c r="BZ32" i="194" s="1"/>
  <c r="BV16" i="194"/>
  <c r="BZ16" i="194" s="1"/>
  <c r="BV18" i="194"/>
  <c r="BZ18" i="194" s="1"/>
  <c r="BV73" i="194"/>
  <c r="BZ73" i="194" s="1"/>
  <c r="BV30" i="194"/>
  <c r="BZ30" i="194" s="1"/>
  <c r="BV24" i="194"/>
  <c r="BZ24" i="194" s="1"/>
  <c r="BV97" i="194"/>
  <c r="BZ97" i="194" s="1"/>
  <c r="BV77" i="194"/>
  <c r="BZ77" i="194" s="1"/>
  <c r="BV74" i="194"/>
  <c r="BZ74" i="194" s="1"/>
  <c r="BV23" i="194"/>
  <c r="BZ23" i="194" s="1"/>
  <c r="BV38" i="194"/>
  <c r="BZ38" i="194" s="1"/>
  <c r="BV27" i="194"/>
  <c r="BZ27" i="194" s="1"/>
  <c r="BV25" i="194"/>
  <c r="BZ25" i="194" s="1"/>
  <c r="BV49" i="194"/>
  <c r="BZ49" i="194" s="1"/>
  <c r="BV99" i="194"/>
  <c r="BZ99" i="194" s="1"/>
  <c r="BV29" i="194"/>
  <c r="BZ29" i="194" s="1"/>
  <c r="BV76" i="194"/>
  <c r="BZ76" i="194" s="1"/>
  <c r="BV91" i="194"/>
  <c r="BZ91" i="194" s="1"/>
  <c r="BV53" i="194"/>
  <c r="BZ53" i="194" s="1"/>
  <c r="BV71" i="194"/>
  <c r="BZ71" i="194" s="1"/>
  <c r="BV66" i="194"/>
  <c r="BZ66" i="194" s="1"/>
  <c r="BV78" i="194"/>
  <c r="BZ78" i="194" s="1"/>
  <c r="BV37" i="194"/>
  <c r="BZ37" i="194" s="1"/>
  <c r="BV28" i="194"/>
  <c r="BZ28" i="194" s="1"/>
  <c r="BV55" i="194"/>
  <c r="BZ55" i="194" s="1"/>
  <c r="BV80" i="194"/>
  <c r="BZ80" i="194" s="1"/>
  <c r="BV69" i="194"/>
  <c r="BZ69" i="194" s="1"/>
  <c r="BV50" i="194"/>
  <c r="BZ50" i="194" s="1"/>
  <c r="BV94" i="194"/>
  <c r="BZ94" i="194" s="1"/>
  <c r="BV85" i="194"/>
  <c r="BZ85" i="194" s="1"/>
  <c r="BV57" i="194"/>
  <c r="BZ57" i="194" s="1"/>
  <c r="BV107" i="194"/>
  <c r="BZ107" i="194" s="1"/>
  <c r="BV95" i="194"/>
  <c r="BZ95" i="194" s="1"/>
  <c r="BV75" i="194"/>
  <c r="BZ75" i="194" s="1"/>
  <c r="BV61" i="194"/>
  <c r="BZ61" i="194" s="1"/>
  <c r="BV48" i="194"/>
  <c r="BZ48" i="194" s="1"/>
  <c r="BV64" i="194"/>
  <c r="BZ64" i="194" s="1"/>
  <c r="BV59" i="194"/>
  <c r="BZ59" i="194" s="1"/>
  <c r="BV22" i="194"/>
  <c r="BZ22" i="194" s="1"/>
  <c r="BV20" i="194"/>
  <c r="BZ20" i="194" s="1"/>
  <c r="BV65" i="194"/>
  <c r="BZ65" i="194" s="1"/>
  <c r="BV40" i="194"/>
  <c r="BZ40" i="194" s="1"/>
  <c r="BV42" i="194"/>
  <c r="BZ42" i="194" s="1"/>
  <c r="BV17" i="194"/>
  <c r="BZ17" i="194" s="1"/>
  <c r="BV84" i="194"/>
  <c r="BZ84" i="194" s="1"/>
  <c r="BV70" i="194"/>
  <c r="BZ70" i="194" s="1"/>
  <c r="BV82" i="194"/>
  <c r="BZ82" i="194" s="1"/>
  <c r="BV62" i="194"/>
  <c r="BZ62" i="194" s="1"/>
  <c r="BV83" i="194"/>
  <c r="BZ83" i="194" s="1"/>
  <c r="BV96" i="194"/>
  <c r="BZ96" i="194" s="1"/>
  <c r="BV47" i="194"/>
  <c r="BZ47" i="194" s="1"/>
  <c r="BV60" i="194"/>
  <c r="BZ60" i="194" s="1"/>
  <c r="BV67" i="194"/>
  <c r="BZ67" i="194" s="1"/>
  <c r="BV104" i="194"/>
  <c r="BZ104" i="194" s="1"/>
  <c r="BV86" i="194"/>
  <c r="BZ86" i="194" s="1"/>
  <c r="BV79" i="194"/>
  <c r="BZ79" i="194" s="1"/>
  <c r="BV52" i="194"/>
  <c r="BZ52" i="194" s="1"/>
  <c r="BV26" i="194"/>
  <c r="BZ26" i="194" s="1"/>
  <c r="BV43" i="194"/>
  <c r="BZ43" i="194" s="1"/>
  <c r="BV87" i="194"/>
  <c r="BZ87" i="194" s="1"/>
  <c r="BV34" i="194"/>
  <c r="BZ34" i="194" s="1"/>
  <c r="BV46" i="194"/>
  <c r="BZ46" i="194" s="1"/>
  <c r="BV88" i="194"/>
  <c r="BZ88" i="194" s="1"/>
  <c r="BV21" i="194"/>
  <c r="BZ21" i="194" s="1"/>
  <c r="BV63" i="194"/>
  <c r="BZ63" i="194" s="1"/>
  <c r="BV45" i="194"/>
  <c r="BZ45" i="194" s="1"/>
  <c r="BV36" i="194"/>
  <c r="BZ36" i="194" s="1"/>
  <c r="BV51" i="194"/>
  <c r="BZ51" i="194" s="1"/>
  <c r="BV54" i="194"/>
  <c r="BZ54" i="194" s="1"/>
  <c r="BV102" i="194"/>
  <c r="BZ102" i="194" s="1"/>
  <c r="BV56" i="194"/>
  <c r="BZ56" i="194" s="1"/>
  <c r="BV58" i="194"/>
  <c r="BZ58" i="194" s="1"/>
  <c r="BV31" i="194"/>
  <c r="BZ31" i="194" s="1"/>
  <c r="BV93" i="194"/>
  <c r="BZ93" i="194" s="1"/>
  <c r="BV81" i="194"/>
  <c r="BZ81" i="194" s="1"/>
  <c r="BV103" i="194"/>
  <c r="BZ103" i="194" s="1"/>
  <c r="BV41" i="194"/>
  <c r="BZ41" i="194" s="1"/>
  <c r="BV90" i="194"/>
  <c r="BZ90" i="194" s="1"/>
  <c r="BV68" i="194"/>
  <c r="BZ68" i="194" s="1"/>
  <c r="BV19" i="194"/>
  <c r="BZ19" i="194" s="1"/>
  <c r="BV44" i="194"/>
  <c r="BZ44" i="194" s="1"/>
  <c r="L6" i="195"/>
  <c r="M48" i="194"/>
  <c r="M8" i="194"/>
  <c r="M10" i="194"/>
  <c r="M101" i="194"/>
  <c r="M61" i="194"/>
  <c r="M85" i="194"/>
  <c r="M53" i="194"/>
  <c r="M25" i="194"/>
  <c r="M86" i="194"/>
  <c r="M64" i="194"/>
  <c r="M50" i="194"/>
  <c r="M33" i="194"/>
  <c r="M15" i="194"/>
  <c r="M88" i="194"/>
  <c r="M17" i="194"/>
  <c r="M11" i="194"/>
  <c r="M56" i="194"/>
  <c r="M30" i="194"/>
  <c r="M36" i="194"/>
  <c r="M73" i="194"/>
  <c r="M97" i="194"/>
  <c r="M12" i="194"/>
  <c r="M79" i="194"/>
  <c r="M37" i="194"/>
  <c r="M94" i="194"/>
  <c r="M70" i="194"/>
  <c r="M54" i="194"/>
  <c r="M103" i="194"/>
  <c r="M9" i="194"/>
  <c r="M78" i="194"/>
  <c r="M96" i="194"/>
  <c r="M14" i="194"/>
  <c r="M98" i="194"/>
  <c r="M68" i="194"/>
  <c r="M71" i="194"/>
  <c r="M66" i="194"/>
  <c r="M58" i="194"/>
  <c r="M20" i="194"/>
  <c r="M83" i="194"/>
  <c r="M92" i="194"/>
  <c r="M57" i="194"/>
  <c r="M49" i="194"/>
  <c r="M23" i="194"/>
  <c r="M38" i="194"/>
  <c r="M52" i="194"/>
  <c r="M75" i="194"/>
  <c r="M18" i="194"/>
  <c r="M55" i="194"/>
  <c r="M31" i="194"/>
  <c r="M65" i="194"/>
  <c r="M40" i="194"/>
  <c r="M42" i="194"/>
  <c r="M91" i="194"/>
  <c r="M106" i="194"/>
  <c r="M84" i="194"/>
  <c r="M102" i="194"/>
  <c r="M104" i="194"/>
  <c r="M19" i="194"/>
  <c r="M41" i="194"/>
  <c r="M93" i="194"/>
  <c r="M35" i="194"/>
  <c r="M89" i="194"/>
  <c r="M105" i="194"/>
  <c r="M107" i="194"/>
  <c r="M13" i="194"/>
  <c r="M99" i="194"/>
  <c r="M82" i="194"/>
  <c r="M45" i="194"/>
  <c r="M87" i="194"/>
  <c r="M47" i="194"/>
  <c r="M81" i="194"/>
  <c r="M28" i="194"/>
  <c r="M62" i="194"/>
  <c r="M80" i="194"/>
  <c r="M46" i="194"/>
  <c r="M69" i="194"/>
  <c r="M90" i="194"/>
  <c r="M60" i="194"/>
  <c r="M22" i="194"/>
  <c r="M51" i="194"/>
  <c r="M67" i="194"/>
  <c r="M63" i="194"/>
  <c r="M72" i="194"/>
  <c r="M59" i="194"/>
  <c r="M77" i="194"/>
  <c r="M32" i="194"/>
  <c r="M29" i="194"/>
  <c r="M26" i="194"/>
  <c r="M16" i="194"/>
  <c r="M76" i="194"/>
  <c r="M74" i="194"/>
  <c r="M44" i="194"/>
  <c r="M95" i="194"/>
  <c r="M24" i="194"/>
  <c r="M21" i="194"/>
  <c r="M43" i="194"/>
  <c r="M27" i="194"/>
  <c r="M34" i="194"/>
  <c r="BG6" i="194"/>
  <c r="AF6" i="194"/>
  <c r="R6" i="194"/>
  <c r="AD100" i="194"/>
  <c r="AD6" i="194" s="1"/>
  <c r="AB6" i="194"/>
  <c r="AY6" i="194"/>
  <c r="J6" i="194"/>
  <c r="V6" i="194" l="1"/>
  <c r="BV39" i="194"/>
  <c r="BV100" i="194"/>
  <c r="BZ100" i="194" s="1"/>
  <c r="M100" i="194"/>
  <c r="M39" i="194"/>
  <c r="X6" i="194"/>
  <c r="BV6" i="194" l="1"/>
  <c r="BZ39" i="194"/>
  <c r="M7" i="194"/>
  <c r="M6" i="194" s="1"/>
  <c r="BZ6" i="194" l="1"/>
  <c r="BW6" i="194"/>
</calcChain>
</file>

<file path=xl/comments1.xml><?xml version="1.0" encoding="utf-8"?>
<comments xmlns="http://schemas.openxmlformats.org/spreadsheetml/2006/main">
  <authors>
    <author>hlc</author>
    <author>廖尉辰</author>
    <author>yuling</author>
  </authors>
  <commentList>
    <comment ref="D6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含鳳信併鳳林校護1人
</t>
        </r>
      </text>
    </comment>
    <comment ref="AB8" authorId="1" shapeId="0">
      <text>
        <r>
          <rPr>
            <b/>
            <sz val="9"/>
            <color indexed="81"/>
            <rFont val="細明體"/>
            <family val="3"/>
            <charset val="136"/>
          </rPr>
          <t>定額8200*12月，取至千元</t>
        </r>
      </text>
    </comment>
    <comment ref="AB11" authorId="1" shapeId="0">
      <text>
        <r>
          <rPr>
            <b/>
            <sz val="9"/>
            <color indexed="81"/>
            <rFont val="細明體"/>
            <family val="3"/>
            <charset val="136"/>
          </rPr>
          <t>定額6000*12月</t>
        </r>
      </text>
    </comment>
    <comment ref="A24" authorId="2" shape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仁里分校委外辦理實驗幼稚園</t>
        </r>
      </text>
    </comment>
    <comment ref="AB24" authorId="2" shapeId="0">
      <text>
        <r>
          <rPr>
            <b/>
            <sz val="9"/>
            <color indexed="81"/>
            <rFont val="新細明體"/>
            <family val="1"/>
            <charset val="136"/>
          </rPr>
          <t>定額6000*12月</t>
        </r>
      </text>
    </comment>
    <comment ref="D3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含鳳信校護併鳳林</t>
        </r>
      </text>
    </comment>
    <comment ref="D4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含大富校護併大進</t>
        </r>
      </text>
    </comment>
  </commentList>
</comments>
</file>

<file path=xl/comments2.xml><?xml version="1.0" encoding="utf-8"?>
<comments xmlns="http://schemas.openxmlformats.org/spreadsheetml/2006/main">
  <authors>
    <author>hlc</author>
  </authors>
  <commentList>
    <comment ref="D6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含鳳信併鳳林校護1人
</t>
        </r>
      </text>
    </comment>
    <comment ref="D3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hlc:</t>
        </r>
        <r>
          <rPr>
            <sz val="9"/>
            <color indexed="81"/>
            <rFont val="新細明體"/>
            <family val="1"/>
            <charset val="136"/>
          </rPr>
          <t xml:space="preserve">
鳳信併校增1人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2" authorId="0" shapeId="0">
      <text>
        <r>
          <rPr>
            <b/>
            <sz val="9"/>
            <color indexed="81"/>
            <rFont val="新細明體"/>
            <family val="1"/>
            <charset val="136"/>
          </rPr>
          <t>以驗收後發照日期為準</t>
        </r>
      </text>
    </comment>
    <comment ref="E41" authorId="0" shapeId="0">
      <text>
        <r>
          <rPr>
            <sz val="12"/>
            <color theme="1"/>
            <rFont val="Arial"/>
            <family val="2"/>
          </rPr>
          <t>======
ID#AAAAInUl2lg
user    (2021-05-31 03:50:31)
預計於106/10前完成汰舊換新</t>
        </r>
      </text>
    </comment>
    <comment ref="E69" authorId="0" shapeId="0">
      <text>
        <r>
          <rPr>
            <sz val="12"/>
            <color theme="1"/>
            <rFont val="Arial"/>
            <family val="2"/>
          </rPr>
          <t>======
ID#AAAAInUl2lg
user    (2021-05-31 03:50:31)
預計於106/10前完成汰舊換新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110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1.111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
  數金額。
(「可用累計留存賸餘數金額」請參閱左下方第2工作頁「109年累計留存賸餘數(參考資料)」中「截至目前累計留存賸餘數(C=A-B)」欄)
2.請於須編列之項目填寫金額；無須編列之項目，金額請填「0」。配合預算編列，金額請編列至「千元」。
3.請勿更動表格格式及公式。</t>
        </r>
      </text>
    </comment>
  </commentList>
</comments>
</file>

<file path=xl/sharedStrings.xml><?xml version="1.0" encoding="utf-8"?>
<sst xmlns="http://schemas.openxmlformats.org/spreadsheetml/2006/main" count="2046" uniqueCount="1405">
  <si>
    <t>5L100100-人員維持費</t>
    <phoneticPr fontId="20" type="noConversion"/>
  </si>
  <si>
    <t>薪資</t>
    <phoneticPr fontId="20" type="noConversion"/>
  </si>
  <si>
    <t>退撫基金</t>
    <phoneticPr fontId="20" type="noConversion"/>
  </si>
  <si>
    <t>公保費</t>
    <phoneticPr fontId="20" type="noConversion"/>
  </si>
  <si>
    <t>健保費</t>
    <phoneticPr fontId="20" type="noConversion"/>
  </si>
  <si>
    <t>勞保費</t>
    <phoneticPr fontId="20" type="noConversion"/>
  </si>
  <si>
    <t>退休準備金(離職儲金)</t>
    <phoneticPr fontId="20" type="noConversion"/>
  </si>
  <si>
    <t>考績獎金</t>
    <phoneticPr fontId="9" type="noConversion"/>
  </si>
  <si>
    <t>年終獎金</t>
    <phoneticPr fontId="9" type="noConversion"/>
  </si>
  <si>
    <t>602明義國小</t>
    <phoneticPr fontId="9" type="noConversion"/>
  </si>
  <si>
    <t>603明廉國小</t>
    <phoneticPr fontId="9" type="noConversion"/>
  </si>
  <si>
    <t>605中正國小</t>
    <phoneticPr fontId="9" type="noConversion"/>
  </si>
  <si>
    <t>611鑄強國小</t>
    <phoneticPr fontId="9" type="noConversion"/>
  </si>
  <si>
    <t>615康樂國小</t>
    <phoneticPr fontId="9" type="noConversion"/>
  </si>
  <si>
    <t>616嘉里國小</t>
    <phoneticPr fontId="9" type="noConversion"/>
  </si>
  <si>
    <t>618宜昌國小</t>
    <phoneticPr fontId="9" type="noConversion"/>
  </si>
  <si>
    <t>628豐山國小</t>
    <phoneticPr fontId="9" type="noConversion"/>
  </si>
  <si>
    <t>639鳳仁國小</t>
    <phoneticPr fontId="9" type="noConversion"/>
  </si>
  <si>
    <t>641光復國小</t>
    <phoneticPr fontId="9" type="noConversion"/>
  </si>
  <si>
    <t>645大進國小</t>
    <phoneticPr fontId="9" type="noConversion"/>
  </si>
  <si>
    <t>657新社國小</t>
    <phoneticPr fontId="9" type="noConversion"/>
  </si>
  <si>
    <t>661觀音國小</t>
    <phoneticPr fontId="9" type="noConversion"/>
  </si>
  <si>
    <t>662三民國小</t>
    <phoneticPr fontId="9" type="noConversion"/>
  </si>
  <si>
    <t>663春日國小</t>
    <phoneticPr fontId="9" type="noConversion"/>
  </si>
  <si>
    <t>664德武國小</t>
    <phoneticPr fontId="9" type="noConversion"/>
  </si>
  <si>
    <t>676明里國小</t>
    <phoneticPr fontId="9" type="noConversion"/>
  </si>
  <si>
    <t>註：請於空白、灰格處輸入</t>
    <phoneticPr fontId="20" type="noConversion"/>
  </si>
  <si>
    <t>教職員</t>
    <phoneticPr fontId="20" type="noConversion"/>
  </si>
  <si>
    <t>機關名稱</t>
    <phoneticPr fontId="20" type="noConversion"/>
  </si>
  <si>
    <t>610北濱國小</t>
    <phoneticPr fontId="9" type="noConversion"/>
  </si>
  <si>
    <t>612國福國小</t>
    <phoneticPr fontId="9" type="noConversion"/>
  </si>
  <si>
    <t>638北林國小</t>
    <phoneticPr fontId="9" type="noConversion"/>
  </si>
  <si>
    <t>636長橋國小</t>
    <phoneticPr fontId="9" type="noConversion"/>
  </si>
  <si>
    <t>634大榮國小</t>
    <phoneticPr fontId="9" type="noConversion"/>
  </si>
  <si>
    <t>678吳江國小</t>
    <phoneticPr fontId="9" type="noConversion"/>
  </si>
  <si>
    <t>642太巴塱國小</t>
    <phoneticPr fontId="9" type="noConversion"/>
  </si>
  <si>
    <t>705西富國小</t>
    <phoneticPr fontId="9" type="noConversion"/>
  </si>
  <si>
    <t>691西林國小</t>
    <phoneticPr fontId="9" type="noConversion"/>
  </si>
  <si>
    <t>653瑞北國小</t>
    <phoneticPr fontId="9" type="noConversion"/>
  </si>
  <si>
    <t>648瑞美國小</t>
    <phoneticPr fontId="9" type="noConversion"/>
  </si>
  <si>
    <t>649鶴岡國小</t>
    <phoneticPr fontId="9" type="noConversion"/>
  </si>
  <si>
    <t>651奇美國小</t>
    <phoneticPr fontId="9" type="noConversion"/>
  </si>
  <si>
    <t>650舞鶴國小</t>
    <phoneticPr fontId="9" type="noConversion"/>
  </si>
  <si>
    <t>652富源國小</t>
    <phoneticPr fontId="9" type="noConversion"/>
  </si>
  <si>
    <t>697崙山國小</t>
    <phoneticPr fontId="9" type="noConversion"/>
  </si>
  <si>
    <t>698太平國小</t>
    <phoneticPr fontId="9" type="noConversion"/>
  </si>
  <si>
    <t>699卓清國小</t>
    <phoneticPr fontId="9" type="noConversion"/>
  </si>
  <si>
    <t>702卓樂國小</t>
    <phoneticPr fontId="9" type="noConversion"/>
  </si>
  <si>
    <t>700古風國小</t>
    <phoneticPr fontId="9" type="noConversion"/>
  </si>
  <si>
    <t>703卓楓國小</t>
    <phoneticPr fontId="9" type="noConversion"/>
  </si>
  <si>
    <t>社會教育</t>
  </si>
  <si>
    <t>669高寮國小</t>
  </si>
  <si>
    <t>606信義國小</t>
    <phoneticPr fontId="9" type="noConversion"/>
  </si>
  <si>
    <t>607復興國小</t>
    <phoneticPr fontId="9" type="noConversion"/>
  </si>
  <si>
    <r>
      <t>608中華國小</t>
    </r>
    <r>
      <rPr>
        <sz val="12"/>
        <rFont val="標楷體"/>
        <family val="4"/>
        <charset val="136"/>
      </rPr>
      <t/>
    </r>
    <phoneticPr fontId="9" type="noConversion"/>
  </si>
  <si>
    <t>613新城國小</t>
    <phoneticPr fontId="9" type="noConversion"/>
  </si>
  <si>
    <t>617吉安國小</t>
    <phoneticPr fontId="9" type="noConversion"/>
  </si>
  <si>
    <t>619北昌國小</t>
    <phoneticPr fontId="9" type="noConversion"/>
  </si>
  <si>
    <t>620光華國小</t>
    <phoneticPr fontId="9" type="noConversion"/>
  </si>
  <si>
    <t>621稻香國小</t>
    <phoneticPr fontId="9" type="noConversion"/>
  </si>
  <si>
    <t>622南華國小</t>
    <phoneticPr fontId="9" type="noConversion"/>
  </si>
  <si>
    <t>624太昌國小</t>
    <phoneticPr fontId="9" type="noConversion"/>
  </si>
  <si>
    <t>625平和國小</t>
    <phoneticPr fontId="9" type="noConversion"/>
  </si>
  <si>
    <t>626壽豐國小</t>
    <phoneticPr fontId="9" type="noConversion"/>
  </si>
  <si>
    <t>627豐裡國小</t>
    <phoneticPr fontId="9" type="noConversion"/>
  </si>
  <si>
    <t>629志學國小</t>
    <phoneticPr fontId="9" type="noConversion"/>
  </si>
  <si>
    <t>630月眉國小</t>
    <phoneticPr fontId="9" type="noConversion"/>
  </si>
  <si>
    <t>631水璉國小</t>
    <phoneticPr fontId="9" type="noConversion"/>
  </si>
  <si>
    <t>632溪口國小</t>
    <phoneticPr fontId="9" type="noConversion"/>
  </si>
  <si>
    <t>633鳳林國小</t>
    <phoneticPr fontId="9" type="noConversion"/>
  </si>
  <si>
    <t>647瑞穗國小</t>
    <phoneticPr fontId="9" type="noConversion"/>
  </si>
  <si>
    <t>656靜浦國小</t>
    <phoneticPr fontId="9" type="noConversion"/>
  </si>
  <si>
    <t>658玉里國小</t>
    <phoneticPr fontId="9" type="noConversion"/>
  </si>
  <si>
    <t>659源城國小</t>
    <phoneticPr fontId="9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</si>
  <si>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9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</si>
  <si>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9" type="noConversion"/>
  </si>
  <si>
    <t>668松浦國小</t>
    <phoneticPr fontId="9" type="noConversion"/>
  </si>
  <si>
    <r>
      <t>672永豐國小</t>
    </r>
    <r>
      <rPr>
        <b/>
        <sz val="12"/>
        <rFont val="標楷體"/>
        <family val="4"/>
        <charset val="136"/>
      </rPr>
      <t/>
    </r>
    <phoneticPr fontId="9" type="noConversion"/>
  </si>
  <si>
    <t>673學田國小</t>
    <phoneticPr fontId="9" type="noConversion"/>
  </si>
  <si>
    <t>674東竹國小</t>
    <phoneticPr fontId="9" type="noConversion"/>
  </si>
  <si>
    <t>675東里國小</t>
    <phoneticPr fontId="9" type="noConversion"/>
  </si>
  <si>
    <t>679秀林國小</t>
    <phoneticPr fontId="9" type="noConversion"/>
  </si>
  <si>
    <t>680富世國小</t>
    <phoneticPr fontId="9" type="noConversion"/>
  </si>
  <si>
    <t>681和平國小</t>
    <phoneticPr fontId="9" type="noConversion"/>
  </si>
  <si>
    <t>682佳民國小</t>
    <phoneticPr fontId="9" type="noConversion"/>
  </si>
  <si>
    <t>683銅門國小</t>
    <phoneticPr fontId="9" type="noConversion"/>
  </si>
  <si>
    <t>684水源國小</t>
    <phoneticPr fontId="9" type="noConversion"/>
  </si>
  <si>
    <t>685崇德國小</t>
    <phoneticPr fontId="9" type="noConversion"/>
  </si>
  <si>
    <t>686文蘭國小</t>
    <phoneticPr fontId="9" type="noConversion"/>
  </si>
  <si>
    <t>687景美國小</t>
    <phoneticPr fontId="9" type="noConversion"/>
  </si>
  <si>
    <t>688三棧國小</t>
    <phoneticPr fontId="9" type="noConversion"/>
  </si>
  <si>
    <t>689銅蘭國小</t>
    <phoneticPr fontId="9" type="noConversion"/>
  </si>
  <si>
    <t>690萬榮國小</t>
    <phoneticPr fontId="9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</si>
  <si>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9" type="noConversion"/>
  </si>
  <si>
    <t>695明利國小</t>
    <phoneticPr fontId="9" type="noConversion"/>
  </si>
  <si>
    <r>
      <t>701立山國小</t>
    </r>
    <r>
      <rPr>
        <sz val="12"/>
        <rFont val="標楷體"/>
        <family val="4"/>
        <charset val="136"/>
      </rPr>
      <t/>
    </r>
    <phoneticPr fontId="9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</si>
  <si>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9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</si>
  <si>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9" type="noConversion"/>
  </si>
  <si>
    <t>693馬遠國小</t>
    <phoneticPr fontId="9" type="noConversion"/>
  </si>
  <si>
    <t>696卓溪國小</t>
    <phoneticPr fontId="9" type="noConversion"/>
  </si>
  <si>
    <t>休假補助</t>
    <phoneticPr fontId="9" type="noConversion"/>
  </si>
  <si>
    <t>學校名稱</t>
    <phoneticPr fontId="20" type="noConversion"/>
  </si>
  <si>
    <t>合計</t>
    <phoneticPr fontId="20" type="noConversion"/>
  </si>
  <si>
    <t>調整數</t>
    <phoneticPr fontId="17" type="noConversion"/>
  </si>
  <si>
    <t>合計</t>
    <phoneticPr fontId="9" type="noConversion"/>
  </si>
  <si>
    <t>值日夜費</t>
    <phoneticPr fontId="17" type="noConversion"/>
  </si>
  <si>
    <t>614北埔國小</t>
    <phoneticPr fontId="9" type="noConversion"/>
  </si>
  <si>
    <t>總合計</t>
    <phoneticPr fontId="9" type="noConversion"/>
  </si>
  <si>
    <t>601明禮國小</t>
    <phoneticPr fontId="9" type="noConversion"/>
  </si>
  <si>
    <t>幼兒園班級</t>
    <phoneticPr fontId="20" type="noConversion"/>
  </si>
  <si>
    <t>學生人數(不含幼兒)</t>
    <phoneticPr fontId="20" type="noConversion"/>
  </si>
  <si>
    <t>健康檢查補助經費</t>
    <phoneticPr fontId="20" type="noConversion"/>
  </si>
  <si>
    <t>班級數</t>
    <phoneticPr fontId="20" type="noConversion"/>
  </si>
  <si>
    <t>各類特殊教育班級經常門經費</t>
    <phoneticPr fontId="20" type="noConversion"/>
  </si>
  <si>
    <t>明義國小幼兒園護理人員</t>
    <phoneticPr fontId="20" type="noConversion"/>
  </si>
  <si>
    <t>補助補校水電費</t>
    <phoneticPr fontId="17" type="noConversion"/>
  </si>
  <si>
    <t>活動中心水電費</t>
    <phoneticPr fontId="9" type="noConversion"/>
  </si>
  <si>
    <t>10班以下</t>
    <phoneticPr fontId="20" type="noConversion"/>
  </si>
  <si>
    <t>教職員人數</t>
    <phoneticPr fontId="20" type="noConversion"/>
  </si>
  <si>
    <t>總員額</t>
    <phoneticPr fontId="20" type="noConversion"/>
  </si>
  <si>
    <t>三節慰問金</t>
    <phoneticPr fontId="17" type="noConversion"/>
  </si>
  <si>
    <t>幹事兼人人事會計專案加班費</t>
    <phoneticPr fontId="17" type="noConversion"/>
  </si>
  <si>
    <t>基本辦公費</t>
    <phoneticPr fontId="17" type="noConversion"/>
  </si>
  <si>
    <t>文康活動費</t>
    <phoneticPr fontId="17" type="noConversion"/>
  </si>
  <si>
    <t>基本修繕費</t>
    <phoneticPr fontId="17" type="noConversion"/>
  </si>
  <si>
    <t>保全</t>
    <phoneticPr fontId="17" type="noConversion"/>
  </si>
  <si>
    <t>專人值勤</t>
    <phoneticPr fontId="17" type="noConversion"/>
  </si>
  <si>
    <t>代課鐘點費(14節/班/年-含幼兒園)-26班以上20節</t>
    <phoneticPr fontId="20" type="noConversion"/>
  </si>
  <si>
    <t>補助電梯維護費</t>
    <phoneticPr fontId="17" type="noConversion"/>
  </si>
  <si>
    <t>補助電梯檢驗費</t>
    <phoneticPr fontId="17" type="noConversion"/>
  </si>
  <si>
    <t>補助游泳池水電及維護費</t>
    <phoneticPr fontId="17" type="noConversion"/>
  </si>
  <si>
    <t>游泳池水電費</t>
    <phoneticPr fontId="9" type="noConversion"/>
  </si>
  <si>
    <t>補校鐘點費</t>
    <phoneticPr fontId="17" type="noConversion"/>
  </si>
  <si>
    <t>補校導師費</t>
    <phoneticPr fontId="17" type="noConversion"/>
  </si>
  <si>
    <t>補校校長及行政人員兼職費</t>
    <phoneticPr fontId="17" type="noConversion"/>
  </si>
  <si>
    <t>補校辦公費</t>
    <phoneticPr fontId="17" type="noConversion"/>
  </si>
  <si>
    <t>補校兼職工作費</t>
    <phoneticPr fontId="20" type="noConversion"/>
  </si>
  <si>
    <t>車輛種類</t>
    <phoneticPr fontId="20" type="noConversion"/>
  </si>
  <si>
    <t>廠牌</t>
    <phoneticPr fontId="9" type="noConversion"/>
  </si>
  <si>
    <t>引擎號碼</t>
    <phoneticPr fontId="9" type="noConversion"/>
  </si>
  <si>
    <t>車  號</t>
    <phoneticPr fontId="20" type="noConversion"/>
  </si>
  <si>
    <t>購置年月</t>
    <phoneticPr fontId="20" type="noConversion"/>
  </si>
  <si>
    <t>汽缸總排氣量「立方公分」</t>
    <phoneticPr fontId="20" type="noConversion"/>
  </si>
  <si>
    <t>司機薪資</t>
    <phoneticPr fontId="20" type="noConversion"/>
  </si>
  <si>
    <t>牌照稅          (全年)</t>
    <phoneticPr fontId="20" type="noConversion"/>
  </si>
  <si>
    <t>燃料使用費(全年)</t>
    <phoneticPr fontId="20" type="noConversion"/>
  </si>
  <si>
    <t>汽油費(全年)</t>
    <phoneticPr fontId="20" type="noConversion"/>
  </si>
  <si>
    <t>備註</t>
    <phoneticPr fontId="9" type="noConversion"/>
  </si>
  <si>
    <t>單價</t>
    <phoneticPr fontId="20" type="noConversion"/>
  </si>
  <si>
    <t>金額</t>
    <phoneticPr fontId="20" type="noConversion"/>
  </si>
  <si>
    <t>核定數</t>
    <phoneticPr fontId="20" type="noConversion"/>
  </si>
  <si>
    <t>無工友人力校園清潔維護工作費(27d)</t>
    <phoneticPr fontId="17" type="noConversion"/>
  </si>
  <si>
    <r>
      <t>604</t>
    </r>
    <r>
      <rPr>
        <b/>
        <sz val="14"/>
        <color indexed="8"/>
        <rFont val="標楷體"/>
        <family val="4"/>
        <charset val="136"/>
      </rPr>
      <t>明恥國小</t>
    </r>
    <phoneticPr fontId="9" type="noConversion"/>
  </si>
  <si>
    <r>
      <t>609</t>
    </r>
    <r>
      <rPr>
        <b/>
        <sz val="14"/>
        <color indexed="8"/>
        <rFont val="標楷體"/>
        <family val="4"/>
        <charset val="136"/>
      </rPr>
      <t>忠孝國小</t>
    </r>
    <phoneticPr fontId="9" type="noConversion"/>
  </si>
  <si>
    <r>
      <t>623</t>
    </r>
    <r>
      <rPr>
        <b/>
        <sz val="14"/>
        <color indexed="8"/>
        <rFont val="標楷體"/>
        <family val="4"/>
        <charset val="136"/>
      </rPr>
      <t>化仁國小</t>
    </r>
    <phoneticPr fontId="9" type="noConversion"/>
  </si>
  <si>
    <r>
      <t>635</t>
    </r>
    <r>
      <rPr>
        <b/>
        <sz val="14"/>
        <color indexed="8"/>
        <rFont val="標楷體"/>
        <family val="4"/>
        <charset val="136"/>
      </rPr>
      <t>林榮國小</t>
    </r>
    <phoneticPr fontId="9" type="noConversion"/>
  </si>
  <si>
    <r>
      <t>654</t>
    </r>
    <r>
      <rPr>
        <b/>
        <sz val="14"/>
        <color indexed="8"/>
        <rFont val="標楷體"/>
        <family val="4"/>
        <charset val="136"/>
      </rPr>
      <t>豐濱國小</t>
    </r>
    <phoneticPr fontId="9" type="noConversion"/>
  </si>
  <si>
    <r>
      <t>655</t>
    </r>
    <r>
      <rPr>
        <b/>
        <sz val="14"/>
        <color indexed="8"/>
        <rFont val="標楷體"/>
        <family val="4"/>
        <charset val="136"/>
      </rPr>
      <t>港口國小</t>
    </r>
    <phoneticPr fontId="9" type="noConversion"/>
  </si>
  <si>
    <r>
      <t>660</t>
    </r>
    <r>
      <rPr>
        <b/>
        <sz val="14"/>
        <color indexed="8"/>
        <rFont val="標楷體"/>
        <family val="4"/>
        <charset val="136"/>
      </rPr>
      <t>樂合國小</t>
    </r>
    <phoneticPr fontId="9" type="noConversion"/>
  </si>
  <si>
    <r>
      <t>665</t>
    </r>
    <r>
      <rPr>
        <b/>
        <sz val="14"/>
        <color indexed="8"/>
        <rFont val="標楷體"/>
        <family val="4"/>
        <charset val="136"/>
      </rPr>
      <t>中城國小</t>
    </r>
    <phoneticPr fontId="9" type="noConversion"/>
  </si>
  <si>
    <r>
      <t>670</t>
    </r>
    <r>
      <rPr>
        <b/>
        <sz val="14"/>
        <color indexed="8"/>
        <rFont val="標楷體"/>
        <family val="4"/>
        <charset val="136"/>
      </rPr>
      <t>富里國小</t>
    </r>
    <r>
      <rPr>
        <b/>
        <sz val="12"/>
        <rFont val="Times New Roman"/>
        <family val="1"/>
      </rPr>
      <t/>
    </r>
    <phoneticPr fontId="9" type="noConversion"/>
  </si>
  <si>
    <r>
      <t>671</t>
    </r>
    <r>
      <rPr>
        <b/>
        <sz val="14"/>
        <color indexed="8"/>
        <rFont val="標楷體"/>
        <family val="4"/>
        <charset val="136"/>
      </rPr>
      <t>萬寧國小</t>
    </r>
    <phoneticPr fontId="9" type="noConversion"/>
  </si>
  <si>
    <r>
      <t>694</t>
    </r>
    <r>
      <rPr>
        <b/>
        <sz val="14"/>
        <color indexed="8"/>
        <rFont val="標楷體"/>
        <family val="4"/>
        <charset val="136"/>
      </rPr>
      <t>紅葉國小</t>
    </r>
    <phoneticPr fontId="9" type="noConversion"/>
  </si>
  <si>
    <r>
      <t>配合值勤費尾數</t>
    </r>
    <r>
      <rPr>
        <sz val="14"/>
        <color indexed="18"/>
        <rFont val="Times New Roman"/>
        <family val="1"/>
      </rPr>
      <t>250</t>
    </r>
    <r>
      <rPr>
        <sz val="14"/>
        <color indexed="18"/>
        <rFont val="標楷體"/>
        <family val="4"/>
        <charset val="136"/>
      </rPr>
      <t>，尾數為</t>
    </r>
    <r>
      <rPr>
        <sz val="14"/>
        <color indexed="18"/>
        <rFont val="Times New Roman"/>
        <family val="1"/>
      </rPr>
      <t>750</t>
    </r>
    <r>
      <rPr>
        <sz val="14"/>
        <color indexed="18"/>
        <rFont val="標楷體"/>
        <family val="4"/>
        <charset val="136"/>
      </rPr>
      <t>之調整數</t>
    </r>
    <phoneticPr fontId="20" type="noConversion"/>
  </si>
  <si>
    <r>
      <t>正式人員人事費</t>
    </r>
    <r>
      <rPr>
        <sz val="14"/>
        <rFont val="新細明體"/>
        <family val="1"/>
        <charset val="136"/>
      </rPr>
      <t>=</t>
    </r>
    <r>
      <rPr>
        <sz val="14"/>
        <color indexed="10"/>
        <rFont val="Times New Roman"/>
        <family val="1"/>
      </rPr>
      <t>(1)+(3)</t>
    </r>
    <phoneticPr fontId="20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</si>
  <si>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20" type="noConversion"/>
  </si>
  <si>
    <t>場租收支對列</t>
    <phoneticPr fontId="17" type="noConversion"/>
  </si>
  <si>
    <t>學生活動費</t>
    <phoneticPr fontId="20" type="noConversion"/>
  </si>
  <si>
    <t>班級費</t>
    <phoneticPr fontId="20" type="noConversion"/>
  </si>
  <si>
    <t>移用可留存基金賸餘數</t>
    <phoneticPr fontId="20" type="noConversion"/>
  </si>
  <si>
    <t>游泳池收支對列</t>
    <phoneticPr fontId="17" type="noConversion"/>
  </si>
  <si>
    <t>游泳池水電費</t>
    <phoneticPr fontId="9" type="noConversion"/>
  </si>
  <si>
    <t>場租收支對列</t>
    <phoneticPr fontId="17" type="noConversion"/>
  </si>
  <si>
    <t>607復興國小</t>
    <phoneticPr fontId="9" type="noConversion"/>
  </si>
  <si>
    <t>610北濱國小</t>
    <phoneticPr fontId="9" type="noConversion"/>
  </si>
  <si>
    <t>612國福國小</t>
    <phoneticPr fontId="9" type="noConversion"/>
  </si>
  <si>
    <t>613新城國小</t>
    <phoneticPr fontId="9" type="noConversion"/>
  </si>
  <si>
    <t>617吉安國小</t>
    <phoneticPr fontId="9" type="noConversion"/>
  </si>
  <si>
    <t>620光華國小</t>
    <phoneticPr fontId="9" type="noConversion"/>
  </si>
  <si>
    <t>625平和國小</t>
    <phoneticPr fontId="9" type="noConversion"/>
  </si>
  <si>
    <t>626壽豐國小</t>
    <phoneticPr fontId="9" type="noConversion"/>
  </si>
  <si>
    <t>627豐裡國小</t>
    <phoneticPr fontId="9" type="noConversion"/>
  </si>
  <si>
    <t>628豐山國小</t>
    <phoneticPr fontId="9" type="noConversion"/>
  </si>
  <si>
    <t>629志學國小</t>
    <phoneticPr fontId="9" type="noConversion"/>
  </si>
  <si>
    <t>630月眉國小</t>
    <phoneticPr fontId="9" type="noConversion"/>
  </si>
  <si>
    <t>631水璉國小</t>
    <phoneticPr fontId="9" type="noConversion"/>
  </si>
  <si>
    <t>632溪口國小</t>
    <phoneticPr fontId="9" type="noConversion"/>
  </si>
  <si>
    <t>633鳳林國小</t>
    <phoneticPr fontId="9" type="noConversion"/>
  </si>
  <si>
    <t>634大榮國小</t>
    <phoneticPr fontId="9" type="noConversion"/>
  </si>
  <si>
    <t>636長橋國小</t>
    <phoneticPr fontId="9" type="noConversion"/>
  </si>
  <si>
    <t>638北林國小</t>
    <phoneticPr fontId="9" type="noConversion"/>
  </si>
  <si>
    <t>639鳳仁國小</t>
    <phoneticPr fontId="9" type="noConversion"/>
  </si>
  <si>
    <t>642太巴塱國小</t>
    <phoneticPr fontId="9" type="noConversion"/>
  </si>
  <si>
    <t>647瑞穗國小</t>
    <phoneticPr fontId="9" type="noConversion"/>
  </si>
  <si>
    <t>648瑞美國小</t>
    <phoneticPr fontId="9" type="noConversion"/>
  </si>
  <si>
    <t>649鶴岡國小</t>
    <phoneticPr fontId="9" type="noConversion"/>
  </si>
  <si>
    <t>650舞鶴國小</t>
    <phoneticPr fontId="9" type="noConversion"/>
  </si>
  <si>
    <t>651奇美國小</t>
    <phoneticPr fontId="9" type="noConversion"/>
  </si>
  <si>
    <t>652富源國小</t>
    <phoneticPr fontId="9" type="noConversion"/>
  </si>
  <si>
    <t>653瑞北國小</t>
    <phoneticPr fontId="9" type="noConversion"/>
  </si>
  <si>
    <t>656靜浦國小</t>
    <phoneticPr fontId="9" type="noConversion"/>
  </si>
  <si>
    <t>657新社國小</t>
    <phoneticPr fontId="9" type="noConversion"/>
  </si>
  <si>
    <t>661觀音國小</t>
    <phoneticPr fontId="9" type="noConversion"/>
  </si>
  <si>
    <t>664德武國小</t>
    <phoneticPr fontId="9" type="noConversion"/>
  </si>
  <si>
    <t>673學田國小</t>
    <phoneticPr fontId="9" type="noConversion"/>
  </si>
  <si>
    <t>675東里國小</t>
    <phoneticPr fontId="9" type="noConversion"/>
  </si>
  <si>
    <t>678吳江國小</t>
    <phoneticPr fontId="9" type="noConversion"/>
  </si>
  <si>
    <t>679秀林國小</t>
    <phoneticPr fontId="9" type="noConversion"/>
  </si>
  <si>
    <t>680富世國小</t>
    <phoneticPr fontId="9" type="noConversion"/>
  </si>
  <si>
    <t>681和平國小</t>
    <phoneticPr fontId="9" type="noConversion"/>
  </si>
  <si>
    <t>682佳民國小</t>
    <phoneticPr fontId="9" type="noConversion"/>
  </si>
  <si>
    <t>683銅門國小</t>
    <phoneticPr fontId="9" type="noConversion"/>
  </si>
  <si>
    <t>684水源國小</t>
    <phoneticPr fontId="9" type="noConversion"/>
  </si>
  <si>
    <t>685崇德國小</t>
    <phoneticPr fontId="9" type="noConversion"/>
  </si>
  <si>
    <t>686文蘭國小</t>
    <phoneticPr fontId="9" type="noConversion"/>
  </si>
  <si>
    <t>687景美國小</t>
    <phoneticPr fontId="9" type="noConversion"/>
  </si>
  <si>
    <t>688三棧國小</t>
    <phoneticPr fontId="9" type="noConversion"/>
  </si>
  <si>
    <t>689銅蘭國小</t>
    <phoneticPr fontId="9" type="noConversion"/>
  </si>
  <si>
    <t>690萬榮國小</t>
    <phoneticPr fontId="9" type="noConversion"/>
  </si>
  <si>
    <t>691西林國小</t>
    <phoneticPr fontId="9" type="noConversion"/>
  </si>
  <si>
    <t>693馬遠國小</t>
    <phoneticPr fontId="9" type="noConversion"/>
  </si>
  <si>
    <t>695明利國小</t>
    <phoneticPr fontId="9" type="noConversion"/>
  </si>
  <si>
    <t>696卓溪國小</t>
    <phoneticPr fontId="9" type="noConversion"/>
  </si>
  <si>
    <t>697崙山國小</t>
    <phoneticPr fontId="9" type="noConversion"/>
  </si>
  <si>
    <t>698太平國小</t>
    <phoneticPr fontId="9" type="noConversion"/>
  </si>
  <si>
    <t>699卓清國小</t>
    <phoneticPr fontId="9" type="noConversion"/>
  </si>
  <si>
    <t>700古風國小</t>
    <phoneticPr fontId="9" type="noConversion"/>
  </si>
  <si>
    <t>702卓樂國小</t>
    <phoneticPr fontId="9" type="noConversion"/>
  </si>
  <si>
    <t>703卓楓國小</t>
    <phoneticPr fontId="9" type="noConversion"/>
  </si>
  <si>
    <t>705西富國小</t>
    <phoneticPr fontId="9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</si>
  <si>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17" type="noConversion"/>
  </si>
  <si>
    <t>609忠孝國小</t>
    <phoneticPr fontId="9" type="noConversion"/>
  </si>
  <si>
    <t>665中城國小</t>
    <phoneticPr fontId="9" type="noConversion"/>
  </si>
  <si>
    <t>5L100301</t>
    <phoneticPr fontId="20" type="noConversion"/>
  </si>
  <si>
    <t>資本門</t>
    <phoneticPr fontId="20" type="noConversion"/>
  </si>
  <si>
    <t>移用可留存基金賸餘數</t>
    <phoneticPr fontId="20" type="noConversion"/>
  </si>
  <si>
    <t>福特</t>
    <phoneticPr fontId="9" type="noConversion"/>
  </si>
  <si>
    <t>分校</t>
    <phoneticPr fontId="20" type="noConversion"/>
  </si>
  <si>
    <t>分之計畫</t>
    <phoneticPr fontId="20" type="noConversion"/>
  </si>
  <si>
    <t>用途別</t>
    <phoneticPr fontId="20" type="noConversion"/>
  </si>
  <si>
    <t>5L100100</t>
    <phoneticPr fontId="20" type="noConversion"/>
  </si>
  <si>
    <t>18Y</t>
    <phoneticPr fontId="20" type="noConversion"/>
  </si>
  <si>
    <t>依表</t>
    <phoneticPr fontId="20" type="noConversion"/>
  </si>
  <si>
    <t>依表</t>
    <phoneticPr fontId="20" type="noConversion"/>
  </si>
  <si>
    <t>27D</t>
    <phoneticPr fontId="20" type="noConversion"/>
  </si>
  <si>
    <t>28Y</t>
    <phoneticPr fontId="20" type="noConversion"/>
  </si>
  <si>
    <t>27F</t>
    <phoneticPr fontId="20" type="noConversion"/>
  </si>
  <si>
    <t>212
214</t>
    <phoneticPr fontId="20" type="noConversion"/>
  </si>
  <si>
    <t>32Y</t>
    <phoneticPr fontId="20" type="noConversion"/>
  </si>
  <si>
    <t>32Y</t>
    <phoneticPr fontId="20" type="noConversion"/>
  </si>
  <si>
    <t>27D</t>
    <phoneticPr fontId="20" type="noConversion"/>
  </si>
  <si>
    <t>用途別</t>
    <phoneticPr fontId="9" type="noConversion"/>
  </si>
  <si>
    <t>各校經常門分支計畫</t>
    <phoneticPr fontId="20" type="noConversion"/>
  </si>
  <si>
    <t>公共關係費</t>
    <phoneticPr fontId="17" type="noConversion"/>
  </si>
  <si>
    <t>基本電費</t>
    <phoneticPr fontId="17" type="noConversion"/>
  </si>
  <si>
    <t>基本水費</t>
    <phoneticPr fontId="17" type="noConversion"/>
  </si>
  <si>
    <t>校車養護費</t>
    <phoneticPr fontId="20" type="noConversion"/>
  </si>
  <si>
    <t>校車保險費</t>
    <phoneticPr fontId="20" type="noConversion"/>
  </si>
  <si>
    <t>校車司機薪資、保險、年終獎金等</t>
    <phoneticPr fontId="20" type="noConversion"/>
  </si>
  <si>
    <t>27D</t>
    <phoneticPr fontId="20" type="noConversion"/>
  </si>
  <si>
    <t>校車燃料費</t>
    <phoneticPr fontId="20" type="noConversion"/>
  </si>
  <si>
    <t>校車使用牌照稅</t>
    <phoneticPr fontId="20" type="noConversion"/>
  </si>
  <si>
    <t>校車檢驗費</t>
    <phoneticPr fontId="20" type="noConversion"/>
  </si>
  <si>
    <t>校車燃料使用費</t>
    <phoneticPr fontId="20" type="noConversion"/>
  </si>
  <si>
    <t>27D</t>
    <phoneticPr fontId="9" type="noConversion"/>
  </si>
  <si>
    <t>公保費</t>
  </si>
  <si>
    <t>休假補助</t>
  </si>
  <si>
    <t>考績獎金</t>
  </si>
  <si>
    <t>年終獎金</t>
  </si>
  <si>
    <t>18Y</t>
  </si>
  <si>
    <t>退撫基金及退休準備金(離職儲金)</t>
    <phoneticPr fontId="20" type="noConversion"/>
  </si>
  <si>
    <t>健保費及勞保費</t>
    <phoneticPr fontId="20" type="noConversion"/>
  </si>
  <si>
    <t>大客車</t>
    <phoneticPr fontId="9" type="noConversion"/>
  </si>
  <si>
    <t>豐田</t>
    <phoneticPr fontId="9" type="noConversion"/>
  </si>
  <si>
    <t>小客車</t>
    <phoneticPr fontId="9" type="noConversion"/>
  </si>
  <si>
    <t>福斯</t>
    <phoneticPr fontId="9" type="noConversion"/>
  </si>
  <si>
    <t>620光華國小</t>
    <phoneticPr fontId="20" type="noConversion"/>
  </si>
  <si>
    <t>國瑞</t>
    <phoneticPr fontId="9" type="noConversion"/>
  </si>
  <si>
    <t>N04CUH12630</t>
    <phoneticPr fontId="9" type="noConversion"/>
  </si>
  <si>
    <t>625平和國小</t>
    <phoneticPr fontId="20" type="noConversion"/>
  </si>
  <si>
    <t>630月眉國小</t>
    <phoneticPr fontId="20" type="noConversion"/>
  </si>
  <si>
    <t>N04CUH12627</t>
    <phoneticPr fontId="9" type="noConversion"/>
  </si>
  <si>
    <t>634大榮國小</t>
    <phoneticPr fontId="20" type="noConversion"/>
  </si>
  <si>
    <t>638北林國小</t>
    <phoneticPr fontId="20" type="noConversion"/>
  </si>
  <si>
    <t>642太巴塱國小</t>
    <phoneticPr fontId="20" type="noConversion"/>
  </si>
  <si>
    <t>中華</t>
    <phoneticPr fontId="9" type="noConversion"/>
  </si>
  <si>
    <t>4G64C033837</t>
    <phoneticPr fontId="9" type="noConversion"/>
  </si>
  <si>
    <t>647瑞穗國小</t>
    <phoneticPr fontId="20" type="noConversion"/>
  </si>
  <si>
    <t>N04CUH15972</t>
    <phoneticPr fontId="9" type="noConversion"/>
  </si>
  <si>
    <t>654豐濱國小</t>
    <phoneticPr fontId="20" type="noConversion"/>
  </si>
  <si>
    <t>657新社國小</t>
    <phoneticPr fontId="20" type="noConversion"/>
  </si>
  <si>
    <t>660樂合國小</t>
    <phoneticPr fontId="20" type="noConversion"/>
  </si>
  <si>
    <t>663春日國小</t>
    <phoneticPr fontId="20" type="noConversion"/>
  </si>
  <si>
    <t>674東竹國小</t>
    <phoneticPr fontId="20" type="noConversion"/>
  </si>
  <si>
    <t>678吳江國小</t>
    <phoneticPr fontId="20" type="noConversion"/>
  </si>
  <si>
    <t>681和平國小</t>
    <phoneticPr fontId="20" type="noConversion"/>
  </si>
  <si>
    <t>686文蘭國小</t>
    <phoneticPr fontId="20" type="noConversion"/>
  </si>
  <si>
    <t>698太平國小</t>
    <phoneticPr fontId="20" type="noConversion"/>
  </si>
  <si>
    <t>700古風國小</t>
    <phoneticPr fontId="20" type="noConversion"/>
  </si>
  <si>
    <t>701立山國小</t>
    <phoneticPr fontId="20" type="noConversion"/>
  </si>
  <si>
    <t>N04CUH15115</t>
    <phoneticPr fontId="9" type="noConversion"/>
  </si>
  <si>
    <t>708西寶國小</t>
    <phoneticPr fontId="20" type="noConversion"/>
  </si>
  <si>
    <t>666長良國小</t>
    <phoneticPr fontId="9" type="noConversion"/>
  </si>
  <si>
    <t>Wv2ZZZ7HZDH127586</t>
    <phoneticPr fontId="9" type="noConversion"/>
  </si>
  <si>
    <t>AAK-5016</t>
    <phoneticPr fontId="9" type="noConversion"/>
  </si>
  <si>
    <t>633鳳林國小-1</t>
    <phoneticPr fontId="9" type="noConversion"/>
  </si>
  <si>
    <t>647瑞穗國小-1</t>
    <phoneticPr fontId="20" type="noConversion"/>
  </si>
  <si>
    <t>658玉里國小-1</t>
    <phoneticPr fontId="9" type="noConversion"/>
  </si>
  <si>
    <t>轉彎及倒車警報裝置費</t>
    <phoneticPr fontId="9" type="noConversion"/>
  </si>
  <si>
    <t>特殊教育教材編輯費</t>
  </si>
  <si>
    <t>32Y</t>
    <phoneticPr fontId="20" type="noConversion"/>
  </si>
  <si>
    <t>自訂</t>
    <phoneticPr fontId="20" type="noConversion"/>
  </si>
  <si>
    <t>技工、工友實際人數</t>
    <phoneticPr fontId="20" type="noConversion"/>
  </si>
  <si>
    <t>技工、工友實際人數</t>
    <phoneticPr fontId="20" type="noConversion"/>
  </si>
  <si>
    <t>不休假加班費</t>
    <phoneticPr fontId="9" type="noConversion"/>
  </si>
  <si>
    <t>各校經常門分支計畫合計數-四捨五入至千元</t>
    <phoneticPr fontId="20" type="noConversion"/>
  </si>
  <si>
    <t>5L100100合計數-四捨五入至千元</t>
    <phoneticPr fontId="20" type="noConversion"/>
  </si>
  <si>
    <t>5L100301合計數-四捨五入至千元</t>
    <phoneticPr fontId="20" type="noConversion"/>
  </si>
  <si>
    <t>資本門合計數-四捨五入至千元</t>
    <phoneticPr fontId="20" type="noConversion"/>
  </si>
  <si>
    <t>三節慰問金人數</t>
    <phoneticPr fontId="20" type="noConversion"/>
  </si>
  <si>
    <t>四捨五入後總計</t>
    <phoneticPr fontId="20" type="noConversion"/>
  </si>
  <si>
    <t>技工、工友
薪資</t>
    <phoneticPr fontId="20" type="noConversion"/>
  </si>
  <si>
    <t>職員薪資</t>
    <phoneticPr fontId="20" type="noConversion"/>
  </si>
  <si>
    <t>※乘客險為實際乘客數*600</t>
    <phoneticPr fontId="9" type="noConversion"/>
  </si>
  <si>
    <t>※養護費依車齡按比例計算</t>
    <phoneticPr fontId="9" type="noConversion"/>
  </si>
  <si>
    <t>※牌照燃料稅依法實際編列(如附件)</t>
    <phoneticPr fontId="9" type="noConversion"/>
  </si>
  <si>
    <t>※司機薪資依110年度預算約用人員薪資編列標準俸點250計算</t>
    <phoneticPr fontId="9" type="noConversion"/>
  </si>
  <si>
    <t>特幼車</t>
    <phoneticPr fontId="20" type="noConversion"/>
  </si>
  <si>
    <t>-</t>
    <phoneticPr fontId="77" type="noConversion"/>
  </si>
  <si>
    <t>701立山國小-2</t>
  </si>
  <si>
    <t>701立山國小-1</t>
    <phoneticPr fontId="20" type="noConversion"/>
  </si>
  <si>
    <t>686文蘭國小-2</t>
    <phoneticPr fontId="20" type="noConversion"/>
  </si>
  <si>
    <t>686文蘭國小-1</t>
    <phoneticPr fontId="20" type="noConversion"/>
  </si>
  <si>
    <t>663春日國小-2</t>
  </si>
  <si>
    <t>PAB-830</t>
    <phoneticPr fontId="9" type="noConversion"/>
  </si>
  <si>
    <t>BE641G-D79917</t>
    <phoneticPr fontId="9" type="noConversion"/>
  </si>
  <si>
    <t>三菱</t>
    <phoneticPr fontId="9" type="noConversion"/>
  </si>
  <si>
    <t>663春日國小-1</t>
    <phoneticPr fontId="9" type="noConversion"/>
  </si>
  <si>
    <t>658玉里國小-2</t>
  </si>
  <si>
    <t>647瑞穗國小-2</t>
  </si>
  <si>
    <t>特幼車</t>
  </si>
  <si>
    <t>633鳳林國小-2</t>
  </si>
  <si>
    <t>613新城國小-2</t>
    <phoneticPr fontId="9" type="noConversion"/>
  </si>
  <si>
    <t>613新城國小-1</t>
    <phoneticPr fontId="9" type="noConversion"/>
  </si>
  <si>
    <t>細項</t>
    <phoneticPr fontId="77" type="noConversion"/>
  </si>
  <si>
    <t>PAB-856</t>
    <phoneticPr fontId="9" type="noConversion"/>
  </si>
  <si>
    <t>N04C-UH22972</t>
    <phoneticPr fontId="9" type="noConversion"/>
  </si>
  <si>
    <t>707中原國小</t>
    <phoneticPr fontId="20" type="noConversion"/>
  </si>
  <si>
    <t>PAB-828</t>
    <phoneticPr fontId="9" type="noConversion"/>
  </si>
  <si>
    <t>4P10-D79806</t>
    <phoneticPr fontId="9" type="noConversion"/>
  </si>
  <si>
    <t>PAB-852</t>
    <phoneticPr fontId="9" type="noConversion"/>
  </si>
  <si>
    <t>6HK1-227860</t>
    <phoneticPr fontId="9" type="noConversion"/>
  </si>
  <si>
    <t>五十鈴</t>
    <phoneticPr fontId="9" type="noConversion"/>
  </si>
  <si>
    <t>PAB-809</t>
    <phoneticPr fontId="9" type="noConversion"/>
  </si>
  <si>
    <t>4P10-D27954</t>
    <phoneticPr fontId="9" type="noConversion"/>
  </si>
  <si>
    <t>PAB-831</t>
    <phoneticPr fontId="9" type="noConversion"/>
  </si>
  <si>
    <t>4P10-D79801</t>
    <phoneticPr fontId="9" type="noConversion"/>
  </si>
  <si>
    <t>670富里國小</t>
    <phoneticPr fontId="20" type="noConversion"/>
  </si>
  <si>
    <t>PAB-838</t>
    <phoneticPr fontId="9" type="noConversion"/>
  </si>
  <si>
    <t>4P10-D79919</t>
    <phoneticPr fontId="9" type="noConversion"/>
  </si>
  <si>
    <t>PAB-829</t>
    <phoneticPr fontId="9" type="noConversion"/>
  </si>
  <si>
    <t>4P10-D79805</t>
    <phoneticPr fontId="9" type="noConversion"/>
  </si>
  <si>
    <t>658玉里國小</t>
    <phoneticPr fontId="20" type="noConversion"/>
  </si>
  <si>
    <t>客貨車</t>
    <phoneticPr fontId="9" type="noConversion"/>
  </si>
  <si>
    <t>641光復國小</t>
    <phoneticPr fontId="20" type="noConversion"/>
  </si>
  <si>
    <t>PAB-835</t>
    <phoneticPr fontId="9" type="noConversion"/>
  </si>
  <si>
    <t>4P10-D79914</t>
    <phoneticPr fontId="9" type="noConversion"/>
  </si>
  <si>
    <t>633鳳林國小</t>
    <phoneticPr fontId="20" type="noConversion"/>
  </si>
  <si>
    <t>PAB-836</t>
    <phoneticPr fontId="9" type="noConversion"/>
  </si>
  <si>
    <t>4P10-D79804</t>
    <phoneticPr fontId="9" type="noConversion"/>
  </si>
  <si>
    <t>613新城國小</t>
    <phoneticPr fontId="20" type="noConversion"/>
  </si>
  <si>
    <t>PAB-868</t>
    <phoneticPr fontId="9" type="noConversion"/>
  </si>
  <si>
    <t>N04C-UH23082</t>
    <phoneticPr fontId="9" type="noConversion"/>
  </si>
  <si>
    <t>604明恥國小</t>
    <phoneticPr fontId="20" type="noConversion"/>
  </si>
  <si>
    <r>
      <t>數量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(公升)</t>
    </r>
    <phoneticPr fontId="20" type="noConversion"/>
  </si>
  <si>
    <r>
      <t>車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輛
檢驗費</t>
    </r>
    <phoneticPr fontId="20" type="noConversion"/>
  </si>
  <si>
    <r>
      <t>乘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客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險</t>
    </r>
    <phoneticPr fontId="20" type="noConversion"/>
  </si>
  <si>
    <r>
      <t>車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輛
保險費</t>
    </r>
    <phoneticPr fontId="20" type="noConversion"/>
  </si>
  <si>
    <r>
      <t>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護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費</t>
    </r>
    <phoneticPr fontId="20" type="noConversion"/>
  </si>
  <si>
    <t>604明恥國小</t>
    <phoneticPr fontId="9" type="noConversion"/>
  </si>
  <si>
    <t>623化仁國小</t>
    <phoneticPr fontId="9" type="noConversion"/>
  </si>
  <si>
    <t>635林榮國小</t>
    <phoneticPr fontId="9" type="noConversion"/>
  </si>
  <si>
    <t>654豐濱國小</t>
    <phoneticPr fontId="9" type="noConversion"/>
  </si>
  <si>
    <t>655港口國小</t>
    <phoneticPr fontId="9" type="noConversion"/>
  </si>
  <si>
    <t>660樂合國小</t>
    <phoneticPr fontId="9" type="noConversion"/>
  </si>
  <si>
    <r>
      <t>670富里國小</t>
    </r>
    <r>
      <rPr>
        <b/>
        <sz val="12"/>
        <rFont val="Times New Roman"/>
        <family val="1"/>
      </rPr>
      <t/>
    </r>
    <phoneticPr fontId="9" type="noConversion"/>
  </si>
  <si>
    <t>671萬寧國小</t>
    <phoneticPr fontId="9" type="noConversion"/>
  </si>
  <si>
    <t>694紅葉國小</t>
    <phoneticPr fontId="9" type="noConversion"/>
  </si>
  <si>
    <t>填報單位</t>
  </si>
  <si>
    <t>承辦人姓名(職稱)</t>
  </si>
  <si>
    <t>連絡電話(含分機)</t>
  </si>
  <si>
    <t>場地範圍</t>
  </si>
  <si>
    <t>【歲出科目】 行政管理及推展計畫-人員維持費-加班費 (千元)</t>
  </si>
  <si>
    <t>【歲出科目】 國民小學教育計畫-各校經常門分支計畫-工作場所電(水)費 (千元)</t>
  </si>
  <si>
    <t>【歲出科目】國民小學教育計畫-各校經常門分支計畫-計時與計件人員酬金 (千元)</t>
  </si>
  <si>
    <t>【歲出科目】國民小學教育計畫-各校經常門分支計畫-辦公(事務)用品 (千元)</t>
  </si>
  <si>
    <t>【歲出科目】國民小學教育計畫-各校經常門分支計畫-一般房屋修護費 (千元)</t>
  </si>
  <si>
    <t>【歲出科目】國民小學教育計畫-各校經常門分支計畫-機械及設備修護費 (千元)</t>
  </si>
  <si>
    <t>【歲出科目】 建築及設備計畫-其他設備計畫-購置機械設備 【資本門需1萬元以上】(千元)</t>
  </si>
  <si>
    <t>【歲出科目】 建築及設備計畫-其他設備計畫-購置什項設備 【資本門需1萬元以上】(千元)</t>
  </si>
  <si>
    <t>用途說明【資本門需說明購置項目】</t>
  </si>
  <si>
    <t>備註</t>
  </si>
  <si>
    <t>310美崙國中</t>
  </si>
  <si>
    <t>活動中心,足球場,會議室</t>
  </si>
  <si>
    <t>無</t>
  </si>
  <si>
    <t>311花崗國中</t>
  </si>
  <si>
    <t>8323924#218</t>
  </si>
  <si>
    <t>312國風國中</t>
  </si>
  <si>
    <t>總務主任</t>
  </si>
  <si>
    <t>313自強國中</t>
  </si>
  <si>
    <t>8579338#102</t>
  </si>
  <si>
    <t>315秀林國中</t>
  </si>
  <si>
    <t>316新城國中</t>
  </si>
  <si>
    <t>8263911*221</t>
  </si>
  <si>
    <t>活動中心</t>
  </si>
  <si>
    <t>317宜昌國中</t>
  </si>
  <si>
    <t>03-8520803-205</t>
  </si>
  <si>
    <t>318化仁國中</t>
  </si>
  <si>
    <t>320吉安國中</t>
  </si>
  <si>
    <t>321平和國中</t>
  </si>
  <si>
    <t>李峻丞(事務組長)</t>
  </si>
  <si>
    <t>03-8661221#12</t>
  </si>
  <si>
    <t>本校各場館及棒球場</t>
  </si>
  <si>
    <t>322壽豐國中</t>
  </si>
  <si>
    <t>325鳳林國中</t>
  </si>
  <si>
    <t>鍾孔麟</t>
  </si>
  <si>
    <t>326萬榮國中</t>
  </si>
  <si>
    <t>327光復國中</t>
  </si>
  <si>
    <t>03-8701027-210</t>
  </si>
  <si>
    <t>光復國中</t>
  </si>
  <si>
    <t>328富源國中</t>
  </si>
  <si>
    <t>8811002-19</t>
  </si>
  <si>
    <t>329瑞穗國中</t>
  </si>
  <si>
    <t>330三民國中</t>
  </si>
  <si>
    <t>332玉里國中</t>
  </si>
  <si>
    <t>會計主任陳祺國</t>
  </si>
  <si>
    <t>03-8882054</t>
  </si>
  <si>
    <t>333玉東國中</t>
  </si>
  <si>
    <t>334富北國中</t>
  </si>
  <si>
    <t>335富里國中</t>
  </si>
  <si>
    <t>楊漢文</t>
  </si>
  <si>
    <t>0</t>
  </si>
  <si>
    <t>336豐濱國中</t>
  </si>
  <si>
    <t>8791159轉102</t>
  </si>
  <si>
    <t>校園</t>
  </si>
  <si>
    <t>337東里國中</t>
  </si>
  <si>
    <t>總務主任歐秋玉</t>
  </si>
  <si>
    <t>8861174#17</t>
  </si>
  <si>
    <t>338南平中學</t>
  </si>
  <si>
    <t>黃郁雯(事務組長)</t>
  </si>
  <si>
    <t>校內活動中心及會議室等</t>
  </si>
  <si>
    <t>8322353-512</t>
  </si>
  <si>
    <t>602明義國小</t>
  </si>
  <si>
    <t>8326686轉808</t>
  </si>
  <si>
    <t>明義國小校舍:活動中心.演藝廳.教室等</t>
  </si>
  <si>
    <t>603明廉國小</t>
  </si>
  <si>
    <t>604明恥國小</t>
  </si>
  <si>
    <t>605中正國小</t>
  </si>
  <si>
    <t>本校地下室內停車場、學生活動中心、會議室、教室等</t>
  </si>
  <si>
    <t>606信義國小</t>
  </si>
  <si>
    <t>607復興國小</t>
  </si>
  <si>
    <t>全校</t>
  </si>
  <si>
    <t>608中華國小</t>
  </si>
  <si>
    <t>事務組長王小慧</t>
  </si>
  <si>
    <t>-</t>
  </si>
  <si>
    <t>609忠孝國小</t>
  </si>
  <si>
    <t>610北濱國小</t>
  </si>
  <si>
    <t>教室</t>
  </si>
  <si>
    <t>611鑄強國小</t>
  </si>
  <si>
    <t>劉志彥</t>
  </si>
  <si>
    <t>612國福國小</t>
  </si>
  <si>
    <t>施惠珍</t>
  </si>
  <si>
    <t>613新城國小</t>
  </si>
  <si>
    <t>614北埔國小</t>
  </si>
  <si>
    <t>蔡佩芬</t>
  </si>
  <si>
    <t>03-8264624*36</t>
  </si>
  <si>
    <t>615康樂國小</t>
  </si>
  <si>
    <t>616嘉里國小</t>
  </si>
  <si>
    <t>葉嘉珠</t>
  </si>
  <si>
    <t>617吉安國小</t>
  </si>
  <si>
    <t>618宜昌國小</t>
  </si>
  <si>
    <t>陳信光</t>
  </si>
  <si>
    <t>619北昌國小</t>
  </si>
  <si>
    <t>620光華國小</t>
  </si>
  <si>
    <t>蔡佩雯</t>
  </si>
  <si>
    <t>621稻香國小</t>
  </si>
  <si>
    <t>張弘忠</t>
  </si>
  <si>
    <t>8524663#303</t>
  </si>
  <si>
    <t>電腦教室,視廳教室,會議室,崇她館</t>
  </si>
  <si>
    <t>622南華國小</t>
  </si>
  <si>
    <t>8525043#213</t>
  </si>
  <si>
    <t>623化仁國小</t>
  </si>
  <si>
    <t>624太昌國小</t>
  </si>
  <si>
    <t>625平和國小</t>
  </si>
  <si>
    <t>626壽豐國小</t>
  </si>
  <si>
    <t>627豐裡國小</t>
  </si>
  <si>
    <t>羅淑美</t>
  </si>
  <si>
    <t>628豐山國小</t>
  </si>
  <si>
    <t>629志學國小</t>
  </si>
  <si>
    <t>630月眉國小</t>
  </si>
  <si>
    <t>8631011#15</t>
  </si>
  <si>
    <t>631水璉國小</t>
  </si>
  <si>
    <t>8601228分機14</t>
  </si>
  <si>
    <t>632溪口國小</t>
  </si>
  <si>
    <t>廚房</t>
  </si>
  <si>
    <t>633鳳林國小</t>
  </si>
  <si>
    <t>634大榮國小</t>
  </si>
  <si>
    <t>635林榮國小</t>
  </si>
  <si>
    <t>636長橋國小</t>
  </si>
  <si>
    <t>8751654-107</t>
  </si>
  <si>
    <t>638北林國小</t>
  </si>
  <si>
    <t>邱禕凡(總務主任)</t>
  </si>
  <si>
    <t>639鳳仁國小</t>
  </si>
  <si>
    <t>641光復國小</t>
  </si>
  <si>
    <t>花蓮縣光復鄉光復國民小學</t>
  </si>
  <si>
    <t>642太巴塱國小</t>
  </si>
  <si>
    <t>645大進國小</t>
  </si>
  <si>
    <t>647瑞穗國小</t>
  </si>
  <si>
    <t>648瑞美國小</t>
  </si>
  <si>
    <t>649鶴岡國小</t>
  </si>
  <si>
    <t>謝佩勳(幹事)</t>
  </si>
  <si>
    <t>風雨球場</t>
  </si>
  <si>
    <t>650舞鶴國小</t>
  </si>
  <si>
    <t>8872394#12</t>
  </si>
  <si>
    <t>651奇美國小</t>
  </si>
  <si>
    <t>陶吉豐(幹事)</t>
  </si>
  <si>
    <t>652富源國小</t>
  </si>
  <si>
    <t>653瑞北國小</t>
  </si>
  <si>
    <t>8872642-17</t>
  </si>
  <si>
    <t>654豐濱國小</t>
  </si>
  <si>
    <t>8791111#15</t>
  </si>
  <si>
    <t>655港口國小</t>
  </si>
  <si>
    <t>03-8781037#212</t>
  </si>
  <si>
    <t>露營區</t>
  </si>
  <si>
    <t>656靜浦國小</t>
  </si>
  <si>
    <t>8781021#12</t>
  </si>
  <si>
    <t>657新社國小</t>
  </si>
  <si>
    <t>彭幹事</t>
  </si>
  <si>
    <t>03-8711138#16</t>
  </si>
  <si>
    <t>658玉里國小</t>
  </si>
  <si>
    <t>玉里國小及永昌分校</t>
  </si>
  <si>
    <t>659源城國小</t>
  </si>
  <si>
    <t>660樂合國小</t>
  </si>
  <si>
    <t>楊敏真</t>
  </si>
  <si>
    <t>03-8886087#13</t>
  </si>
  <si>
    <t>661觀音國小</t>
  </si>
  <si>
    <t>662三民國小</t>
  </si>
  <si>
    <t>03-8841183#13</t>
  </si>
  <si>
    <t>663春日國小</t>
  </si>
  <si>
    <t>8872628-23</t>
  </si>
  <si>
    <t>664德武國小</t>
  </si>
  <si>
    <t>8872824#102</t>
  </si>
  <si>
    <t>665中城國小</t>
  </si>
  <si>
    <t>666長良國小</t>
  </si>
  <si>
    <t>667大禹國小</t>
  </si>
  <si>
    <t>謝家豪</t>
  </si>
  <si>
    <t>668松浦國小</t>
  </si>
  <si>
    <t>670富里國小</t>
  </si>
  <si>
    <t>8831042#13</t>
  </si>
  <si>
    <t>671萬寧國小</t>
  </si>
  <si>
    <t>672永豐國小</t>
  </si>
  <si>
    <t>8831195*13</t>
  </si>
  <si>
    <t>673學田國小</t>
  </si>
  <si>
    <t>8831324#13</t>
  </si>
  <si>
    <t>674東竹國小</t>
  </si>
  <si>
    <t>簡焴成</t>
  </si>
  <si>
    <t>675東里國小</t>
  </si>
  <si>
    <t>676明里國小</t>
  </si>
  <si>
    <t>678吳江國小</t>
  </si>
  <si>
    <t>679秀林國小</t>
  </si>
  <si>
    <t>許漢良/總務主任</t>
  </si>
  <si>
    <t>03-8611393#112</t>
  </si>
  <si>
    <t>聚英樓/操場/籃球場/專科教室/教學大樓等</t>
  </si>
  <si>
    <t>680富世國小</t>
  </si>
  <si>
    <t>劉育文(總務主任)</t>
  </si>
  <si>
    <t>681和平國小</t>
  </si>
  <si>
    <t>682佳民國小</t>
  </si>
  <si>
    <t>林書羽</t>
  </si>
  <si>
    <t>8264900轉14</t>
  </si>
  <si>
    <t>683銅門國小</t>
  </si>
  <si>
    <t>684水源國小</t>
  </si>
  <si>
    <t>總務主任王永誠</t>
  </si>
  <si>
    <t>685崇德國小</t>
  </si>
  <si>
    <t>686文蘭國小</t>
  </si>
  <si>
    <t>687景美國小</t>
  </si>
  <si>
    <t>薛明君</t>
  </si>
  <si>
    <t>688三棧國小</t>
  </si>
  <si>
    <t>8260330-18</t>
  </si>
  <si>
    <t>689銅蘭國小</t>
  </si>
  <si>
    <t>游文正</t>
  </si>
  <si>
    <t>038641005#11</t>
  </si>
  <si>
    <t>690萬榮國小</t>
  </si>
  <si>
    <t>691西林國小</t>
  </si>
  <si>
    <t>692見晴國小</t>
  </si>
  <si>
    <t>693馬遠國小</t>
  </si>
  <si>
    <t>694紅葉國小</t>
  </si>
  <si>
    <t>林秋華</t>
  </si>
  <si>
    <t>695明利國小</t>
  </si>
  <si>
    <t>038751048#13</t>
  </si>
  <si>
    <t>696卓溪國小</t>
  </si>
  <si>
    <t>林佳儀</t>
  </si>
  <si>
    <t>697崙山國小</t>
  </si>
  <si>
    <t>8841350#12</t>
  </si>
  <si>
    <t>698太平國小</t>
  </si>
  <si>
    <t>699卓清國小</t>
  </si>
  <si>
    <t>8801163#12</t>
  </si>
  <si>
    <t>700古風國小</t>
  </si>
  <si>
    <t>黃印龍</t>
  </si>
  <si>
    <t>701立山國小</t>
  </si>
  <si>
    <t>702卓樂國小</t>
  </si>
  <si>
    <t>703卓楓國小</t>
  </si>
  <si>
    <t>總務主任蘇育德</t>
  </si>
  <si>
    <t>705西富國小</t>
  </si>
  <si>
    <t>706大興國小</t>
  </si>
  <si>
    <t>8702987分機9</t>
  </si>
  <si>
    <t>707中原國小</t>
  </si>
  <si>
    <t>李美慧</t>
  </si>
  <si>
    <t>708西寶國小</t>
  </si>
  <si>
    <t>800體育高中</t>
  </si>
  <si>
    <t>教保員及教保費</t>
    <phoneticPr fontId="20" type="noConversion"/>
  </si>
  <si>
    <t>花蓮縣111年度各國民小學概算額度初核表</t>
    <phoneticPr fontId="17" type="noConversion"/>
  </si>
  <si>
    <t>年終慰問金</t>
    <phoneticPr fontId="20" type="noConversion"/>
  </si>
  <si>
    <t>慰助金及退職補償金(技工、工友)</t>
    <phoneticPr fontId="20" type="noConversion"/>
  </si>
  <si>
    <t>月撫卹金</t>
    <phoneticPr fontId="17" type="noConversion"/>
  </si>
  <si>
    <t>遺屬年金</t>
    <phoneticPr fontId="17" type="noConversion"/>
  </si>
  <si>
    <t>花蓮縣體育高級中等學校暨本縣各公立國民中、小學補助40歲以上
公教人員健康檢查人數及補助經費統計表</t>
    <phoneticPr fontId="9" type="noConversion"/>
  </si>
  <si>
    <t>單位</t>
    <phoneticPr fontId="9" type="noConversion"/>
  </si>
  <si>
    <t>111年全校符合辦理健康檢查教職員總人數</t>
    <phoneticPr fontId="9" type="noConversion"/>
  </si>
  <si>
    <t>111年籌編受檢人數</t>
    <phoneticPr fontId="9" type="noConversion"/>
  </si>
  <si>
    <t>核定補助經費</t>
    <phoneticPr fontId="9" type="noConversion"/>
  </si>
  <si>
    <t>40歲以上未滿50歲人數</t>
    <phoneticPr fontId="9" type="noConversion"/>
  </si>
  <si>
    <t>50歲以上人數</t>
    <phoneticPr fontId="9" type="noConversion"/>
  </si>
  <si>
    <t>未滿50歲核定人數$3,500/人</t>
    <phoneticPr fontId="9" type="noConversion"/>
  </si>
  <si>
    <t>50歲以上核定人數$4,500/人</t>
    <phoneticPr fontId="9" type="noConversion"/>
  </si>
  <si>
    <t>花蓮縣立美崙國民中學</t>
  </si>
  <si>
    <t>花蓮縣立花崗國民中學</t>
  </si>
  <si>
    <t>花蓮縣立國風國民中學</t>
  </si>
  <si>
    <t>花蓮縣立自強國民中學</t>
  </si>
  <si>
    <t>花蓮縣立秀林國民中學</t>
  </si>
  <si>
    <t>花蓮縣立新城國民中學</t>
  </si>
  <si>
    <t>花蓮縣立宜昌國民中學</t>
  </si>
  <si>
    <t>花蓮縣立化仁國民中學</t>
  </si>
  <si>
    <t>花蓮縣立吉安國民中學</t>
  </si>
  <si>
    <t>花蓮縣立平和國民中學</t>
  </si>
  <si>
    <t>花蓮縣立壽豐國民中學</t>
  </si>
  <si>
    <t>花蓮縣立鳳林國民中學</t>
  </si>
  <si>
    <t>花蓮縣萬榮國民中學</t>
    <phoneticPr fontId="9" type="noConversion"/>
  </si>
  <si>
    <t>花蓮縣立光復國民中學</t>
  </si>
  <si>
    <t>花蓮縣立富源國民中學</t>
  </si>
  <si>
    <t>花蓮縣立瑞穗國民中學</t>
  </si>
  <si>
    <t>花蓮縣立三民國民中學</t>
  </si>
  <si>
    <t>花蓮縣立玉里國民中學</t>
  </si>
  <si>
    <t>花蓮縣立玉東國民中學</t>
  </si>
  <si>
    <t>花蓮縣立富北國民中學</t>
  </si>
  <si>
    <t>花蓮縣立富里國民中學</t>
  </si>
  <si>
    <t>花蓮縣立豐濱國民中學</t>
  </si>
  <si>
    <t>花蓮縣立東里國民中學</t>
  </si>
  <si>
    <t>花蓮縣立南平中學</t>
  </si>
  <si>
    <t>花蓮縣花蓮市明禮國民小學</t>
  </si>
  <si>
    <t>花蓮縣花蓮市明義國民小學</t>
  </si>
  <si>
    <t>花蓮縣花蓮市明廉國民小學</t>
  </si>
  <si>
    <t>花蓮縣花蓮市明恥國民小學</t>
  </si>
  <si>
    <t>花蓮縣花蓮市中正國民小學</t>
  </si>
  <si>
    <t>花蓮縣花蓮市信義國民小學</t>
  </si>
  <si>
    <t>花蓮縣花蓮市復興國民小學</t>
  </si>
  <si>
    <t>花蓮縣花蓮市中華國民小學</t>
  </si>
  <si>
    <t>花蓮縣花蓮市忠孝國民小學</t>
  </si>
  <si>
    <t>花蓮縣花蓮市北濱國民小學</t>
  </si>
  <si>
    <t>花蓮縣花蓮市鑄強國民小學</t>
  </si>
  <si>
    <t>花蓮縣花蓮市國福國民小學</t>
  </si>
  <si>
    <t>花蓮縣新城鄉新城國民小學</t>
  </si>
  <si>
    <t>花蓮縣新城鄉北埔國民小學</t>
  </si>
  <si>
    <t>花蓮縣新城鄉康樂國民小學</t>
  </si>
  <si>
    <t>花蓮縣新城鄉嘉里國民小學</t>
  </si>
  <si>
    <t>花蓮縣吉安鄉吉安國民小學</t>
  </si>
  <si>
    <t>花蓮縣吉安鄉宜昌國民小學</t>
  </si>
  <si>
    <t>花蓮縣吉安鄉北昌國民小學</t>
  </si>
  <si>
    <t>花蓮縣吉安鄉光華國民小學</t>
  </si>
  <si>
    <t>花蓮縣吉安鄉稻香國民小學</t>
  </si>
  <si>
    <t>花蓮縣吉安鄉南華國民小學</t>
  </si>
  <si>
    <t>花蓮縣吉安鄉化仁國民小學</t>
  </si>
  <si>
    <t>花蓮縣吉安鄉太昌國民小學</t>
    <phoneticPr fontId="9" type="noConversion"/>
  </si>
  <si>
    <t>花蓮縣壽豐鄉平和國民小學</t>
  </si>
  <si>
    <t>花蓮縣壽豐鄉壽豐國民小學</t>
  </si>
  <si>
    <t>花蓮縣壽豐鄉豐裡國民小學</t>
  </si>
  <si>
    <t>花蓮縣壽豐鄉豐山國民小學</t>
  </si>
  <si>
    <t>花蓮縣壽豐鄉志學國民小學</t>
  </si>
  <si>
    <t>花蓮縣壽豐鄉月眉國民小學</t>
  </si>
  <si>
    <t>花蓮縣壽豐鄉水璉國民小學</t>
  </si>
  <si>
    <t>花蓮縣壽豐鄉溪口國民小學</t>
  </si>
  <si>
    <t>花蓮縣鳳林鎮鳳林國民小學</t>
  </si>
  <si>
    <t>花蓮縣鳳林鎮大榮國民小學</t>
  </si>
  <si>
    <t>花蓮縣鳳林鎮林榮國民小學</t>
  </si>
  <si>
    <t>花蓮縣鳳林鎮長橋國民小學</t>
  </si>
  <si>
    <t>花蓮縣鳳林鎮北林國民小學</t>
  </si>
  <si>
    <t>花蓮縣鳳林鎮鳳仁國民小學</t>
  </si>
  <si>
    <t>花蓮縣光復鄉太巴塱國民小學</t>
  </si>
  <si>
    <t>花蓮縣光復鄉大進國民小學</t>
  </si>
  <si>
    <t>花蓮縣瑞穗鄉瑞穗國民小學</t>
  </si>
  <si>
    <t>花蓮縣瑞穗鄉瑞美國民小學</t>
  </si>
  <si>
    <t>花蓮縣瑞穗鄉鶴岡國民小學</t>
  </si>
  <si>
    <t>花蓮縣瑞穗鄉舞鶴國民小學</t>
  </si>
  <si>
    <t>花蓮縣瑞穗鄉奇美國民小學</t>
  </si>
  <si>
    <t>花蓮縣瑞穗鄉富源國民小學</t>
  </si>
  <si>
    <t>花蓮縣瑞穗鄉瑞北國民小學</t>
  </si>
  <si>
    <t>花蓮縣豐濱鄉豐濱國民小學</t>
  </si>
  <si>
    <t>花蓮縣豐濱鄉港口國民小學</t>
  </si>
  <si>
    <t>花蓮縣豐濱鄉靜浦國民小學</t>
  </si>
  <si>
    <t>花蓮縣豐濱鄉新社國民小學</t>
  </si>
  <si>
    <t>花蓮縣玉里鎮玉里國民小學</t>
  </si>
  <si>
    <t>花蓮縣玉里鎮源城國民小學</t>
  </si>
  <si>
    <t>花蓮縣玉里鎮樂合國民小學</t>
  </si>
  <si>
    <t>花蓮縣玉里鎮觀音國民小學</t>
  </si>
  <si>
    <t>花蓮縣玉里鎮三民國民小學</t>
  </si>
  <si>
    <t>花蓮縣玉里鎮春日國民小學</t>
  </si>
  <si>
    <t>花蓮縣玉里鎮德武國民小學</t>
  </si>
  <si>
    <t>花蓮縣玉里鎮中城國民小學</t>
  </si>
  <si>
    <t>花蓮縣玉里鎮長良國民小學</t>
  </si>
  <si>
    <t>花蓮縣玉里鎮大禹國民小學</t>
  </si>
  <si>
    <t>花蓮縣玉里鎮松浦國民小學</t>
  </si>
  <si>
    <t>花蓮縣玉里鎮高寮國民小學</t>
  </si>
  <si>
    <t>花蓮縣富里鄉富里國民小學</t>
  </si>
  <si>
    <t>花蓮縣富里鄉萬寧國民小學</t>
  </si>
  <si>
    <t>花蓮縣富里鄉永豐國民小學</t>
  </si>
  <si>
    <t>花蓮縣富里鄉學田國民小學</t>
  </si>
  <si>
    <t>花蓮縣富里鄉東竹國民小學</t>
  </si>
  <si>
    <t>花蓮縣富里鄉東里國民小學</t>
  </si>
  <si>
    <t>花蓮縣富里鄉明里國民小學</t>
  </si>
  <si>
    <t>花蓮縣富里鄉吳江國民小學</t>
  </si>
  <si>
    <t>花蓮縣秀林鄉秀林國民小學</t>
  </si>
  <si>
    <t>花蓮縣秀林鄉富世國民小學</t>
  </si>
  <si>
    <t>花蓮縣秀林鄉和平國民小學</t>
  </si>
  <si>
    <t>花蓮縣秀林鄉佳民國民小學</t>
  </si>
  <si>
    <t>花蓮縣秀林鄉銅門國民小學</t>
  </si>
  <si>
    <t>花蓮縣秀林鄉水源國民小學</t>
  </si>
  <si>
    <t>花蓮縣秀林鄉崇德國民小學</t>
  </si>
  <si>
    <t>花蓮縣秀林鄉文蘭國民小學</t>
  </si>
  <si>
    <t>花蓮縣秀林鄉景美國民小學</t>
  </si>
  <si>
    <t>花蓮縣秀林鄉三棧國民小學</t>
  </si>
  <si>
    <t>花蓮縣秀林鄉銅蘭國民小學</t>
  </si>
  <si>
    <t>花蓮縣萬榮鄉萬榮國民小學</t>
  </si>
  <si>
    <t>花蓮縣萬榮鄉西林國民小學</t>
  </si>
  <si>
    <t>花蓮縣萬榮鄉見晴國民小學</t>
  </si>
  <si>
    <t>花蓮縣萬榮鄉馬遠國民小學</t>
  </si>
  <si>
    <t>花蓮縣萬榮鄉紅葉國民小學</t>
  </si>
  <si>
    <t>花蓮縣萬榮鄉明利國民小學</t>
  </si>
  <si>
    <t>花蓮縣卓溪鄉卓溪國民小學</t>
  </si>
  <si>
    <t>花蓮縣卓溪鄉崙山國民小學</t>
  </si>
  <si>
    <t>花蓮縣卓溪鄉太平國民小學</t>
  </si>
  <si>
    <t>花蓮縣卓溪鄉卓清國民小學</t>
  </si>
  <si>
    <t>花蓮縣卓溪鄉古風國民小學</t>
  </si>
  <si>
    <t>花蓮縣卓溪鄉立山國民小學</t>
  </si>
  <si>
    <t>花蓮縣卓溪鄉卓樂國民小學</t>
  </si>
  <si>
    <t>花蓮縣卓溪鄉卓楓國民小學</t>
  </si>
  <si>
    <t>花蓮縣光復鄉西富國民小學</t>
  </si>
  <si>
    <t>花蓮縣光復鄉大興國民小學</t>
  </si>
  <si>
    <t>花蓮縣花蓮市中原國民小學</t>
  </si>
  <si>
    <t>花蓮縣秀林鄉西寶國民小學</t>
  </si>
  <si>
    <t>花蓮縣立體育高級中等學校</t>
    <phoneticPr fontId="9" type="noConversion"/>
  </si>
  <si>
    <t>總計</t>
    <phoneticPr fontId="9" type="noConversion"/>
  </si>
  <si>
    <t>學校代號</t>
  </si>
  <si>
    <t>收支對列預估金額(千元)
(支出)</t>
    <phoneticPr fontId="20" type="noConversion"/>
  </si>
  <si>
    <t>800體育高中</t>
    <phoneticPr fontId="20" type="noConversion"/>
  </si>
  <si>
    <t>花蓮縣立體育高級中等學校</t>
    <phoneticPr fontId="20" type="noConversion"/>
  </si>
  <si>
    <t>曾雅婷(事務組長)</t>
  </si>
  <si>
    <t>03-8462610(123)</t>
  </si>
  <si>
    <t>花蓮縣選手集訓中心(本校學生宿舍)</t>
  </si>
  <si>
    <t>332玉里國中</t>
    <phoneticPr fontId="20" type="noConversion"/>
  </si>
  <si>
    <t>花蓮縣縣立玉里國中</t>
  </si>
  <si>
    <t>學校視廳教室等等</t>
  </si>
  <si>
    <t>333玉東國中</t>
    <phoneticPr fontId="20" type="noConversion"/>
  </si>
  <si>
    <t>花蓮縣縣立玉東國中</t>
    <phoneticPr fontId="20" type="noConversion"/>
  </si>
  <si>
    <t>事務組長 紀薇玲</t>
  </si>
  <si>
    <t>8851062轉17</t>
  </si>
  <si>
    <t>會議室,教室</t>
  </si>
  <si>
    <t>330三民國中</t>
    <phoneticPr fontId="20" type="noConversion"/>
  </si>
  <si>
    <t>花蓮縣縣立三民國中</t>
    <phoneticPr fontId="20" type="noConversion"/>
  </si>
  <si>
    <t>黃唯銘總務主任</t>
  </si>
  <si>
    <t>03-8841198#141</t>
    <phoneticPr fontId="20" type="noConversion"/>
  </si>
  <si>
    <t>宿舍販賣機、電腦教室、階梯教室、運動場地</t>
  </si>
  <si>
    <t>學生教學用ipad20台</t>
  </si>
  <si>
    <t>無</t>
    <phoneticPr fontId="20" type="noConversion"/>
  </si>
  <si>
    <t>310美崙國中</t>
    <phoneticPr fontId="20" type="noConversion"/>
  </si>
  <si>
    <t>花蓮縣縣立美崙國中</t>
    <phoneticPr fontId="20" type="noConversion"/>
  </si>
  <si>
    <t>何裕揚</t>
  </si>
  <si>
    <t>8223537#124</t>
    <phoneticPr fontId="20" type="noConversion"/>
  </si>
  <si>
    <t>租用攝影機設備80(千元)</t>
    <phoneticPr fontId="20" type="noConversion"/>
  </si>
  <si>
    <t>311花崗國中</t>
    <phoneticPr fontId="20" type="noConversion"/>
  </si>
  <si>
    <t>花蓮縣縣立花崗國中</t>
  </si>
  <si>
    <t>張志堅/總務主任</t>
  </si>
  <si>
    <t>活動中心.簡報室.視聽教室.一般教室</t>
  </si>
  <si>
    <t>日常修繕工具:BOSCH 12V 鋰電無碳刷電鑽/圓切雙機組 (GSB 12V-30+GWS 12V-76)
招標用數位相機/攝影機</t>
  </si>
  <si>
    <t>312國風國中</t>
    <phoneticPr fontId="20" type="noConversion"/>
  </si>
  <si>
    <t>花蓮縣縣立國風國中</t>
    <phoneticPr fontId="20" type="noConversion"/>
  </si>
  <si>
    <t>林宥廷</t>
  </si>
  <si>
    <t>8323847#41</t>
  </si>
  <si>
    <t>視聽教室、體育館、運動場、圖書館、專科教室、會議室、普通教室</t>
  </si>
  <si>
    <t>國民小學教育計畫-各校經常門分支計畫-其它專業服務費
160</t>
  </si>
  <si>
    <t>315秀林國中</t>
    <phoneticPr fontId="20" type="noConversion"/>
  </si>
  <si>
    <t>花蓮縣縣立秀林國中</t>
    <phoneticPr fontId="20" type="noConversion"/>
  </si>
  <si>
    <t>事務組長 章怡如</t>
  </si>
  <si>
    <t>03-8611010轉11</t>
    <phoneticPr fontId="20" type="noConversion"/>
  </si>
  <si>
    <t>活動中心、運動場、電腦教室、原住民資源教室、普通教室、專科教室、2樓閱覽室、1樓員工休息室、學生宿舍</t>
  </si>
  <si>
    <t>316新城國中</t>
    <phoneticPr fontId="20" type="noConversion"/>
  </si>
  <si>
    <t>花蓮縣縣立新城國中</t>
    <phoneticPr fontId="20" type="noConversion"/>
  </si>
  <si>
    <t>事務組長.黃義泰</t>
  </si>
  <si>
    <t>活動中心.操場.教室</t>
  </si>
  <si>
    <t>320吉安國中</t>
    <phoneticPr fontId="20" type="noConversion"/>
  </si>
  <si>
    <t>花蓮縣縣立吉安國中</t>
  </si>
  <si>
    <t>總務主任 林聖恩</t>
  </si>
  <si>
    <t>室外操場/會議室/生活科技教室/體育館/學生活動中心/資源班/一班教室/家政教室/電腦教室</t>
  </si>
  <si>
    <t>317宜昌國中</t>
    <phoneticPr fontId="20" type="noConversion"/>
  </si>
  <si>
    <t>花蓮縣縣立宜昌國中</t>
  </si>
  <si>
    <t>林璟宏</t>
  </si>
  <si>
    <t>本校校區</t>
  </si>
  <si>
    <t>322壽豐國中</t>
    <phoneticPr fontId="20" type="noConversion"/>
  </si>
  <si>
    <t>花蓮縣立壽豐國民中學</t>
    <phoneticPr fontId="20" type="noConversion"/>
  </si>
  <si>
    <t>王永杰(組長)</t>
  </si>
  <si>
    <t>8652111(24)</t>
  </si>
  <si>
    <t>無資本門</t>
  </si>
  <si>
    <t>活動中心場地租借費</t>
    <phoneticPr fontId="20" type="noConversion"/>
  </si>
  <si>
    <t>321平和國中</t>
    <phoneticPr fontId="20" type="noConversion"/>
  </si>
  <si>
    <t>花蓮縣縣立平和國中</t>
  </si>
  <si>
    <t>327光復國中</t>
    <phoneticPr fontId="20" type="noConversion"/>
  </si>
  <si>
    <t>花蓮縣縣立光復國中</t>
  </si>
  <si>
    <t>謝博鈞(代理會計主任)</t>
  </si>
  <si>
    <t>購置行政電腦；雷射印表機；傳真機等設備</t>
  </si>
  <si>
    <t>328富源國中</t>
    <phoneticPr fontId="20" type="noConversion"/>
  </si>
  <si>
    <t>花蓮縣縣立富源國中</t>
  </si>
  <si>
    <t>蔡明和 總務主任</t>
  </si>
  <si>
    <t>富源國中校園內</t>
  </si>
  <si>
    <t>325鳳林國中</t>
    <phoneticPr fontId="20" type="noConversion"/>
  </si>
  <si>
    <t>花蓮縣縣立鳳林國中</t>
  </si>
  <si>
    <t>禮堂和教室</t>
  </si>
  <si>
    <t>326萬榮國中</t>
    <phoneticPr fontId="20" type="noConversion"/>
  </si>
  <si>
    <t>花蓮縣立萬榮國民中學</t>
  </si>
  <si>
    <t>趙振飛 / 總務主任</t>
  </si>
  <si>
    <t>038751264@15</t>
  </si>
  <si>
    <t>本校教室、會議室、活動中心及球場</t>
  </si>
  <si>
    <t>335富里國中</t>
    <phoneticPr fontId="20" type="noConversion"/>
  </si>
  <si>
    <t>花蓮縣縣立富里國中</t>
  </si>
  <si>
    <t>03-8830006分機32</t>
  </si>
  <si>
    <t>全校校園區</t>
  </si>
  <si>
    <t>334富北國中</t>
    <phoneticPr fontId="20" type="noConversion"/>
  </si>
  <si>
    <t>花蓮縣縣立富北國中</t>
  </si>
  <si>
    <t>劉昌昇</t>
  </si>
  <si>
    <t>03-8821134*15</t>
  </si>
  <si>
    <t>一樓會議室、二樓教室</t>
  </si>
  <si>
    <t>無購置預算</t>
  </si>
  <si>
    <t>336豐濱國中</t>
    <phoneticPr fontId="20" type="noConversion"/>
  </si>
  <si>
    <t>花蓮縣縣立豐濱國中</t>
  </si>
  <si>
    <t>總務主任張淑晴</t>
  </si>
  <si>
    <t>校舍</t>
  </si>
  <si>
    <t>329瑞穗國中</t>
    <phoneticPr fontId="20" type="noConversion"/>
  </si>
  <si>
    <t>花蓮縣縣立瑞穗國中</t>
    <phoneticPr fontId="20" type="noConversion"/>
  </si>
  <si>
    <t>賴科位  總務主任</t>
    <phoneticPr fontId="20" type="noConversion"/>
  </si>
  <si>
    <t>03-8873111#40</t>
  </si>
  <si>
    <t>育樂館、圖書室、棒球場</t>
  </si>
  <si>
    <t>337東里國中</t>
    <phoneticPr fontId="20" type="noConversion"/>
  </si>
  <si>
    <t>活動中心等</t>
  </si>
  <si>
    <t>313自強國中</t>
    <phoneticPr fontId="20" type="noConversion"/>
  </si>
  <si>
    <t>花蓮縣縣立自強國中</t>
  </si>
  <si>
    <t>事務組長鄭棋鴻</t>
  </si>
  <si>
    <t>教學大樓,體育館</t>
  </si>
  <si>
    <t>電腦設備</t>
  </si>
  <si>
    <t>318化仁國中</t>
    <phoneticPr fontId="20" type="noConversion"/>
  </si>
  <si>
    <t>花蓮縣縣立化仁國中</t>
  </si>
  <si>
    <t>李惠芳,事務組長</t>
  </si>
  <si>
    <t>8543471-113</t>
  </si>
  <si>
    <t>校內朝陽館</t>
  </si>
  <si>
    <t>338南平國中</t>
    <phoneticPr fontId="20" type="noConversion"/>
  </si>
  <si>
    <t>花蓮縣立南平國民中學</t>
  </si>
  <si>
    <t>03-8772586#131</t>
  </si>
  <si>
    <t>601明禮國小</t>
    <phoneticPr fontId="20" type="noConversion"/>
  </si>
  <si>
    <t>陳昱吟</t>
  </si>
  <si>
    <t>操場.教室</t>
  </si>
  <si>
    <t>辦公用品</t>
  </si>
  <si>
    <t>602明義國小</t>
    <phoneticPr fontId="20" type="noConversion"/>
  </si>
  <si>
    <t>林美惠    總務主任</t>
  </si>
  <si>
    <t>603明廉國小</t>
    <phoneticPr fontId="20" type="noConversion"/>
  </si>
  <si>
    <t>花蓮縣花蓮市明廉國民小學</t>
    <phoneticPr fontId="20" type="noConversion"/>
  </si>
  <si>
    <t>羅光湧事務組長</t>
  </si>
  <si>
    <t>038-569088#17#13</t>
    <phoneticPr fontId="20" type="noConversion"/>
  </si>
  <si>
    <t>禮堂.運動場.綜合球場.電腦教室.
普通教室</t>
  </si>
  <si>
    <t>038-222231-701</t>
  </si>
  <si>
    <t>階梯教室、活動中心、自然教室、多媒體教室、會議室、普通班教室、操場</t>
  </si>
  <si>
    <t>設備更新修繕</t>
  </si>
  <si>
    <t>605中正國小</t>
    <phoneticPr fontId="20" type="noConversion"/>
  </si>
  <si>
    <t>花蓮縣花蓮市中正國民小學</t>
    <phoneticPr fontId="20" type="noConversion"/>
  </si>
  <si>
    <t>謝博宇</t>
  </si>
  <si>
    <t>8322819#161
0937168142</t>
    <phoneticPr fontId="20" type="noConversion"/>
  </si>
  <si>
    <t>606信義國小</t>
    <phoneticPr fontId="20" type="noConversion"/>
  </si>
  <si>
    <t>花蓮縣花蓮市信義國民小學</t>
    <phoneticPr fontId="20" type="noConversion"/>
  </si>
  <si>
    <t>詹玉秀</t>
  </si>
  <si>
    <t>校園場地</t>
  </si>
  <si>
    <t>607復興國小</t>
    <phoneticPr fontId="20" type="noConversion"/>
  </si>
  <si>
    <t>花蓮縣花蓮市復興國民小學</t>
    <phoneticPr fontId="20" type="noConversion"/>
  </si>
  <si>
    <t>司春陽/總務主任</t>
    <phoneticPr fontId="20" type="noConversion"/>
  </si>
  <si>
    <t>8223208#15</t>
    <phoneticPr fontId="20" type="noConversion"/>
  </si>
  <si>
    <t>全校場地及校舍</t>
  </si>
  <si>
    <t>購置電腦主腦加螢幕</t>
  </si>
  <si>
    <t>608中華國小</t>
    <phoneticPr fontId="20" type="noConversion"/>
  </si>
  <si>
    <t>8324308-520</t>
  </si>
  <si>
    <t>活動中⼼.校舍.教室.會議室.操場.廣場</t>
  </si>
  <si>
    <t>數位投影機</t>
  </si>
  <si>
    <t>609忠孝國小</t>
    <phoneticPr fontId="20" type="noConversion"/>
  </si>
  <si>
    <t>王柏翔</t>
  </si>
  <si>
    <t>610北濱國小</t>
    <phoneticPr fontId="20" type="noConversion"/>
  </si>
  <si>
    <t>林美月(兼任會計)</t>
  </si>
  <si>
    <t>611鑄強國小</t>
    <phoneticPr fontId="20" type="noConversion"/>
  </si>
  <si>
    <t>花蓮縣花蓮市鑄強國民小學</t>
    <phoneticPr fontId="20" type="noConversion"/>
  </si>
  <si>
    <t>8223787 # 12</t>
  </si>
  <si>
    <t>階梯教室 會議室 教室等</t>
  </si>
  <si>
    <t>612國福國小</t>
    <phoneticPr fontId="20" type="noConversion"/>
  </si>
  <si>
    <t>8561395-103</t>
  </si>
  <si>
    <t>花蓮縣新城鄉新城國民小學</t>
    <phoneticPr fontId="20" type="noConversion"/>
  </si>
  <si>
    <t>事務組長張家鳳</t>
  </si>
  <si>
    <t>8611006#113
0928520829</t>
    <phoneticPr fontId="20" type="noConversion"/>
  </si>
  <si>
    <t>校內各場地費用(含游泳池)</t>
  </si>
  <si>
    <t>614北埔國小</t>
    <phoneticPr fontId="20" type="noConversion"/>
  </si>
  <si>
    <t>花蓮縣新城鄉北埔國民小學</t>
    <phoneticPr fontId="20" type="noConversion"/>
  </si>
  <si>
    <t>615康樂國小</t>
    <phoneticPr fontId="20" type="noConversion"/>
  </si>
  <si>
    <t>花蓮縣新城鄉康樂國民小學</t>
    <phoneticPr fontId="20" type="noConversion"/>
  </si>
  <si>
    <t>黃淑惠</t>
  </si>
  <si>
    <t>風雨教室
操場
綜合球場</t>
  </si>
  <si>
    <t>616嘉里國小</t>
    <phoneticPr fontId="20" type="noConversion"/>
  </si>
  <si>
    <t>617吉安國小</t>
    <phoneticPr fontId="20" type="noConversion"/>
  </si>
  <si>
    <t>花蓮縣吉安鄉吉安國民小學</t>
    <phoneticPr fontId="20" type="noConversion"/>
  </si>
  <si>
    <t>袁琡婷(總務主任)</t>
  </si>
  <si>
    <t>8523984(113)</t>
  </si>
  <si>
    <t>活動中心、活動教室、一般教室、專科教室、操場、會議室</t>
  </si>
  <si>
    <t>618宜昌國小</t>
    <phoneticPr fontId="20" type="noConversion"/>
  </si>
  <si>
    <t>(03)8520209#601</t>
  </si>
  <si>
    <t>宜昌國小內</t>
  </si>
  <si>
    <t>投影機等相關</t>
  </si>
  <si>
    <t>619北昌國小</t>
    <phoneticPr fontId="20" type="noConversion"/>
  </si>
  <si>
    <t>花蓮縣吉安鄉北昌國民小學</t>
    <phoneticPr fontId="20" type="noConversion"/>
  </si>
  <si>
    <t>黃能才  幹事</t>
  </si>
  <si>
    <t>038-562619 #732</t>
  </si>
  <si>
    <t>會議室 活動中心 階梯教室</t>
  </si>
  <si>
    <t>621稻香國小</t>
    <phoneticPr fontId="20" type="noConversion"/>
  </si>
  <si>
    <t>花蓮縣吉安鄉稻香國民小學</t>
    <phoneticPr fontId="20" type="noConversion"/>
  </si>
  <si>
    <t>8421611＊16</t>
  </si>
  <si>
    <t>學校運動場館及教室，會議室等</t>
  </si>
  <si>
    <t>622南華國小</t>
    <phoneticPr fontId="20" type="noConversion"/>
  </si>
  <si>
    <t>黃慶隆</t>
  </si>
  <si>
    <t>校園全區</t>
  </si>
  <si>
    <t>623化仁國小</t>
    <phoneticPr fontId="20" type="noConversion"/>
  </si>
  <si>
    <t>總務主任林志偉</t>
  </si>
  <si>
    <t>03-8528720-304</t>
  </si>
  <si>
    <t>1.風雨教室
2.會議室
3.資源教室
4.操場</t>
  </si>
  <si>
    <t>624太昌國小</t>
    <phoneticPr fontId="20" type="noConversion"/>
  </si>
  <si>
    <t>花蓮縣吉安鄉太昌國民小學</t>
  </si>
  <si>
    <t>劉曉燕</t>
  </si>
  <si>
    <t>禮堂、多媒體教室、會議室、風雨球場</t>
  </si>
  <si>
    <t>626壽豐國小</t>
    <phoneticPr fontId="20" type="noConversion"/>
  </si>
  <si>
    <t>花蓮縣壽豐鄉壽豐國民小學</t>
    <phoneticPr fontId="20" type="noConversion"/>
  </si>
  <si>
    <t>林仁傑總務主任</t>
  </si>
  <si>
    <t>壽豐文康中心 學校教室 風雨教室</t>
  </si>
  <si>
    <t>628豐山國小</t>
    <phoneticPr fontId="20" type="noConversion"/>
  </si>
  <si>
    <t>花蓮縣壽豐鄉豐山國民小學</t>
    <phoneticPr fontId="20" type="noConversion"/>
  </si>
  <si>
    <t>彭松英</t>
  </si>
  <si>
    <t>8651640＃23</t>
  </si>
  <si>
    <t>活動中心、教室</t>
  </si>
  <si>
    <t>627豐裡國小</t>
    <phoneticPr fontId="20" type="noConversion"/>
  </si>
  <si>
    <t>花蓮縣壽豐鄉豐裡國民小學</t>
    <phoneticPr fontId="20" type="noConversion"/>
  </si>
  <si>
    <t>8652183#112</t>
    <phoneticPr fontId="20" type="noConversion"/>
  </si>
  <si>
    <t>校園範圍內</t>
  </si>
  <si>
    <t>629志學國小</t>
    <phoneticPr fontId="20" type="noConversion"/>
  </si>
  <si>
    <t>徐琬玲</t>
  </si>
  <si>
    <t>03-8662600</t>
  </si>
  <si>
    <t>廖偵如</t>
  </si>
  <si>
    <t>8661223-204</t>
  </si>
  <si>
    <t>111年度無編列場租收入</t>
  </si>
  <si>
    <t>632溪口國小</t>
    <phoneticPr fontId="20" type="noConversion"/>
  </si>
  <si>
    <t>陳國輝/總務主任</t>
  </si>
  <si>
    <t>8652275#14</t>
  </si>
  <si>
    <t>劉秀貞</t>
  </si>
  <si>
    <t>631水璉國小</t>
    <phoneticPr fontId="20" type="noConversion"/>
  </si>
  <si>
    <t>631</t>
  </si>
  <si>
    <t>幹事 王海燕</t>
  </si>
  <si>
    <t>幹事張綉梅</t>
  </si>
  <si>
    <t>8762031#124</t>
  </si>
  <si>
    <t>會議室.學生活動中心等</t>
  </si>
  <si>
    <t>張明騰</t>
  </si>
  <si>
    <t>038763904-12</t>
  </si>
  <si>
    <t>639鳳仁國小</t>
    <phoneticPr fontId="20" type="noConversion"/>
  </si>
  <si>
    <t>邱志峰</t>
  </si>
  <si>
    <t>03-8762201#101</t>
  </si>
  <si>
    <t>本校羽球館</t>
  </si>
  <si>
    <t>03-8762554#12</t>
  </si>
  <si>
    <t>636長橋國小</t>
    <phoneticPr fontId="20" type="noConversion"/>
  </si>
  <si>
    <t>曹育驊幹事兼會計</t>
  </si>
  <si>
    <t>635林榮國小</t>
    <phoneticPr fontId="20" type="noConversion"/>
  </si>
  <si>
    <t>譚代文</t>
  </si>
  <si>
    <t>038771024 12</t>
  </si>
  <si>
    <t>李正雄(總務主任)</t>
  </si>
  <si>
    <t>03-8701029*225</t>
  </si>
  <si>
    <t>光復國小</t>
  </si>
  <si>
    <t>行政電腦使用</t>
  </si>
  <si>
    <t>陳正田</t>
  </si>
  <si>
    <t>038701134#11</t>
  </si>
  <si>
    <t>學校+棒球場+活動中心</t>
  </si>
  <si>
    <t>645大進國小</t>
    <phoneticPr fontId="20" type="noConversion"/>
  </si>
  <si>
    <t>張永釗(總務主任)</t>
  </si>
  <si>
    <t>03-8701049分機14</t>
  </si>
  <si>
    <t>西棟、南棟校舍，學校操場、籃球場。</t>
  </si>
  <si>
    <t>簡三奇</t>
  </si>
  <si>
    <t>038876366#116</t>
  </si>
  <si>
    <t>運動場及視聽教室</t>
  </si>
  <si>
    <t>653瑞北國小</t>
    <phoneticPr fontId="20" type="noConversion"/>
  </si>
  <si>
    <t>幹事陳家麟</t>
  </si>
  <si>
    <t>648瑞美國小</t>
    <phoneticPr fontId="20" type="noConversion"/>
  </si>
  <si>
    <t>花蓮縣瑞穗鄉瑞美國民小學</t>
    <phoneticPr fontId="20" type="noConversion"/>
  </si>
  <si>
    <t>楊威</t>
  </si>
  <si>
    <t>風雨教室、綜合教室</t>
  </si>
  <si>
    <t>無購置</t>
  </si>
  <si>
    <t>649鶴岡國小</t>
    <phoneticPr fontId="20" type="noConversion"/>
  </si>
  <si>
    <t>03-8872740#112</t>
  </si>
  <si>
    <t>650舞鶴國小</t>
    <phoneticPr fontId="20" type="noConversion"/>
  </si>
  <si>
    <t>總務主任 何黃欽</t>
  </si>
  <si>
    <t>未編列</t>
  </si>
  <si>
    <t>652富源國小</t>
    <phoneticPr fontId="20" type="noConversion"/>
  </si>
  <si>
    <t>花蓮縣瑞穗鄉富源國民小學</t>
    <phoneticPr fontId="20" type="noConversion"/>
  </si>
  <si>
    <t>馬妤菲總務主任</t>
  </si>
  <si>
    <t>8811029轉13</t>
  </si>
  <si>
    <t>花蓮縣瑞穗鄉富源村學士路30號</t>
  </si>
  <si>
    <t>花蓮縣豐濱鄉豐濱國民小學</t>
    <phoneticPr fontId="20" type="noConversion"/>
  </si>
  <si>
    <t>丁新生(總務)</t>
  </si>
  <si>
    <t>655港口國小</t>
    <phoneticPr fontId="20" type="noConversion"/>
  </si>
  <si>
    <t>花蓮縣豐濱鄉港口國民小學</t>
    <phoneticPr fontId="20" type="noConversion"/>
  </si>
  <si>
    <t>林靜宜</t>
  </si>
  <si>
    <t>656靜浦國小</t>
    <phoneticPr fontId="20" type="noConversion"/>
  </si>
  <si>
    <t>鄭玉琴  總務主任</t>
  </si>
  <si>
    <t>花蓮縣玉里鎮玉里國民小學</t>
    <phoneticPr fontId="20" type="noConversion"/>
  </si>
  <si>
    <t>鄭文美/幹事</t>
  </si>
  <si>
    <t>03-8882007*132</t>
  </si>
  <si>
    <t>665中城國小</t>
    <phoneticPr fontId="20" type="noConversion"/>
  </si>
  <si>
    <t>柯健二</t>
  </si>
  <si>
    <t>8882372-133</t>
  </si>
  <si>
    <t>全校園</t>
  </si>
  <si>
    <t>659源城國小</t>
    <phoneticPr fontId="20" type="noConversion"/>
  </si>
  <si>
    <t>羅沛然</t>
  </si>
  <si>
    <t>8882290*12</t>
  </si>
  <si>
    <t>661觀音國小</t>
    <phoneticPr fontId="20" type="noConversion"/>
  </si>
  <si>
    <t>花蓮縣玉里鎮觀音國民小學</t>
    <phoneticPr fontId="20" type="noConversion"/>
  </si>
  <si>
    <t>高俊雄(總務主任)</t>
  </si>
  <si>
    <t>03-8851006#13</t>
  </si>
  <si>
    <t>教學大樓、校園戶外場地</t>
  </si>
  <si>
    <t>669高寮國小</t>
    <phoneticPr fontId="20" type="noConversion"/>
  </si>
  <si>
    <t>花蓮縣玉里鎮高寮國民小學</t>
    <phoneticPr fontId="20" type="noConversion"/>
  </si>
  <si>
    <t>陳菊花</t>
  </si>
  <si>
    <t>8851078-118</t>
  </si>
  <si>
    <t>668松浦國小</t>
    <phoneticPr fontId="20" type="noConversion"/>
  </si>
  <si>
    <t>方健輝(總務主任)</t>
  </si>
  <si>
    <t>03-8851131</t>
  </si>
  <si>
    <t>花蓮縣玉里鎮春日國民小學</t>
    <phoneticPr fontId="20" type="noConversion"/>
  </si>
  <si>
    <t>吳聖才 總務</t>
  </si>
  <si>
    <t>若有場租收入繳回縣庫不另行支用</t>
  </si>
  <si>
    <t>664德武國小</t>
    <phoneticPr fontId="20" type="noConversion"/>
  </si>
  <si>
    <t>周佳信(總務)</t>
  </si>
  <si>
    <t>662三民國小</t>
    <phoneticPr fontId="20" type="noConversion"/>
  </si>
  <si>
    <t>花蓮縣玉里鎮三民國民小學</t>
    <phoneticPr fontId="20" type="noConversion"/>
  </si>
  <si>
    <t>教師兼任總務主任 羅錦馨</t>
  </si>
  <si>
    <t>本校</t>
  </si>
  <si>
    <t>667大禹國小</t>
    <phoneticPr fontId="20" type="noConversion"/>
  </si>
  <si>
    <t>花蓮縣玉里鎮大禹國民小學</t>
    <phoneticPr fontId="20" type="noConversion"/>
  </si>
  <si>
    <t>8883274#203</t>
    <phoneticPr fontId="20" type="noConversion"/>
  </si>
  <si>
    <t>666長良國小</t>
    <phoneticPr fontId="20" type="noConversion"/>
  </si>
  <si>
    <t>陳彦子總務主任</t>
  </si>
  <si>
    <t>總務主任 謝政成</t>
  </si>
  <si>
    <t>活動中心 會議室</t>
  </si>
  <si>
    <t>675東里國小</t>
    <phoneticPr fontId="20" type="noConversion"/>
  </si>
  <si>
    <t>陳秋正</t>
  </si>
  <si>
    <t>8861161*12</t>
  </si>
  <si>
    <t>球場，圖書室，一般教室</t>
  </si>
  <si>
    <t>676明里國小</t>
    <phoneticPr fontId="20" type="noConversion"/>
  </si>
  <si>
    <t>花蓮縣富里鄉明里國民小學</t>
    <phoneticPr fontId="20" type="noConversion"/>
  </si>
  <si>
    <t>林沛恩</t>
  </si>
  <si>
    <t>8846003*15</t>
  </si>
  <si>
    <t>花蓮縣富里鄉吳江國民小學</t>
    <phoneticPr fontId="20" type="noConversion"/>
  </si>
  <si>
    <t>陳麗阡總務主任</t>
  </si>
  <si>
    <t>8861242轉13</t>
  </si>
  <si>
    <t>673學田國小</t>
    <phoneticPr fontId="20" type="noConversion"/>
  </si>
  <si>
    <t>莊琬婷/總務主任</t>
  </si>
  <si>
    <t>無場租借收入</t>
  </si>
  <si>
    <t>672永豐國小</t>
    <phoneticPr fontId="20" type="noConversion"/>
  </si>
  <si>
    <t>671萬寧國小</t>
    <phoneticPr fontId="20" type="noConversion"/>
  </si>
  <si>
    <t>03-8861211*</t>
  </si>
  <si>
    <t>東竹國小</t>
  </si>
  <si>
    <t>679秀林國小</t>
    <phoneticPr fontId="20" type="noConversion"/>
  </si>
  <si>
    <t>680富世國小</t>
    <phoneticPr fontId="20" type="noConversion"/>
  </si>
  <si>
    <t>8611431分機12</t>
  </si>
  <si>
    <t>校內</t>
  </si>
  <si>
    <t>685崇德國小</t>
    <phoneticPr fontId="20" type="noConversion"/>
  </si>
  <si>
    <t>柳雪雯</t>
  </si>
  <si>
    <t>03-8621220轉202</t>
  </si>
  <si>
    <t>學校校園</t>
  </si>
  <si>
    <t>花蓮縣秀林鄉和平國民小學</t>
    <phoneticPr fontId="20" type="noConversion"/>
  </si>
  <si>
    <t>王莉雅</t>
  </si>
  <si>
    <t>03-8681056#15
#9</t>
    <phoneticPr fontId="20" type="noConversion"/>
  </si>
  <si>
    <t>教室、禮堂、綜合球場、操場等</t>
  </si>
  <si>
    <t>687景美國小</t>
    <phoneticPr fontId="20" type="noConversion"/>
  </si>
  <si>
    <t>花蓮縣秀林鄉景美國民小學</t>
    <phoneticPr fontId="20" type="noConversion"/>
  </si>
  <si>
    <t>8266707*505</t>
  </si>
  <si>
    <t>本校教師及運動場</t>
  </si>
  <si>
    <t>688三棧國小</t>
    <phoneticPr fontId="20" type="noConversion"/>
  </si>
  <si>
    <t>王瑞華  幹事</t>
  </si>
  <si>
    <t>攬翠樓及操場</t>
  </si>
  <si>
    <t>682佳民國小</t>
    <phoneticPr fontId="20" type="noConversion"/>
  </si>
  <si>
    <t>風雨教室及階梯教室場地租用</t>
  </si>
  <si>
    <t>683銅門國小</t>
    <phoneticPr fontId="20" type="noConversion"/>
  </si>
  <si>
    <t>張維華/教師兼總務主任</t>
  </si>
  <si>
    <t>038641174#203</t>
  </si>
  <si>
    <t>校園(操場、龍門館及教室)</t>
  </si>
  <si>
    <t>684水源國小</t>
    <phoneticPr fontId="20" type="noConversion"/>
  </si>
  <si>
    <t>038570781#13</t>
  </si>
  <si>
    <t>本校禮堂(視聽教室)</t>
  </si>
  <si>
    <t>689銅蘭國小</t>
    <phoneticPr fontId="20" type="noConversion"/>
  </si>
  <si>
    <t>校舍及教室田徑場</t>
  </si>
  <si>
    <t>艾美花</t>
  </si>
  <si>
    <t>8641020轉23</t>
  </si>
  <si>
    <t>蘭馨館.教學及行政辦公室廊道.幼兒園廊道暨停車場等</t>
  </si>
  <si>
    <t>購買各班級教學用投影機燈泡</t>
  </si>
  <si>
    <t>購買各班級教學用投影機燈泡,以實際場租收入增減核實時購買</t>
  </si>
  <si>
    <t>690萬榮國小</t>
    <phoneticPr fontId="20" type="noConversion"/>
  </si>
  <si>
    <t>花蓮縣萬榮鄉萬榮國民小學</t>
    <phoneticPr fontId="20" type="noConversion"/>
  </si>
  <si>
    <t>盧素停</t>
  </si>
  <si>
    <t>8751449#</t>
    <phoneticPr fontId="20" type="noConversion"/>
  </si>
  <si>
    <t>活動中心投影機設備更新</t>
  </si>
  <si>
    <t>695明利國小</t>
    <phoneticPr fontId="20" type="noConversion"/>
  </si>
  <si>
    <t>花蓮縣萬榮鄉明利國民小學</t>
    <phoneticPr fontId="20" type="noConversion"/>
  </si>
  <si>
    <t>黃啓維(教師兼任總務主任)</t>
  </si>
  <si>
    <t>學校操場與各教室</t>
  </si>
  <si>
    <t>教室照明、風扇、門窗等設施
設備汰換、修繕</t>
  </si>
  <si>
    <t>692見晴國小</t>
    <phoneticPr fontId="20" type="noConversion"/>
  </si>
  <si>
    <t>張裕松</t>
  </si>
  <si>
    <t>03-8771574#14</t>
  </si>
  <si>
    <t>操場及教室等</t>
  </si>
  <si>
    <t>693馬遠國小</t>
    <phoneticPr fontId="20" type="noConversion"/>
  </si>
  <si>
    <t>曾文忠</t>
  </si>
  <si>
    <t>691西林國小</t>
    <phoneticPr fontId="20" type="noConversion"/>
  </si>
  <si>
    <t>幹事：沈雪鳳</t>
  </si>
  <si>
    <t>8771064-212</t>
  </si>
  <si>
    <t>學校</t>
  </si>
  <si>
    <t>694紅葉國小</t>
    <phoneticPr fontId="20" type="noConversion"/>
  </si>
  <si>
    <t>花蓮縣萬榮鄉紅葉國民小學</t>
    <phoneticPr fontId="20" type="noConversion"/>
  </si>
  <si>
    <t>03-8872784#12</t>
  </si>
  <si>
    <t>操場等</t>
  </si>
  <si>
    <t>696卓溪國小</t>
    <phoneticPr fontId="20" type="noConversion"/>
  </si>
  <si>
    <t>03-8883514#123</t>
  </si>
  <si>
    <t>活動中心、教室、操場等</t>
  </si>
  <si>
    <t>697崙山國小</t>
    <phoneticPr fontId="20" type="noConversion"/>
  </si>
  <si>
    <t>總務主任 阿度爾</t>
  </si>
  <si>
    <t>田徑場</t>
  </si>
  <si>
    <t>花蓮縣卓溪鄉立山國民小學</t>
    <phoneticPr fontId="20" type="noConversion"/>
  </si>
  <si>
    <t>許曉芬(總務主任)</t>
  </si>
  <si>
    <t>8841358(分機12)19</t>
    <phoneticPr fontId="20" type="noConversion"/>
  </si>
  <si>
    <t>籃球場</t>
  </si>
  <si>
    <t>國民小學教育計畫-各校經常門分支計畫-計時與計件人員酬金 
1.本校人員有校車司機1人(按月支薪).幼童車司機1人(鐘點支薪)薪資.保險.年終工作獎金及退職準備；另編列司機請假(休假)時代理司機之鐘點費。
2.含部分工時人員執勤費及無工友人力校園清潔維護工作費。</t>
  </si>
  <si>
    <t>李鳳嬌</t>
  </si>
  <si>
    <t>8841359#13</t>
  </si>
  <si>
    <t>1.室外綜合球場及停車場。
 2.禮堂。
 3.普通教室及電腦教室。
 4.學校社區共讀站。</t>
  </si>
  <si>
    <t>699卓清國小</t>
    <phoneticPr fontId="20" type="noConversion"/>
  </si>
  <si>
    <t>曹雅華</t>
  </si>
  <si>
    <t>702卓樂國小</t>
    <phoneticPr fontId="20" type="noConversion"/>
  </si>
  <si>
    <t>陳月英</t>
  </si>
  <si>
    <t>8889075#13</t>
  </si>
  <si>
    <t>一班教室、專科教室、禮堂</t>
  </si>
  <si>
    <t>8846058#23</t>
  </si>
  <si>
    <t>651奇美國小</t>
    <phoneticPr fontId="20" type="noConversion"/>
  </si>
  <si>
    <t>花蓮縣瑞穗鄉奇美國民小學</t>
    <phoneticPr fontId="20" type="noConversion"/>
  </si>
  <si>
    <t>8991077#14
0925536693</t>
    <phoneticPr fontId="20" type="noConversion"/>
  </si>
  <si>
    <t>703卓楓國小</t>
    <phoneticPr fontId="20" type="noConversion"/>
  </si>
  <si>
    <t>705西富國小</t>
    <phoneticPr fontId="20" type="noConversion"/>
  </si>
  <si>
    <t>張倪昭葦</t>
  </si>
  <si>
    <t>8702765分機8</t>
  </si>
  <si>
    <t>連通教室. 籃球場</t>
  </si>
  <si>
    <t>706大興國小</t>
    <phoneticPr fontId="20" type="noConversion"/>
  </si>
  <si>
    <t>陳美伶</t>
  </si>
  <si>
    <t>花蓮縣秀林鄉西寶國民小學</t>
    <phoneticPr fontId="20" type="noConversion"/>
  </si>
  <si>
    <t>鄭惠瑜(幹事兼人事.會計)</t>
  </si>
  <si>
    <t>8691041-11</t>
  </si>
  <si>
    <t>學校場地使用租借</t>
  </si>
  <si>
    <t>建築及設備計畫-其他設備計畫-購置機械設備 項下購置環境維護設備－－割草機及鏈鋸與噴霧機
 建築及設備計畫-其他設備計畫-購置什項設備 項下購置科技設備－－空拍機</t>
  </si>
  <si>
    <t>統-收支對列</t>
  </si>
  <si>
    <t>8333547*172</t>
  </si>
  <si>
    <t>體育館.操場.教室</t>
  </si>
  <si>
    <t>111年度本縣所屬各級學校移用基金賸餘數預算調查表</t>
    <phoneticPr fontId="20" type="noConversion"/>
  </si>
  <si>
    <t>單位：新臺幣千元</t>
    <phoneticPr fontId="20" type="noConversion"/>
  </si>
  <si>
    <t>承辦人姓名(職稱)及電話</t>
    <phoneticPr fontId="20" type="noConversion"/>
  </si>
  <si>
    <t>累計留存賸餘數(元)</t>
    <phoneticPr fontId="20" type="noConversion"/>
  </si>
  <si>
    <t>歲出預算科目(千元)</t>
    <phoneticPr fontId="20" type="noConversion"/>
  </si>
  <si>
    <t>備註</t>
    <phoneticPr fontId="20" type="noConversion"/>
  </si>
  <si>
    <t>109年度累計留存賸餘數(核定數)
(A)</t>
    <phoneticPr fontId="20" type="noConversion"/>
  </si>
  <si>
    <t>110年度移用留存歷年賸餘併決算(截至6/28為止) (B)</t>
    <phoneticPr fontId="20" type="noConversion"/>
  </si>
  <si>
    <t>可用累計留存賸餘數
(C=A-B)</t>
    <phoneticPr fontId="20" type="noConversion"/>
  </si>
  <si>
    <t>高中及高職/國民中學/國民小學教育計畫-各校經常門分支計畫</t>
    <phoneticPr fontId="20" type="noConversion"/>
  </si>
  <si>
    <t>建築及設備計畫-由學校編列執行之營建及修繕工程/由學校編列執行之其他設備</t>
    <phoneticPr fontId="20" type="noConversion"/>
  </si>
  <si>
    <t>用途說明【資本門需說明購置項目】</t>
    <phoneticPr fontId="20" type="noConversion"/>
  </si>
  <si>
    <t>經資門總計</t>
    <phoneticPr fontId="20" type="noConversion"/>
  </si>
  <si>
    <t>252一般房屋修護費</t>
    <phoneticPr fontId="20" type="noConversion"/>
  </si>
  <si>
    <t>255機械及設備修護費</t>
    <phoneticPr fontId="20" type="noConversion"/>
  </si>
  <si>
    <t>257雜項設備修護費</t>
    <phoneticPr fontId="20" type="noConversion"/>
  </si>
  <si>
    <t>27D計時與計件人員酬金</t>
    <phoneticPr fontId="20" type="noConversion"/>
  </si>
  <si>
    <t>321辦公(事務)用品</t>
    <phoneticPr fontId="20" type="noConversion"/>
  </si>
  <si>
    <t>32Y其他用品消耗</t>
    <phoneticPr fontId="20" type="noConversion"/>
  </si>
  <si>
    <t>經常門合計</t>
    <phoneticPr fontId="20" type="noConversion"/>
  </si>
  <si>
    <t>513擴充改良房屋建築及設備
 【資本門需1萬元以上】</t>
    <phoneticPr fontId="20" type="noConversion"/>
  </si>
  <si>
    <t>514購置機械及設備 【資本門需1萬元以上】</t>
    <phoneticPr fontId="20" type="noConversion"/>
  </si>
  <si>
    <t>515購置交通及運輸設備【資本門需1萬元以上】</t>
    <phoneticPr fontId="20" type="noConversion"/>
  </si>
  <si>
    <t>516購置雜項設備 【資本門需1萬元以上】</t>
    <phoneticPr fontId="20" type="noConversion"/>
  </si>
  <si>
    <t>521購置電腦軟體 【資本門需1萬元以上】</t>
    <phoneticPr fontId="20" type="noConversion"/>
  </si>
  <si>
    <t>資本門合計</t>
  </si>
  <si>
    <t>林鴻吉 8462610#303</t>
    <phoneticPr fontId="20" type="noConversion"/>
  </si>
  <si>
    <t>514 購置機械及設備：
汰換總務處、輔導室冷氣機2台 100千元
汰換行政用電腦3台 75千元
515購置交通及運輸設備：
學校廣播系統擴大機更換2台 42千元
購置音箱2台 38千元
516購置雜項設備：
汰換飲水機1台 99千元
521購置電腦軟體
新增雲端差勤系統1式 20千元
共計374千元</t>
    <phoneticPr fontId="20" type="noConversion"/>
  </si>
  <si>
    <t>趙麗美(會計主任)8343950</t>
    <phoneticPr fontId="20" type="noConversion"/>
  </si>
  <si>
    <t>事務組長鄭棋鴻8579338#102</t>
    <phoneticPr fontId="20" type="noConversion"/>
  </si>
  <si>
    <t>郭鴻涓
8520803#801</t>
    <phoneticPr fontId="20" type="noConversion"/>
  </si>
  <si>
    <t>蔡莉貞主任8543471#122</t>
    <phoneticPr fontId="20" type="noConversion"/>
  </si>
  <si>
    <t>謝博鈞主任
03-876-1101#214</t>
    <phoneticPr fontId="20" type="noConversion"/>
  </si>
  <si>
    <t xml:space="preserve"> 購買教學設備(電腦、平板)</t>
    <phoneticPr fontId="20" type="noConversion"/>
  </si>
  <si>
    <t>謝博鈞主任
03-870-1027</t>
    <phoneticPr fontId="20" type="noConversion"/>
  </si>
  <si>
    <t>蔡明和總務主任8811002-19</t>
    <phoneticPr fontId="20" type="noConversion"/>
  </si>
  <si>
    <t>50000更換行政及導師電腦 20000購買動力鏈鋸</t>
    <phoneticPr fontId="20" type="noConversion"/>
  </si>
  <si>
    <t>賴科位/總務主任</t>
    <phoneticPr fontId="20" type="noConversion"/>
  </si>
  <si>
    <t>陳柏齊</t>
    <phoneticPr fontId="20" type="noConversion"/>
  </si>
  <si>
    <t>總務主任 038830006*31</t>
  </si>
  <si>
    <t>財務(檔案)用全自動鑽孔機</t>
  </si>
  <si>
    <t>高國中合計</t>
    <phoneticPr fontId="20" type="noConversion"/>
  </si>
  <si>
    <t>兼任會計陳昱吟8322353-512</t>
    <phoneticPr fontId="20" type="noConversion"/>
  </si>
  <si>
    <t>購置置物櫃等雜項設備</t>
    <phoneticPr fontId="20" type="noConversion"/>
  </si>
  <si>
    <t>古淑珍總務主任  038569088#13</t>
    <phoneticPr fontId="20" type="noConversion"/>
  </si>
  <si>
    <t>詹玉秀
幹事
8331163</t>
    <phoneticPr fontId="20" type="noConversion"/>
  </si>
  <si>
    <t>購買桌上型電腦</t>
    <phoneticPr fontId="20" type="noConversion"/>
  </si>
  <si>
    <t>蔡宗憲 幹事 8223208分機21</t>
    <phoneticPr fontId="20" type="noConversion"/>
  </si>
  <si>
    <t>514購置辦公用電腦(留存) 、514購置監視器系統(留存)</t>
    <phoneticPr fontId="20" type="noConversion"/>
  </si>
  <si>
    <t>施惠珍（總務主任））8561395#103</t>
    <phoneticPr fontId="20" type="noConversion"/>
  </si>
  <si>
    <t>會計陳月秋8611006#110</t>
    <phoneticPr fontId="20" type="noConversion"/>
  </si>
  <si>
    <t>進用身心障礙工作者</t>
    <phoneticPr fontId="20" type="noConversion"/>
  </si>
  <si>
    <t>蔡佩芬</t>
    <phoneticPr fontId="20" type="noConversion"/>
  </si>
  <si>
    <t>葉嘉珠</t>
    <phoneticPr fontId="20" type="noConversion"/>
  </si>
  <si>
    <t>鄭榮祺(總務主任)8662600</t>
    <phoneticPr fontId="20" type="noConversion"/>
  </si>
  <si>
    <t>購買3台
桌上型電腦</t>
    <phoneticPr fontId="20" type="noConversion"/>
  </si>
  <si>
    <t>洪小玲8652275</t>
    <phoneticPr fontId="20" type="noConversion"/>
  </si>
  <si>
    <t>監視器</t>
    <phoneticPr fontId="20" type="noConversion"/>
  </si>
  <si>
    <t>總務主任</t>
    <phoneticPr fontId="20" type="noConversion"/>
  </si>
  <si>
    <t>行政教學用資訊投影設備</t>
    <phoneticPr fontId="20" type="noConversion"/>
  </si>
  <si>
    <t>陳正田
8701134</t>
    <phoneticPr fontId="20" type="noConversion"/>
  </si>
  <si>
    <t>班級教室設置防盜花格鋁窗和紗窗</t>
    <phoneticPr fontId="20" type="noConversion"/>
  </si>
  <si>
    <t>幹事陳振緒</t>
    <phoneticPr fontId="20" type="noConversion"/>
  </si>
  <si>
    <t>幹事陳雅芬878-1037*215</t>
  </si>
  <si>
    <t>劉翠雯8781021#14</t>
    <phoneticPr fontId="20" type="noConversion"/>
  </si>
  <si>
    <t>1.遮雨棚1式55千元
2.活動中心布幕1式45千元</t>
    <phoneticPr fontId="20" type="noConversion"/>
  </si>
  <si>
    <t>幹事
8851006</t>
    <phoneticPr fontId="20" type="noConversion"/>
  </si>
  <si>
    <t>總務 吳聖才 8872628-23</t>
    <phoneticPr fontId="20" type="noConversion"/>
  </si>
  <si>
    <t>校長兼會議室空調設備(冷氣機2組)</t>
    <phoneticPr fontId="20" type="noConversion"/>
  </si>
  <si>
    <t>周佳信(總務主任)8872824#102</t>
    <phoneticPr fontId="20" type="noConversion"/>
  </si>
  <si>
    <t>採購高枝鏈鋸</t>
    <phoneticPr fontId="20" type="noConversion"/>
  </si>
  <si>
    <t>改善教學環境</t>
    <phoneticPr fontId="20" type="noConversion"/>
  </si>
  <si>
    <t>柯健二
038882372#133</t>
    <phoneticPr fontId="20" type="noConversion"/>
  </si>
  <si>
    <t>夏志方幹事8861242-15</t>
    <phoneticPr fontId="20" type="noConversion"/>
  </si>
  <si>
    <t>購置筆記型電腦1台</t>
    <phoneticPr fontId="20" type="noConversion"/>
  </si>
  <si>
    <t>王莉雅(兼任會計)
8681056分機15</t>
    <phoneticPr fontId="20" type="noConversion"/>
  </si>
  <si>
    <t>1.特教教室地板改善9萬元
2.教室天花板裝修30萬元
3.購置割草機6萬元</t>
    <phoneticPr fontId="20" type="noConversion"/>
  </si>
  <si>
    <t>林書羽(幹事)8264900</t>
    <phoneticPr fontId="20" type="noConversion"/>
  </si>
  <si>
    <t>不銹鋼爬梯 11000元</t>
    <phoneticPr fontId="20" type="noConversion"/>
  </si>
  <si>
    <t>盧素停</t>
    <phoneticPr fontId="20" type="noConversion"/>
  </si>
  <si>
    <t>購置背式割草機</t>
    <phoneticPr fontId="20" type="noConversion"/>
  </si>
  <si>
    <t>曾文忠
幹事
8811371</t>
    <phoneticPr fontId="20" type="noConversion"/>
  </si>
  <si>
    <t>學校教室窗戶改善工程560,000元
增購人事筆記型電腦一台30,000元</t>
    <phoneticPr fontId="20" type="noConversion"/>
  </si>
  <si>
    <t>邱永順
8841350#15</t>
    <phoneticPr fontId="20" type="noConversion"/>
  </si>
  <si>
    <t>購置個人電腦(不含螢幕)2台</t>
    <phoneticPr fontId="20" type="noConversion"/>
  </si>
  <si>
    <t>陳月英/教師兼總務主任/8889075#13</t>
    <phoneticPr fontId="20" type="noConversion"/>
  </si>
  <si>
    <t>禮堂投影機及充實幼兒園設備</t>
    <phoneticPr fontId="20" type="noConversion"/>
  </si>
  <si>
    <t>陳振坤</t>
    <phoneticPr fontId="20" type="noConversion"/>
  </si>
  <si>
    <t>【514】購置平板電腦3台、筆記型電腦2台</t>
    <phoneticPr fontId="20" type="noConversion"/>
  </si>
  <si>
    <t>劉伃真幹事</t>
    <phoneticPr fontId="20" type="noConversion"/>
  </si>
  <si>
    <t>購買行政用電腦螢幕</t>
    <phoneticPr fontId="20" type="noConversion"/>
  </si>
  <si>
    <t>國小合計</t>
    <phoneticPr fontId="20" type="noConversion"/>
  </si>
  <si>
    <t>總計</t>
    <phoneticPr fontId="20" type="noConversion"/>
  </si>
  <si>
    <t>花蓮縣政府教育處暨所屬學校111年度車輛費用分析總表</t>
    <phoneticPr fontId="9" type="noConversion"/>
  </si>
  <si>
    <t>N04C-UH11430</t>
    <phoneticPr fontId="9" type="noConversion"/>
  </si>
  <si>
    <t>458-WB</t>
    <phoneticPr fontId="9" type="noConversion"/>
  </si>
  <si>
    <t>N04C-UH11431</t>
  </si>
  <si>
    <t>460-WB</t>
  </si>
  <si>
    <t>大客車</t>
    <phoneticPr fontId="20" type="noConversion"/>
  </si>
  <si>
    <t>J08ETE22306</t>
    <phoneticPr fontId="9" type="noConversion"/>
  </si>
  <si>
    <t>470WB</t>
    <phoneticPr fontId="9" type="noConversion"/>
  </si>
  <si>
    <t>J08ETE19969</t>
    <phoneticPr fontId="9" type="noConversion"/>
  </si>
  <si>
    <t>997WB</t>
    <phoneticPr fontId="20" type="noConversion"/>
  </si>
  <si>
    <t>J08ETB15824</t>
    <phoneticPr fontId="9" type="noConversion"/>
  </si>
  <si>
    <t>989WB</t>
    <phoneticPr fontId="20" type="noConversion"/>
  </si>
  <si>
    <t>J08EVN11486</t>
    <phoneticPr fontId="77" type="noConversion"/>
  </si>
  <si>
    <t>KJA-6015</t>
    <phoneticPr fontId="77" type="noConversion"/>
  </si>
  <si>
    <t>109.10</t>
    <phoneticPr fontId="77" type="noConversion"/>
  </si>
  <si>
    <t>J08ETE19967</t>
    <phoneticPr fontId="9" type="noConversion"/>
  </si>
  <si>
    <t>998WB</t>
    <phoneticPr fontId="20" type="noConversion"/>
  </si>
  <si>
    <t>J08EVN11483</t>
    <phoneticPr fontId="77" type="noConversion"/>
  </si>
  <si>
    <t>KJA-6017</t>
    <phoneticPr fontId="77" type="noConversion"/>
  </si>
  <si>
    <t>N04CUH14911</t>
    <phoneticPr fontId="9" type="noConversion"/>
  </si>
  <si>
    <t>488WB</t>
    <phoneticPr fontId="20" type="noConversion"/>
  </si>
  <si>
    <t>4P10-E19313</t>
    <phoneticPr fontId="77" type="noConversion"/>
  </si>
  <si>
    <t>PAB-867</t>
    <phoneticPr fontId="77" type="noConversion"/>
  </si>
  <si>
    <t>J08EVN110198</t>
    <phoneticPr fontId="9" type="noConversion"/>
  </si>
  <si>
    <t>427WB</t>
    <phoneticPr fontId="9" type="noConversion"/>
  </si>
  <si>
    <t>J08EVN11485</t>
    <phoneticPr fontId="77" type="noConversion"/>
  </si>
  <si>
    <t>KJA-6013</t>
    <phoneticPr fontId="77" type="noConversion"/>
  </si>
  <si>
    <t>J08ETB24073</t>
    <phoneticPr fontId="9" type="noConversion"/>
  </si>
  <si>
    <t>490WB</t>
    <phoneticPr fontId="9" type="noConversion"/>
  </si>
  <si>
    <t>J08ETE24074</t>
    <phoneticPr fontId="9" type="noConversion"/>
  </si>
  <si>
    <t>489WB</t>
    <phoneticPr fontId="9" type="noConversion"/>
  </si>
  <si>
    <t>J08ETE22313</t>
    <phoneticPr fontId="9" type="noConversion"/>
  </si>
  <si>
    <t>469WB</t>
    <phoneticPr fontId="9" type="noConversion"/>
  </si>
  <si>
    <t>6HK1-227870</t>
    <phoneticPr fontId="9" type="noConversion"/>
  </si>
  <si>
    <t>PAB-851</t>
    <phoneticPr fontId="9" type="noConversion"/>
  </si>
  <si>
    <t>J08ETE22312</t>
    <phoneticPr fontId="9" type="noConversion"/>
  </si>
  <si>
    <t>473WB</t>
    <phoneticPr fontId="9" type="noConversion"/>
  </si>
  <si>
    <t>大客車</t>
  </si>
  <si>
    <t>豐田</t>
  </si>
  <si>
    <t>N04C-UH23076</t>
  </si>
  <si>
    <t>PAB-857</t>
  </si>
  <si>
    <t>小客車</t>
  </si>
  <si>
    <t>福特</t>
  </si>
  <si>
    <t>WF03XXTTG3LA38348</t>
    <phoneticPr fontId="20" type="noConversion"/>
  </si>
  <si>
    <t>AXS-7692</t>
  </si>
  <si>
    <t>471WB</t>
    <phoneticPr fontId="9" type="noConversion"/>
  </si>
  <si>
    <t>472WB</t>
    <phoneticPr fontId="9" type="noConversion"/>
  </si>
  <si>
    <t>N04C-UH23083</t>
  </si>
  <si>
    <t>PAB-855</t>
  </si>
  <si>
    <t>福斯</t>
  </si>
  <si>
    <t>WV2ZZZ7HZEH096036</t>
  </si>
  <si>
    <t>AGM-3382</t>
  </si>
  <si>
    <t>4P10-E30195</t>
    <phoneticPr fontId="77" type="noConversion"/>
  </si>
  <si>
    <t>PAB-161</t>
    <phoneticPr fontId="77" type="noConversion"/>
  </si>
  <si>
    <t>N04C-UH22973</t>
  </si>
  <si>
    <t>PAB-859</t>
  </si>
  <si>
    <t>AMU3168</t>
    <phoneticPr fontId="9" type="noConversion"/>
  </si>
  <si>
    <t>4P10-E19324</t>
    <phoneticPr fontId="77" type="noConversion"/>
  </si>
  <si>
    <t>PAB-869</t>
    <phoneticPr fontId="77" type="noConversion"/>
  </si>
  <si>
    <t>896WB</t>
    <phoneticPr fontId="9" type="noConversion"/>
  </si>
  <si>
    <t>WF03XXTTG3GD13337</t>
  </si>
  <si>
    <t>ATE-7025</t>
  </si>
  <si>
    <t>106.10</t>
    <phoneticPr fontId="20" type="noConversion"/>
  </si>
  <si>
    <t>4P10-D95435</t>
    <phoneticPr fontId="77" type="noConversion"/>
  </si>
  <si>
    <t>PAA-786</t>
    <phoneticPr fontId="77" type="noConversion"/>
  </si>
  <si>
    <t>492WB</t>
    <phoneticPr fontId="9" type="noConversion"/>
  </si>
  <si>
    <t>JTGFP518404502187</t>
  </si>
  <si>
    <t>426-WB</t>
  </si>
  <si>
    <t>WF03XXTTG3GK82293</t>
  </si>
  <si>
    <t>ARG-5693</t>
  </si>
  <si>
    <t>中華DE242LC2</t>
  </si>
  <si>
    <t>4G64CD35928</t>
  </si>
  <si>
    <t>ANV-6170</t>
  </si>
  <si>
    <t>幼兒車</t>
    <phoneticPr fontId="20" type="noConversion"/>
  </si>
  <si>
    <t>4P10-E30198</t>
    <phoneticPr fontId="77" type="noConversion"/>
  </si>
  <si>
    <t>PAD-151</t>
    <phoneticPr fontId="77" type="noConversion"/>
  </si>
  <si>
    <t>4G64C035662</t>
  </si>
  <si>
    <t>ANN-3921</t>
  </si>
  <si>
    <t>4P10-E31383</t>
    <phoneticPr fontId="77" type="noConversion"/>
  </si>
  <si>
    <t>PAA-785</t>
    <phoneticPr fontId="77" type="noConversion"/>
  </si>
  <si>
    <t>中華DE241LC2A</t>
    <phoneticPr fontId="20" type="noConversion"/>
  </si>
  <si>
    <t>4G69S4NSYJ7428</t>
    <phoneticPr fontId="20" type="noConversion"/>
  </si>
  <si>
    <t>BJW-3995</t>
    <phoneticPr fontId="20" type="noConversion"/>
  </si>
  <si>
    <t>109.10</t>
    <phoneticPr fontId="20" type="noConversion"/>
  </si>
  <si>
    <t>491WB</t>
    <phoneticPr fontId="9" type="noConversion"/>
  </si>
  <si>
    <t>4G69S4NSYD1131</t>
    <phoneticPr fontId="20" type="noConversion"/>
  </si>
  <si>
    <t>BFW-3510</t>
    <phoneticPr fontId="20" type="noConversion"/>
  </si>
  <si>
    <t>J08EVN11488</t>
    <phoneticPr fontId="77" type="noConversion"/>
  </si>
  <si>
    <t>KJA-6016</t>
    <phoneticPr fontId="77" type="noConversion"/>
  </si>
  <si>
    <t>800體育高中</t>
    <phoneticPr fontId="9" type="noConversion"/>
  </si>
  <si>
    <t>重機車</t>
    <phoneticPr fontId="9" type="noConversion"/>
  </si>
  <si>
    <t>光陽</t>
    <phoneticPr fontId="9" type="noConversion"/>
  </si>
  <si>
    <t>SG30AA105100</t>
    <phoneticPr fontId="9" type="noConversion"/>
  </si>
  <si>
    <t>HX5-297</t>
    <phoneticPr fontId="9" type="noConversion"/>
  </si>
  <si>
    <t>教育處</t>
    <phoneticPr fontId="9" type="noConversion"/>
  </si>
  <si>
    <t>700古風國小-1</t>
    <phoneticPr fontId="20" type="noConversion"/>
  </si>
  <si>
    <t>700古風國小-2</t>
  </si>
  <si>
    <t>教育處-1</t>
    <phoneticPr fontId="9" type="noConversion"/>
  </si>
  <si>
    <t>82523575S</t>
    <phoneticPr fontId="9" type="noConversion"/>
  </si>
  <si>
    <t>0712-TP</t>
    <phoneticPr fontId="9" type="noConversion"/>
  </si>
  <si>
    <t>教育處-2</t>
  </si>
  <si>
    <t>AET032477</t>
    <phoneticPr fontId="9" type="noConversion"/>
  </si>
  <si>
    <t>U8-0241</t>
    <phoneticPr fontId="9" type="noConversion"/>
  </si>
  <si>
    <t>教育處-3</t>
  </si>
  <si>
    <t>4JI2RE10771</t>
    <phoneticPr fontId="9" type="noConversion"/>
  </si>
  <si>
    <t>ASB-7332</t>
    <phoneticPr fontId="9" type="noConversion"/>
  </si>
  <si>
    <t>教育處-4</t>
  </si>
  <si>
    <t>納智捷</t>
    <phoneticPr fontId="9" type="noConversion"/>
  </si>
  <si>
    <t>G22TGC0001498</t>
    <phoneticPr fontId="9" type="noConversion"/>
  </si>
  <si>
    <t>ASC-2380</t>
    <phoneticPr fontId="9" type="noConversion"/>
  </si>
  <si>
    <t>教育處-5</t>
  </si>
  <si>
    <t>G22TGC0001493</t>
    <phoneticPr fontId="9" type="noConversion"/>
  </si>
  <si>
    <t>ASC-2381</t>
    <phoneticPr fontId="9" type="noConversion"/>
  </si>
  <si>
    <t>考試報名費收支對列</t>
    <phoneticPr fontId="20" type="noConversion"/>
  </si>
  <si>
    <t>權利金/受贈收入
收支對列</t>
    <phoneticPr fontId="17" type="noConversion"/>
  </si>
  <si>
    <t>110學年度幼兒園教保員</t>
    <phoneticPr fontId="20" type="noConversion"/>
  </si>
  <si>
    <t>110學年度幼兒園增置廚工(專任)</t>
    <phoneticPr fontId="20" type="noConversion"/>
  </si>
  <si>
    <t>110學年度幼兒園增置廚工（部份工時）</t>
    <phoneticPr fontId="20" type="noConversion"/>
  </si>
  <si>
    <t>110學年度幼兒園護理人員</t>
    <phoneticPr fontId="20" type="noConversion"/>
  </si>
  <si>
    <t>110學年度幼兒園教保員(含增置)</t>
    <phoneticPr fontId="20" type="noConversion"/>
  </si>
  <si>
    <t>110學年度幼兒園增置廚工（專）</t>
    <phoneticPr fontId="20" type="noConversion"/>
  </si>
  <si>
    <t>110學年度幼兒園增置廚工</t>
    <phoneticPr fontId="20" type="noConversion"/>
  </si>
  <si>
    <t>月退(兼)含首期(教育人員)</t>
    <phoneticPr fontId="20" type="noConversion"/>
  </si>
  <si>
    <t>幼兒園增置廚工(114工員工資、人員類別-正式人員)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</si>
</sst>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General_)"/>
    <numFmt numFmtId="178" formatCode="0.00_)"/>
    <numFmt numFmtId="179" formatCode="#,##0_ "/>
    <numFmt numFmtId="180" formatCode="#,##0_ ;[Red]\-#,##0\ "/>
    <numFmt numFmtId="181" formatCode="#,##0_);[Red]\(#,##0\)"/>
    <numFmt numFmtId="182" formatCode="_(* #,##0_);_(* \(#,##0\);_(* &quot;-&quot;??_);_(@_)"/>
    <numFmt numFmtId="183" formatCode="#,##0.0_);[Red]\(#,##0.0\)"/>
    <numFmt numFmtId="184" formatCode="#,##0.0_ "/>
    <numFmt numFmtId="185" formatCode="#,##0.00_ "/>
    <numFmt numFmtId="186" formatCode="#,##0;[Red]#,##0"/>
    <numFmt numFmtId="187" formatCode="#,##0.0;[Red]#,##0.0"/>
    <numFmt numFmtId="188" formatCode="0.00;[Red]0.00"/>
  </numFmts>
  <fonts count="10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1"/>
      <name val="Times New Roman"/>
      <family val="1"/>
    </font>
    <font>
      <sz val="12"/>
      <name val="Courier"/>
      <family val="3"/>
    </font>
    <font>
      <b/>
      <i/>
      <sz val="16"/>
      <name val="Helv"/>
      <family val="2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8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10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Arial"/>
      <family val="2"/>
    </font>
    <font>
      <sz val="10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20"/>
      <color indexed="9"/>
      <name val="標楷體"/>
      <family val="4"/>
      <charset val="136"/>
    </font>
    <font>
      <b/>
      <sz val="20"/>
      <color indexed="9"/>
      <name val="Times New Roman"/>
      <family val="1"/>
    </font>
    <font>
      <b/>
      <sz val="20"/>
      <name val="Times New Roman"/>
      <family val="1"/>
    </font>
    <font>
      <sz val="13"/>
      <name val="標楷體"/>
      <family val="4"/>
      <charset val="136"/>
    </font>
    <font>
      <sz val="13"/>
      <name val="Arial"/>
      <family val="2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0"/>
      <color indexed="8"/>
      <name val="新細明體"/>
      <family val="1"/>
      <charset val="136"/>
    </font>
    <font>
      <sz val="10"/>
      <color indexed="8"/>
      <name val="Arial"/>
      <family val="2"/>
    </font>
    <font>
      <sz val="13"/>
      <color indexed="8"/>
      <name val="Arial"/>
      <family val="2"/>
    </font>
    <font>
      <b/>
      <sz val="20"/>
      <color indexed="8"/>
      <name val="Times New Roman"/>
      <family val="1"/>
    </font>
    <font>
      <sz val="12"/>
      <color indexed="12"/>
      <name val="Arial"/>
      <family val="2"/>
    </font>
    <font>
      <sz val="10"/>
      <color indexed="12"/>
      <name val="標楷體"/>
      <family val="4"/>
      <charset val="136"/>
    </font>
    <font>
      <sz val="10"/>
      <color indexed="10"/>
      <name val="標楷體"/>
      <family val="4"/>
      <charset val="136"/>
    </font>
    <font>
      <sz val="14"/>
      <name val="Arial"/>
      <family val="2"/>
    </font>
    <font>
      <b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12"/>
      <name val="標楷體"/>
      <family val="4"/>
      <charset val="136"/>
    </font>
    <font>
      <sz val="14"/>
      <color indexed="18"/>
      <name val="標楷體"/>
      <family val="4"/>
      <charset val="136"/>
    </font>
    <font>
      <sz val="14"/>
      <color indexed="18"/>
      <name val="Times New Roman"/>
      <family val="1"/>
    </font>
    <font>
      <sz val="14"/>
      <color indexed="10"/>
      <name val="Times New Roman"/>
      <family val="1"/>
    </font>
    <font>
      <b/>
      <sz val="8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Arial"/>
      <family val="2"/>
    </font>
    <font>
      <sz val="16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theme="1"/>
      <name val="標楷體"/>
      <family val="4"/>
      <charset val="136"/>
    </font>
    <font>
      <sz val="9"/>
      <color theme="1"/>
      <name val="新細明體"/>
      <family val="1"/>
      <charset val="136"/>
    </font>
    <font>
      <sz val="7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8"/>
      <color theme="1"/>
      <name val="新細明體"/>
      <family val="1"/>
      <charset val="136"/>
    </font>
    <font>
      <b/>
      <sz val="10"/>
      <color rgb="FFFF0000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8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color indexed="8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name val="標楷體"/>
      <family val="4"/>
      <charset val="136"/>
    </font>
    <font>
      <sz val="10"/>
      <name val="細明體"/>
      <family val="3"/>
      <charset val="136"/>
    </font>
    <font>
      <b/>
      <sz val="1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color indexed="10"/>
      <name val="Arial"/>
      <family val="2"/>
    </font>
    <font>
      <sz val="10"/>
      <color indexed="58"/>
      <name val="Arial"/>
      <family val="2"/>
    </font>
    <font>
      <sz val="10"/>
      <color theme="1"/>
      <name val="Arial"/>
      <family val="2"/>
    </font>
    <font>
      <sz val="12"/>
      <color theme="1"/>
      <name val="DFKai-SB"/>
      <family val="4"/>
      <charset val="136"/>
    </font>
    <font>
      <sz val="9"/>
      <color theme="1"/>
      <name val="Arial"/>
      <family val="2"/>
    </font>
    <font>
      <sz val="12"/>
      <color rgb="FFFF0000"/>
      <name val="DFKai-SB"/>
      <family val="4"/>
      <charset val="136"/>
    </font>
    <font>
      <sz val="10"/>
      <color rgb="FFFF0000"/>
      <name val="DFKai-SB"/>
      <family val="4"/>
      <charset val="136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 tint="4.9989318521683403E-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DCA2F6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99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7">
    <xf numFmtId="0" fontId="0" fillId="0" borderId="0"/>
    <xf numFmtId="38" fontId="4" fillId="0" borderId="0" applyBorder="0" applyAlignment="0"/>
    <xf numFmtId="177" fontId="5" fillId="2" borderId="1" applyNumberFormat="0" applyFont="0" applyFill="0" applyBorder="0">
      <alignment horizontal="center" vertical="center"/>
    </xf>
    <xf numFmtId="178" fontId="6" fillId="0" borderId="0"/>
    <xf numFmtId="0" fontId="3" fillId="0" borderId="0"/>
    <xf numFmtId="0" fontId="2" fillId="0" borderId="0">
      <alignment vertical="center"/>
    </xf>
    <xf numFmtId="0" fontId="12" fillId="0" borderId="0">
      <alignment vertical="center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5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41" fontId="2" fillId="0" borderId="0" applyFont="0" applyFill="0" applyBorder="0" applyAlignment="0" applyProtection="0"/>
    <xf numFmtId="0" fontId="7" fillId="0" borderId="0"/>
    <xf numFmtId="43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>
      <alignment vertical="top"/>
    </xf>
    <xf numFmtId="0" fontId="7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top"/>
    </xf>
  </cellStyleXfs>
  <cellXfs count="598">
    <xf numFmtId="0" fontId="0" fillId="0" borderId="0" xfId="0"/>
    <xf numFmtId="176" fontId="16" fillId="2" borderId="0" xfId="9" applyNumberFormat="1" applyFont="1" applyFill="1" applyAlignment="1">
      <alignment vertical="center"/>
    </xf>
    <xf numFmtId="0" fontId="12" fillId="0" borderId="0" xfId="6">
      <alignment vertical="center"/>
    </xf>
    <xf numFmtId="0" fontId="16" fillId="0" borderId="0" xfId="6" applyFont="1" applyFill="1">
      <alignment vertical="center"/>
    </xf>
    <xf numFmtId="0" fontId="12" fillId="0" borderId="0" xfId="6" applyFill="1">
      <alignment vertical="center"/>
    </xf>
    <xf numFmtId="0" fontId="12" fillId="0" borderId="0" xfId="6" applyFont="1" applyFill="1">
      <alignment vertical="center"/>
    </xf>
    <xf numFmtId="0" fontId="16" fillId="0" borderId="0" xfId="6" applyFont="1">
      <alignment vertical="center"/>
    </xf>
    <xf numFmtId="0" fontId="16" fillId="2" borderId="0" xfId="6" applyFont="1" applyFill="1">
      <alignment vertical="center"/>
    </xf>
    <xf numFmtId="0" fontId="12" fillId="2" borderId="0" xfId="6" applyFill="1">
      <alignment vertical="center"/>
    </xf>
    <xf numFmtId="0" fontId="18" fillId="0" borderId="0" xfId="6" applyFont="1">
      <alignment vertical="center"/>
    </xf>
    <xf numFmtId="181" fontId="28" fillId="3" borderId="3" xfId="6" applyNumberFormat="1" applyFont="1" applyFill="1" applyBorder="1" applyAlignment="1" applyProtection="1">
      <alignment horizontal="left" vertical="center"/>
      <protection locked="0"/>
    </xf>
    <xf numFmtId="0" fontId="29" fillId="3" borderId="4" xfId="6" applyFont="1" applyFill="1" applyBorder="1" applyAlignment="1">
      <alignment horizontal="left"/>
    </xf>
    <xf numFmtId="0" fontId="29" fillId="3" borderId="4" xfId="6" applyFont="1" applyFill="1" applyBorder="1" applyAlignment="1">
      <alignment horizontal="right"/>
    </xf>
    <xf numFmtId="0" fontId="29" fillId="0" borderId="4" xfId="6" applyFont="1" applyFill="1" applyBorder="1" applyAlignment="1">
      <alignment horizontal="left"/>
    </xf>
    <xf numFmtId="0" fontId="30" fillId="0" borderId="4" xfId="6" applyFont="1" applyFill="1" applyBorder="1" applyAlignment="1">
      <alignment horizontal="left"/>
    </xf>
    <xf numFmtId="0" fontId="30" fillId="0" borderId="5" xfId="6" applyFont="1" applyFill="1" applyBorder="1" applyAlignment="1">
      <alignment horizontal="left"/>
    </xf>
    <xf numFmtId="181" fontId="8" fillId="0" borderId="0" xfId="6" applyNumberFormat="1" applyFont="1" applyProtection="1">
      <alignment vertical="center"/>
      <protection locked="0"/>
    </xf>
    <xf numFmtId="181" fontId="31" fillId="0" borderId="0" xfId="6" applyNumberFormat="1" applyFont="1" applyProtection="1">
      <alignment vertical="center"/>
      <protection locked="0"/>
    </xf>
    <xf numFmtId="181" fontId="22" fillId="4" borderId="1" xfId="6" applyNumberFormat="1" applyFont="1" applyFill="1" applyBorder="1" applyAlignment="1" applyProtection="1">
      <alignment vertical="center"/>
    </xf>
    <xf numFmtId="181" fontId="31" fillId="4" borderId="0" xfId="6" applyNumberFormat="1" applyFont="1" applyFill="1" applyBorder="1" applyAlignment="1" applyProtection="1">
      <alignment vertical="center"/>
      <protection locked="0"/>
    </xf>
    <xf numFmtId="181" fontId="32" fillId="0" borderId="1" xfId="6" applyNumberFormat="1" applyFont="1" applyFill="1" applyBorder="1" applyAlignment="1" applyProtection="1">
      <alignment vertical="center"/>
      <protection locked="0"/>
    </xf>
    <xf numFmtId="181" fontId="31" fillId="0" borderId="0" xfId="6" applyNumberFormat="1" applyFont="1" applyAlignment="1" applyProtection="1">
      <alignment vertical="center"/>
      <protection locked="0"/>
    </xf>
    <xf numFmtId="181" fontId="8" fillId="0" borderId="0" xfId="6" applyNumberFormat="1" applyFont="1" applyAlignment="1" applyProtection="1">
      <alignment vertical="center"/>
      <protection locked="0"/>
    </xf>
    <xf numFmtId="181" fontId="31" fillId="0" borderId="0" xfId="6" applyNumberFormat="1" applyFont="1" applyFill="1" applyAlignment="1" applyProtection="1">
      <alignment vertical="center"/>
      <protection locked="0"/>
    </xf>
    <xf numFmtId="181" fontId="31" fillId="0" borderId="0" xfId="6" applyNumberFormat="1" applyFont="1" applyBorder="1" applyAlignment="1" applyProtection="1">
      <alignment vertical="center"/>
      <protection locked="0"/>
    </xf>
    <xf numFmtId="0" fontId="8" fillId="0" borderId="0" xfId="6" applyFont="1" applyAlignment="1" applyProtection="1">
      <alignment vertical="center"/>
      <protection locked="0"/>
    </xf>
    <xf numFmtId="0" fontId="8" fillId="0" borderId="1" xfId="6" applyFont="1" applyBorder="1" applyProtection="1">
      <alignment vertical="center"/>
      <protection locked="0"/>
    </xf>
    <xf numFmtId="0" fontId="8" fillId="0" borderId="0" xfId="6" applyFont="1" applyProtection="1">
      <alignment vertical="center"/>
      <protection locked="0"/>
    </xf>
    <xf numFmtId="0" fontId="8" fillId="0" borderId="1" xfId="6" applyFont="1" applyFill="1" applyBorder="1" applyProtection="1">
      <alignment vertical="center"/>
      <protection locked="0"/>
    </xf>
    <xf numFmtId="0" fontId="8" fillId="0" borderId="0" xfId="6" applyFont="1" applyFill="1" applyProtection="1">
      <alignment vertical="center"/>
      <protection locked="0"/>
    </xf>
    <xf numFmtId="0" fontId="8" fillId="5" borderId="0" xfId="6" applyFont="1" applyFill="1" applyProtection="1">
      <alignment vertical="center"/>
      <protection locked="0"/>
    </xf>
    <xf numFmtId="181" fontId="8" fillId="0" borderId="0" xfId="6" applyNumberFormat="1" applyFont="1" applyFill="1" applyProtection="1">
      <alignment vertical="center"/>
      <protection locked="0"/>
    </xf>
    <xf numFmtId="0" fontId="8" fillId="0" borderId="0" xfId="6" applyFont="1" applyFill="1" applyAlignment="1" applyProtection="1">
      <alignment horizontal="right" vertical="center"/>
      <protection locked="0"/>
    </xf>
    <xf numFmtId="0" fontId="8" fillId="0" borderId="0" xfId="6" applyFont="1" applyAlignment="1" applyProtection="1">
      <alignment horizontal="right" vertical="center"/>
      <protection locked="0"/>
    </xf>
    <xf numFmtId="181" fontId="8" fillId="0" borderId="0" xfId="6" applyNumberFormat="1" applyFont="1" applyAlignment="1" applyProtection="1">
      <alignment horizontal="center"/>
      <protection locked="0"/>
    </xf>
    <xf numFmtId="181" fontId="8" fillId="0" borderId="0" xfId="6" applyNumberFormat="1" applyFont="1" applyAlignment="1" applyProtection="1">
      <alignment horizontal="right" vertical="center"/>
      <protection locked="0"/>
    </xf>
    <xf numFmtId="0" fontId="15" fillId="0" borderId="0" xfId="6" applyFont="1" applyFill="1">
      <alignment vertical="center"/>
    </xf>
    <xf numFmtId="176" fontId="36" fillId="2" borderId="0" xfId="9" applyNumberFormat="1" applyFont="1" applyFill="1" applyAlignment="1">
      <alignment vertical="center"/>
    </xf>
    <xf numFmtId="181" fontId="40" fillId="4" borderId="1" xfId="6" applyNumberFormat="1" applyFont="1" applyFill="1" applyBorder="1" applyAlignment="1" applyProtection="1">
      <alignment vertical="center"/>
    </xf>
    <xf numFmtId="181" fontId="40" fillId="0" borderId="1" xfId="6" applyNumberFormat="1" applyFont="1" applyFill="1" applyBorder="1" applyAlignment="1" applyProtection="1">
      <alignment vertical="center"/>
    </xf>
    <xf numFmtId="181" fontId="40" fillId="4" borderId="1" xfId="6" applyNumberFormat="1" applyFont="1" applyFill="1" applyBorder="1" applyAlignment="1" applyProtection="1">
      <alignment horizontal="right" vertical="center"/>
    </xf>
    <xf numFmtId="176" fontId="19" fillId="2" borderId="0" xfId="9" applyNumberFormat="1" applyFont="1" applyFill="1" applyAlignment="1">
      <alignment vertical="center"/>
    </xf>
    <xf numFmtId="0" fontId="8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5" applyFont="1" applyFill="1" applyAlignment="1">
      <alignment vertical="center"/>
    </xf>
    <xf numFmtId="0" fontId="2" fillId="0" borderId="0" xfId="5" applyFont="1">
      <alignment vertical="center"/>
    </xf>
    <xf numFmtId="0" fontId="7" fillId="0" borderId="0" xfId="5" applyFont="1" applyAlignment="1">
      <alignment vertical="center"/>
    </xf>
    <xf numFmtId="0" fontId="30" fillId="0" borderId="5" xfId="6" applyFont="1" applyFill="1" applyBorder="1" applyAlignment="1">
      <alignment horizontal="left" shrinkToFit="1"/>
    </xf>
    <xf numFmtId="0" fontId="8" fillId="0" borderId="0" xfId="6" applyFont="1" applyFill="1" applyAlignment="1" applyProtection="1">
      <alignment vertical="center" shrinkToFit="1"/>
      <protection locked="0"/>
    </xf>
    <xf numFmtId="181" fontId="8" fillId="0" borderId="0" xfId="6" applyNumberFormat="1" applyFont="1" applyFill="1" applyAlignment="1" applyProtection="1">
      <alignment vertical="center" shrinkToFit="1"/>
      <protection locked="0"/>
    </xf>
    <xf numFmtId="181" fontId="43" fillId="4" borderId="1" xfId="6" applyNumberFormat="1" applyFont="1" applyFill="1" applyBorder="1" applyAlignment="1" applyProtection="1">
      <alignment vertical="center"/>
    </xf>
    <xf numFmtId="181" fontId="43" fillId="4" borderId="1" xfId="6" applyNumberFormat="1" applyFont="1" applyFill="1" applyBorder="1" applyAlignment="1" applyProtection="1">
      <alignment vertical="center" shrinkToFit="1"/>
    </xf>
    <xf numFmtId="181" fontId="44" fillId="4" borderId="1" xfId="6" applyNumberFormat="1" applyFont="1" applyFill="1" applyBorder="1" applyAlignment="1" applyProtection="1">
      <alignment horizontal="center" vertical="center"/>
      <protection locked="0"/>
    </xf>
    <xf numFmtId="41" fontId="45" fillId="0" borderId="1" xfId="6" applyNumberFormat="1" applyFont="1" applyFill="1" applyBorder="1" applyAlignment="1" applyProtection="1">
      <alignment horizontal="center" vertical="center" shrinkToFit="1"/>
      <protection locked="0"/>
    </xf>
    <xf numFmtId="41" fontId="45" fillId="0" borderId="1" xfId="6" applyNumberFormat="1" applyFont="1" applyBorder="1" applyAlignment="1" applyProtection="1">
      <alignment horizontal="center" vertical="center" shrinkToFit="1"/>
      <protection locked="0"/>
    </xf>
    <xf numFmtId="3" fontId="10" fillId="0" borderId="1" xfId="0" applyNumberFormat="1" applyFont="1" applyFill="1" applyBorder="1" applyAlignment="1">
      <alignment horizontal="center" vertical="center" shrinkToFit="1"/>
    </xf>
    <xf numFmtId="3" fontId="45" fillId="0" borderId="1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181" fontId="21" fillId="0" borderId="0" xfId="6" applyNumberFormat="1" applyFont="1" applyAlignment="1" applyProtection="1">
      <alignment horizontal="center" vertical="center"/>
      <protection locked="0"/>
    </xf>
    <xf numFmtId="0" fontId="39" fillId="0" borderId="4" xfId="6" applyFont="1" applyFill="1" applyBorder="1" applyAlignment="1">
      <alignment horizontal="left"/>
    </xf>
    <xf numFmtId="181" fontId="35" fillId="0" borderId="1" xfId="6" applyNumberFormat="1" applyFont="1" applyFill="1" applyBorder="1" applyAlignment="1" applyProtection="1">
      <alignment vertical="center"/>
    </xf>
    <xf numFmtId="0" fontId="33" fillId="0" borderId="0" xfId="6" applyFont="1" applyFill="1" applyProtection="1">
      <alignment vertical="center"/>
      <protection locked="0"/>
    </xf>
    <xf numFmtId="181" fontId="33" fillId="0" borderId="0" xfId="6" applyNumberFormat="1" applyFont="1" applyFill="1" applyProtection="1">
      <alignment vertical="center"/>
      <protection locked="0"/>
    </xf>
    <xf numFmtId="181" fontId="38" fillId="0" borderId="1" xfId="6" applyNumberFormat="1" applyFont="1" applyFill="1" applyBorder="1" applyAlignment="1" applyProtection="1">
      <alignment vertical="center"/>
    </xf>
    <xf numFmtId="0" fontId="50" fillId="7" borderId="5" xfId="6" applyFont="1" applyFill="1" applyBorder="1">
      <alignment vertical="center"/>
    </xf>
    <xf numFmtId="176" fontId="16" fillId="0" borderId="0" xfId="9" applyNumberFormat="1" applyFont="1" applyFill="1" applyAlignment="1">
      <alignment vertical="center"/>
    </xf>
    <xf numFmtId="181" fontId="35" fillId="0" borderId="1" xfId="6" applyNumberFormat="1" applyFont="1" applyFill="1" applyBorder="1" applyAlignment="1" applyProtection="1">
      <alignment vertical="center"/>
      <protection locked="0"/>
    </xf>
    <xf numFmtId="3" fontId="37" fillId="0" borderId="6" xfId="0" applyNumberFormat="1" applyFont="1" applyFill="1" applyBorder="1" applyAlignment="1">
      <alignment horizontal="right" vertical="center" wrapText="1"/>
    </xf>
    <xf numFmtId="0" fontId="51" fillId="2" borderId="0" xfId="6" applyFont="1" applyFill="1">
      <alignment vertical="center"/>
    </xf>
    <xf numFmtId="181" fontId="8" fillId="5" borderId="0" xfId="6" applyNumberFormat="1" applyFont="1" applyFill="1" applyAlignment="1" applyProtection="1">
      <alignment vertical="center" shrinkToFit="1"/>
      <protection locked="0"/>
    </xf>
    <xf numFmtId="176" fontId="50" fillId="0" borderId="1" xfId="9" applyNumberFormat="1" applyFont="1" applyFill="1" applyBorder="1" applyAlignment="1">
      <alignment vertical="center"/>
    </xf>
    <xf numFmtId="181" fontId="52" fillId="0" borderId="1" xfId="6" applyNumberFormat="1" applyFont="1" applyFill="1" applyBorder="1" applyAlignment="1" applyProtection="1">
      <alignment vertical="center" shrinkToFit="1"/>
    </xf>
    <xf numFmtId="181" fontId="52" fillId="0" borderId="1" xfId="6" applyNumberFormat="1" applyFont="1" applyFill="1" applyBorder="1" applyAlignment="1" applyProtection="1">
      <alignment vertical="center" shrinkToFit="1"/>
      <protection locked="0"/>
    </xf>
    <xf numFmtId="0" fontId="8" fillId="0" borderId="1" xfId="7" applyFont="1" applyFill="1" applyBorder="1" applyAlignment="1">
      <alignment horizontal="center" vertical="center"/>
    </xf>
    <xf numFmtId="181" fontId="21" fillId="0" borderId="0" xfId="6" applyNumberFormat="1" applyFont="1" applyFill="1" applyAlignment="1" applyProtection="1">
      <alignment horizontal="center" vertical="center"/>
      <protection locked="0"/>
    </xf>
    <xf numFmtId="41" fontId="23" fillId="0" borderId="1" xfId="6" applyNumberFormat="1" applyFont="1" applyFill="1" applyBorder="1" applyAlignment="1" applyProtection="1">
      <alignment horizontal="center" vertical="center" shrinkToFit="1"/>
      <protection locked="0"/>
    </xf>
    <xf numFmtId="181" fontId="37" fillId="0" borderId="1" xfId="6" applyNumberFormat="1" applyFont="1" applyFill="1" applyBorder="1" applyAlignment="1" applyProtection="1">
      <alignment vertical="center"/>
      <protection locked="0"/>
    </xf>
    <xf numFmtId="181" fontId="36" fillId="0" borderId="1" xfId="6" applyNumberFormat="1" applyFont="1" applyFill="1" applyBorder="1">
      <alignment vertical="center"/>
    </xf>
    <xf numFmtId="180" fontId="34" fillId="0" borderId="1" xfId="6" quotePrefix="1" applyNumberFormat="1" applyFont="1" applyFill="1" applyBorder="1" applyAlignment="1">
      <alignment horizontal="right" vertical="center" shrinkToFit="1"/>
    </xf>
    <xf numFmtId="181" fontId="38" fillId="0" borderId="1" xfId="6" applyNumberFormat="1" applyFont="1" applyFill="1" applyBorder="1" applyAlignment="1" applyProtection="1">
      <alignment vertical="center"/>
      <protection locked="0"/>
    </xf>
    <xf numFmtId="0" fontId="36" fillId="0" borderId="0" xfId="6" applyFont="1" applyFill="1">
      <alignment vertical="center"/>
    </xf>
    <xf numFmtId="181" fontId="53" fillId="0" borderId="0" xfId="6" applyNumberFormat="1" applyFont="1" applyFill="1" applyAlignment="1" applyProtection="1">
      <alignment horizontal="left" vertical="center"/>
      <protection locked="0"/>
    </xf>
    <xf numFmtId="0" fontId="33" fillId="0" borderId="0" xfId="6" applyFont="1" applyFill="1" applyAlignment="1" applyProtection="1">
      <alignment horizontal="right" vertical="center"/>
      <protection locked="0"/>
    </xf>
    <xf numFmtId="180" fontId="54" fillId="0" borderId="1" xfId="8" applyNumberFormat="1" applyFont="1" applyFill="1" applyBorder="1" applyAlignment="1">
      <alignment horizontal="center" vertical="center" shrinkToFit="1"/>
    </xf>
    <xf numFmtId="0" fontId="33" fillId="0" borderId="0" xfId="6" applyFont="1" applyAlignment="1" applyProtection="1">
      <alignment horizontal="right" vertical="center"/>
      <protection locked="0"/>
    </xf>
    <xf numFmtId="181" fontId="41" fillId="7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2" xfId="6" applyNumberFormat="1" applyFont="1" applyBorder="1" applyAlignment="1" applyProtection="1">
      <alignment horizontal="center" vertical="center"/>
      <protection locked="0"/>
    </xf>
    <xf numFmtId="181" fontId="46" fillId="0" borderId="2" xfId="6" applyNumberFormat="1" applyFont="1" applyFill="1" applyBorder="1" applyAlignment="1" applyProtection="1">
      <alignment horizontal="center" vertical="center" wrapText="1"/>
      <protection locked="0"/>
    </xf>
    <xf numFmtId="181" fontId="46" fillId="6" borderId="2" xfId="6" applyNumberFormat="1" applyFont="1" applyFill="1" applyBorder="1" applyAlignment="1" applyProtection="1">
      <alignment horizontal="right" vertical="center" wrapText="1"/>
      <protection locked="0"/>
    </xf>
    <xf numFmtId="181" fontId="42" fillId="7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10" fillId="6" borderId="2" xfId="6" applyNumberFormat="1" applyFont="1" applyFill="1" applyBorder="1" applyAlignment="1" applyProtection="1">
      <alignment horizontal="center" vertical="center" wrapText="1"/>
      <protection locked="0"/>
    </xf>
    <xf numFmtId="181" fontId="46" fillId="6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47" fillId="7" borderId="2" xfId="6" applyNumberFormat="1" applyFont="1" applyFill="1" applyBorder="1" applyAlignment="1" applyProtection="1">
      <alignment horizontal="center" vertical="center" wrapText="1"/>
      <protection locked="0"/>
    </xf>
    <xf numFmtId="0" fontId="56" fillId="0" borderId="0" xfId="6" applyFont="1" applyFill="1">
      <alignment vertical="center"/>
    </xf>
    <xf numFmtId="0" fontId="57" fillId="0" borderId="0" xfId="6" applyFont="1" applyFill="1">
      <alignment vertical="center"/>
    </xf>
    <xf numFmtId="0" fontId="56" fillId="0" borderId="7" xfId="6" applyFont="1" applyFill="1" applyBorder="1" applyAlignment="1">
      <alignment vertical="center"/>
    </xf>
    <xf numFmtId="0" fontId="56" fillId="0" borderId="1" xfId="6" applyFont="1" applyFill="1" applyBorder="1" applyAlignment="1">
      <alignment vertical="center"/>
    </xf>
    <xf numFmtId="0" fontId="56" fillId="0" borderId="7" xfId="6" applyFont="1" applyFill="1" applyBorder="1" applyAlignment="1">
      <alignment vertical="center" textRotation="255"/>
    </xf>
    <xf numFmtId="0" fontId="56" fillId="0" borderId="7" xfId="6" applyFont="1" applyFill="1" applyBorder="1" applyAlignment="1">
      <alignment horizontal="left" vertical="center"/>
    </xf>
    <xf numFmtId="181" fontId="56" fillId="0" borderId="7" xfId="6" applyNumberFormat="1" applyFont="1" applyFill="1" applyBorder="1" applyAlignment="1" applyProtection="1">
      <alignment horizontal="center" vertical="center" wrapText="1"/>
      <protection locked="0"/>
    </xf>
    <xf numFmtId="176" fontId="69" fillId="9" borderId="7" xfId="9" applyNumberFormat="1" applyFont="1" applyFill="1" applyBorder="1" applyAlignment="1" applyProtection="1">
      <alignment horizontal="center" vertical="center" wrapText="1"/>
    </xf>
    <xf numFmtId="176" fontId="56" fillId="10" borderId="7" xfId="9" applyNumberFormat="1" applyFont="1" applyFill="1" applyBorder="1" applyAlignment="1" applyProtection="1">
      <alignment horizontal="center" vertical="center" wrapText="1"/>
    </xf>
    <xf numFmtId="176" fontId="69" fillId="11" borderId="7" xfId="9" applyNumberFormat="1" applyFont="1" applyFill="1" applyBorder="1" applyAlignment="1" applyProtection="1">
      <alignment horizontal="center" vertical="center" wrapText="1"/>
    </xf>
    <xf numFmtId="181" fontId="72" fillId="0" borderId="1" xfId="6" applyNumberFormat="1" applyFont="1" applyFill="1" applyBorder="1" applyAlignment="1" applyProtection="1">
      <alignment vertical="center"/>
    </xf>
    <xf numFmtId="181" fontId="3" fillId="0" borderId="1" xfId="6" applyNumberFormat="1" applyFont="1" applyFill="1" applyBorder="1" applyAlignment="1" applyProtection="1">
      <alignment vertical="center"/>
    </xf>
    <xf numFmtId="181" fontId="72" fillId="12" borderId="1" xfId="6" applyNumberFormat="1" applyFont="1" applyFill="1" applyBorder="1" applyAlignment="1" applyProtection="1">
      <alignment vertical="center"/>
    </xf>
    <xf numFmtId="41" fontId="34" fillId="0" borderId="7" xfId="8" applyNumberFormat="1" applyFont="1" applyFill="1" applyBorder="1" applyAlignment="1" applyProtection="1">
      <alignment horizontal="center" vertical="center" shrinkToFit="1"/>
      <protection locked="0"/>
    </xf>
    <xf numFmtId="181" fontId="3" fillId="12" borderId="1" xfId="6" applyNumberFormat="1" applyFont="1" applyFill="1" applyBorder="1" applyAlignment="1" applyProtection="1">
      <alignment vertical="center"/>
    </xf>
    <xf numFmtId="181" fontId="73" fillId="12" borderId="1" xfId="6" applyNumberFormat="1" applyFont="1" applyFill="1" applyBorder="1" applyAlignment="1" applyProtection="1">
      <alignment vertical="center"/>
    </xf>
    <xf numFmtId="176" fontId="12" fillId="0" borderId="1" xfId="6" applyNumberFormat="1" applyBorder="1">
      <alignment vertical="center"/>
    </xf>
    <xf numFmtId="176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13" borderId="1" xfId="0" applyNumberFormat="1" applyFill="1" applyBorder="1" applyAlignment="1">
      <alignment vertical="center"/>
    </xf>
    <xf numFmtId="3" fontId="0" fillId="13" borderId="1" xfId="0" applyNumberFormat="1" applyFill="1" applyBorder="1" applyAlignment="1">
      <alignment vertical="center"/>
    </xf>
    <xf numFmtId="176" fontId="75" fillId="0" borderId="1" xfId="9" applyNumberFormat="1" applyFont="1" applyFill="1" applyBorder="1" applyAlignment="1">
      <alignment vertical="center"/>
    </xf>
    <xf numFmtId="181" fontId="75" fillId="0" borderId="1" xfId="6" applyNumberFormat="1" applyFont="1" applyFill="1" applyBorder="1">
      <alignment vertical="center"/>
    </xf>
    <xf numFmtId="3" fontId="0" fillId="13" borderId="1" xfId="0" applyNumberFormat="1" applyFont="1" applyFill="1" applyBorder="1" applyAlignment="1">
      <alignment vertical="center"/>
    </xf>
    <xf numFmtId="0" fontId="0" fillId="13" borderId="1" xfId="0" applyFont="1" applyFill="1" applyBorder="1" applyAlignment="1">
      <alignment vertical="center"/>
    </xf>
    <xf numFmtId="179" fontId="0" fillId="13" borderId="1" xfId="0" applyNumberFormat="1" applyFont="1" applyFill="1" applyBorder="1" applyAlignment="1">
      <alignment vertical="center"/>
    </xf>
    <xf numFmtId="181" fontId="0" fillId="13" borderId="1" xfId="0" applyNumberFormat="1" applyFont="1" applyFill="1" applyBorder="1" applyAlignment="1">
      <alignment vertical="center"/>
    </xf>
    <xf numFmtId="181" fontId="0" fillId="0" borderId="1" xfId="0" applyNumberFormat="1" applyFont="1" applyBorder="1" applyAlignment="1">
      <alignment vertical="center"/>
    </xf>
    <xf numFmtId="176" fontId="0" fillId="13" borderId="1" xfId="0" applyNumberFormat="1" applyFont="1" applyFill="1" applyBorder="1" applyAlignment="1">
      <alignment vertical="center"/>
    </xf>
    <xf numFmtId="179" fontId="2" fillId="13" borderId="7" xfId="6" applyNumberFormat="1" applyFont="1" applyFill="1" applyBorder="1" applyAlignment="1">
      <alignment horizontal="right" vertical="center" wrapText="1"/>
    </xf>
    <xf numFmtId="179" fontId="75" fillId="0" borderId="7" xfId="6" applyNumberFormat="1" applyFont="1" applyFill="1" applyBorder="1" applyAlignment="1">
      <alignment horizontal="right" vertical="center" wrapText="1"/>
    </xf>
    <xf numFmtId="176" fontId="2" fillId="13" borderId="1" xfId="0" applyNumberFormat="1" applyFont="1" applyFill="1" applyBorder="1" applyAlignment="1">
      <alignment vertical="center"/>
    </xf>
    <xf numFmtId="176" fontId="75" fillId="11" borderId="1" xfId="9" applyNumberFormat="1" applyFont="1" applyFill="1" applyBorder="1" applyAlignment="1">
      <alignment vertical="center"/>
    </xf>
    <xf numFmtId="176" fontId="75" fillId="13" borderId="1" xfId="9" applyNumberFormat="1" applyFont="1" applyFill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8" fillId="16" borderId="1" xfId="7" applyFont="1" applyFill="1" applyBorder="1" applyAlignment="1">
      <alignment horizontal="center" vertical="center"/>
    </xf>
    <xf numFmtId="0" fontId="8" fillId="16" borderId="1" xfId="20" applyFont="1" applyFill="1" applyBorder="1" applyAlignment="1">
      <alignment horizontal="center" vertical="top"/>
    </xf>
    <xf numFmtId="0" fontId="76" fillId="0" borderId="1" xfId="20" applyBorder="1"/>
    <xf numFmtId="0" fontId="8" fillId="0" borderId="1" xfId="7" applyFont="1" applyBorder="1" applyAlignment="1">
      <alignment horizontal="center" vertical="center"/>
    </xf>
    <xf numFmtId="0" fontId="8" fillId="0" borderId="1" xfId="20" applyFont="1" applyBorder="1" applyAlignment="1">
      <alignment horizontal="center" vertical="top"/>
    </xf>
    <xf numFmtId="0" fontId="8" fillId="0" borderId="1" xfId="20" applyFont="1" applyFill="1" applyBorder="1" applyAlignment="1">
      <alignment horizontal="center" vertical="top"/>
    </xf>
    <xf numFmtId="0" fontId="8" fillId="0" borderId="1" xfId="7" applyFont="1" applyBorder="1" applyAlignment="1">
      <alignment horizontal="center" vertical="top"/>
    </xf>
    <xf numFmtId="0" fontId="70" fillId="17" borderId="0" xfId="5" applyFont="1" applyFill="1" applyAlignment="1">
      <alignment vertical="center"/>
    </xf>
    <xf numFmtId="0" fontId="70" fillId="0" borderId="0" xfId="5" applyFont="1" applyFill="1" applyAlignment="1">
      <alignment vertical="center"/>
    </xf>
    <xf numFmtId="0" fontId="11" fillId="0" borderId="5" xfId="5" applyFont="1" applyBorder="1" applyAlignment="1">
      <alignment vertical="center" wrapText="1"/>
    </xf>
    <xf numFmtId="181" fontId="75" fillId="0" borderId="1" xfId="9" applyNumberFormat="1" applyFont="1" applyFill="1" applyBorder="1" applyAlignment="1">
      <alignment vertical="center"/>
    </xf>
    <xf numFmtId="181" fontId="2" fillId="0" borderId="1" xfId="6" applyNumberFormat="1" applyFont="1" applyFill="1" applyBorder="1" applyAlignment="1" applyProtection="1">
      <alignment horizontal="center" vertical="center"/>
      <protection locked="0"/>
    </xf>
    <xf numFmtId="41" fontId="75" fillId="2" borderId="1" xfId="6" applyNumberFormat="1" applyFont="1" applyFill="1" applyBorder="1" applyAlignment="1" applyProtection="1">
      <alignment horizontal="center" vertical="center" shrinkToFit="1"/>
      <protection locked="0"/>
    </xf>
    <xf numFmtId="181" fontId="75" fillId="2" borderId="1" xfId="6" applyNumberFormat="1" applyFont="1" applyFill="1" applyBorder="1">
      <alignment vertical="center"/>
    </xf>
    <xf numFmtId="41" fontId="79" fillId="2" borderId="1" xfId="6" applyNumberFormat="1" applyFont="1" applyFill="1" applyBorder="1" applyAlignment="1" applyProtection="1">
      <alignment horizontal="center" vertical="center" shrinkToFit="1"/>
      <protection locked="0"/>
    </xf>
    <xf numFmtId="41" fontId="75" fillId="0" borderId="1" xfId="6" applyNumberFormat="1" applyFont="1" applyFill="1" applyBorder="1" applyAlignment="1" applyProtection="1">
      <alignment horizontal="center" vertical="center" shrinkToFit="1"/>
      <protection locked="0"/>
    </xf>
    <xf numFmtId="41" fontId="37" fillId="0" borderId="1" xfId="6" applyNumberFormat="1" applyFont="1" applyFill="1" applyBorder="1" applyAlignment="1" applyProtection="1">
      <alignment horizontal="center" vertical="center" shrinkToFit="1"/>
      <protection locked="0"/>
    </xf>
    <xf numFmtId="176" fontId="56" fillId="10" borderId="1" xfId="9" applyNumberFormat="1" applyFont="1" applyFill="1" applyBorder="1" applyAlignment="1" applyProtection="1">
      <alignment horizontal="center" vertical="center" wrapText="1"/>
    </xf>
    <xf numFmtId="176" fontId="69" fillId="10" borderId="7" xfId="9" applyNumberFormat="1" applyFont="1" applyFill="1" applyBorder="1" applyAlignment="1" applyProtection="1">
      <alignment horizontal="center" vertical="center" wrapText="1"/>
    </xf>
    <xf numFmtId="176" fontId="56" fillId="11" borderId="7" xfId="9" applyNumberFormat="1" applyFont="1" applyFill="1" applyBorder="1" applyAlignment="1" applyProtection="1">
      <alignment horizontal="center" vertical="center" wrapText="1"/>
    </xf>
    <xf numFmtId="0" fontId="56" fillId="11" borderId="7" xfId="0" applyFont="1" applyFill="1" applyBorder="1" applyAlignment="1">
      <alignment horizontal="center" vertical="center" wrapText="1"/>
    </xf>
    <xf numFmtId="176" fontId="56" fillId="11" borderId="1" xfId="9" applyNumberFormat="1" applyFont="1" applyFill="1" applyBorder="1" applyAlignment="1" applyProtection="1">
      <alignment horizontal="center" vertical="center" wrapText="1"/>
    </xf>
    <xf numFmtId="176" fontId="56" fillId="11" borderId="7" xfId="9" applyNumberFormat="1" applyFont="1" applyFill="1" applyBorder="1" applyAlignment="1" applyProtection="1">
      <alignment horizontal="center" vertical="center"/>
    </xf>
    <xf numFmtId="176" fontId="69" fillId="11" borderId="7" xfId="9" applyNumberFormat="1" applyFont="1" applyFill="1" applyBorder="1" applyAlignment="1" applyProtection="1">
      <alignment horizontal="left" vertical="center" wrapText="1"/>
    </xf>
    <xf numFmtId="176" fontId="56" fillId="18" borderId="7" xfId="9" applyNumberFormat="1" applyFont="1" applyFill="1" applyBorder="1" applyAlignment="1" applyProtection="1">
      <alignment horizontal="center" vertical="center" wrapText="1"/>
    </xf>
    <xf numFmtId="181" fontId="61" fillId="10" borderId="3" xfId="6" applyNumberFormat="1" applyFont="1" applyFill="1" applyBorder="1" applyAlignment="1" applyProtection="1">
      <alignment vertical="center"/>
      <protection locked="0"/>
    </xf>
    <xf numFmtId="181" fontId="61" fillId="10" borderId="4" xfId="6" applyNumberFormat="1" applyFont="1" applyFill="1" applyBorder="1" applyAlignment="1" applyProtection="1">
      <alignment vertical="center"/>
      <protection locked="0"/>
    </xf>
    <xf numFmtId="181" fontId="61" fillId="10" borderId="8" xfId="6" applyNumberFormat="1" applyFont="1" applyFill="1" applyBorder="1" applyAlignment="1" applyProtection="1">
      <alignment horizontal="center" vertical="center" wrapText="1"/>
      <protection locked="0"/>
    </xf>
    <xf numFmtId="181" fontId="61" fillId="10" borderId="7" xfId="6" applyNumberFormat="1" applyFont="1" applyFill="1" applyBorder="1" applyAlignment="1" applyProtection="1">
      <alignment horizontal="center" vertical="center" wrapText="1"/>
      <protection locked="0"/>
    </xf>
    <xf numFmtId="181" fontId="56" fillId="10" borderId="6" xfId="6" applyNumberFormat="1" applyFont="1" applyFill="1" applyBorder="1" applyAlignment="1" applyProtection="1">
      <alignment horizontal="center" vertical="center" wrapText="1"/>
      <protection locked="0"/>
    </xf>
    <xf numFmtId="181" fontId="56" fillId="10" borderId="7" xfId="6" applyNumberFormat="1" applyFont="1" applyFill="1" applyBorder="1" applyAlignment="1" applyProtection="1">
      <alignment horizontal="center" vertical="center" wrapText="1"/>
      <protection locked="0"/>
    </xf>
    <xf numFmtId="0" fontId="56" fillId="10" borderId="7" xfId="6" applyFont="1" applyFill="1" applyBorder="1" applyAlignment="1">
      <alignment horizontal="center" vertical="center" wrapText="1"/>
    </xf>
    <xf numFmtId="176" fontId="58" fillId="18" borderId="8" xfId="9" applyNumberFormat="1" applyFont="1" applyFill="1" applyBorder="1" applyAlignment="1" applyProtection="1">
      <alignment horizontal="left" vertical="center" wrapText="1"/>
    </xf>
    <xf numFmtId="176" fontId="58" fillId="18" borderId="7" xfId="9" applyNumberFormat="1" applyFont="1" applyFill="1" applyBorder="1" applyAlignment="1" applyProtection="1">
      <alignment horizontal="center" vertical="center" wrapText="1"/>
    </xf>
    <xf numFmtId="176" fontId="56" fillId="18" borderId="7" xfId="9" applyNumberFormat="1" applyFont="1" applyFill="1" applyBorder="1" applyAlignment="1" applyProtection="1">
      <alignment horizontal="left" vertical="center" wrapText="1"/>
    </xf>
    <xf numFmtId="181" fontId="2" fillId="19" borderId="1" xfId="6" applyNumberFormat="1" applyFont="1" applyFill="1" applyBorder="1" applyAlignment="1" applyProtection="1">
      <alignment vertical="center" shrinkToFit="1"/>
    </xf>
    <xf numFmtId="181" fontId="74" fillId="19" borderId="1" xfId="6" applyNumberFormat="1" applyFont="1" applyFill="1" applyBorder="1" applyAlignment="1" applyProtection="1">
      <alignment vertical="center" shrinkToFit="1"/>
    </xf>
    <xf numFmtId="181" fontId="2" fillId="13" borderId="1" xfId="6" applyNumberFormat="1" applyFont="1" applyFill="1" applyBorder="1" applyAlignment="1" applyProtection="1">
      <alignment vertical="center" shrinkToFit="1"/>
    </xf>
    <xf numFmtId="181" fontId="11" fillId="0" borderId="0" xfId="6" applyNumberFormat="1" applyFont="1" applyAlignment="1" applyProtection="1">
      <alignment horizontal="center" vertical="center"/>
      <protection locked="0"/>
    </xf>
    <xf numFmtId="0" fontId="11" fillId="0" borderId="0" xfId="6" applyNumberFormat="1" applyFont="1" applyAlignment="1" applyProtection="1">
      <alignment horizontal="center" vertical="center"/>
      <protection locked="0"/>
    </xf>
    <xf numFmtId="181" fontId="11" fillId="13" borderId="0" xfId="6" applyNumberFormat="1" applyFont="1" applyFill="1" applyAlignment="1" applyProtection="1">
      <alignment horizontal="center" vertical="center"/>
      <protection locked="0"/>
    </xf>
    <xf numFmtId="41" fontId="80" fillId="2" borderId="1" xfId="6" applyNumberFormat="1" applyFont="1" applyFill="1" applyBorder="1" applyAlignment="1" applyProtection="1">
      <alignment horizontal="center" vertical="center" shrinkToFit="1"/>
      <protection locked="0"/>
    </xf>
    <xf numFmtId="181" fontId="81" fillId="0" borderId="0" xfId="6" applyNumberFormat="1" applyFont="1" applyAlignment="1" applyProtection="1">
      <alignment horizontal="center" vertical="center"/>
      <protection locked="0"/>
    </xf>
    <xf numFmtId="0" fontId="3" fillId="0" borderId="0" xfId="25" applyFont="1">
      <alignment vertical="center"/>
    </xf>
    <xf numFmtId="0" fontId="3" fillId="0" borderId="0" xfId="25" applyFont="1" applyAlignment="1">
      <alignment vertical="center"/>
    </xf>
    <xf numFmtId="0" fontId="8" fillId="11" borderId="1" xfId="25" applyFont="1" applyFill="1" applyBorder="1" applyAlignment="1">
      <alignment horizontal="center" vertical="center" wrapText="1"/>
    </xf>
    <xf numFmtId="0" fontId="56" fillId="0" borderId="1" xfId="25" applyFont="1" applyBorder="1" applyAlignment="1">
      <alignment vertical="center"/>
    </xf>
    <xf numFmtId="0" fontId="8" fillId="0" borderId="1" xfId="25" applyFont="1" applyBorder="1" applyAlignment="1">
      <alignment vertical="center" wrapText="1"/>
    </xf>
    <xf numFmtId="0" fontId="8" fillId="0" borderId="1" xfId="25" applyFont="1" applyBorder="1" applyAlignment="1">
      <alignment horizontal="center" vertical="center" wrapText="1"/>
    </xf>
    <xf numFmtId="186" fontId="8" fillId="0" borderId="1" xfId="25" applyNumberFormat="1" applyFont="1" applyBorder="1" applyAlignment="1">
      <alignment horizontal="center" vertical="center"/>
    </xf>
    <xf numFmtId="0" fontId="2" fillId="0" borderId="0" xfId="25">
      <alignment vertical="center"/>
    </xf>
    <xf numFmtId="179" fontId="3" fillId="0" borderId="0" xfId="25" applyNumberFormat="1" applyFont="1">
      <alignment vertical="center"/>
    </xf>
    <xf numFmtId="0" fontId="8" fillId="0" borderId="1" xfId="25" applyFont="1" applyBorder="1">
      <alignment vertical="center"/>
    </xf>
    <xf numFmtId="0" fontId="8" fillId="0" borderId="1" xfId="25" applyFont="1" applyBorder="1" applyAlignment="1">
      <alignment horizontal="center" vertical="center"/>
    </xf>
    <xf numFmtId="0" fontId="11" fillId="0" borderId="1" xfId="25" applyFont="1" applyBorder="1" applyAlignment="1">
      <alignment horizontal="center" vertical="center" wrapText="1"/>
    </xf>
    <xf numFmtId="0" fontId="8" fillId="13" borderId="1" xfId="25" applyFont="1" applyFill="1" applyBorder="1" applyAlignment="1">
      <alignment vertical="center" wrapText="1"/>
    </xf>
    <xf numFmtId="0" fontId="3" fillId="0" borderId="1" xfId="25" applyFont="1" applyBorder="1">
      <alignment vertical="center"/>
    </xf>
    <xf numFmtId="0" fontId="82" fillId="0" borderId="1" xfId="25" applyFont="1" applyBorder="1">
      <alignment vertical="center"/>
    </xf>
    <xf numFmtId="186" fontId="11" fillId="0" borderId="1" xfId="25" applyNumberFormat="1" applyFont="1" applyBorder="1" applyAlignment="1">
      <alignment horizontal="center" vertical="center"/>
    </xf>
    <xf numFmtId="0" fontId="3" fillId="0" borderId="0" xfId="25" applyFont="1" applyAlignment="1">
      <alignment horizontal="center" vertical="center"/>
    </xf>
    <xf numFmtId="186" fontId="3" fillId="0" borderId="0" xfId="25" applyNumberFormat="1" applyFont="1" applyAlignment="1">
      <alignment horizontal="center" vertical="center"/>
    </xf>
    <xf numFmtId="0" fontId="3" fillId="0" borderId="0" xfId="14" applyFont="1" applyAlignment="1">
      <alignment wrapText="1"/>
    </xf>
    <xf numFmtId="0" fontId="10" fillId="0" borderId="14" xfId="14" applyFont="1" applyFill="1" applyBorder="1" applyAlignment="1">
      <alignment horizontal="center" vertical="center" wrapText="1"/>
    </xf>
    <xf numFmtId="0" fontId="10" fillId="0" borderId="12" xfId="14" applyFont="1" applyFill="1" applyBorder="1" applyAlignment="1">
      <alignment horizontal="center" vertical="center" wrapText="1"/>
    </xf>
    <xf numFmtId="0" fontId="8" fillId="0" borderId="15" xfId="14" applyFont="1" applyFill="1" applyBorder="1" applyAlignment="1">
      <alignment horizontal="center" vertical="center" wrapText="1"/>
    </xf>
    <xf numFmtId="0" fontId="8" fillId="0" borderId="14" xfId="14" applyFont="1" applyFill="1" applyBorder="1" applyAlignment="1">
      <alignment horizontal="center" vertical="center" wrapText="1"/>
    </xf>
    <xf numFmtId="0" fontId="8" fillId="0" borderId="12" xfId="14" applyNumberFormat="1" applyFont="1" applyFill="1" applyBorder="1" applyAlignment="1">
      <alignment horizontal="center" vertical="center" wrapText="1"/>
    </xf>
    <xf numFmtId="0" fontId="8" fillId="0" borderId="12" xfId="14" applyFont="1" applyFill="1" applyBorder="1" applyAlignment="1">
      <alignment horizontal="center" vertical="center" wrapText="1"/>
    </xf>
    <xf numFmtId="0" fontId="8" fillId="0" borderId="12" xfId="14" applyNumberFormat="1" applyFont="1" applyFill="1" applyBorder="1" applyAlignment="1">
      <alignment horizontal="center" vertical="center"/>
    </xf>
    <xf numFmtId="0" fontId="8" fillId="0" borderId="12" xfId="14" applyNumberFormat="1" applyFont="1" applyBorder="1" applyAlignment="1">
      <alignment horizontal="center" vertical="center" wrapText="1"/>
    </xf>
    <xf numFmtId="0" fontId="8" fillId="0" borderId="16" xfId="14" applyFont="1" applyFill="1" applyBorder="1" applyAlignment="1">
      <alignment horizontal="center" vertical="center" wrapText="1"/>
    </xf>
    <xf numFmtId="0" fontId="8" fillId="0" borderId="13" xfId="14" applyNumberFormat="1" applyFont="1" applyFill="1" applyBorder="1" applyAlignment="1">
      <alignment horizontal="center" vertical="center" wrapText="1"/>
    </xf>
    <xf numFmtId="0" fontId="8" fillId="0" borderId="13" xfId="14" applyFont="1" applyFill="1" applyBorder="1" applyAlignment="1">
      <alignment horizontal="center" vertical="center" wrapText="1"/>
    </xf>
    <xf numFmtId="0" fontId="3" fillId="0" borderId="1" xfId="14" applyFont="1" applyBorder="1" applyAlignment="1">
      <alignment wrapText="1"/>
    </xf>
    <xf numFmtId="184" fontId="8" fillId="0" borderId="1" xfId="14" applyNumberFormat="1" applyFont="1" applyBorder="1" applyAlignment="1">
      <alignment horizontal="center" vertical="center" wrapText="1"/>
    </xf>
    <xf numFmtId="179" fontId="8" fillId="0" borderId="1" xfId="14" applyNumberFormat="1" applyFont="1" applyBorder="1" applyAlignment="1">
      <alignment horizontal="center" vertical="center" wrapText="1"/>
    </xf>
    <xf numFmtId="185" fontId="8" fillId="0" borderId="1" xfId="14" applyNumberFormat="1" applyFont="1" applyBorder="1" applyAlignment="1">
      <alignment horizontal="center" vertical="center" wrapText="1"/>
    </xf>
    <xf numFmtId="0" fontId="8" fillId="13" borderId="14" xfId="14" applyFont="1" applyFill="1" applyBorder="1" applyAlignment="1">
      <alignment horizontal="center" vertical="center" wrapText="1"/>
    </xf>
    <xf numFmtId="0" fontId="8" fillId="13" borderId="12" xfId="14" applyNumberFormat="1" applyFont="1" applyFill="1" applyBorder="1" applyAlignment="1">
      <alignment horizontal="center" vertical="center" wrapText="1"/>
    </xf>
    <xf numFmtId="0" fontId="8" fillId="13" borderId="12" xfId="14" applyFont="1" applyFill="1" applyBorder="1" applyAlignment="1">
      <alignment horizontal="center" vertical="center" wrapText="1"/>
    </xf>
    <xf numFmtId="0" fontId="3" fillId="13" borderId="0" xfId="14" applyFont="1" applyFill="1" applyAlignment="1">
      <alignment wrapText="1"/>
    </xf>
    <xf numFmtId="0" fontId="8" fillId="2" borderId="1" xfId="7" applyFont="1" applyFill="1" applyBorder="1" applyAlignment="1">
      <alignment horizontal="center" vertical="center"/>
    </xf>
    <xf numFmtId="0" fontId="76" fillId="0" borderId="1" xfId="20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8" fillId="6" borderId="1" xfId="5" applyFont="1" applyFill="1" applyBorder="1" applyAlignment="1">
      <alignment horizontal="center" vertical="center"/>
    </xf>
    <xf numFmtId="0" fontId="3" fillId="0" borderId="0" xfId="14" applyAlignment="1">
      <alignment wrapText="1"/>
    </xf>
    <xf numFmtId="0" fontId="21" fillId="0" borderId="0" xfId="14" applyFont="1" applyBorder="1" applyAlignment="1">
      <alignment horizontal="center" wrapText="1"/>
    </xf>
    <xf numFmtId="0" fontId="8" fillId="0" borderId="17" xfId="14" applyFont="1" applyBorder="1" applyAlignment="1">
      <alignment horizontal="right" shrinkToFit="1"/>
    </xf>
    <xf numFmtId="0" fontId="8" fillId="15" borderId="15" xfId="14" applyFont="1" applyFill="1" applyBorder="1" applyAlignment="1">
      <alignment horizontal="center" vertical="center" wrapText="1"/>
    </xf>
    <xf numFmtId="0" fontId="8" fillId="15" borderId="19" xfId="14" applyFont="1" applyFill="1" applyBorder="1" applyAlignment="1">
      <alignment horizontal="center" vertical="center" wrapText="1"/>
    </xf>
    <xf numFmtId="0" fontId="24" fillId="15" borderId="20" xfId="14" applyFont="1" applyFill="1" applyBorder="1" applyAlignment="1">
      <alignment horizontal="center" vertical="center" wrapText="1"/>
    </xf>
    <xf numFmtId="0" fontId="8" fillId="15" borderId="1" xfId="14" applyFont="1" applyFill="1" applyBorder="1" applyAlignment="1">
      <alignment horizontal="center" vertical="center" wrapText="1"/>
    </xf>
    <xf numFmtId="0" fontId="24" fillId="15" borderId="1" xfId="14" applyFont="1" applyFill="1" applyBorder="1" applyAlignment="1">
      <alignment horizontal="center" vertical="center" wrapText="1"/>
    </xf>
    <xf numFmtId="0" fontId="22" fillId="0" borderId="0" xfId="14" applyFont="1" applyAlignment="1">
      <alignment wrapText="1"/>
    </xf>
    <xf numFmtId="0" fontId="8" fillId="0" borderId="12" xfId="14" applyFont="1" applyBorder="1" applyAlignment="1">
      <alignment horizontal="center" vertical="center" wrapText="1"/>
    </xf>
    <xf numFmtId="0" fontId="8" fillId="0" borderId="23" xfId="14" applyFont="1" applyBorder="1" applyAlignment="1">
      <alignment horizontal="center" vertical="center" wrapText="1"/>
    </xf>
    <xf numFmtId="181" fontId="33" fillId="0" borderId="1" xfId="26" applyNumberFormat="1" applyFont="1" applyFill="1" applyBorder="1" applyAlignment="1">
      <alignment vertical="center" shrinkToFit="1"/>
    </xf>
    <xf numFmtId="181" fontId="8" fillId="0" borderId="1" xfId="14" applyNumberFormat="1" applyFont="1" applyBorder="1" applyAlignment="1">
      <alignment horizontal="center" vertical="center" shrinkToFit="1"/>
    </xf>
    <xf numFmtId="181" fontId="8" fillId="0" borderId="1" xfId="14" applyNumberFormat="1" applyFont="1" applyBorder="1" applyAlignment="1">
      <alignment horizontal="right" vertical="center" shrinkToFit="1"/>
    </xf>
    <xf numFmtId="181" fontId="8" fillId="0" borderId="14" xfId="14" applyNumberFormat="1" applyFont="1" applyBorder="1" applyAlignment="1">
      <alignment vertical="center"/>
    </xf>
    <xf numFmtId="181" fontId="8" fillId="0" borderId="12" xfId="14" applyNumberFormat="1" applyFont="1" applyBorder="1" applyAlignment="1">
      <alignment vertical="center"/>
    </xf>
    <xf numFmtId="181" fontId="24" fillId="0" borderId="12" xfId="14" applyNumberFormat="1" applyFont="1" applyBorder="1" applyAlignment="1">
      <alignment vertical="center"/>
    </xf>
    <xf numFmtId="181" fontId="8" fillId="0" borderId="19" xfId="14" applyNumberFormat="1" applyFont="1" applyBorder="1" applyAlignment="1">
      <alignment vertical="center"/>
    </xf>
    <xf numFmtId="181" fontId="24" fillId="0" borderId="19" xfId="14" applyNumberFormat="1" applyFont="1" applyBorder="1" applyAlignment="1">
      <alignment vertical="center"/>
    </xf>
    <xf numFmtId="0" fontId="11" fillId="0" borderId="12" xfId="14" applyFont="1" applyBorder="1" applyAlignment="1">
      <alignment horizontal="left" vertical="center" wrapText="1"/>
    </xf>
    <xf numFmtId="181" fontId="24" fillId="0" borderId="23" xfId="14" applyNumberFormat="1" applyFont="1" applyBorder="1" applyAlignment="1">
      <alignment vertical="center"/>
    </xf>
    <xf numFmtId="0" fontId="8" fillId="0" borderId="24" xfId="14" applyFont="1" applyBorder="1" applyAlignment="1">
      <alignment horizontal="center" vertical="center" wrapText="1"/>
    </xf>
    <xf numFmtId="0" fontId="8" fillId="20" borderId="12" xfId="14" applyFont="1" applyFill="1" applyBorder="1" applyAlignment="1">
      <alignment horizontal="center" vertical="center" wrapText="1"/>
    </xf>
    <xf numFmtId="181" fontId="8" fillId="0" borderId="25" xfId="14" applyNumberFormat="1" applyFont="1" applyBorder="1" applyAlignment="1">
      <alignment vertical="center"/>
    </xf>
    <xf numFmtId="181" fontId="8" fillId="0" borderId="26" xfId="14" applyNumberFormat="1" applyFont="1" applyBorder="1" applyAlignment="1">
      <alignment vertical="center"/>
    </xf>
    <xf numFmtId="181" fontId="8" fillId="0" borderId="1" xfId="14" applyNumberFormat="1" applyFont="1" applyBorder="1" applyAlignment="1">
      <alignment vertical="center"/>
    </xf>
    <xf numFmtId="181" fontId="24" fillId="0" borderId="15" xfId="14" applyNumberFormat="1" applyFont="1" applyBorder="1" applyAlignment="1">
      <alignment vertical="center"/>
    </xf>
    <xf numFmtId="38" fontId="8" fillId="0" borderId="14" xfId="14" applyNumberFormat="1" applyFont="1" applyBorder="1" applyAlignment="1">
      <alignment vertical="center"/>
    </xf>
    <xf numFmtId="38" fontId="8" fillId="0" borderId="12" xfId="14" applyNumberFormat="1" applyFont="1" applyBorder="1" applyAlignment="1">
      <alignment vertical="center"/>
    </xf>
    <xf numFmtId="38" fontId="24" fillId="0" borderId="12" xfId="14" applyNumberFormat="1" applyFont="1" applyBorder="1" applyAlignment="1">
      <alignment vertical="center"/>
    </xf>
    <xf numFmtId="38" fontId="8" fillId="0" borderId="19" xfId="14" applyNumberFormat="1" applyFont="1" applyBorder="1" applyAlignment="1">
      <alignment vertical="center"/>
    </xf>
    <xf numFmtId="38" fontId="8" fillId="0" borderId="20" xfId="14" applyNumberFormat="1" applyFont="1" applyBorder="1" applyAlignment="1">
      <alignment vertical="center"/>
    </xf>
    <xf numFmtId="0" fontId="3" fillId="0" borderId="3" xfId="14" applyFont="1" applyBorder="1" applyAlignment="1">
      <alignment wrapText="1"/>
    </xf>
    <xf numFmtId="181" fontId="84" fillId="21" borderId="1" xfId="26" applyNumberFormat="1" applyFont="1" applyFill="1" applyBorder="1" applyAlignment="1">
      <alignment vertical="center" shrinkToFit="1"/>
    </xf>
    <xf numFmtId="0" fontId="24" fillId="21" borderId="24" xfId="14" applyFont="1" applyFill="1" applyBorder="1" applyAlignment="1">
      <alignment horizontal="center" vertical="center" wrapText="1"/>
    </xf>
    <xf numFmtId="0" fontId="85" fillId="0" borderId="0" xfId="14" applyFont="1" applyAlignment="1">
      <alignment wrapText="1"/>
    </xf>
    <xf numFmtId="181" fontId="8" fillId="0" borderId="20" xfId="14" applyNumberFormat="1" applyFont="1" applyBorder="1" applyAlignment="1">
      <alignment vertical="center"/>
    </xf>
    <xf numFmtId="181" fontId="8" fillId="0" borderId="3" xfId="14" applyNumberFormat="1" applyFont="1" applyBorder="1" applyAlignment="1">
      <alignment vertical="center"/>
    </xf>
    <xf numFmtId="181" fontId="8" fillId="20" borderId="19" xfId="14" applyNumberFormat="1" applyFont="1" applyFill="1" applyBorder="1" applyAlignment="1">
      <alignment vertical="center"/>
    </xf>
    <xf numFmtId="181" fontId="33" fillId="0" borderId="1" xfId="26" quotePrefix="1" applyNumberFormat="1" applyFont="1" applyFill="1" applyBorder="1" applyAlignment="1">
      <alignment horizontal="right" vertical="center" shrinkToFit="1"/>
    </xf>
    <xf numFmtId="181" fontId="8" fillId="0" borderId="8" xfId="14" applyNumberFormat="1" applyFont="1" applyBorder="1" applyAlignment="1">
      <alignment horizontal="right" vertical="center" shrinkToFit="1"/>
    </xf>
    <xf numFmtId="181" fontId="8" fillId="0" borderId="16" xfId="14" applyNumberFormat="1" applyFont="1" applyBorder="1" applyAlignment="1">
      <alignment vertical="center"/>
    </xf>
    <xf numFmtId="181" fontId="33" fillId="0" borderId="1" xfId="26" applyNumberFormat="1" applyFont="1" applyFill="1" applyBorder="1" applyAlignment="1">
      <alignment vertical="center"/>
    </xf>
    <xf numFmtId="181" fontId="8" fillId="0" borderId="7" xfId="14" applyNumberFormat="1" applyFont="1" applyBorder="1" applyAlignment="1">
      <alignment horizontal="right" vertical="center" shrinkToFit="1"/>
    </xf>
    <xf numFmtId="181" fontId="8" fillId="0" borderId="15" xfId="14" applyNumberFormat="1" applyFont="1" applyBorder="1" applyAlignment="1">
      <alignment vertical="center"/>
    </xf>
    <xf numFmtId="181" fontId="8" fillId="0" borderId="13" xfId="14" applyNumberFormat="1" applyFont="1" applyBorder="1" applyAlignment="1">
      <alignment vertical="center"/>
    </xf>
    <xf numFmtId="181" fontId="8" fillId="0" borderId="1" xfId="26" applyNumberFormat="1" applyFont="1" applyFill="1" applyBorder="1" applyAlignment="1">
      <alignment vertical="center" shrinkToFit="1"/>
    </xf>
    <xf numFmtId="0" fontId="8" fillId="0" borderId="12" xfId="14" applyFont="1" applyBorder="1" applyAlignment="1">
      <alignment horizontal="left" vertical="center" wrapText="1"/>
    </xf>
    <xf numFmtId="0" fontId="11" fillId="20" borderId="12" xfId="14" applyFont="1" applyFill="1" applyBorder="1" applyAlignment="1">
      <alignment horizontal="center" vertical="center" wrapText="1"/>
    </xf>
    <xf numFmtId="181" fontId="33" fillId="0" borderId="8" xfId="26" applyNumberFormat="1" applyFont="1" applyFill="1" applyBorder="1" applyAlignment="1">
      <alignment vertical="center" shrinkToFit="1"/>
    </xf>
    <xf numFmtId="181" fontId="8" fillId="0" borderId="8" xfId="14" applyNumberFormat="1" applyFont="1" applyBorder="1" applyAlignment="1">
      <alignment horizontal="center" vertical="center" shrinkToFit="1"/>
    </xf>
    <xf numFmtId="181" fontId="24" fillId="0" borderId="13" xfId="14" applyNumberFormat="1" applyFont="1" applyBorder="1" applyAlignment="1">
      <alignment vertical="center"/>
    </xf>
    <xf numFmtId="181" fontId="8" fillId="20" borderId="25" xfId="14" applyNumberFormat="1" applyFont="1" applyFill="1" applyBorder="1" applyAlignment="1">
      <alignment vertical="center"/>
    </xf>
    <xf numFmtId="181" fontId="24" fillId="0" borderId="25" xfId="14" applyNumberFormat="1" applyFont="1" applyBorder="1" applyAlignment="1">
      <alignment vertical="center"/>
    </xf>
    <xf numFmtId="0" fontId="8" fillId="0" borderId="13" xfId="14" applyFont="1" applyBorder="1" applyAlignment="1">
      <alignment horizontal="center" vertical="center" wrapText="1"/>
    </xf>
    <xf numFmtId="181" fontId="24" fillId="21" borderId="1" xfId="14" applyNumberFormat="1" applyFont="1" applyFill="1" applyBorder="1" applyAlignment="1">
      <alignment vertical="center" wrapText="1"/>
    </xf>
    <xf numFmtId="181" fontId="24" fillId="21" borderId="23" xfId="14" applyNumberFormat="1" applyFont="1" applyFill="1" applyBorder="1" applyAlignment="1">
      <alignment vertical="center"/>
    </xf>
    <xf numFmtId="0" fontId="24" fillId="0" borderId="0" xfId="14" applyFont="1" applyAlignment="1">
      <alignment vertical="center" wrapText="1"/>
    </xf>
    <xf numFmtId="181" fontId="24" fillId="22" borderId="1" xfId="14" applyNumberFormat="1" applyFont="1" applyFill="1" applyBorder="1" applyAlignment="1">
      <alignment vertical="center" shrinkToFit="1"/>
    </xf>
    <xf numFmtId="181" fontId="24" fillId="22" borderId="1" xfId="14" applyNumberFormat="1" applyFont="1" applyFill="1" applyBorder="1" applyAlignment="1">
      <alignment vertical="center" wrapText="1"/>
    </xf>
    <xf numFmtId="0" fontId="24" fillId="22" borderId="1" xfId="14" applyFont="1" applyFill="1" applyBorder="1" applyAlignment="1">
      <alignment vertical="center" wrapText="1"/>
    </xf>
    <xf numFmtId="181" fontId="24" fillId="22" borderId="23" xfId="14" applyNumberFormat="1" applyFont="1" applyFill="1" applyBorder="1" applyAlignment="1">
      <alignment vertical="center"/>
    </xf>
    <xf numFmtId="0" fontId="24" fillId="22" borderId="24" xfId="14" applyFont="1" applyFill="1" applyBorder="1" applyAlignment="1">
      <alignment horizontal="center" vertical="center" wrapText="1"/>
    </xf>
    <xf numFmtId="181" fontId="52" fillId="13" borderId="1" xfId="6" applyNumberFormat="1" applyFont="1" applyFill="1" applyBorder="1" applyAlignment="1" applyProtection="1">
      <alignment vertical="center" shrinkToFit="1"/>
    </xf>
    <xf numFmtId="182" fontId="22" fillId="0" borderId="1" xfId="5" applyNumberFormat="1" applyFont="1" applyFill="1" applyBorder="1" applyAlignment="1">
      <alignment horizontal="center" vertical="center"/>
    </xf>
    <xf numFmtId="0" fontId="8" fillId="11" borderId="1" xfId="20" applyFont="1" applyFill="1" applyBorder="1" applyAlignment="1">
      <alignment horizontal="center" vertical="top"/>
    </xf>
    <xf numFmtId="0" fontId="8" fillId="11" borderId="1" xfId="7" applyFont="1" applyFill="1" applyBorder="1" applyAlignment="1">
      <alignment horizontal="center" vertical="center"/>
    </xf>
    <xf numFmtId="0" fontId="3" fillId="11" borderId="1" xfId="7" applyFont="1" applyFill="1" applyBorder="1" applyAlignment="1">
      <alignment horizontal="center" vertical="center" wrapText="1"/>
    </xf>
    <xf numFmtId="0" fontId="3" fillId="11" borderId="1" xfId="7" applyFont="1" applyFill="1" applyBorder="1" applyAlignment="1">
      <alignment horizontal="center" vertical="center"/>
    </xf>
    <xf numFmtId="181" fontId="37" fillId="11" borderId="1" xfId="21" applyNumberFormat="1" applyFont="1" applyFill="1" applyBorder="1" applyAlignment="1">
      <alignment horizontal="center" vertical="center" shrinkToFit="1"/>
    </xf>
    <xf numFmtId="182" fontId="89" fillId="11" borderId="1" xfId="12" applyNumberFormat="1" applyFont="1" applyFill="1" applyBorder="1" applyAlignment="1">
      <alignment horizontal="center" vertical="center" shrinkToFit="1"/>
    </xf>
    <xf numFmtId="38" fontId="3" fillId="11" borderId="1" xfId="22" applyNumberFormat="1" applyFont="1" applyFill="1" applyBorder="1" applyAlignment="1">
      <alignment horizontal="center" vertical="center"/>
    </xf>
    <xf numFmtId="181" fontId="3" fillId="11" borderId="1" xfId="12" applyNumberFormat="1" applyFont="1" applyFill="1" applyBorder="1" applyAlignment="1">
      <alignment horizontal="center" vertical="center" shrinkToFit="1"/>
    </xf>
    <xf numFmtId="181" fontId="90" fillId="11" borderId="1" xfId="20" applyNumberFormat="1" applyFont="1" applyFill="1" applyBorder="1" applyAlignment="1">
      <alignment horizontal="center" vertical="center" shrinkToFit="1"/>
    </xf>
    <xf numFmtId="183" fontId="91" fillId="11" borderId="1" xfId="20" applyNumberFormat="1" applyFont="1" applyFill="1" applyBorder="1" applyAlignment="1">
      <alignment horizontal="center" vertical="center" shrinkToFit="1"/>
    </xf>
    <xf numFmtId="181" fontId="91" fillId="11" borderId="1" xfId="21" applyNumberFormat="1" applyFont="1" applyFill="1" applyBorder="1" applyAlignment="1">
      <alignment horizontal="center" vertical="center" shrinkToFit="1"/>
    </xf>
    <xf numFmtId="0" fontId="91" fillId="11" borderId="1" xfId="20" applyFont="1" applyFill="1" applyBorder="1" applyAlignment="1">
      <alignment horizontal="center" vertical="center"/>
    </xf>
    <xf numFmtId="49" fontId="91" fillId="23" borderId="31" xfId="20" applyNumberFormat="1" applyFont="1" applyFill="1" applyBorder="1" applyAlignment="1">
      <alignment horizontal="center" vertical="center" wrapText="1" shrinkToFit="1"/>
    </xf>
    <xf numFmtId="0" fontId="91" fillId="23" borderId="31" xfId="20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181" fontId="37" fillId="0" borderId="1" xfId="21" applyNumberFormat="1" applyFont="1" applyBorder="1" applyAlignment="1">
      <alignment horizontal="center" vertical="center" shrinkToFit="1"/>
    </xf>
    <xf numFmtId="182" fontId="89" fillId="2" borderId="1" xfId="12" applyNumberFormat="1" applyFont="1" applyFill="1" applyBorder="1" applyAlignment="1">
      <alignment horizontal="center" vertical="center" shrinkToFit="1"/>
    </xf>
    <xf numFmtId="38" fontId="3" fillId="2" borderId="1" xfId="22" applyNumberFormat="1" applyFont="1" applyFill="1" applyBorder="1" applyAlignment="1">
      <alignment horizontal="center" vertical="center"/>
    </xf>
    <xf numFmtId="181" fontId="3" fillId="2" borderId="1" xfId="12" applyNumberFormat="1" applyFont="1" applyFill="1" applyBorder="1" applyAlignment="1">
      <alignment horizontal="center" vertical="center" shrinkToFit="1"/>
    </xf>
    <xf numFmtId="181" fontId="90" fillId="2" borderId="1" xfId="20" applyNumberFormat="1" applyFont="1" applyFill="1" applyBorder="1" applyAlignment="1">
      <alignment horizontal="center" vertical="center" shrinkToFit="1"/>
    </xf>
    <xf numFmtId="183" fontId="91" fillId="2" borderId="1" xfId="20" applyNumberFormat="1" applyFont="1" applyFill="1" applyBorder="1" applyAlignment="1">
      <alignment horizontal="center" vertical="center" shrinkToFit="1"/>
    </xf>
    <xf numFmtId="181" fontId="91" fillId="0" borderId="1" xfId="12" applyNumberFormat="1" applyFont="1" applyFill="1" applyBorder="1" applyAlignment="1">
      <alignment horizontal="center" vertical="center" shrinkToFit="1"/>
    </xf>
    <xf numFmtId="181" fontId="37" fillId="0" borderId="1" xfId="21" applyNumberFormat="1" applyFont="1" applyFill="1" applyBorder="1" applyAlignment="1">
      <alignment horizontal="center" vertical="center" shrinkToFit="1"/>
    </xf>
    <xf numFmtId="0" fontId="91" fillId="0" borderId="1" xfId="20" applyFont="1" applyBorder="1" applyAlignment="1">
      <alignment horizontal="center" vertical="center"/>
    </xf>
    <xf numFmtId="0" fontId="3" fillId="0" borderId="1" xfId="20" applyFont="1" applyBorder="1" applyAlignment="1">
      <alignment horizontal="center" vertical="center" shrinkToFit="1"/>
    </xf>
    <xf numFmtId="0" fontId="8" fillId="16" borderId="0" xfId="5" applyFont="1" applyFill="1" applyAlignment="1">
      <alignment vertical="center"/>
    </xf>
    <xf numFmtId="0" fontId="91" fillId="0" borderId="1" xfId="20" applyFont="1" applyBorder="1" applyAlignment="1">
      <alignment horizontal="center" vertical="center" wrapText="1"/>
    </xf>
    <xf numFmtId="49" fontId="91" fillId="0" borderId="1" xfId="20" applyNumberFormat="1" applyFont="1" applyBorder="1" applyAlignment="1">
      <alignment horizontal="center" vertical="center"/>
    </xf>
    <xf numFmtId="0" fontId="8" fillId="15" borderId="0" xfId="5" applyFont="1" applyFill="1" applyAlignment="1">
      <alignment vertical="center"/>
    </xf>
    <xf numFmtId="0" fontId="3" fillId="0" borderId="1" xfId="20" applyFont="1" applyBorder="1" applyAlignment="1">
      <alignment horizontal="center" vertical="center" wrapText="1" shrinkToFit="1"/>
    </xf>
    <xf numFmtId="181" fontId="3" fillId="0" borderId="1" xfId="21" applyNumberFormat="1" applyFont="1" applyBorder="1" applyAlignment="1">
      <alignment horizontal="center" vertical="center" shrinkToFit="1"/>
    </xf>
    <xf numFmtId="0" fontId="92" fillId="23" borderId="33" xfId="20" applyFont="1" applyFill="1" applyBorder="1" applyAlignment="1">
      <alignment horizontal="center" vertical="center"/>
    </xf>
    <xf numFmtId="0" fontId="92" fillId="23" borderId="33" xfId="20" applyFont="1" applyFill="1" applyBorder="1" applyAlignment="1">
      <alignment horizontal="center" vertical="center" wrapText="1"/>
    </xf>
    <xf numFmtId="49" fontId="91" fillId="23" borderId="33" xfId="20" applyNumberFormat="1" applyFont="1" applyFill="1" applyBorder="1" applyAlignment="1">
      <alignment horizontal="center" vertical="center" wrapText="1" shrinkToFit="1"/>
    </xf>
    <xf numFmtId="0" fontId="91" fillId="23" borderId="33" xfId="20" applyFont="1" applyFill="1" applyBorder="1" applyAlignment="1">
      <alignment horizontal="center" vertical="center" wrapText="1"/>
    </xf>
    <xf numFmtId="49" fontId="91" fillId="11" borderId="33" xfId="20" applyNumberFormat="1" applyFont="1" applyFill="1" applyBorder="1" applyAlignment="1">
      <alignment horizontal="center" vertical="center" wrapText="1" shrinkToFit="1"/>
    </xf>
    <xf numFmtId="0" fontId="91" fillId="11" borderId="33" xfId="20" applyFont="1" applyFill="1" applyBorder="1" applyAlignment="1">
      <alignment horizontal="center" vertical="center" wrapText="1"/>
    </xf>
    <xf numFmtId="186" fontId="91" fillId="11" borderId="33" xfId="20" applyNumberFormat="1" applyFont="1" applyFill="1" applyBorder="1" applyAlignment="1">
      <alignment horizontal="center" vertical="center"/>
    </xf>
    <xf numFmtId="0" fontId="92" fillId="11" borderId="33" xfId="20" applyFont="1" applyFill="1" applyBorder="1" applyAlignment="1">
      <alignment horizontal="center" vertical="center"/>
    </xf>
    <xf numFmtId="0" fontId="92" fillId="11" borderId="33" xfId="20" applyFont="1" applyFill="1" applyBorder="1" applyAlignment="1">
      <alignment horizontal="center" vertical="center" wrapText="1"/>
    </xf>
    <xf numFmtId="187" fontId="91" fillId="11" borderId="1" xfId="20" applyNumberFormat="1" applyFont="1" applyFill="1" applyBorder="1" applyAlignment="1">
      <alignment horizontal="center" vertical="center" shrinkToFit="1"/>
    </xf>
    <xf numFmtId="38" fontId="91" fillId="2" borderId="1" xfId="22" applyNumberFormat="1" applyFont="1" applyFill="1" applyBorder="1" applyAlignment="1">
      <alignment horizontal="center" vertical="center"/>
    </xf>
    <xf numFmtId="181" fontId="90" fillId="2" borderId="2" xfId="20" applyNumberFormat="1" applyFont="1" applyFill="1" applyBorder="1" applyAlignment="1">
      <alignment horizontal="center" vertical="center" shrinkToFit="1"/>
    </xf>
    <xf numFmtId="183" fontId="91" fillId="0" borderId="1" xfId="20" applyNumberFormat="1" applyFont="1" applyFill="1" applyBorder="1" applyAlignment="1">
      <alignment horizontal="center" vertical="center" shrinkToFit="1"/>
    </xf>
    <xf numFmtId="38" fontId="3" fillId="2" borderId="2" xfId="22" applyNumberFormat="1" applyFont="1" applyFill="1" applyBorder="1" applyAlignment="1">
      <alignment horizontal="center" vertical="center"/>
    </xf>
    <xf numFmtId="0" fontId="76" fillId="0" borderId="1" xfId="20" applyFill="1" applyBorder="1"/>
    <xf numFmtId="49" fontId="3" fillId="11" borderId="1" xfId="7" applyNumberFormat="1" applyFont="1" applyFill="1" applyBorder="1" applyAlignment="1">
      <alignment horizontal="center" vertical="center"/>
    </xf>
    <xf numFmtId="49" fontId="91" fillId="11" borderId="1" xfId="20" applyNumberFormat="1" applyFont="1" applyFill="1" applyBorder="1" applyAlignment="1">
      <alignment horizontal="center" vertical="center" shrinkToFit="1"/>
    </xf>
    <xf numFmtId="49" fontId="93" fillId="11" borderId="33" xfId="20" applyNumberFormat="1" applyFont="1" applyFill="1" applyBorder="1" applyAlignment="1">
      <alignment horizontal="center" vertical="center" wrapText="1" shrinkToFit="1"/>
    </xf>
    <xf numFmtId="0" fontId="92" fillId="8" borderId="33" xfId="20" applyFont="1" applyFill="1" applyBorder="1" applyAlignment="1">
      <alignment horizontal="center" vertical="center"/>
    </xf>
    <xf numFmtId="0" fontId="92" fillId="8" borderId="33" xfId="20" applyFont="1" applyFill="1" applyBorder="1" applyAlignment="1">
      <alignment horizontal="center" vertical="center" wrapText="1"/>
    </xf>
    <xf numFmtId="0" fontId="91" fillId="8" borderId="33" xfId="20" applyFont="1" applyFill="1" applyBorder="1" applyAlignment="1">
      <alignment horizontal="center" vertical="center" wrapText="1"/>
    </xf>
    <xf numFmtId="0" fontId="3" fillId="8" borderId="1" xfId="7" applyFont="1" applyFill="1" applyBorder="1" applyAlignment="1">
      <alignment horizontal="center" vertical="center"/>
    </xf>
    <xf numFmtId="186" fontId="3" fillId="8" borderId="1" xfId="20" applyNumberFormat="1" applyFont="1" applyFill="1" applyBorder="1" applyAlignment="1">
      <alignment horizontal="center" vertical="top"/>
    </xf>
    <xf numFmtId="182" fontId="89" fillId="8" borderId="1" xfId="12" applyNumberFormat="1" applyFont="1" applyFill="1" applyBorder="1" applyAlignment="1">
      <alignment horizontal="center" vertical="center" shrinkToFit="1"/>
    </xf>
    <xf numFmtId="38" fontId="3" fillId="8" borderId="1" xfId="22" applyNumberFormat="1" applyFont="1" applyFill="1" applyBorder="1" applyAlignment="1">
      <alignment horizontal="center" vertical="center"/>
    </xf>
    <xf numFmtId="181" fontId="3" fillId="8" borderId="1" xfId="12" applyNumberFormat="1" applyFont="1" applyFill="1" applyBorder="1" applyAlignment="1">
      <alignment horizontal="center" vertical="center" shrinkToFit="1"/>
    </xf>
    <xf numFmtId="181" fontId="90" fillId="8" borderId="1" xfId="20" applyNumberFormat="1" applyFont="1" applyFill="1" applyBorder="1" applyAlignment="1">
      <alignment horizontal="center" vertical="center" shrinkToFit="1"/>
    </xf>
    <xf numFmtId="187" fontId="91" fillId="8" borderId="1" xfId="20" applyNumberFormat="1" applyFont="1" applyFill="1" applyBorder="1" applyAlignment="1">
      <alignment horizontal="center" vertical="center" shrinkToFit="1"/>
    </xf>
    <xf numFmtId="181" fontId="91" fillId="8" borderId="1" xfId="21" applyNumberFormat="1" applyFont="1" applyFill="1" applyBorder="1" applyAlignment="1">
      <alignment horizontal="center" vertical="center" shrinkToFit="1"/>
    </xf>
    <xf numFmtId="181" fontId="37" fillId="8" borderId="1" xfId="21" applyNumberFormat="1" applyFont="1" applyFill="1" applyBorder="1" applyAlignment="1">
      <alignment horizontal="center" vertical="center" shrinkToFit="1"/>
    </xf>
    <xf numFmtId="0" fontId="8" fillId="8" borderId="1" xfId="20" applyFont="1" applyFill="1" applyBorder="1" applyAlignment="1">
      <alignment horizontal="center" vertical="top"/>
    </xf>
    <xf numFmtId="181" fontId="91" fillId="5" borderId="1" xfId="12" applyNumberFormat="1" applyFont="1" applyFill="1" applyBorder="1" applyAlignment="1">
      <alignment horizontal="center" vertical="center" shrinkToFit="1"/>
    </xf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/>
    </xf>
    <xf numFmtId="188" fontId="91" fillId="8" borderId="1" xfId="20" applyNumberFormat="1" applyFont="1" applyFill="1" applyBorder="1" applyAlignment="1">
      <alignment horizontal="center" vertical="center"/>
    </xf>
    <xf numFmtId="0" fontId="91" fillId="8" borderId="1" xfId="20" applyFont="1" applyFill="1" applyBorder="1" applyAlignment="1">
      <alignment horizontal="center" vertical="center"/>
    </xf>
    <xf numFmtId="0" fontId="94" fillId="8" borderId="33" xfId="20" applyFont="1" applyFill="1" applyBorder="1" applyAlignment="1">
      <alignment horizontal="center" vertical="center"/>
    </xf>
    <xf numFmtId="0" fontId="95" fillId="8" borderId="33" xfId="20" applyFont="1" applyFill="1" applyBorder="1" applyAlignment="1">
      <alignment horizontal="center" vertical="center" wrapText="1"/>
    </xf>
    <xf numFmtId="49" fontId="96" fillId="8" borderId="33" xfId="20" applyNumberFormat="1" applyFont="1" applyFill="1" applyBorder="1" applyAlignment="1">
      <alignment horizontal="center" vertical="center" wrapText="1" shrinkToFit="1"/>
    </xf>
    <xf numFmtId="0" fontId="96" fillId="8" borderId="33" xfId="20" applyFont="1" applyFill="1" applyBorder="1" applyAlignment="1">
      <alignment horizontal="center" vertical="center" wrapText="1"/>
    </xf>
    <xf numFmtId="49" fontId="91" fillId="8" borderId="1" xfId="20" applyNumberFormat="1" applyFont="1" applyFill="1" applyBorder="1" applyAlignment="1">
      <alignment horizontal="center" vertical="center"/>
    </xf>
    <xf numFmtId="183" fontId="91" fillId="8" borderId="1" xfId="20" applyNumberFormat="1" applyFont="1" applyFill="1" applyBorder="1" applyAlignment="1">
      <alignment horizontal="center" vertical="center" shrinkToFit="1"/>
    </xf>
    <xf numFmtId="0" fontId="8" fillId="2" borderId="1" xfId="20" applyFont="1" applyFill="1" applyBorder="1" applyAlignment="1">
      <alignment horizontal="center" vertical="center"/>
    </xf>
    <xf numFmtId="38" fontId="37" fillId="2" borderId="1" xfId="22" applyNumberFormat="1" applyFont="1" applyFill="1" applyBorder="1" applyAlignment="1">
      <alignment horizontal="center" vertical="center"/>
    </xf>
    <xf numFmtId="186" fontId="3" fillId="0" borderId="1" xfId="21" applyNumberFormat="1" applyFont="1" applyFill="1" applyBorder="1" applyAlignment="1">
      <alignment horizontal="right" vertical="center" shrinkToFit="1"/>
    </xf>
    <xf numFmtId="181" fontId="3" fillId="0" borderId="1" xfId="21" applyNumberFormat="1" applyFont="1" applyFill="1" applyBorder="1" applyAlignment="1">
      <alignment horizontal="center" vertical="center" shrinkToFit="1"/>
    </xf>
    <xf numFmtId="181" fontId="3" fillId="13" borderId="1" xfId="12" applyNumberFormat="1" applyFont="1" applyFill="1" applyBorder="1" applyAlignment="1">
      <alignment horizontal="center" vertical="center" shrinkToFit="1"/>
    </xf>
    <xf numFmtId="181" fontId="91" fillId="13" borderId="1" xfId="20" applyNumberFormat="1" applyFont="1" applyFill="1" applyBorder="1" applyAlignment="1">
      <alignment horizontal="center" vertical="center" shrinkToFit="1"/>
    </xf>
    <xf numFmtId="181" fontId="91" fillId="0" borderId="1" xfId="21" applyNumberFormat="1" applyFont="1" applyFill="1" applyBorder="1" applyAlignment="1">
      <alignment horizontal="center" vertical="center" shrinkToFit="1"/>
    </xf>
    <xf numFmtId="0" fontId="3" fillId="0" borderId="1" xfId="23" applyFont="1" applyFill="1" applyBorder="1" applyAlignment="1">
      <alignment horizontal="center" vertical="center" shrinkToFit="1"/>
    </xf>
    <xf numFmtId="181" fontId="3" fillId="0" borderId="1" xfId="23" applyNumberFormat="1" applyFont="1" applyFill="1" applyBorder="1" applyAlignment="1">
      <alignment horizontal="center" vertical="center" shrinkToFit="1"/>
    </xf>
    <xf numFmtId="182" fontId="11" fillId="0" borderId="1" xfId="23" applyNumberFormat="1" applyFont="1" applyFill="1" applyBorder="1" applyAlignment="1">
      <alignment wrapText="1"/>
    </xf>
    <xf numFmtId="0" fontId="8" fillId="24" borderId="1" xfId="20" applyFont="1" applyFill="1" applyBorder="1" applyAlignment="1">
      <alignment horizontal="center" vertical="center"/>
    </xf>
    <xf numFmtId="0" fontId="8" fillId="24" borderId="1" xfId="7" applyFont="1" applyFill="1" applyBorder="1" applyAlignment="1">
      <alignment horizontal="center" vertical="center"/>
    </xf>
    <xf numFmtId="0" fontId="3" fillId="24" borderId="1" xfId="7" applyFont="1" applyFill="1" applyBorder="1" applyAlignment="1">
      <alignment horizontal="center" vertical="center"/>
    </xf>
    <xf numFmtId="38" fontId="37" fillId="24" borderId="1" xfId="22" applyNumberFormat="1" applyFont="1" applyFill="1" applyBorder="1" applyAlignment="1">
      <alignment horizontal="center" vertical="center"/>
    </xf>
    <xf numFmtId="182" fontId="3" fillId="24" borderId="1" xfId="21" applyNumberFormat="1" applyFont="1" applyFill="1" applyBorder="1" applyAlignment="1">
      <alignment horizontal="center" vertical="center" shrinkToFit="1"/>
    </xf>
    <xf numFmtId="181" fontId="3" fillId="24" borderId="1" xfId="21" applyNumberFormat="1" applyFont="1" applyFill="1" applyBorder="1" applyAlignment="1">
      <alignment horizontal="center" vertical="center" shrinkToFit="1"/>
    </xf>
    <xf numFmtId="181" fontId="91" fillId="24" borderId="1" xfId="20" applyNumberFormat="1" applyFont="1" applyFill="1" applyBorder="1" applyAlignment="1">
      <alignment horizontal="center" vertical="center" shrinkToFit="1"/>
    </xf>
    <xf numFmtId="181" fontId="37" fillId="24" borderId="1" xfId="21" applyNumberFormat="1" applyFont="1" applyFill="1" applyBorder="1" applyAlignment="1">
      <alignment horizontal="center" vertical="center" shrinkToFit="1"/>
    </xf>
    <xf numFmtId="0" fontId="3" fillId="24" borderId="1" xfId="23" applyFont="1" applyFill="1" applyBorder="1" applyAlignment="1">
      <alignment horizontal="center" vertical="center" shrinkToFit="1"/>
    </xf>
    <xf numFmtId="0" fontId="91" fillId="24" borderId="1" xfId="20" applyFont="1" applyFill="1" applyBorder="1" applyAlignment="1">
      <alignment horizontal="center" vertical="center"/>
    </xf>
    <xf numFmtId="182" fontId="11" fillId="24" borderId="1" xfId="23" applyNumberFormat="1" applyFont="1" applyFill="1" applyBorder="1" applyAlignment="1">
      <alignment wrapText="1"/>
    </xf>
    <xf numFmtId="0" fontId="56" fillId="0" borderId="0" xfId="5" applyFont="1" applyAlignment="1">
      <alignment vertical="center"/>
    </xf>
    <xf numFmtId="0" fontId="8" fillId="8" borderId="1" xfId="7" applyFont="1" applyFill="1" applyBorder="1" applyAlignment="1">
      <alignment horizontal="center" vertical="center"/>
    </xf>
    <xf numFmtId="0" fontId="92" fillId="25" borderId="33" xfId="20" applyFont="1" applyFill="1" applyBorder="1" applyAlignment="1">
      <alignment horizontal="center" vertical="center"/>
    </xf>
    <xf numFmtId="0" fontId="92" fillId="25" borderId="33" xfId="20" applyFont="1" applyFill="1" applyBorder="1" applyAlignment="1">
      <alignment horizontal="center" vertical="center" wrapText="1"/>
    </xf>
    <xf numFmtId="49" fontId="91" fillId="25" borderId="33" xfId="20" applyNumberFormat="1" applyFont="1" applyFill="1" applyBorder="1" applyAlignment="1">
      <alignment horizontal="center" vertical="center" wrapText="1" shrinkToFit="1"/>
    </xf>
    <xf numFmtId="0" fontId="91" fillId="25" borderId="33" xfId="20" applyFont="1" applyFill="1" applyBorder="1" applyAlignment="1">
      <alignment horizontal="center" vertical="center" wrapText="1"/>
    </xf>
    <xf numFmtId="49" fontId="91" fillId="8" borderId="33" xfId="20" applyNumberFormat="1" applyFont="1" applyFill="1" applyBorder="1" applyAlignment="1">
      <alignment horizontal="center" vertical="center" wrapText="1" shrinkToFit="1"/>
    </xf>
    <xf numFmtId="186" fontId="91" fillId="8" borderId="33" xfId="20" applyNumberFormat="1" applyFont="1" applyFill="1" applyBorder="1" applyAlignment="1">
      <alignment horizontal="center" vertical="center"/>
    </xf>
    <xf numFmtId="0" fontId="92" fillId="26" borderId="33" xfId="20" applyFont="1" applyFill="1" applyBorder="1" applyAlignment="1">
      <alignment horizontal="center" vertical="center"/>
    </xf>
    <xf numFmtId="0" fontId="92" fillId="26" borderId="33" xfId="20" applyFont="1" applyFill="1" applyBorder="1" applyAlignment="1">
      <alignment horizontal="center" vertical="center" wrapText="1"/>
    </xf>
    <xf numFmtId="49" fontId="91" fillId="26" borderId="33" xfId="20" applyNumberFormat="1" applyFont="1" applyFill="1" applyBorder="1" applyAlignment="1">
      <alignment horizontal="center" vertical="center" wrapText="1" shrinkToFit="1"/>
    </xf>
    <xf numFmtId="0" fontId="91" fillId="26" borderId="33" xfId="20" applyFont="1" applyFill="1" applyBorder="1" applyAlignment="1">
      <alignment horizontal="center" vertical="center" wrapText="1"/>
    </xf>
    <xf numFmtId="0" fontId="3" fillId="16" borderId="1" xfId="7" applyFont="1" applyFill="1" applyBorder="1" applyAlignment="1">
      <alignment horizontal="center" vertical="center"/>
    </xf>
    <xf numFmtId="181" fontId="37" fillId="16" borderId="1" xfId="21" applyNumberFormat="1" applyFont="1" applyFill="1" applyBorder="1" applyAlignment="1">
      <alignment horizontal="center" vertical="center" shrinkToFit="1"/>
    </xf>
    <xf numFmtId="182" fontId="89" fillId="16" borderId="1" xfId="12" applyNumberFormat="1" applyFont="1" applyFill="1" applyBorder="1" applyAlignment="1">
      <alignment horizontal="center" vertical="center" shrinkToFit="1"/>
    </xf>
    <xf numFmtId="38" fontId="3" fillId="16" borderId="1" xfId="22" applyNumberFormat="1" applyFont="1" applyFill="1" applyBorder="1" applyAlignment="1">
      <alignment horizontal="center" vertical="center"/>
    </xf>
    <xf numFmtId="181" fontId="3" fillId="16" borderId="1" xfId="12" applyNumberFormat="1" applyFont="1" applyFill="1" applyBorder="1" applyAlignment="1">
      <alignment horizontal="center" vertical="center" shrinkToFit="1"/>
    </xf>
    <xf numFmtId="181" fontId="90" fillId="16" borderId="1" xfId="20" applyNumberFormat="1" applyFont="1" applyFill="1" applyBorder="1" applyAlignment="1">
      <alignment horizontal="center" vertical="center" shrinkToFit="1"/>
    </xf>
    <xf numFmtId="183" fontId="91" fillId="16" borderId="1" xfId="20" applyNumberFormat="1" applyFont="1" applyFill="1" applyBorder="1" applyAlignment="1">
      <alignment horizontal="center" vertical="center" shrinkToFit="1"/>
    </xf>
    <xf numFmtId="181" fontId="91" fillId="16" borderId="1" xfId="21" applyNumberFormat="1" applyFont="1" applyFill="1" applyBorder="1" applyAlignment="1">
      <alignment horizontal="center" vertical="center" shrinkToFit="1"/>
    </xf>
    <xf numFmtId="0" fontId="91" fillId="16" borderId="1" xfId="20" applyFont="1" applyFill="1" applyBorder="1" applyAlignment="1">
      <alignment horizontal="center" vertical="center"/>
    </xf>
    <xf numFmtId="0" fontId="92" fillId="16" borderId="33" xfId="20" applyFont="1" applyFill="1" applyBorder="1" applyAlignment="1">
      <alignment horizontal="center" vertical="center"/>
    </xf>
    <xf numFmtId="0" fontId="92" fillId="16" borderId="33" xfId="20" applyFont="1" applyFill="1" applyBorder="1" applyAlignment="1">
      <alignment horizontal="center" vertical="center" wrapText="1"/>
    </xf>
    <xf numFmtId="49" fontId="91" fillId="16" borderId="33" xfId="20" applyNumberFormat="1" applyFont="1" applyFill="1" applyBorder="1" applyAlignment="1">
      <alignment horizontal="center" vertical="center" wrapText="1" shrinkToFit="1"/>
    </xf>
    <xf numFmtId="0" fontId="91" fillId="16" borderId="33" xfId="20" applyFont="1" applyFill="1" applyBorder="1" applyAlignment="1">
      <alignment horizontal="center" vertical="center" wrapText="1"/>
    </xf>
    <xf numFmtId="187" fontId="91" fillId="16" borderId="1" xfId="20" applyNumberFormat="1" applyFont="1" applyFill="1" applyBorder="1" applyAlignment="1">
      <alignment horizontal="center" vertical="center" shrinkToFit="1"/>
    </xf>
    <xf numFmtId="0" fontId="3" fillId="8" borderId="1" xfId="7" applyFont="1" applyFill="1" applyBorder="1" applyAlignment="1">
      <alignment horizontal="center" vertical="center" wrapText="1"/>
    </xf>
    <xf numFmtId="181" fontId="91" fillId="8" borderId="1" xfId="12" applyNumberFormat="1" applyFont="1" applyFill="1" applyBorder="1" applyAlignment="1">
      <alignment horizontal="center" vertical="center" shrinkToFit="1"/>
    </xf>
    <xf numFmtId="0" fontId="76" fillId="8" borderId="1" xfId="20" applyFill="1" applyBorder="1"/>
    <xf numFmtId="49" fontId="93" fillId="8" borderId="33" xfId="20" applyNumberFormat="1" applyFont="1" applyFill="1" applyBorder="1" applyAlignment="1">
      <alignment horizontal="center" vertical="center" wrapText="1" shrinkToFit="1"/>
    </xf>
    <xf numFmtId="49" fontId="3" fillId="8" borderId="1" xfId="7" applyNumberFormat="1" applyFont="1" applyFill="1" applyBorder="1" applyAlignment="1">
      <alignment horizontal="center" vertical="center"/>
    </xf>
    <xf numFmtId="49" fontId="91" fillId="8" borderId="1" xfId="20" applyNumberFormat="1" applyFont="1" applyFill="1" applyBorder="1" applyAlignment="1">
      <alignment horizontal="center" vertical="center" shrinkToFit="1"/>
    </xf>
    <xf numFmtId="0" fontId="8" fillId="16" borderId="7" xfId="20" applyFont="1" applyFill="1" applyBorder="1" applyAlignment="1">
      <alignment horizontal="center" vertical="center"/>
    </xf>
    <xf numFmtId="49" fontId="93" fillId="16" borderId="33" xfId="20" applyNumberFormat="1" applyFont="1" applyFill="1" applyBorder="1" applyAlignment="1">
      <alignment horizontal="center" vertical="center" wrapText="1" shrinkToFit="1"/>
    </xf>
    <xf numFmtId="0" fontId="91" fillId="16" borderId="1" xfId="20" applyFont="1" applyFill="1" applyBorder="1" applyAlignment="1">
      <alignment horizontal="center" vertical="center" wrapText="1"/>
    </xf>
    <xf numFmtId="181" fontId="91" fillId="16" borderId="1" xfId="12" applyNumberFormat="1" applyFont="1" applyFill="1" applyBorder="1" applyAlignment="1">
      <alignment horizontal="center" vertical="center" shrinkToFit="1"/>
    </xf>
    <xf numFmtId="0" fontId="76" fillId="16" borderId="1" xfId="20" applyFill="1" applyBorder="1"/>
    <xf numFmtId="188" fontId="91" fillId="16" borderId="1" xfId="20" applyNumberFormat="1" applyFont="1" applyFill="1" applyBorder="1" applyAlignment="1">
      <alignment horizontal="center" vertical="center"/>
    </xf>
    <xf numFmtId="0" fontId="91" fillId="8" borderId="1" xfId="20" applyFont="1" applyFill="1" applyBorder="1" applyAlignment="1">
      <alignment horizontal="center" vertical="center" wrapText="1"/>
    </xf>
    <xf numFmtId="0" fontId="3" fillId="16" borderId="1" xfId="7" applyFont="1" applyFill="1" applyBorder="1" applyAlignment="1">
      <alignment horizontal="center" vertical="center" wrapText="1"/>
    </xf>
    <xf numFmtId="0" fontId="95" fillId="16" borderId="33" xfId="20" applyFont="1" applyFill="1" applyBorder="1" applyAlignment="1">
      <alignment horizontal="center" vertical="center" wrapText="1"/>
    </xf>
    <xf numFmtId="49" fontId="96" fillId="16" borderId="33" xfId="20" applyNumberFormat="1" applyFont="1" applyFill="1" applyBorder="1" applyAlignment="1">
      <alignment horizontal="center" vertical="center" wrapText="1" shrinkToFit="1"/>
    </xf>
    <xf numFmtId="0" fontId="96" fillId="16" borderId="33" xfId="20" applyFont="1" applyFill="1" applyBorder="1" applyAlignment="1">
      <alignment horizontal="center" vertical="center" wrapText="1"/>
    </xf>
    <xf numFmtId="0" fontId="8" fillId="24" borderId="1" xfId="20" applyFont="1" applyFill="1" applyBorder="1" applyAlignment="1">
      <alignment horizontal="center" vertical="top"/>
    </xf>
    <xf numFmtId="0" fontId="8" fillId="24" borderId="1" xfId="20" applyFont="1" applyFill="1" applyBorder="1" applyAlignment="1">
      <alignment horizontal="center" vertical="top" shrinkToFit="1"/>
    </xf>
    <xf numFmtId="0" fontId="8" fillId="24" borderId="1" xfId="20" applyNumberFormat="1" applyFont="1" applyFill="1" applyBorder="1" applyAlignment="1">
      <alignment horizontal="center" vertical="top" shrinkToFit="1"/>
    </xf>
    <xf numFmtId="181" fontId="37" fillId="24" borderId="1" xfId="20" applyNumberFormat="1" applyFont="1" applyFill="1" applyBorder="1" applyAlignment="1">
      <alignment horizontal="right" vertical="top" shrinkToFit="1"/>
    </xf>
    <xf numFmtId="181" fontId="90" fillId="24" borderId="1" xfId="20" applyNumberFormat="1" applyFont="1" applyFill="1" applyBorder="1" applyAlignment="1">
      <alignment horizontal="center" vertical="top" shrinkToFit="1"/>
    </xf>
    <xf numFmtId="181" fontId="3" fillId="24" borderId="1" xfId="20" applyNumberFormat="1" applyFont="1" applyFill="1" applyBorder="1" applyAlignment="1">
      <alignment horizontal="center" vertical="top" shrinkToFit="1"/>
    </xf>
    <xf numFmtId="183" fontId="3" fillId="24" borderId="1" xfId="20" applyNumberFormat="1" applyFont="1" applyFill="1" applyBorder="1" applyAlignment="1">
      <alignment horizontal="center" vertical="top" shrinkToFit="1"/>
    </xf>
    <xf numFmtId="0" fontId="3" fillId="24" borderId="1" xfId="20" applyFont="1" applyFill="1" applyBorder="1" applyAlignment="1">
      <alignment horizontal="center" vertical="top" shrinkToFit="1"/>
    </xf>
    <xf numFmtId="0" fontId="3" fillId="24" borderId="1" xfId="5" applyFont="1" applyFill="1" applyBorder="1" applyAlignment="1">
      <alignment horizontal="center" vertical="top"/>
    </xf>
    <xf numFmtId="181" fontId="3" fillId="24" borderId="1" xfId="21" applyNumberFormat="1" applyFont="1" applyFill="1" applyBorder="1" applyAlignment="1">
      <alignment horizontal="center" vertical="top" shrinkToFit="1"/>
    </xf>
    <xf numFmtId="0" fontId="2" fillId="24" borderId="1" xfId="5" applyFont="1" applyFill="1" applyBorder="1" applyAlignment="1">
      <alignment horizontal="center" vertical="top"/>
    </xf>
    <xf numFmtId="181" fontId="3" fillId="24" borderId="1" xfId="20" applyNumberFormat="1" applyFont="1" applyFill="1" applyBorder="1" applyAlignment="1">
      <alignment horizontal="right" vertical="top" shrinkToFit="1"/>
    </xf>
    <xf numFmtId="0" fontId="8" fillId="0" borderId="0" xfId="5" applyFont="1" applyBorder="1" applyAlignment="1">
      <alignment vertical="center"/>
    </xf>
    <xf numFmtId="0" fontId="8" fillId="0" borderId="0" xfId="20" applyFont="1" applyBorder="1" applyAlignment="1">
      <alignment vertical="center"/>
    </xf>
    <xf numFmtId="181" fontId="43" fillId="2" borderId="1" xfId="0" applyNumberFormat="1" applyFont="1" applyFill="1" applyBorder="1" applyAlignment="1"/>
    <xf numFmtId="181" fontId="98" fillId="0" borderId="1" xfId="6" applyNumberFormat="1" applyFont="1" applyFill="1" applyBorder="1" applyAlignment="1" applyProtection="1">
      <alignment vertical="center" shrinkToFit="1"/>
    </xf>
    <xf numFmtId="181" fontId="98" fillId="0" borderId="1" xfId="6" applyNumberFormat="1" applyFont="1" applyFill="1" applyBorder="1" applyAlignment="1" applyProtection="1">
      <alignment vertical="center" shrinkToFit="1"/>
      <protection locked="0"/>
    </xf>
    <xf numFmtId="181" fontId="99" fillId="0" borderId="1" xfId="6" applyNumberFormat="1" applyFont="1" applyFill="1" applyBorder="1" applyAlignment="1" applyProtection="1">
      <alignment vertical="center" shrinkToFit="1"/>
    </xf>
    <xf numFmtId="181" fontId="99" fillId="0" borderId="1" xfId="6" applyNumberFormat="1" applyFont="1" applyFill="1" applyBorder="1" applyAlignment="1" applyProtection="1">
      <alignment vertical="center" shrinkToFit="1"/>
      <protection locked="0"/>
    </xf>
    <xf numFmtId="181" fontId="31" fillId="8" borderId="0" xfId="6" applyNumberFormat="1" applyFont="1" applyFill="1" applyAlignment="1" applyProtection="1">
      <alignment vertical="center"/>
      <protection locked="0"/>
    </xf>
    <xf numFmtId="176" fontId="3" fillId="0" borderId="1" xfId="0" applyNumberFormat="1" applyFont="1" applyBorder="1" applyAlignment="1">
      <alignment vertical="center"/>
    </xf>
    <xf numFmtId="0" fontId="56" fillId="10" borderId="7" xfId="0" applyFont="1" applyFill="1" applyBorder="1" applyAlignment="1">
      <alignment horizontal="center" vertical="center" wrapText="1"/>
    </xf>
    <xf numFmtId="41" fontId="45" fillId="13" borderId="1" xfId="6" applyNumberFormat="1" applyFont="1" applyFill="1" applyBorder="1" applyAlignment="1" applyProtection="1">
      <alignment horizontal="center" vertical="center" shrinkToFit="1"/>
      <protection locked="0"/>
    </xf>
    <xf numFmtId="181" fontId="35" fillId="13" borderId="1" xfId="6" applyNumberFormat="1" applyFont="1" applyFill="1" applyBorder="1" applyAlignment="1" applyProtection="1">
      <alignment vertical="center"/>
      <protection locked="0"/>
    </xf>
    <xf numFmtId="3" fontId="37" fillId="13" borderId="6" xfId="0" applyNumberFormat="1" applyFont="1" applyFill="1" applyBorder="1" applyAlignment="1">
      <alignment horizontal="right" vertical="center" wrapText="1"/>
    </xf>
    <xf numFmtId="180" fontId="54" fillId="13" borderId="1" xfId="8" applyNumberFormat="1" applyFont="1" applyFill="1" applyBorder="1" applyAlignment="1">
      <alignment horizontal="center" vertical="center" shrinkToFit="1"/>
    </xf>
    <xf numFmtId="41" fontId="34" fillId="13" borderId="7" xfId="8" applyNumberFormat="1" applyFont="1" applyFill="1" applyBorder="1" applyAlignment="1" applyProtection="1">
      <alignment horizontal="center" vertical="center" shrinkToFit="1"/>
      <protection locked="0"/>
    </xf>
    <xf numFmtId="180" fontId="34" fillId="13" borderId="1" xfId="6" quotePrefix="1" applyNumberFormat="1" applyFont="1" applyFill="1" applyBorder="1" applyAlignment="1">
      <alignment horizontal="right" vertical="center" shrinkToFit="1"/>
    </xf>
    <xf numFmtId="181" fontId="38" fillId="13" borderId="1" xfId="6" applyNumberFormat="1" applyFont="1" applyFill="1" applyBorder="1" applyAlignment="1" applyProtection="1">
      <alignment vertical="center"/>
      <protection locked="0"/>
    </xf>
    <xf numFmtId="181" fontId="38" fillId="13" borderId="1" xfId="6" applyNumberFormat="1" applyFont="1" applyFill="1" applyBorder="1" applyAlignment="1" applyProtection="1">
      <alignment vertical="center"/>
    </xf>
    <xf numFmtId="181" fontId="32" fillId="13" borderId="1" xfId="6" applyNumberFormat="1" applyFont="1" applyFill="1" applyBorder="1" applyAlignment="1" applyProtection="1">
      <alignment vertical="center"/>
      <protection locked="0"/>
    </xf>
    <xf numFmtId="181" fontId="52" fillId="13" borderId="1" xfId="6" applyNumberFormat="1" applyFont="1" applyFill="1" applyBorder="1" applyAlignment="1" applyProtection="1">
      <alignment vertical="center" shrinkToFit="1"/>
      <protection locked="0"/>
    </xf>
    <xf numFmtId="181" fontId="31" fillId="13" borderId="0" xfId="6" applyNumberFormat="1" applyFont="1" applyFill="1" applyAlignment="1" applyProtection="1">
      <alignment vertical="center"/>
      <protection locked="0"/>
    </xf>
    <xf numFmtId="181" fontId="43" fillId="27" borderId="1" xfId="6" applyNumberFormat="1" applyFont="1" applyFill="1" applyBorder="1" applyAlignment="1" applyProtection="1">
      <alignment vertical="center"/>
    </xf>
    <xf numFmtId="0" fontId="56" fillId="13" borderId="1" xfId="25" applyFont="1" applyFill="1" applyBorder="1" applyAlignment="1">
      <alignment vertical="center"/>
    </xf>
    <xf numFmtId="0" fontId="8" fillId="13" borderId="1" xfId="25" applyFont="1" applyFill="1" applyBorder="1" applyAlignment="1">
      <alignment horizontal="center" vertical="center" wrapText="1"/>
    </xf>
    <xf numFmtId="186" fontId="8" fillId="13" borderId="1" xfId="25" applyNumberFormat="1" applyFont="1" applyFill="1" applyBorder="1" applyAlignment="1">
      <alignment horizontal="center" vertical="center"/>
    </xf>
    <xf numFmtId="0" fontId="3" fillId="13" borderId="0" xfId="25" applyFont="1" applyFill="1">
      <alignment vertical="center"/>
    </xf>
    <xf numFmtId="179" fontId="3" fillId="13" borderId="0" xfId="25" applyNumberFormat="1" applyFont="1" applyFill="1">
      <alignment vertical="center"/>
    </xf>
    <xf numFmtId="181" fontId="0" fillId="0" borderId="0" xfId="6" applyNumberFormat="1" applyFont="1" applyAlignment="1" applyProtection="1">
      <alignment horizontal="center" vertical="center"/>
      <protection locked="0"/>
    </xf>
    <xf numFmtId="176" fontId="65" fillId="9" borderId="8" xfId="9" applyNumberFormat="1" applyFont="1" applyFill="1" applyBorder="1" applyAlignment="1" applyProtection="1">
      <alignment horizontal="center" vertical="center" wrapText="1"/>
    </xf>
    <xf numFmtId="0" fontId="68" fillId="9" borderId="7" xfId="0" applyFont="1" applyFill="1" applyBorder="1" applyAlignment="1">
      <alignment vertical="center" wrapText="1"/>
    </xf>
    <xf numFmtId="181" fontId="64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9" fillId="0" borderId="1" xfId="6" applyFont="1" applyFill="1" applyBorder="1" applyAlignment="1">
      <alignment vertical="center"/>
    </xf>
    <xf numFmtId="0" fontId="56" fillId="13" borderId="1" xfId="6" applyFont="1" applyFill="1" applyBorder="1" applyAlignment="1">
      <alignment horizontal="center" vertical="center" wrapText="1"/>
    </xf>
    <xf numFmtId="181" fontId="61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7" fillId="0" borderId="1" xfId="6" applyFont="1" applyFill="1" applyBorder="1" applyAlignment="1">
      <alignment vertical="center"/>
    </xf>
    <xf numFmtId="181" fontId="67" fillId="0" borderId="1" xfId="6" applyNumberFormat="1" applyFont="1" applyFill="1" applyBorder="1" applyAlignment="1" applyProtection="1">
      <alignment horizontal="center" vertical="center"/>
      <protection locked="0"/>
    </xf>
    <xf numFmtId="176" fontId="61" fillId="11" borderId="8" xfId="9" applyNumberFormat="1" applyFont="1" applyFill="1" applyBorder="1" applyAlignment="1" applyProtection="1">
      <alignment horizontal="center" vertical="center" wrapText="1"/>
    </xf>
    <xf numFmtId="176" fontId="61" fillId="11" borderId="7" xfId="9" applyNumberFormat="1" applyFont="1" applyFill="1" applyBorder="1" applyAlignment="1" applyProtection="1">
      <alignment horizontal="center" vertical="center" wrapText="1"/>
    </xf>
    <xf numFmtId="176" fontId="61" fillId="0" borderId="8" xfId="9" applyNumberFormat="1" applyFont="1" applyFill="1" applyBorder="1" applyAlignment="1" applyProtection="1">
      <alignment horizontal="center" vertical="center" textRotation="255"/>
    </xf>
    <xf numFmtId="0" fontId="57" fillId="0" borderId="2" xfId="6" applyFont="1" applyFill="1" applyBorder="1" applyAlignment="1">
      <alignment vertical="center" textRotation="255"/>
    </xf>
    <xf numFmtId="0" fontId="57" fillId="0" borderId="7" xfId="6" applyFont="1" applyFill="1" applyBorder="1" applyAlignment="1">
      <alignment vertical="center" textRotation="255"/>
    </xf>
    <xf numFmtId="176" fontId="61" fillId="10" borderId="1" xfId="9" applyNumberFormat="1" applyFont="1" applyFill="1" applyBorder="1" applyAlignment="1" applyProtection="1">
      <alignment horizontal="center" vertical="center" wrapText="1"/>
    </xf>
    <xf numFmtId="176" fontId="61" fillId="11" borderId="8" xfId="9" applyNumberFormat="1" applyFont="1" applyFill="1" applyBorder="1" applyAlignment="1" applyProtection="1">
      <alignment horizontal="center" vertical="center"/>
    </xf>
    <xf numFmtId="176" fontId="61" fillId="11" borderId="7" xfId="9" applyNumberFormat="1" applyFont="1" applyFill="1" applyBorder="1" applyAlignment="1" applyProtection="1">
      <alignment horizontal="center" vertical="center"/>
    </xf>
    <xf numFmtId="176" fontId="64" fillId="10" borderId="8" xfId="9" applyNumberFormat="1" applyFont="1" applyFill="1" applyBorder="1" applyAlignment="1" applyProtection="1">
      <alignment horizontal="center" vertical="center" wrapText="1"/>
    </xf>
    <xf numFmtId="176" fontId="61" fillId="10" borderId="7" xfId="9" applyNumberFormat="1" applyFont="1" applyFill="1" applyBorder="1" applyAlignment="1" applyProtection="1">
      <alignment horizontal="center" vertical="center" wrapText="1"/>
    </xf>
    <xf numFmtId="176" fontId="61" fillId="18" borderId="8" xfId="9" applyNumberFormat="1" applyFont="1" applyFill="1" applyBorder="1" applyAlignment="1" applyProtection="1">
      <alignment horizontal="center" vertical="center" wrapText="1"/>
    </xf>
    <xf numFmtId="176" fontId="61" fillId="18" borderId="7" xfId="9" applyNumberFormat="1" applyFont="1" applyFill="1" applyBorder="1" applyAlignment="1" applyProtection="1">
      <alignment horizontal="center" vertical="center" wrapText="1"/>
    </xf>
    <xf numFmtId="176" fontId="63" fillId="11" borderId="9" xfId="9" applyNumberFormat="1" applyFont="1" applyFill="1" applyBorder="1" applyAlignment="1" applyProtection="1">
      <alignment horizontal="center" vertical="center" wrapText="1"/>
    </xf>
    <xf numFmtId="176" fontId="63" fillId="11" borderId="7" xfId="9" applyNumberFormat="1" applyFont="1" applyFill="1" applyBorder="1" applyAlignment="1" applyProtection="1">
      <alignment horizontal="center" vertical="center" wrapText="1"/>
    </xf>
    <xf numFmtId="176" fontId="65" fillId="11" borderId="8" xfId="9" applyNumberFormat="1" applyFont="1" applyFill="1" applyBorder="1" applyAlignment="1" applyProtection="1">
      <alignment horizontal="left" vertical="center" wrapText="1"/>
    </xf>
    <xf numFmtId="176" fontId="65" fillId="11" borderId="7" xfId="9" applyNumberFormat="1" applyFont="1" applyFill="1" applyBorder="1" applyAlignment="1" applyProtection="1">
      <alignment horizontal="left" vertical="center" wrapText="1"/>
    </xf>
    <xf numFmtId="0" fontId="66" fillId="9" borderId="4" xfId="6" applyFont="1" applyFill="1" applyBorder="1" applyAlignment="1">
      <alignment horizontal="center" vertical="center" wrapText="1"/>
    </xf>
    <xf numFmtId="0" fontId="67" fillId="9" borderId="5" xfId="0" applyFont="1" applyFill="1" applyBorder="1" applyAlignment="1">
      <alignment horizontal="center" vertical="center" wrapText="1"/>
    </xf>
    <xf numFmtId="181" fontId="61" fillId="10" borderId="8" xfId="6" applyNumberFormat="1" applyFont="1" applyFill="1" applyBorder="1" applyAlignment="1" applyProtection="1">
      <alignment horizontal="center" vertical="center" wrapText="1"/>
      <protection locked="0"/>
    </xf>
    <xf numFmtId="181" fontId="61" fillId="10" borderId="7" xfId="6" applyNumberFormat="1" applyFont="1" applyFill="1" applyBorder="1" applyAlignment="1" applyProtection="1">
      <alignment horizontal="center" vertical="center" wrapText="1"/>
      <protection locked="0"/>
    </xf>
    <xf numFmtId="181" fontId="61" fillId="0" borderId="8" xfId="6" applyNumberFormat="1" applyFont="1" applyFill="1" applyBorder="1" applyAlignment="1" applyProtection="1">
      <alignment horizontal="center" vertical="center" wrapText="1"/>
      <protection locked="0"/>
    </xf>
    <xf numFmtId="0" fontId="57" fillId="0" borderId="2" xfId="6" applyFont="1" applyFill="1" applyBorder="1" applyAlignment="1">
      <alignment vertical="center"/>
    </xf>
    <xf numFmtId="0" fontId="57" fillId="0" borderId="7" xfId="6" applyFont="1" applyFill="1" applyBorder="1" applyAlignment="1">
      <alignment vertical="center"/>
    </xf>
    <xf numFmtId="176" fontId="63" fillId="9" borderId="9" xfId="9" applyNumberFormat="1" applyFont="1" applyFill="1" applyBorder="1" applyAlignment="1" applyProtection="1">
      <alignment horizontal="center" vertical="center" wrapText="1"/>
    </xf>
    <xf numFmtId="176" fontId="63" fillId="9" borderId="7" xfId="9" applyNumberFormat="1" applyFont="1" applyFill="1" applyBorder="1" applyAlignment="1" applyProtection="1">
      <alignment horizontal="center" vertical="center" wrapText="1"/>
    </xf>
    <xf numFmtId="176" fontId="61" fillId="10" borderId="8" xfId="9" applyNumberFormat="1" applyFont="1" applyFill="1" applyBorder="1" applyAlignment="1" applyProtection="1">
      <alignment horizontal="center" vertical="center" wrapText="1"/>
    </xf>
    <xf numFmtId="176" fontId="63" fillId="10" borderId="9" xfId="9" applyNumberFormat="1" applyFont="1" applyFill="1" applyBorder="1" applyAlignment="1" applyProtection="1">
      <alignment horizontal="center" vertical="center" wrapText="1"/>
    </xf>
    <xf numFmtId="176" fontId="63" fillId="10" borderId="7" xfId="9" applyNumberFormat="1" applyFont="1" applyFill="1" applyBorder="1" applyAlignment="1" applyProtection="1">
      <alignment horizontal="center" vertical="center" wrapText="1"/>
    </xf>
    <xf numFmtId="181" fontId="64" fillId="0" borderId="8" xfId="6" applyNumberFormat="1" applyFont="1" applyFill="1" applyBorder="1" applyAlignment="1" applyProtection="1">
      <alignment horizontal="left" vertical="center" wrapText="1"/>
      <protection locked="0"/>
    </xf>
    <xf numFmtId="0" fontId="59" fillId="0" borderId="2" xfId="6" applyFont="1" applyFill="1" applyBorder="1" applyAlignment="1">
      <alignment horizontal="left" vertical="center"/>
    </xf>
    <xf numFmtId="0" fontId="59" fillId="0" borderId="7" xfId="6" applyFont="1" applyFill="1" applyBorder="1" applyAlignment="1">
      <alignment horizontal="left" vertical="center"/>
    </xf>
    <xf numFmtId="181" fontId="60" fillId="0" borderId="8" xfId="6" applyNumberFormat="1" applyFont="1" applyFill="1" applyBorder="1" applyAlignment="1" applyProtection="1">
      <alignment horizontal="center" vertical="center" wrapText="1"/>
      <protection locked="0"/>
    </xf>
    <xf numFmtId="181" fontId="60" fillId="0" borderId="2" xfId="6" applyNumberFormat="1" applyFont="1" applyFill="1" applyBorder="1" applyAlignment="1" applyProtection="1">
      <alignment horizontal="center" vertical="center" wrapText="1"/>
      <protection locked="0"/>
    </xf>
    <xf numFmtId="181" fontId="60" fillId="0" borderId="7" xfId="6" applyNumberFormat="1" applyFont="1" applyFill="1" applyBorder="1" applyAlignment="1" applyProtection="1">
      <alignment horizontal="center" vertical="center" wrapText="1"/>
      <protection locked="0"/>
    </xf>
    <xf numFmtId="181" fontId="66" fillId="0" borderId="1" xfId="6" applyNumberFormat="1" applyFont="1" applyFill="1" applyBorder="1" applyAlignment="1" applyProtection="1">
      <alignment horizontal="center" vertical="center"/>
      <protection locked="0"/>
    </xf>
    <xf numFmtId="181" fontId="61" fillId="10" borderId="8" xfId="6" applyNumberFormat="1" applyFont="1" applyFill="1" applyBorder="1" applyAlignment="1" applyProtection="1">
      <alignment horizontal="left" vertical="center" wrapText="1"/>
      <protection locked="0"/>
    </xf>
    <xf numFmtId="0" fontId="57" fillId="10" borderId="7" xfId="0" applyFont="1" applyFill="1" applyBorder="1" applyAlignment="1">
      <alignment horizontal="left" vertical="center" wrapText="1"/>
    </xf>
    <xf numFmtId="181" fontId="58" fillId="10" borderId="8" xfId="6" applyNumberFormat="1" applyFont="1" applyFill="1" applyBorder="1" applyAlignment="1" applyProtection="1">
      <alignment horizontal="center" vertical="center" wrapText="1"/>
      <protection locked="0"/>
    </xf>
    <xf numFmtId="181" fontId="58" fillId="10" borderId="7" xfId="6" applyNumberFormat="1" applyFont="1" applyFill="1" applyBorder="1" applyAlignment="1" applyProtection="1">
      <alignment horizontal="center" vertical="center" wrapText="1"/>
      <protection locked="0"/>
    </xf>
    <xf numFmtId="0" fontId="57" fillId="10" borderId="7" xfId="6" applyFont="1" applyFill="1" applyBorder="1" applyAlignment="1">
      <alignment horizontal="center" vertical="center" wrapText="1"/>
    </xf>
    <xf numFmtId="176" fontId="58" fillId="10" borderId="8" xfId="9" applyNumberFormat="1" applyFont="1" applyFill="1" applyBorder="1" applyAlignment="1" applyProtection="1">
      <alignment horizontal="center" vertical="center" wrapText="1"/>
    </xf>
    <xf numFmtId="176" fontId="58" fillId="11" borderId="8" xfId="9" applyNumberFormat="1" applyFont="1" applyFill="1" applyBorder="1" applyAlignment="1" applyProtection="1">
      <alignment horizontal="center" vertical="center" wrapText="1"/>
    </xf>
    <xf numFmtId="0" fontId="62" fillId="11" borderId="7" xfId="0" applyFont="1" applyFill="1" applyBorder="1" applyAlignment="1">
      <alignment horizontal="center" vertical="center" wrapText="1"/>
    </xf>
    <xf numFmtId="176" fontId="61" fillId="11" borderId="3" xfId="9" applyNumberFormat="1" applyFont="1" applyFill="1" applyBorder="1" applyAlignment="1">
      <alignment horizontal="center" vertical="center"/>
    </xf>
    <xf numFmtId="176" fontId="61" fillId="11" borderId="4" xfId="9" applyNumberFormat="1" applyFont="1" applyFill="1" applyBorder="1" applyAlignment="1">
      <alignment horizontal="center" vertical="center"/>
    </xf>
    <xf numFmtId="176" fontId="61" fillId="11" borderId="5" xfId="9" applyNumberFormat="1" applyFont="1" applyFill="1" applyBorder="1" applyAlignment="1">
      <alignment horizontal="center" vertical="center"/>
    </xf>
    <xf numFmtId="176" fontId="58" fillId="18" borderId="8" xfId="9" applyNumberFormat="1" applyFont="1" applyFill="1" applyBorder="1" applyAlignment="1" applyProtection="1">
      <alignment horizontal="left" vertical="center" wrapText="1"/>
    </xf>
    <xf numFmtId="176" fontId="58" fillId="18" borderId="7" xfId="9" applyNumberFormat="1" applyFont="1" applyFill="1" applyBorder="1" applyAlignment="1" applyProtection="1">
      <alignment horizontal="left" vertical="center" wrapText="1"/>
    </xf>
    <xf numFmtId="176" fontId="61" fillId="11" borderId="1" xfId="9" applyNumberFormat="1" applyFont="1" applyFill="1" applyBorder="1" applyAlignment="1" applyProtection="1">
      <alignment horizontal="center" vertical="center" wrapText="1"/>
    </xf>
    <xf numFmtId="176" fontId="63" fillId="11" borderId="8" xfId="9" applyNumberFormat="1" applyFont="1" applyFill="1" applyBorder="1" applyAlignment="1" applyProtection="1">
      <alignment horizontal="center" vertical="center" wrapText="1"/>
    </xf>
    <xf numFmtId="176" fontId="61" fillId="11" borderId="9" xfId="9" applyNumberFormat="1" applyFont="1" applyFill="1" applyBorder="1" applyAlignment="1" applyProtection="1">
      <alignment horizontal="center" vertical="center" wrapText="1"/>
    </xf>
    <xf numFmtId="176" fontId="58" fillId="18" borderId="8" xfId="9" applyNumberFormat="1" applyFont="1" applyFill="1" applyBorder="1" applyAlignment="1" applyProtection="1">
      <alignment horizontal="center" vertical="center" wrapText="1"/>
    </xf>
    <xf numFmtId="176" fontId="58" fillId="18" borderId="7" xfId="9" applyNumberFormat="1" applyFont="1" applyFill="1" applyBorder="1" applyAlignment="1" applyProtection="1">
      <alignment horizontal="center" vertical="center" wrapText="1"/>
    </xf>
    <xf numFmtId="0" fontId="56" fillId="11" borderId="10" xfId="6" applyFont="1" applyFill="1" applyBorder="1" applyAlignment="1">
      <alignment horizontal="center" vertical="center" wrapText="1"/>
    </xf>
    <xf numFmtId="0" fontId="56" fillId="10" borderId="10" xfId="6" applyFont="1" applyFill="1" applyBorder="1" applyAlignment="1">
      <alignment horizontal="center" vertical="center" wrapText="1"/>
    </xf>
    <xf numFmtId="0" fontId="56" fillId="18" borderId="10" xfId="6" applyFont="1" applyFill="1" applyBorder="1" applyAlignment="1">
      <alignment horizontal="center" vertical="center" wrapText="1"/>
    </xf>
    <xf numFmtId="0" fontId="56" fillId="9" borderId="10" xfId="6" applyFont="1" applyFill="1" applyBorder="1" applyAlignment="1">
      <alignment horizontal="center" vertical="center" wrapText="1"/>
    </xf>
    <xf numFmtId="0" fontId="66" fillId="18" borderId="4" xfId="6" applyFont="1" applyFill="1" applyBorder="1" applyAlignment="1">
      <alignment horizontal="center" vertical="center" wrapText="1"/>
    </xf>
    <xf numFmtId="0" fontId="66" fillId="18" borderId="5" xfId="6" applyFont="1" applyFill="1" applyBorder="1" applyAlignment="1">
      <alignment horizontal="center" vertical="center" wrapText="1"/>
    </xf>
    <xf numFmtId="181" fontId="41" fillId="7" borderId="8" xfId="6" applyNumberFormat="1" applyFont="1" applyFill="1" applyBorder="1" applyAlignment="1" applyProtection="1">
      <alignment horizontal="center" vertical="center" wrapText="1" shrinkToFit="1"/>
      <protection locked="0"/>
    </xf>
    <xf numFmtId="181" fontId="41" fillId="7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14" fillId="0" borderId="1" xfId="6" applyNumberFormat="1" applyFont="1" applyFill="1" applyBorder="1" applyAlignment="1" applyProtection="1">
      <alignment horizontal="center" shrinkToFit="1"/>
      <protection locked="0"/>
    </xf>
    <xf numFmtId="0" fontId="14" fillId="0" borderId="1" xfId="6" applyFont="1" applyFill="1" applyBorder="1" applyAlignment="1" applyProtection="1">
      <alignment horizontal="center" shrinkToFit="1"/>
      <protection locked="0"/>
    </xf>
    <xf numFmtId="181" fontId="10" fillId="6" borderId="8" xfId="6" applyNumberFormat="1" applyFont="1" applyFill="1" applyBorder="1" applyAlignment="1" applyProtection="1">
      <alignment horizontal="center" vertical="center" wrapText="1"/>
      <protection locked="0"/>
    </xf>
    <xf numFmtId="181" fontId="10" fillId="6" borderId="2" xfId="6" applyNumberFormat="1" applyFont="1" applyFill="1" applyBorder="1" applyAlignment="1" applyProtection="1">
      <alignment horizontal="center" vertical="center" wrapText="1"/>
      <protection locked="0"/>
    </xf>
    <xf numFmtId="181" fontId="46" fillId="6" borderId="8" xfId="6" applyNumberFormat="1" applyFont="1" applyFill="1" applyBorder="1" applyAlignment="1" applyProtection="1">
      <alignment horizontal="center" vertical="center" wrapText="1" shrinkToFit="1"/>
      <protection locked="0"/>
    </xf>
    <xf numFmtId="181" fontId="46" fillId="6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46" fillId="0" borderId="8" xfId="6" applyNumberFormat="1" applyFont="1" applyFill="1" applyBorder="1" applyAlignment="1" applyProtection="1">
      <alignment horizontal="center" vertical="center" wrapText="1"/>
      <protection locked="0"/>
    </xf>
    <xf numFmtId="181" fontId="46" fillId="0" borderId="2" xfId="6" applyNumberFormat="1" applyFont="1" applyFill="1" applyBorder="1" applyAlignment="1" applyProtection="1">
      <alignment horizontal="center" vertical="center" wrapText="1"/>
      <protection locked="0"/>
    </xf>
    <xf numFmtId="181" fontId="47" fillId="7" borderId="8" xfId="6" applyNumberFormat="1" applyFont="1" applyFill="1" applyBorder="1" applyAlignment="1" applyProtection="1">
      <alignment horizontal="center" vertical="center" wrapText="1"/>
      <protection locked="0"/>
    </xf>
    <xf numFmtId="181" fontId="47" fillId="7" borderId="2" xfId="6" applyNumberFormat="1" applyFont="1" applyFill="1" applyBorder="1" applyAlignment="1" applyProtection="1">
      <alignment horizontal="center" vertical="center" wrapText="1"/>
      <protection locked="0"/>
    </xf>
    <xf numFmtId="181" fontId="10" fillId="0" borderId="8" xfId="6" applyNumberFormat="1" applyFont="1" applyBorder="1" applyAlignment="1" applyProtection="1">
      <alignment horizontal="center" vertical="center"/>
      <protection locked="0"/>
    </xf>
    <xf numFmtId="181" fontId="10" fillId="0" borderId="2" xfId="6" applyNumberFormat="1" applyFont="1" applyBorder="1" applyAlignment="1" applyProtection="1">
      <alignment horizontal="center" vertical="center"/>
      <protection locked="0"/>
    </xf>
    <xf numFmtId="181" fontId="46" fillId="6" borderId="8" xfId="6" applyNumberFormat="1" applyFont="1" applyFill="1" applyBorder="1" applyAlignment="1" applyProtection="1">
      <alignment horizontal="right" vertical="center" wrapText="1"/>
      <protection locked="0"/>
    </xf>
    <xf numFmtId="181" fontId="46" fillId="6" borderId="2" xfId="6" applyNumberFormat="1" applyFont="1" applyFill="1" applyBorder="1" applyAlignment="1" applyProtection="1">
      <alignment horizontal="right" vertical="center" wrapText="1"/>
      <protection locked="0"/>
    </xf>
    <xf numFmtId="181" fontId="42" fillId="7" borderId="8" xfId="6" applyNumberFormat="1" applyFont="1" applyFill="1" applyBorder="1" applyAlignment="1" applyProtection="1">
      <alignment horizontal="center" vertical="center" wrapText="1" shrinkToFit="1"/>
      <protection locked="0"/>
    </xf>
    <xf numFmtId="181" fontId="42" fillId="7" borderId="7" xfId="6" applyNumberFormat="1" applyFont="1" applyFill="1" applyBorder="1" applyAlignment="1" applyProtection="1">
      <alignment horizontal="center" vertical="center" wrapText="1" shrinkToFit="1"/>
      <protection locked="0"/>
    </xf>
    <xf numFmtId="0" fontId="7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/>
    </xf>
    <xf numFmtId="0" fontId="8" fillId="0" borderId="8" xfId="23" applyFont="1" applyFill="1" applyBorder="1" applyAlignment="1">
      <alignment horizontal="center" vertical="center" wrapText="1"/>
    </xf>
    <xf numFmtId="0" fontId="2" fillId="0" borderId="7" xfId="23" applyFont="1" applyFill="1" applyBorder="1" applyAlignment="1">
      <alignment horizontal="center" vertical="center" wrapText="1"/>
    </xf>
    <xf numFmtId="0" fontId="8" fillId="6" borderId="1" xfId="5" applyFont="1" applyFill="1" applyBorder="1" applyAlignment="1">
      <alignment horizontal="center" vertical="center"/>
    </xf>
    <xf numFmtId="0" fontId="8" fillId="0" borderId="35" xfId="20" applyFont="1" applyFill="1" applyBorder="1" applyAlignment="1">
      <alignment horizontal="center" vertical="center"/>
    </xf>
    <xf numFmtId="0" fontId="8" fillId="0" borderId="36" xfId="20" applyFont="1" applyFill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11" borderId="32" xfId="20" applyFont="1" applyFill="1" applyBorder="1" applyAlignment="1">
      <alignment horizontal="center" vertical="center"/>
    </xf>
    <xf numFmtId="0" fontId="8" fillId="11" borderId="34" xfId="20" applyFont="1" applyFill="1" applyBorder="1" applyAlignment="1">
      <alignment horizontal="center" vertical="center"/>
    </xf>
    <xf numFmtId="0" fontId="8" fillId="11" borderId="8" xfId="20" applyFont="1" applyFill="1" applyBorder="1" applyAlignment="1">
      <alignment horizontal="center" vertical="center"/>
    </xf>
    <xf numFmtId="0" fontId="8" fillId="11" borderId="7" xfId="20" applyFont="1" applyFill="1" applyBorder="1" applyAlignment="1">
      <alignment horizontal="center" vertical="center"/>
    </xf>
    <xf numFmtId="0" fontId="8" fillId="0" borderId="0" xfId="20" applyFont="1" applyAlignment="1">
      <alignment horizontal="left" vertical="center"/>
    </xf>
    <xf numFmtId="0" fontId="8" fillId="11" borderId="32" xfId="20" applyFont="1" applyFill="1" applyBorder="1" applyAlignment="1">
      <alignment horizontal="center" vertical="center" wrapText="1"/>
    </xf>
    <xf numFmtId="0" fontId="8" fillId="11" borderId="34" xfId="20" applyFont="1" applyFill="1" applyBorder="1" applyAlignment="1">
      <alignment horizontal="center" vertical="center" wrapText="1"/>
    </xf>
    <xf numFmtId="0" fontId="8" fillId="0" borderId="8" xfId="20" applyFont="1" applyFill="1" applyBorder="1" applyAlignment="1">
      <alignment horizontal="center" vertical="center"/>
    </xf>
    <xf numFmtId="0" fontId="8" fillId="0" borderId="7" xfId="20" applyFont="1" applyFill="1" applyBorder="1" applyAlignment="1">
      <alignment horizontal="center" vertical="center"/>
    </xf>
    <xf numFmtId="0" fontId="8" fillId="0" borderId="8" xfId="20" applyFont="1" applyFill="1" applyBorder="1" applyAlignment="1">
      <alignment horizontal="center" vertical="center" wrapText="1"/>
    </xf>
    <xf numFmtId="0" fontId="8" fillId="0" borderId="7" xfId="20" applyFont="1" applyFill="1" applyBorder="1" applyAlignment="1">
      <alignment horizontal="center" vertical="center" wrapText="1"/>
    </xf>
    <xf numFmtId="0" fontId="8" fillId="0" borderId="1" xfId="14" applyNumberFormat="1" applyFont="1" applyBorder="1" applyAlignment="1">
      <alignment horizontal="center" vertical="center" wrapText="1"/>
    </xf>
    <xf numFmtId="0" fontId="24" fillId="22" borderId="29" xfId="14" applyFont="1" applyFill="1" applyBorder="1" applyAlignment="1">
      <alignment horizontal="center" vertical="center" wrapText="1"/>
    </xf>
    <xf numFmtId="0" fontId="24" fillId="22" borderId="30" xfId="14" applyFont="1" applyFill="1" applyBorder="1" applyAlignment="1">
      <alignment horizontal="center" vertical="center" wrapText="1"/>
    </xf>
    <xf numFmtId="0" fontId="83" fillId="0" borderId="0" xfId="14" applyFont="1" applyBorder="1" applyAlignment="1">
      <alignment horizontal="center" wrapText="1"/>
    </xf>
    <xf numFmtId="0" fontId="83" fillId="0" borderId="17" xfId="14" applyFont="1" applyBorder="1" applyAlignment="1">
      <alignment horizontal="center" wrapText="1"/>
    </xf>
    <xf numFmtId="0" fontId="8" fillId="0" borderId="1" xfId="14" applyFont="1" applyBorder="1" applyAlignment="1">
      <alignment horizontal="center" vertical="center" wrapText="1"/>
    </xf>
    <xf numFmtId="0" fontId="8" fillId="0" borderId="3" xfId="14" applyFont="1" applyBorder="1" applyAlignment="1">
      <alignment horizontal="center" vertical="center" wrapText="1"/>
    </xf>
    <xf numFmtId="0" fontId="10" fillId="11" borderId="1" xfId="14" applyFont="1" applyFill="1" applyBorder="1" applyAlignment="1">
      <alignment horizontal="center" vertical="center" wrapText="1"/>
    </xf>
    <xf numFmtId="0" fontId="10" fillId="15" borderId="4" xfId="14" applyFont="1" applyFill="1" applyBorder="1" applyAlignment="1">
      <alignment horizontal="center" wrapText="1"/>
    </xf>
    <xf numFmtId="0" fontId="8" fillId="14" borderId="18" xfId="14" applyFont="1" applyFill="1" applyBorder="1" applyAlignment="1">
      <alignment horizontal="center" vertical="center" wrapText="1"/>
    </xf>
    <xf numFmtId="0" fontId="8" fillId="11" borderId="1" xfId="14" applyFont="1" applyFill="1" applyBorder="1" applyAlignment="1">
      <alignment horizontal="center" vertical="center" wrapText="1"/>
    </xf>
    <xf numFmtId="0" fontId="24" fillId="11" borderId="1" xfId="14" applyFont="1" applyFill="1" applyBorder="1" applyAlignment="1">
      <alignment horizontal="center" vertical="center" wrapText="1"/>
    </xf>
    <xf numFmtId="0" fontId="8" fillId="15" borderId="4" xfId="14" applyFont="1" applyFill="1" applyBorder="1" applyAlignment="1">
      <alignment horizontal="center" vertical="center"/>
    </xf>
    <xf numFmtId="0" fontId="8" fillId="15" borderId="3" xfId="14" applyFont="1" applyFill="1" applyBorder="1" applyAlignment="1">
      <alignment horizontal="center" vertical="center"/>
    </xf>
    <xf numFmtId="0" fontId="8" fillId="15" borderId="5" xfId="14" applyFont="1" applyFill="1" applyBorder="1" applyAlignment="1">
      <alignment horizontal="center" vertical="center"/>
    </xf>
    <xf numFmtId="0" fontId="8" fillId="15" borderId="8" xfId="14" applyFont="1" applyFill="1" applyBorder="1" applyAlignment="1">
      <alignment horizontal="center" vertical="center" wrapText="1"/>
    </xf>
    <xf numFmtId="0" fontId="8" fillId="15" borderId="21" xfId="14" applyFont="1" applyFill="1" applyBorder="1" applyAlignment="1">
      <alignment horizontal="center" vertical="center" wrapText="1"/>
    </xf>
    <xf numFmtId="0" fontId="24" fillId="15" borderId="11" xfId="14" applyFont="1" applyFill="1" applyBorder="1" applyAlignment="1">
      <alignment horizontal="center" vertical="center" wrapText="1"/>
    </xf>
    <xf numFmtId="0" fontId="24" fillId="15" borderId="22" xfId="14" applyFont="1" applyFill="1" applyBorder="1" applyAlignment="1">
      <alignment horizontal="center" vertical="center" wrapText="1"/>
    </xf>
    <xf numFmtId="0" fontId="24" fillId="21" borderId="27" xfId="14" applyFont="1" applyFill="1" applyBorder="1" applyAlignment="1">
      <alignment horizontal="center" vertical="center" wrapText="1"/>
    </xf>
    <xf numFmtId="0" fontId="24" fillId="21" borderId="28" xfId="14" applyFont="1" applyFill="1" applyBorder="1" applyAlignment="1">
      <alignment horizontal="center" vertical="center" wrapText="1"/>
    </xf>
    <xf numFmtId="0" fontId="21" fillId="0" borderId="3" xfId="25" applyFont="1" applyBorder="1" applyAlignment="1">
      <alignment horizontal="center" vertical="center" wrapText="1"/>
    </xf>
    <xf numFmtId="0" fontId="21" fillId="0" borderId="4" xfId="25" applyFont="1" applyBorder="1" applyAlignment="1">
      <alignment horizontal="center" vertical="center" wrapText="1"/>
    </xf>
    <xf numFmtId="0" fontId="21" fillId="0" borderId="5" xfId="25" applyFont="1" applyBorder="1" applyAlignment="1">
      <alignment horizontal="center" vertical="center" wrapText="1"/>
    </xf>
    <xf numFmtId="0" fontId="8" fillId="11" borderId="1" xfId="25" applyFont="1" applyFill="1" applyBorder="1" applyAlignment="1">
      <alignment horizontal="center" vertical="center" wrapText="1"/>
    </xf>
    <xf numFmtId="0" fontId="2" fillId="11" borderId="1" xfId="25" applyFill="1" applyBorder="1" applyAlignment="1">
      <alignment horizontal="center" vertical="center" wrapText="1"/>
    </xf>
    <xf numFmtId="0" fontId="8" fillId="11" borderId="3" xfId="25" applyFont="1" applyFill="1" applyBorder="1" applyAlignment="1">
      <alignment horizontal="center" vertical="center" wrapText="1"/>
    </xf>
    <xf numFmtId="0" fontId="8" fillId="11" borderId="5" xfId="25" applyFont="1" applyFill="1" applyBorder="1" applyAlignment="1">
      <alignment horizontal="center" vertical="center" wrapText="1"/>
    </xf>
    <xf numFmtId="186" fontId="8" fillId="11" borderId="1" xfId="25" applyNumberFormat="1" applyFont="1" applyFill="1" applyBorder="1" applyAlignment="1">
      <alignment horizontal="center" vertical="center" wrapText="1"/>
    </xf>
  </cellXfs>
  <cellStyles count="27">
    <cellStyle name="eng" xfId="1"/>
    <cellStyle name="lu" xfId="2"/>
    <cellStyle name="Normal - Style1" xfId="3"/>
    <cellStyle name="Normal_Basic Assumptions" xfId="4"/>
    <cellStyle name="一般" xfId="0" builtinId="0"/>
    <cellStyle name="一般 2" xfId="13"/>
    <cellStyle name="一般 2 2" xfId="19"/>
    <cellStyle name="一般 2 3" xfId="23"/>
    <cellStyle name="一般 3" xfId="11"/>
    <cellStyle name="一般 4" xfId="14"/>
    <cellStyle name="一般 4 2" xfId="16"/>
    <cellStyle name="一般 5" xfId="18"/>
    <cellStyle name="一般 6" xfId="20"/>
    <cellStyle name="一般 7" xfId="24"/>
    <cellStyle name="一般 8" xfId="25"/>
    <cellStyle name="一般_104車輛費用分析-概算表" xfId="5"/>
    <cellStyle name="一般_99各國小概算額" xfId="6"/>
    <cellStyle name="一般_FROM瀞予-各國小106年度財源計算表-彙整" xfId="26"/>
    <cellStyle name="一般_各國中、體中車輛費用概算分析表" xfId="7"/>
    <cellStyle name="一般_員額編制表-國小" xfId="8"/>
    <cellStyle name="千分位" xfId="9" builtinId="3"/>
    <cellStyle name="千分位 2" xfId="17"/>
    <cellStyle name="千分位 2 2" xfId="12"/>
    <cellStyle name="千分位 2 3" xfId="21"/>
    <cellStyle name="千分位[0] 2" xfId="15"/>
    <cellStyle name="千分位_各國中、體中車輛費用概算分析表" xfId="22"/>
    <cellStyle name="貨幣[0]_Apply" xfId="10"/>
  </cellStyles>
  <dxfs count="0"/>
  <tableStyles count="0" defaultTableStyle="TableStyleMedium9" defaultPivotStyle="PivotStyleLight16"/>
  <colors>
    <mruColors>
      <color rgb="FF99CCFF"/>
      <color rgb="FF66E0F0"/>
      <color rgb="FFA6A6A6"/>
      <color rgb="FFF5618B"/>
      <color rgb="FF0066FF"/>
      <color rgb="FF0168FF"/>
      <color rgb="FFEBF1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8148/Desktop/111&#24180;&#38928;&#31639;&#32232;&#21015;/&#24409;&#32232;&#36039;&#26009;/16&#20132;&#36890;&#36554;&#38928;&#31639;&#32232;&#21015;/16.111&#24180;&#24230;&#20132;&#36890;&#36554;&#38928;&#31639;&#32232;&#21015;-&#25945;&#32946;&#34389;&#32317;&#24409;&#25972;07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車輛費用"/>
      <sheetName val="設施科"/>
      <sheetName val="111中小學油料費"/>
      <sheetName val="專員室"/>
      <sheetName val="特幼"/>
    </sheetNames>
    <sheetDataSet>
      <sheetData sheetId="0" refreshError="1"/>
      <sheetData sheetId="1" refreshError="1"/>
      <sheetData sheetId="2">
        <row r="5">
          <cell r="P5">
            <v>65188.6</v>
          </cell>
        </row>
        <row r="6">
          <cell r="P6">
            <v>56936.2</v>
          </cell>
        </row>
        <row r="7">
          <cell r="P7">
            <v>86854.399999999994</v>
          </cell>
        </row>
        <row r="8">
          <cell r="P8">
            <v>62094.6</v>
          </cell>
        </row>
        <row r="9">
          <cell r="P9">
            <v>81696</v>
          </cell>
        </row>
        <row r="10">
          <cell r="P10">
            <v>65214.6</v>
          </cell>
        </row>
        <row r="11">
          <cell r="P11">
            <v>57965.8</v>
          </cell>
        </row>
        <row r="12">
          <cell r="P12">
            <v>57555</v>
          </cell>
        </row>
        <row r="13">
          <cell r="P13">
            <v>49227.199999999997</v>
          </cell>
        </row>
        <row r="14">
          <cell r="P14">
            <v>69314.8</v>
          </cell>
        </row>
        <row r="15">
          <cell r="P15">
            <v>55904</v>
          </cell>
        </row>
        <row r="16">
          <cell r="P16">
            <v>50641.600000000006</v>
          </cell>
        </row>
        <row r="17">
          <cell r="P17">
            <v>61062.400000000001</v>
          </cell>
        </row>
        <row r="18">
          <cell r="P18">
            <v>70607</v>
          </cell>
        </row>
        <row r="19">
          <cell r="P19">
            <v>62094.6</v>
          </cell>
        </row>
        <row r="20">
          <cell r="P20">
            <v>55904</v>
          </cell>
        </row>
        <row r="21">
          <cell r="P21">
            <v>45108.800000000003</v>
          </cell>
        </row>
        <row r="22">
          <cell r="P22">
            <v>37355.599999999999</v>
          </cell>
        </row>
        <row r="23">
          <cell r="P23">
            <v>44760.4</v>
          </cell>
        </row>
        <row r="24">
          <cell r="P24">
            <v>53623.8</v>
          </cell>
        </row>
        <row r="25">
          <cell r="P25">
            <v>47391.600000000006</v>
          </cell>
        </row>
        <row r="26">
          <cell r="P26">
            <v>52918.68</v>
          </cell>
        </row>
        <row r="27">
          <cell r="P27">
            <v>44760.4</v>
          </cell>
        </row>
        <row r="28">
          <cell r="P28">
            <v>49508</v>
          </cell>
        </row>
        <row r="29">
          <cell r="P29">
            <v>45587.199999999997</v>
          </cell>
        </row>
        <row r="30">
          <cell r="P30">
            <v>45587.199999999997</v>
          </cell>
        </row>
        <row r="31">
          <cell r="P31">
            <v>35270.400000000001</v>
          </cell>
        </row>
        <row r="32">
          <cell r="P32">
            <v>68456.800000000003</v>
          </cell>
        </row>
        <row r="33">
          <cell r="P33">
            <v>54871</v>
          </cell>
        </row>
        <row r="34">
          <cell r="P34">
            <v>54871.8</v>
          </cell>
        </row>
        <row r="35">
          <cell r="P35">
            <v>63332.200000000004</v>
          </cell>
        </row>
        <row r="36">
          <cell r="P36">
            <v>34337</v>
          </cell>
        </row>
        <row r="37">
          <cell r="P37">
            <v>36118</v>
          </cell>
        </row>
        <row r="38">
          <cell r="P38">
            <v>52602</v>
          </cell>
        </row>
        <row r="39">
          <cell r="P39">
            <v>45587.199999999997</v>
          </cell>
        </row>
        <row r="40">
          <cell r="P40">
            <v>57555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Z1108"/>
  <sheetViews>
    <sheetView tabSelected="1" zoomScaleNormal="100" workbookViewId="0">
      <pane xSplit="13" ySplit="6" topLeftCell="N7" activePane="bottomRight" state="frozen"/>
      <selection pane="topRight" activeCell="N1" sqref="N1"/>
      <selection pane="bottomLeft" activeCell="A8" sqref="A8"/>
      <selection pane="bottomRight" activeCell="Y105" sqref="Y105:Y106"/>
    </sheetView>
  </sheetViews>
  <sheetFormatPr defaultRowHeight="19.5"/>
  <cols>
    <col min="1" max="1" width="6" style="80" customWidth="1"/>
    <col min="2" max="2" width="6" style="3" hidden="1" customWidth="1"/>
    <col min="3" max="3" width="5.375" style="3" hidden="1" customWidth="1"/>
    <col min="4" max="4" width="10.25" style="3" hidden="1" customWidth="1"/>
    <col min="5" max="6" width="11.375" style="3" hidden="1" customWidth="1"/>
    <col min="7" max="8" width="9.125" style="3" hidden="1" customWidth="1"/>
    <col min="9" max="9" width="18" style="6" hidden="1" customWidth="1"/>
    <col min="10" max="10" width="6.75" style="6" hidden="1" customWidth="1"/>
    <col min="11" max="11" width="13.875" style="6" hidden="1" customWidth="1"/>
    <col min="12" max="12" width="10.75" style="9" customWidth="1"/>
    <col min="13" max="13" width="12.25" style="36" customWidth="1"/>
    <col min="14" max="14" width="11.25" style="1" bestFit="1" customWidth="1"/>
    <col min="15" max="15" width="10.25" style="1" customWidth="1"/>
    <col min="16" max="16" width="7.25" style="1" customWidth="1"/>
    <col min="17" max="18" width="7.875" style="1" customWidth="1"/>
    <col min="19" max="19" width="10.875" style="1" customWidth="1"/>
    <col min="20" max="20" width="7.875" style="1" customWidth="1"/>
    <col min="21" max="23" width="8.375" style="1" customWidth="1"/>
    <col min="24" max="24" width="9" style="8" customWidth="1"/>
    <col min="25" max="25" width="8.375" style="8" customWidth="1"/>
    <col min="26" max="26" width="11.25" style="1" bestFit="1" customWidth="1"/>
    <col min="27" max="27" width="8.625" style="41" customWidth="1"/>
    <col min="28" max="28" width="7.875" style="1" customWidth="1"/>
    <col min="29" max="29" width="8.375" style="1" customWidth="1"/>
    <col min="30" max="30" width="9" style="1" customWidth="1"/>
    <col min="31" max="31" width="7.25" style="8" customWidth="1"/>
    <col min="32" max="32" width="7.875" style="8" customWidth="1"/>
    <col min="33" max="33" width="11.25" style="8" bestFit="1" customWidth="1"/>
    <col min="34" max="34" width="9.25" style="8" customWidth="1"/>
    <col min="35" max="35" width="9.375" style="8" customWidth="1"/>
    <col min="36" max="36" width="9.25" style="8" customWidth="1"/>
    <col min="37" max="40" width="8.375" style="1" customWidth="1"/>
    <col min="41" max="41" width="10" style="8" customWidth="1"/>
    <col min="42" max="42" width="8.5" style="1" customWidth="1"/>
    <col min="43" max="43" width="8.625" style="1" customWidth="1"/>
    <col min="44" max="44" width="8.375" style="1" customWidth="1"/>
    <col min="45" max="45" width="9.625" style="37" customWidth="1"/>
    <col min="46" max="46" width="13" style="6" customWidth="1"/>
    <col min="47" max="47" width="9.375" style="6" customWidth="1"/>
    <col min="48" max="48" width="9.875" style="7" customWidth="1"/>
    <col min="49" max="49" width="10.625" style="7" customWidth="1"/>
    <col min="50" max="50" width="9.625" style="7" customWidth="1"/>
    <col min="51" max="56" width="7.875" style="7" customWidth="1"/>
    <col min="57" max="57" width="8.875" style="7" customWidth="1"/>
    <col min="58" max="58" width="10.25" style="6" customWidth="1"/>
    <col min="59" max="59" width="10.375" style="6" customWidth="1"/>
    <col min="60" max="60" width="10.25" style="6" customWidth="1"/>
    <col min="61" max="62" width="9.375" style="6" customWidth="1"/>
    <col min="63" max="63" width="7.375" style="7" customWidth="1"/>
    <col min="64" max="64" width="9.375" style="6" customWidth="1"/>
    <col min="65" max="65" width="7.875" style="7" customWidth="1"/>
    <col min="66" max="67" width="11.375" style="8" customWidth="1"/>
    <col min="68" max="68" width="10.125" style="8" customWidth="1"/>
    <col min="69" max="69" width="10.125" style="7" bestFit="1" customWidth="1"/>
    <col min="70" max="70" width="9.375" style="7" customWidth="1"/>
    <col min="71" max="71" width="8.5" style="8" customWidth="1"/>
    <col min="72" max="72" width="8.875" style="8" customWidth="1"/>
    <col min="73" max="73" width="7.875" style="2" customWidth="1"/>
    <col min="74" max="74" width="10.875" style="2" bestFit="1" customWidth="1"/>
    <col min="75" max="76" width="11.875" style="2" bestFit="1" customWidth="1"/>
    <col min="77" max="77" width="9.25" style="2" bestFit="1" customWidth="1"/>
    <col min="78" max="78" width="11.875" style="2" bestFit="1" customWidth="1"/>
    <col min="79" max="16384" width="9" style="2"/>
  </cols>
  <sheetData>
    <row r="1" spans="1:78" ht="21">
      <c r="A1" s="81" t="s">
        <v>620</v>
      </c>
      <c r="B1" s="74"/>
      <c r="C1" s="58"/>
      <c r="D1" s="46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168"/>
      <c r="Q1" s="168"/>
      <c r="R1" s="58"/>
      <c r="S1" s="168"/>
      <c r="T1" s="168"/>
      <c r="U1" s="168"/>
      <c r="V1" s="168"/>
      <c r="W1" s="168"/>
      <c r="X1" s="168"/>
      <c r="Y1" s="168"/>
      <c r="Z1" s="58"/>
      <c r="AA1" s="168"/>
      <c r="AB1" s="58"/>
      <c r="AC1" s="170"/>
      <c r="AD1" s="58"/>
      <c r="AE1" s="170"/>
      <c r="AF1" s="58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58"/>
      <c r="AU1" s="58"/>
      <c r="AV1" s="170"/>
      <c r="AW1" s="170"/>
      <c r="AX1" s="170"/>
      <c r="AY1" s="169"/>
      <c r="AZ1" s="170"/>
      <c r="BA1" s="170"/>
      <c r="BB1" s="170"/>
      <c r="BC1" s="170"/>
      <c r="BD1" s="168"/>
      <c r="BE1" s="168"/>
      <c r="BF1" s="58"/>
      <c r="BG1" s="58"/>
      <c r="BH1" s="58"/>
      <c r="BI1" s="58"/>
      <c r="BJ1" s="58"/>
      <c r="BK1" s="172"/>
      <c r="BL1" s="58"/>
      <c r="BM1" s="169"/>
      <c r="BN1" s="169"/>
      <c r="BO1" s="169"/>
      <c r="BP1" s="168"/>
      <c r="BQ1" s="169"/>
      <c r="BR1" s="169"/>
      <c r="BS1" s="169"/>
      <c r="BT1" s="169"/>
      <c r="BU1" s="58"/>
    </row>
    <row r="2" spans="1:78" s="93" customFormat="1" ht="24" customHeight="1">
      <c r="A2" s="490" t="s">
        <v>237</v>
      </c>
      <c r="B2" s="498" t="s">
        <v>109</v>
      </c>
      <c r="C2" s="464" t="s">
        <v>112</v>
      </c>
      <c r="D2" s="467" t="s">
        <v>118</v>
      </c>
      <c r="E2" s="501" t="s">
        <v>1400</v>
      </c>
      <c r="F2" s="501" t="s">
        <v>1401</v>
      </c>
      <c r="G2" s="501" t="s">
        <v>1402</v>
      </c>
      <c r="H2" s="501" t="s">
        <v>1399</v>
      </c>
      <c r="I2" s="467" t="s">
        <v>313</v>
      </c>
      <c r="J2" s="467" t="s">
        <v>119</v>
      </c>
      <c r="K2" s="467" t="s">
        <v>319</v>
      </c>
      <c r="L2" s="469" t="s">
        <v>101</v>
      </c>
      <c r="M2" s="504" t="s">
        <v>102</v>
      </c>
      <c r="N2" s="513" t="s">
        <v>252</v>
      </c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4"/>
      <c r="AQ2" s="514"/>
      <c r="AR2" s="514"/>
      <c r="AS2" s="515"/>
      <c r="AT2" s="155" t="s">
        <v>0</v>
      </c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527" t="s">
        <v>233</v>
      </c>
      <c r="BO2" s="527"/>
      <c r="BP2" s="527"/>
      <c r="BQ2" s="527"/>
      <c r="BR2" s="528"/>
      <c r="BS2" s="486" t="s">
        <v>234</v>
      </c>
      <c r="BT2" s="487"/>
      <c r="BU2" s="472" t="s">
        <v>103</v>
      </c>
      <c r="BV2" s="523" t="s">
        <v>315</v>
      </c>
      <c r="BW2" s="524" t="s">
        <v>316</v>
      </c>
      <c r="BX2" s="525" t="s">
        <v>317</v>
      </c>
      <c r="BY2" s="526" t="s">
        <v>318</v>
      </c>
      <c r="BZ2" s="466" t="s">
        <v>320</v>
      </c>
    </row>
    <row r="3" spans="1:78" s="94" customFormat="1" ht="16.5" customHeight="1">
      <c r="A3" s="491"/>
      <c r="B3" s="499"/>
      <c r="C3" s="465"/>
      <c r="D3" s="468"/>
      <c r="E3" s="502"/>
      <c r="F3" s="502"/>
      <c r="G3" s="502"/>
      <c r="H3" s="502"/>
      <c r="I3" s="468"/>
      <c r="J3" s="468"/>
      <c r="K3" s="468"/>
      <c r="L3" s="468"/>
      <c r="M3" s="468" t="s">
        <v>102</v>
      </c>
      <c r="N3" s="470" t="s">
        <v>254</v>
      </c>
      <c r="O3" s="470" t="s">
        <v>255</v>
      </c>
      <c r="P3" s="470" t="s">
        <v>115</v>
      </c>
      <c r="Q3" s="470" t="s">
        <v>130</v>
      </c>
      <c r="R3" s="470" t="s">
        <v>124</v>
      </c>
      <c r="S3" s="470" t="s">
        <v>128</v>
      </c>
      <c r="T3" s="470" t="s">
        <v>129</v>
      </c>
      <c r="U3" s="470" t="s">
        <v>256</v>
      </c>
      <c r="V3" s="470" t="s">
        <v>257</v>
      </c>
      <c r="W3" s="470" t="s">
        <v>258</v>
      </c>
      <c r="X3" s="470" t="s">
        <v>126</v>
      </c>
      <c r="Y3" s="511" t="s">
        <v>151</v>
      </c>
      <c r="Z3" s="470" t="s">
        <v>123</v>
      </c>
      <c r="AA3" s="470" t="s">
        <v>125</v>
      </c>
      <c r="AB3" s="470" t="s">
        <v>253</v>
      </c>
      <c r="AC3" s="470" t="s">
        <v>260</v>
      </c>
      <c r="AD3" s="470" t="s">
        <v>122</v>
      </c>
      <c r="AE3" s="518" t="s">
        <v>135</v>
      </c>
      <c r="AF3" s="476" t="s">
        <v>50</v>
      </c>
      <c r="AG3" s="470" t="s">
        <v>167</v>
      </c>
      <c r="AH3" s="470" t="s">
        <v>168</v>
      </c>
      <c r="AI3" s="470" t="s">
        <v>113</v>
      </c>
      <c r="AJ3" s="470" t="s">
        <v>309</v>
      </c>
      <c r="AK3" s="470" t="s">
        <v>261</v>
      </c>
      <c r="AL3" s="470" t="s">
        <v>262</v>
      </c>
      <c r="AM3" s="470" t="s">
        <v>263</v>
      </c>
      <c r="AN3" s="520" t="s">
        <v>120</v>
      </c>
      <c r="AO3" s="484" t="s">
        <v>235</v>
      </c>
      <c r="AP3" s="519" t="s">
        <v>170</v>
      </c>
      <c r="AQ3" s="482" t="s">
        <v>1395</v>
      </c>
      <c r="AR3" s="482" t="s">
        <v>172</v>
      </c>
      <c r="AS3" s="519" t="s">
        <v>1394</v>
      </c>
      <c r="AT3" s="488" t="s">
        <v>322</v>
      </c>
      <c r="AU3" s="157"/>
      <c r="AV3" s="510" t="s">
        <v>619</v>
      </c>
      <c r="AW3" s="478" t="s">
        <v>1404</v>
      </c>
      <c r="AX3" s="478" t="s">
        <v>114</v>
      </c>
      <c r="AY3" s="507" t="s">
        <v>127</v>
      </c>
      <c r="AZ3" s="475" t="s">
        <v>132</v>
      </c>
      <c r="BA3" s="475" t="s">
        <v>133</v>
      </c>
      <c r="BB3" s="495" t="s">
        <v>136</v>
      </c>
      <c r="BC3" s="475" t="s">
        <v>134</v>
      </c>
      <c r="BD3" s="505" t="s">
        <v>121</v>
      </c>
      <c r="BE3" s="495" t="s">
        <v>105</v>
      </c>
      <c r="BF3" s="488" t="s">
        <v>267</v>
      </c>
      <c r="BG3" s="488" t="s">
        <v>268</v>
      </c>
      <c r="BH3" s="488" t="s">
        <v>270</v>
      </c>
      <c r="BI3" s="488" t="s">
        <v>265</v>
      </c>
      <c r="BJ3" s="488" t="s">
        <v>271</v>
      </c>
      <c r="BK3" s="495" t="s">
        <v>111</v>
      </c>
      <c r="BL3" s="488" t="s">
        <v>266</v>
      </c>
      <c r="BM3" s="496" t="s">
        <v>172</v>
      </c>
      <c r="BN3" s="162"/>
      <c r="BO3" s="521" t="s">
        <v>1403</v>
      </c>
      <c r="BP3" s="516" t="s">
        <v>622</v>
      </c>
      <c r="BQ3" s="480" t="s">
        <v>623</v>
      </c>
      <c r="BR3" s="480" t="s">
        <v>624</v>
      </c>
      <c r="BS3" s="462" t="s">
        <v>169</v>
      </c>
      <c r="BT3" s="493" t="s">
        <v>166</v>
      </c>
      <c r="BU3" s="473"/>
      <c r="BV3" s="523"/>
      <c r="BW3" s="524"/>
      <c r="BX3" s="525"/>
      <c r="BY3" s="526"/>
      <c r="BZ3" s="466"/>
    </row>
    <row r="4" spans="1:78" s="94" customFormat="1" ht="63" customHeight="1">
      <c r="A4" s="492"/>
      <c r="B4" s="500"/>
      <c r="C4" s="465"/>
      <c r="D4" s="468"/>
      <c r="E4" s="503"/>
      <c r="F4" s="503"/>
      <c r="G4" s="503"/>
      <c r="H4" s="503"/>
      <c r="I4" s="468"/>
      <c r="J4" s="468"/>
      <c r="K4" s="468"/>
      <c r="L4" s="468"/>
      <c r="M4" s="468"/>
      <c r="N4" s="471"/>
      <c r="O4" s="471"/>
      <c r="P4" s="471" t="s">
        <v>116</v>
      </c>
      <c r="Q4" s="471" t="s">
        <v>131</v>
      </c>
      <c r="R4" s="471"/>
      <c r="S4" s="471"/>
      <c r="T4" s="471"/>
      <c r="U4" s="471"/>
      <c r="V4" s="471"/>
      <c r="W4" s="471"/>
      <c r="X4" s="471"/>
      <c r="Y4" s="512"/>
      <c r="Z4" s="471"/>
      <c r="AA4" s="471"/>
      <c r="AB4" s="471"/>
      <c r="AC4" s="471"/>
      <c r="AD4" s="471"/>
      <c r="AE4" s="518"/>
      <c r="AF4" s="477"/>
      <c r="AG4" s="471"/>
      <c r="AH4" s="471"/>
      <c r="AI4" s="471"/>
      <c r="AJ4" s="471"/>
      <c r="AK4" s="471"/>
      <c r="AL4" s="471"/>
      <c r="AM4" s="471"/>
      <c r="AN4" s="471"/>
      <c r="AO4" s="485"/>
      <c r="AP4" s="483" t="s">
        <v>171</v>
      </c>
      <c r="AQ4" s="483"/>
      <c r="AR4" s="483"/>
      <c r="AS4" s="483"/>
      <c r="AT4" s="489"/>
      <c r="AU4" s="158" t="s">
        <v>321</v>
      </c>
      <c r="AV4" s="479"/>
      <c r="AW4" s="479"/>
      <c r="AX4" s="479"/>
      <c r="AY4" s="508"/>
      <c r="AZ4" s="475"/>
      <c r="BA4" s="475"/>
      <c r="BB4" s="509"/>
      <c r="BC4" s="475"/>
      <c r="BD4" s="506"/>
      <c r="BE4" s="479"/>
      <c r="BF4" s="489"/>
      <c r="BG4" s="489"/>
      <c r="BH4" s="489"/>
      <c r="BI4" s="489"/>
      <c r="BJ4" s="489"/>
      <c r="BK4" s="479"/>
      <c r="BL4" s="489"/>
      <c r="BM4" s="497"/>
      <c r="BN4" s="163" t="s">
        <v>621</v>
      </c>
      <c r="BO4" s="522"/>
      <c r="BP4" s="517"/>
      <c r="BQ4" s="481"/>
      <c r="BR4" s="481"/>
      <c r="BS4" s="463"/>
      <c r="BT4" s="494"/>
      <c r="BU4" s="474"/>
      <c r="BV4" s="523"/>
      <c r="BW4" s="524"/>
      <c r="BX4" s="525"/>
      <c r="BY4" s="526"/>
      <c r="BZ4" s="466"/>
    </row>
    <row r="5" spans="1:78" s="93" customFormat="1" ht="33" customHeight="1">
      <c r="A5" s="95"/>
      <c r="B5" s="98"/>
      <c r="C5" s="96"/>
      <c r="D5" s="96"/>
      <c r="E5" s="99"/>
      <c r="F5" s="99"/>
      <c r="G5" s="99"/>
      <c r="H5" s="99"/>
      <c r="I5" s="96"/>
      <c r="J5" s="96"/>
      <c r="K5" s="96"/>
      <c r="L5" s="96"/>
      <c r="M5" s="96"/>
      <c r="N5" s="149">
        <v>212</v>
      </c>
      <c r="O5" s="149">
        <v>214</v>
      </c>
      <c r="P5" s="149" t="s">
        <v>247</v>
      </c>
      <c r="Q5" s="149" t="s">
        <v>311</v>
      </c>
      <c r="R5" s="149">
        <v>255</v>
      </c>
      <c r="S5" s="149">
        <v>255</v>
      </c>
      <c r="T5" s="149">
        <v>255</v>
      </c>
      <c r="U5" s="149">
        <v>256</v>
      </c>
      <c r="V5" s="149">
        <v>264</v>
      </c>
      <c r="W5" s="149" t="s">
        <v>259</v>
      </c>
      <c r="X5" s="149" t="s">
        <v>244</v>
      </c>
      <c r="Y5" s="150" t="s">
        <v>250</v>
      </c>
      <c r="Z5" s="149" t="s">
        <v>246</v>
      </c>
      <c r="AA5" s="149" t="s">
        <v>245</v>
      </c>
      <c r="AB5" s="149">
        <v>291</v>
      </c>
      <c r="AC5" s="149">
        <v>312</v>
      </c>
      <c r="AD5" s="149">
        <v>321</v>
      </c>
      <c r="AE5" s="151">
        <v>321</v>
      </c>
      <c r="AF5" s="152" t="s">
        <v>248</v>
      </c>
      <c r="AG5" s="149" t="s">
        <v>249</v>
      </c>
      <c r="AH5" s="149" t="s">
        <v>248</v>
      </c>
      <c r="AI5" s="149" t="s">
        <v>248</v>
      </c>
      <c r="AJ5" s="149" t="s">
        <v>310</v>
      </c>
      <c r="AK5" s="149">
        <v>646</v>
      </c>
      <c r="AL5" s="149">
        <v>661</v>
      </c>
      <c r="AM5" s="149">
        <v>663</v>
      </c>
      <c r="AN5" s="149">
        <v>744</v>
      </c>
      <c r="AO5" s="153" t="s">
        <v>242</v>
      </c>
      <c r="AP5" s="102" t="s">
        <v>243</v>
      </c>
      <c r="AQ5" s="102" t="s">
        <v>243</v>
      </c>
      <c r="AR5" s="102" t="s">
        <v>243</v>
      </c>
      <c r="AS5" s="102" t="s">
        <v>243</v>
      </c>
      <c r="AT5" s="159">
        <v>113</v>
      </c>
      <c r="AU5" s="159">
        <v>114</v>
      </c>
      <c r="AV5" s="101">
        <v>114</v>
      </c>
      <c r="AW5" s="101">
        <v>114</v>
      </c>
      <c r="AX5" s="101">
        <v>114</v>
      </c>
      <c r="AY5" s="160">
        <v>124</v>
      </c>
      <c r="AZ5" s="147">
        <v>124</v>
      </c>
      <c r="BA5" s="147">
        <v>124</v>
      </c>
      <c r="BB5" s="161">
        <v>124</v>
      </c>
      <c r="BC5" s="147">
        <v>124</v>
      </c>
      <c r="BD5" s="443">
        <v>131</v>
      </c>
      <c r="BE5" s="101">
        <v>132</v>
      </c>
      <c r="BF5" s="159">
        <v>151</v>
      </c>
      <c r="BG5" s="159">
        <v>152</v>
      </c>
      <c r="BH5" s="159">
        <v>161</v>
      </c>
      <c r="BI5" s="159">
        <v>181</v>
      </c>
      <c r="BJ5" s="159">
        <v>181</v>
      </c>
      <c r="BK5" s="101">
        <v>183</v>
      </c>
      <c r="BL5" s="159" t="s">
        <v>269</v>
      </c>
      <c r="BM5" s="148" t="s">
        <v>242</v>
      </c>
      <c r="BN5" s="154">
        <v>161</v>
      </c>
      <c r="BO5" s="154">
        <v>161</v>
      </c>
      <c r="BP5" s="164">
        <v>162</v>
      </c>
      <c r="BQ5" s="154">
        <v>163</v>
      </c>
      <c r="BR5" s="154">
        <v>163</v>
      </c>
      <c r="BS5" s="100" t="s">
        <v>243</v>
      </c>
      <c r="BT5" s="100" t="s">
        <v>243</v>
      </c>
      <c r="BU5" s="97"/>
      <c r="BV5" s="523"/>
      <c r="BW5" s="524"/>
      <c r="BX5" s="525"/>
      <c r="BY5" s="526"/>
      <c r="BZ5" s="466"/>
    </row>
    <row r="6" spans="1:78" s="3" customFormat="1" ht="24.75" customHeight="1">
      <c r="A6" s="103">
        <f t="shared" ref="A6:I6" si="0">SUM(A7:A107)</f>
        <v>3</v>
      </c>
      <c r="B6" s="105">
        <f t="shared" si="0"/>
        <v>119</v>
      </c>
      <c r="C6" s="105">
        <f t="shared" si="0"/>
        <v>1071</v>
      </c>
      <c r="D6" s="108">
        <f t="shared" si="0"/>
        <v>2229</v>
      </c>
      <c r="E6" s="107">
        <f t="shared" si="0"/>
        <v>180</v>
      </c>
      <c r="F6" s="107">
        <f t="shared" si="0"/>
        <v>20</v>
      </c>
      <c r="G6" s="107">
        <f t="shared" si="0"/>
        <v>62</v>
      </c>
      <c r="H6" s="107">
        <f t="shared" si="0"/>
        <v>1</v>
      </c>
      <c r="I6" s="107">
        <f t="shared" si="0"/>
        <v>49</v>
      </c>
      <c r="J6" s="104">
        <f>SUM(J7:J107)</f>
        <v>2278</v>
      </c>
      <c r="K6" s="104">
        <f>SUM(K7:K107)</f>
        <v>170</v>
      </c>
      <c r="L6" s="141" t="s">
        <v>107</v>
      </c>
      <c r="M6" s="167">
        <f t="shared" ref="M6:AQ6" si="1">SUM(M7:M107)</f>
        <v>3497332307</v>
      </c>
      <c r="N6" s="165">
        <f t="shared" si="1"/>
        <v>18801000</v>
      </c>
      <c r="O6" s="165">
        <f t="shared" si="1"/>
        <v>8090000</v>
      </c>
      <c r="P6" s="165">
        <f t="shared" si="1"/>
        <v>135000</v>
      </c>
      <c r="Q6" s="165">
        <f t="shared" si="1"/>
        <v>621000</v>
      </c>
      <c r="R6" s="165">
        <f t="shared" si="1"/>
        <v>6702600</v>
      </c>
      <c r="S6" s="165">
        <f t="shared" si="1"/>
        <v>1812000</v>
      </c>
      <c r="T6" s="165">
        <f t="shared" si="1"/>
        <v>255750</v>
      </c>
      <c r="U6" s="165">
        <f t="shared" si="1"/>
        <v>1028500</v>
      </c>
      <c r="V6" s="165">
        <f t="shared" si="1"/>
        <v>718932</v>
      </c>
      <c r="W6" s="165">
        <f t="shared" si="1"/>
        <v>16019885</v>
      </c>
      <c r="X6" s="165">
        <f t="shared" si="1"/>
        <v>10491360</v>
      </c>
      <c r="Y6" s="165">
        <f t="shared" si="1"/>
        <v>4160000</v>
      </c>
      <c r="Z6" s="165">
        <f>SUM(Z7:Z107)</f>
        <v>4556000</v>
      </c>
      <c r="AA6" s="165">
        <f t="shared" si="1"/>
        <v>6633550</v>
      </c>
      <c r="AB6" s="165">
        <f t="shared" si="1"/>
        <v>4730000</v>
      </c>
      <c r="AC6" s="165">
        <f t="shared" si="1"/>
        <v>1769984</v>
      </c>
      <c r="AD6" s="165">
        <f t="shared" si="1"/>
        <v>27581200</v>
      </c>
      <c r="AE6" s="165">
        <f t="shared" si="1"/>
        <v>48600</v>
      </c>
      <c r="AF6" s="165">
        <f t="shared" si="1"/>
        <v>2331160</v>
      </c>
      <c r="AG6" s="165">
        <f t="shared" si="1"/>
        <v>2663600</v>
      </c>
      <c r="AH6" s="165">
        <f t="shared" si="1"/>
        <v>1331800</v>
      </c>
      <c r="AI6" s="165">
        <f t="shared" si="1"/>
        <v>888000</v>
      </c>
      <c r="AJ6" s="165">
        <f t="shared" si="1"/>
        <v>471600</v>
      </c>
      <c r="AK6" s="165">
        <f t="shared" si="1"/>
        <v>263500</v>
      </c>
      <c r="AL6" s="165">
        <f t="shared" si="1"/>
        <v>29100</v>
      </c>
      <c r="AM6" s="165">
        <f t="shared" si="1"/>
        <v>217536</v>
      </c>
      <c r="AN6" s="165">
        <f t="shared" si="1"/>
        <v>1020000</v>
      </c>
      <c r="AO6" s="165">
        <f t="shared" si="1"/>
        <v>1550000</v>
      </c>
      <c r="AP6" s="165">
        <f t="shared" si="1"/>
        <v>289000</v>
      </c>
      <c r="AQ6" s="165">
        <f t="shared" si="1"/>
        <v>840000</v>
      </c>
      <c r="AR6" s="165">
        <f t="shared" ref="AR6:BX6" si="2">SUM(AR7:AR107)</f>
        <v>5070000</v>
      </c>
      <c r="AS6" s="165">
        <f t="shared" si="2"/>
        <v>258000</v>
      </c>
      <c r="AT6" s="165">
        <f>SUM(AT7:AT107)</f>
        <v>1840199173</v>
      </c>
      <c r="AU6" s="165">
        <f>SUM(AU7:AU107)</f>
        <v>19714536</v>
      </c>
      <c r="AV6" s="165">
        <f t="shared" si="2"/>
        <v>117095240</v>
      </c>
      <c r="AW6" s="165">
        <f t="shared" si="2"/>
        <v>21942400</v>
      </c>
      <c r="AX6" s="165">
        <f t="shared" si="2"/>
        <v>703350</v>
      </c>
      <c r="AY6" s="165">
        <f t="shared" si="2"/>
        <v>5251200</v>
      </c>
      <c r="AZ6" s="165">
        <f t="shared" si="2"/>
        <v>967680</v>
      </c>
      <c r="BA6" s="165">
        <f t="shared" si="2"/>
        <v>216000</v>
      </c>
      <c r="BB6" s="165">
        <f t="shared" si="2"/>
        <v>190800</v>
      </c>
      <c r="BC6" s="165">
        <f t="shared" si="2"/>
        <v>450000</v>
      </c>
      <c r="BD6" s="165">
        <f t="shared" si="2"/>
        <v>1598000</v>
      </c>
      <c r="BE6" s="165">
        <f t="shared" si="2"/>
        <v>462250</v>
      </c>
      <c r="BF6" s="165">
        <f t="shared" si="2"/>
        <v>207633360</v>
      </c>
      <c r="BG6" s="165">
        <f t="shared" si="2"/>
        <v>223880682</v>
      </c>
      <c r="BH6" s="165">
        <f t="shared" si="2"/>
        <v>179707473</v>
      </c>
      <c r="BI6" s="165">
        <f t="shared" si="2"/>
        <v>47111827</v>
      </c>
      <c r="BJ6" s="165">
        <f t="shared" si="2"/>
        <v>135443888</v>
      </c>
      <c r="BK6" s="165">
        <f>SUM(BK7:BK107)</f>
        <v>2916500</v>
      </c>
      <c r="BL6" s="165">
        <f t="shared" si="2"/>
        <v>26415520</v>
      </c>
      <c r="BM6" s="165">
        <f t="shared" si="2"/>
        <v>119000</v>
      </c>
      <c r="BN6" s="165">
        <f t="shared" si="2"/>
        <v>544384</v>
      </c>
      <c r="BO6" s="165">
        <f t="shared" si="2"/>
        <v>488912519</v>
      </c>
      <c r="BP6" s="165">
        <f t="shared" si="2"/>
        <v>239468</v>
      </c>
      <c r="BQ6" s="165">
        <f t="shared" si="2"/>
        <v>2854128</v>
      </c>
      <c r="BR6" s="165">
        <f t="shared" si="2"/>
        <v>38800272</v>
      </c>
      <c r="BS6" s="165">
        <f>SUM(BS7:BS107)</f>
        <v>2064000</v>
      </c>
      <c r="BT6" s="165">
        <f>SUM(BT7:BT107)</f>
        <v>520000</v>
      </c>
      <c r="BU6" s="166">
        <f t="shared" si="2"/>
        <v>0</v>
      </c>
      <c r="BV6" s="165">
        <f t="shared" si="2"/>
        <v>131376000</v>
      </c>
      <c r="BW6" s="165">
        <f t="shared" si="2"/>
        <v>2832027000</v>
      </c>
      <c r="BX6" s="165">
        <f t="shared" si="2"/>
        <v>531355000</v>
      </c>
      <c r="BY6" s="165">
        <f t="shared" ref="BY6:BZ6" si="3">SUM(BY7:BY107)</f>
        <v>2584000</v>
      </c>
      <c r="BZ6" s="165">
        <f t="shared" si="3"/>
        <v>3497342000</v>
      </c>
    </row>
    <row r="7" spans="1:78" ht="16.5">
      <c r="A7" s="75"/>
      <c r="B7" s="146">
        <v>4</v>
      </c>
      <c r="C7" s="76">
        <f>人事費!B7</f>
        <v>16</v>
      </c>
      <c r="D7" s="76">
        <f>人事費!D7</f>
        <v>27</v>
      </c>
      <c r="E7" s="76">
        <f>人事費!E7</f>
        <v>5</v>
      </c>
      <c r="F7" s="76">
        <f>人事費!F7</f>
        <v>2</v>
      </c>
      <c r="G7" s="76">
        <f>人事費!G7</f>
        <v>0</v>
      </c>
      <c r="H7" s="76">
        <f>人事費!H7</f>
        <v>0</v>
      </c>
      <c r="I7" s="76">
        <f>人事費!I7</f>
        <v>0</v>
      </c>
      <c r="J7" s="77">
        <f>SUM(D7,I7)</f>
        <v>27</v>
      </c>
      <c r="K7" s="442">
        <v>1</v>
      </c>
      <c r="L7" s="142" t="s">
        <v>108</v>
      </c>
      <c r="M7" s="143">
        <f t="shared" ref="M7:M38" si="4">SUM(N7:BU7)</f>
        <v>52551117</v>
      </c>
      <c r="N7" s="110">
        <v>271000</v>
      </c>
      <c r="O7" s="110">
        <v>116000</v>
      </c>
      <c r="P7" s="114">
        <v>0</v>
      </c>
      <c r="Q7" s="114">
        <v>0</v>
      </c>
      <c r="R7" s="116">
        <f t="shared" ref="R7:R38" si="5">60000+C7*600</f>
        <v>69600</v>
      </c>
      <c r="S7" s="113">
        <v>60000</v>
      </c>
      <c r="T7" s="113">
        <v>3000</v>
      </c>
      <c r="U7" s="114">
        <v>0</v>
      </c>
      <c r="V7" s="114">
        <v>0</v>
      </c>
      <c r="W7" s="114">
        <v>0</v>
      </c>
      <c r="X7" s="114">
        <v>164250</v>
      </c>
      <c r="Y7" s="113">
        <v>60000</v>
      </c>
      <c r="Z7" s="116">
        <f>J7*2000</f>
        <v>54000</v>
      </c>
      <c r="AA7" s="114">
        <v>60000</v>
      </c>
      <c r="AB7" s="116">
        <f>ROUNDDOWN((20000*12+C7*600*12+A7*10000*12)*0.15,-3)</f>
        <v>53000</v>
      </c>
      <c r="AC7" s="126">
        <v>0</v>
      </c>
      <c r="AD7" s="116">
        <f t="shared" ref="AD7:AD38" si="6">(20000*12+C7*600*12+A7*10000*12)-AB7</f>
        <v>302200</v>
      </c>
      <c r="AE7" s="114">
        <v>0</v>
      </c>
      <c r="AF7" s="116">
        <v>28840</v>
      </c>
      <c r="AG7" s="114">
        <v>40200</v>
      </c>
      <c r="AH7" s="113">
        <v>20100</v>
      </c>
      <c r="AI7" s="114">
        <v>12000</v>
      </c>
      <c r="AJ7" s="114">
        <v>7200</v>
      </c>
      <c r="AK7" s="114">
        <v>0</v>
      </c>
      <c r="AL7" s="114">
        <v>0</v>
      </c>
      <c r="AM7" s="114">
        <v>0</v>
      </c>
      <c r="AN7" s="114">
        <v>6000</v>
      </c>
      <c r="AO7" s="113">
        <v>0</v>
      </c>
      <c r="AP7" s="113"/>
      <c r="AQ7" s="113">
        <v>0</v>
      </c>
      <c r="AR7" s="113">
        <v>10000</v>
      </c>
      <c r="AS7" s="113"/>
      <c r="AT7" s="117">
        <f>VLOOKUP(L7,人事費!A:X,13,FALSE)</f>
        <v>23149126</v>
      </c>
      <c r="AU7" s="117">
        <f>VLOOKUP(L7,人事費!A:X,14,FALSE)</f>
        <v>0</v>
      </c>
      <c r="AV7" s="140">
        <v>3137100</v>
      </c>
      <c r="AW7" s="116">
        <v>757080</v>
      </c>
      <c r="AX7" s="116"/>
      <c r="AY7" s="124">
        <v>71680</v>
      </c>
      <c r="AZ7" s="118"/>
      <c r="BA7" s="118"/>
      <c r="BB7" s="118"/>
      <c r="BC7" s="119"/>
      <c r="BD7" s="120">
        <v>23500</v>
      </c>
      <c r="BE7" s="121">
        <v>0</v>
      </c>
      <c r="BF7" s="117">
        <f>VLOOKUP(L7,人事費!A:X,22,FALSE)</f>
        <v>2495970</v>
      </c>
      <c r="BG7" s="117">
        <f>VLOOKUP(L7,人事費!A:X,23,FALSE)</f>
        <v>2822307</v>
      </c>
      <c r="BH7" s="117">
        <f>VLOOKUP(L7,人事費!A:X,15,FALSE)+VLOOKUP(L7,人事費!A:X,19,FALSE)</f>
        <v>2357158</v>
      </c>
      <c r="BI7" s="117">
        <f>VLOOKUP(L7,人事費!A:X,16,FALSE)</f>
        <v>630375</v>
      </c>
      <c r="BJ7" s="117">
        <f>VLOOKUP(L7,人事費!A:X,17,FALSE)+VLOOKUP(L7,人事費!A:X,18,FALSE)</f>
        <v>1626427</v>
      </c>
      <c r="BK7" s="111">
        <v>36500</v>
      </c>
      <c r="BL7" s="117">
        <f>VLOOKUP(L7,人事費!A:X,20,FALSE)</f>
        <v>166800</v>
      </c>
      <c r="BM7" s="110">
        <v>0</v>
      </c>
      <c r="BN7" s="110">
        <v>0</v>
      </c>
      <c r="BO7" s="110">
        <v>12879016</v>
      </c>
      <c r="BP7" s="110">
        <v>0</v>
      </c>
      <c r="BQ7" s="110">
        <v>0</v>
      </c>
      <c r="BR7" s="122">
        <v>1040688</v>
      </c>
      <c r="BS7" s="110">
        <v>20000</v>
      </c>
      <c r="BT7" s="110">
        <v>0</v>
      </c>
      <c r="BU7" s="64"/>
      <c r="BV7" s="109">
        <f t="shared" ref="BV7:BV38" si="7">ROUND(SUM(N7:AS7),-3)</f>
        <v>1337000</v>
      </c>
      <c r="BW7" s="109">
        <f t="shared" ref="BW7:BW38" si="8">ROUND(SUM(AT7:BM7),-3)</f>
        <v>37274000</v>
      </c>
      <c r="BX7" s="109">
        <f>ROUND(SUM(BN7:BR7),-3)</f>
        <v>13920000</v>
      </c>
      <c r="BY7" s="109">
        <f t="shared" ref="BY7:BY38" si="9">ROUND(SUM(BS7:BT7),-3)</f>
        <v>20000</v>
      </c>
      <c r="BZ7" s="109">
        <f>SUM(BV7:BY7)</f>
        <v>52551000</v>
      </c>
    </row>
    <row r="8" spans="1:78" ht="16.5">
      <c r="A8" s="75">
        <v>1</v>
      </c>
      <c r="B8" s="146">
        <v>7</v>
      </c>
      <c r="C8" s="76">
        <f>人事費!B8</f>
        <v>66</v>
      </c>
      <c r="D8" s="76">
        <f>人事費!D8</f>
        <v>120</v>
      </c>
      <c r="E8" s="76">
        <f>人事費!E8</f>
        <v>8</v>
      </c>
      <c r="F8" s="76">
        <f>人事費!F8</f>
        <v>3</v>
      </c>
      <c r="G8" s="76">
        <f>人事費!G8</f>
        <v>0</v>
      </c>
      <c r="H8" s="76">
        <f>人事費!H8</f>
        <v>1</v>
      </c>
      <c r="I8" s="76">
        <f>人事費!I8</f>
        <v>2</v>
      </c>
      <c r="J8" s="77">
        <f t="shared" ref="J8:J71" si="10">SUM(D8,I8)</f>
        <v>122</v>
      </c>
      <c r="K8" s="442">
        <v>12</v>
      </c>
      <c r="L8" s="144" t="s">
        <v>9</v>
      </c>
      <c r="M8" s="143">
        <f t="shared" si="4"/>
        <v>220009419</v>
      </c>
      <c r="N8" s="110">
        <v>1043000</v>
      </c>
      <c r="O8" s="110">
        <v>447000</v>
      </c>
      <c r="P8" s="111">
        <v>45000</v>
      </c>
      <c r="Q8" s="111">
        <v>180000</v>
      </c>
      <c r="R8" s="116">
        <f t="shared" si="5"/>
        <v>99600</v>
      </c>
      <c r="S8" s="113">
        <v>120000</v>
      </c>
      <c r="T8" s="113">
        <v>53550</v>
      </c>
      <c r="U8" s="114">
        <v>0</v>
      </c>
      <c r="V8" s="114">
        <v>0</v>
      </c>
      <c r="W8" s="114">
        <v>0</v>
      </c>
      <c r="X8" s="114">
        <v>794410</v>
      </c>
      <c r="Y8" s="113">
        <v>0</v>
      </c>
      <c r="Z8" s="116">
        <f t="shared" ref="Z8:Z71" si="11">J8*2000</f>
        <v>244000</v>
      </c>
      <c r="AA8" s="114">
        <v>94500</v>
      </c>
      <c r="AB8" s="127">
        <v>98000</v>
      </c>
      <c r="AC8" s="126">
        <v>0</v>
      </c>
      <c r="AD8" s="116">
        <f t="shared" si="6"/>
        <v>737200</v>
      </c>
      <c r="AE8" s="115">
        <v>16200</v>
      </c>
      <c r="AF8" s="116">
        <v>70320</v>
      </c>
      <c r="AG8" s="114">
        <v>281000</v>
      </c>
      <c r="AH8" s="113">
        <v>140500</v>
      </c>
      <c r="AI8" s="114">
        <v>12000</v>
      </c>
      <c r="AJ8" s="114">
        <v>7200</v>
      </c>
      <c r="AK8" s="114">
        <v>0</v>
      </c>
      <c r="AL8" s="114">
        <v>0</v>
      </c>
      <c r="AM8" s="114">
        <v>0</v>
      </c>
      <c r="AN8" s="114">
        <v>72000</v>
      </c>
      <c r="AO8" s="113">
        <v>0</v>
      </c>
      <c r="AP8" s="113"/>
      <c r="AQ8" s="113">
        <v>0</v>
      </c>
      <c r="AR8" s="113">
        <v>600000</v>
      </c>
      <c r="AS8" s="113">
        <v>170000</v>
      </c>
      <c r="AT8" s="117">
        <f>VLOOKUP(L8,人事費!A:X,13,FALSE)</f>
        <v>109279535</v>
      </c>
      <c r="AU8" s="117">
        <f>VLOOKUP(L8,人事費!A:X,14,FALSE)</f>
        <v>780600</v>
      </c>
      <c r="AV8" s="140">
        <v>5136280</v>
      </c>
      <c r="AW8" s="116">
        <v>1135620</v>
      </c>
      <c r="AX8" s="116">
        <v>703350</v>
      </c>
      <c r="AY8" s="125">
        <v>422400</v>
      </c>
      <c r="AZ8" s="118">
        <v>414720</v>
      </c>
      <c r="BA8" s="118">
        <v>72000</v>
      </c>
      <c r="BB8" s="118">
        <v>63600</v>
      </c>
      <c r="BC8" s="118">
        <v>156000</v>
      </c>
      <c r="BD8" s="120">
        <v>0</v>
      </c>
      <c r="BE8" s="121">
        <v>0</v>
      </c>
      <c r="BF8" s="117">
        <f>VLOOKUP(L8,人事費!A:X,22,FALSE)</f>
        <v>14026100</v>
      </c>
      <c r="BG8" s="117">
        <f>VLOOKUP(L8,人事費!A:X,23,FALSE)</f>
        <v>13400976</v>
      </c>
      <c r="BH8" s="117">
        <f>VLOOKUP(L8,人事費!A:X,15,FALSE)+VLOOKUP(L8,人事費!A:X,19,FALSE)</f>
        <v>11369469</v>
      </c>
      <c r="BI8" s="117">
        <f>VLOOKUP(L8,人事費!A:X,16,FALSE)</f>
        <v>3205106</v>
      </c>
      <c r="BJ8" s="117">
        <f>VLOOKUP(L8,人事費!A:X,17,FALSE)+VLOOKUP(L8,人事費!A:X,18,FALSE)</f>
        <v>7120330</v>
      </c>
      <c r="BK8" s="111">
        <v>199000</v>
      </c>
      <c r="BL8" s="117">
        <f>VLOOKUP(L8,人事費!A:X,20,FALSE)</f>
        <v>830200</v>
      </c>
      <c r="BM8" s="110">
        <v>0</v>
      </c>
      <c r="BN8" s="110">
        <v>70545</v>
      </c>
      <c r="BO8" s="110">
        <v>43528124</v>
      </c>
      <c r="BP8" s="110">
        <v>0</v>
      </c>
      <c r="BQ8" s="122">
        <v>283800</v>
      </c>
      <c r="BR8" s="122">
        <v>2486184</v>
      </c>
      <c r="BS8" s="110">
        <v>0</v>
      </c>
      <c r="BT8" s="110">
        <v>0</v>
      </c>
      <c r="BU8" s="64"/>
      <c r="BV8" s="109">
        <f t="shared" si="7"/>
        <v>5325000</v>
      </c>
      <c r="BW8" s="109">
        <f t="shared" si="8"/>
        <v>168315000</v>
      </c>
      <c r="BX8" s="109">
        <f t="shared" ref="BX8:BX71" si="12">ROUND(SUM(BN8:BR8),-3)</f>
        <v>46369000</v>
      </c>
      <c r="BY8" s="109">
        <f t="shared" si="9"/>
        <v>0</v>
      </c>
      <c r="BZ8" s="109">
        <f t="shared" ref="BZ8:BZ71" si="13">SUM(BV8:BY8)</f>
        <v>220009000</v>
      </c>
    </row>
    <row r="9" spans="1:78" s="4" customFormat="1" ht="16.5">
      <c r="A9" s="75"/>
      <c r="B9" s="146">
        <v>4</v>
      </c>
      <c r="C9" s="76">
        <f>人事費!B9</f>
        <v>25</v>
      </c>
      <c r="D9" s="76">
        <f>人事費!D9</f>
        <v>46</v>
      </c>
      <c r="E9" s="76">
        <f>人事費!E9</f>
        <v>7</v>
      </c>
      <c r="F9" s="76">
        <f>人事費!F9</f>
        <v>1</v>
      </c>
      <c r="G9" s="76">
        <f>人事費!G9</f>
        <v>1</v>
      </c>
      <c r="H9" s="76">
        <f>人事費!H9</f>
        <v>0</v>
      </c>
      <c r="I9" s="76">
        <f>人事費!I9</f>
        <v>1</v>
      </c>
      <c r="J9" s="77">
        <f t="shared" si="10"/>
        <v>47</v>
      </c>
      <c r="K9" s="442">
        <v>2</v>
      </c>
      <c r="L9" s="144" t="s">
        <v>10</v>
      </c>
      <c r="M9" s="143">
        <f t="shared" si="4"/>
        <v>89532889</v>
      </c>
      <c r="N9" s="110">
        <v>381000</v>
      </c>
      <c r="O9" s="110">
        <v>164000</v>
      </c>
      <c r="P9" s="114">
        <v>0</v>
      </c>
      <c r="Q9" s="114">
        <v>0</v>
      </c>
      <c r="R9" s="116">
        <f t="shared" si="5"/>
        <v>75000</v>
      </c>
      <c r="S9" s="113">
        <v>60000</v>
      </c>
      <c r="T9" s="113">
        <v>6000</v>
      </c>
      <c r="U9" s="114">
        <v>0</v>
      </c>
      <c r="V9" s="114">
        <v>0</v>
      </c>
      <c r="W9" s="114">
        <v>0</v>
      </c>
      <c r="X9" s="114">
        <v>164250</v>
      </c>
      <c r="Y9" s="113">
        <v>0</v>
      </c>
      <c r="Z9" s="116">
        <f t="shared" si="11"/>
        <v>94000</v>
      </c>
      <c r="AA9" s="114">
        <v>0</v>
      </c>
      <c r="AB9" s="116">
        <f>ROUNDDOWN((20000*12+C9*600*12+A9*10000*12)*0.15,-3)</f>
        <v>63000</v>
      </c>
      <c r="AC9" s="126">
        <v>0</v>
      </c>
      <c r="AD9" s="116">
        <f t="shared" si="6"/>
        <v>357000</v>
      </c>
      <c r="AE9" s="114">
        <v>0</v>
      </c>
      <c r="AF9" s="116">
        <v>37570</v>
      </c>
      <c r="AG9" s="114">
        <v>92000</v>
      </c>
      <c r="AH9" s="113">
        <v>46000</v>
      </c>
      <c r="AI9" s="114">
        <v>24000</v>
      </c>
      <c r="AJ9" s="114">
        <v>14400</v>
      </c>
      <c r="AK9" s="114">
        <v>0</v>
      </c>
      <c r="AL9" s="114">
        <v>0</v>
      </c>
      <c r="AM9" s="114">
        <v>0</v>
      </c>
      <c r="AN9" s="114">
        <v>12000</v>
      </c>
      <c r="AO9" s="113">
        <v>96000</v>
      </c>
      <c r="AP9" s="113"/>
      <c r="AQ9" s="113">
        <v>0</v>
      </c>
      <c r="AR9" s="113">
        <v>40000</v>
      </c>
      <c r="AS9" s="113">
        <v>5000</v>
      </c>
      <c r="AT9" s="117">
        <f>VLOOKUP(L9,人事費!A:X,13,FALSE)</f>
        <v>40856332</v>
      </c>
      <c r="AU9" s="117">
        <f>VLOOKUP(L9,人事費!A:X,14,FALSE)</f>
        <v>390300</v>
      </c>
      <c r="AV9" s="140">
        <v>4358700</v>
      </c>
      <c r="AW9" s="116">
        <v>610340</v>
      </c>
      <c r="AX9" s="70"/>
      <c r="AY9" s="125">
        <v>160000</v>
      </c>
      <c r="AZ9" s="118"/>
      <c r="BA9" s="118"/>
      <c r="BB9" s="118"/>
      <c r="BC9" s="119"/>
      <c r="BD9" s="120">
        <v>0</v>
      </c>
      <c r="BE9" s="121">
        <v>0</v>
      </c>
      <c r="BF9" s="117">
        <f>VLOOKUP(L9,人事費!A:X,22,FALSE)</f>
        <v>5670985</v>
      </c>
      <c r="BG9" s="117">
        <f>VLOOKUP(L9,人事費!A:X,23,FALSE)</f>
        <v>5006886</v>
      </c>
      <c r="BH9" s="117">
        <f>VLOOKUP(L9,人事費!A:X,15,FALSE)+VLOOKUP(L9,人事費!A:X,19,FALSE)</f>
        <v>4241600</v>
      </c>
      <c r="BI9" s="117">
        <f>VLOOKUP(L9,人事費!A:X,16,FALSE)</f>
        <v>1202432</v>
      </c>
      <c r="BJ9" s="117">
        <f>VLOOKUP(L9,人事費!A:X,17,FALSE)+VLOOKUP(L9,人事費!A:X,18,FALSE)</f>
        <v>2677742</v>
      </c>
      <c r="BK9" s="111">
        <v>77500</v>
      </c>
      <c r="BL9" s="117">
        <f>VLOOKUP(L9,人事費!A:X,20,FALSE)</f>
        <v>480600</v>
      </c>
      <c r="BM9" s="110">
        <v>0</v>
      </c>
      <c r="BN9" s="110">
        <v>0</v>
      </c>
      <c r="BO9" s="110">
        <v>20202816</v>
      </c>
      <c r="BP9" s="123">
        <v>0</v>
      </c>
      <c r="BQ9" s="110">
        <v>0</v>
      </c>
      <c r="BR9" s="122">
        <v>1865436</v>
      </c>
      <c r="BS9" s="110">
        <v>0</v>
      </c>
      <c r="BT9" s="110">
        <v>0</v>
      </c>
      <c r="BU9" s="64"/>
      <c r="BV9" s="109">
        <f t="shared" si="7"/>
        <v>1731000</v>
      </c>
      <c r="BW9" s="109">
        <f t="shared" si="8"/>
        <v>65733000</v>
      </c>
      <c r="BX9" s="109">
        <f t="shared" si="12"/>
        <v>22068000</v>
      </c>
      <c r="BY9" s="109">
        <f t="shared" si="9"/>
        <v>0</v>
      </c>
      <c r="BZ9" s="109">
        <f t="shared" si="13"/>
        <v>89532000</v>
      </c>
    </row>
    <row r="10" spans="1:78" ht="16.5">
      <c r="A10" s="75"/>
      <c r="B10" s="146">
        <v>3</v>
      </c>
      <c r="C10" s="76">
        <f>人事費!B10</f>
        <v>20</v>
      </c>
      <c r="D10" s="76">
        <f>人事費!D10</f>
        <v>39</v>
      </c>
      <c r="E10" s="76">
        <f>人事費!E10</f>
        <v>5</v>
      </c>
      <c r="F10" s="76">
        <f>人事費!F10</f>
        <v>1</v>
      </c>
      <c r="G10" s="76">
        <f>人事費!G10</f>
        <v>0</v>
      </c>
      <c r="H10" s="76">
        <f>人事費!H10</f>
        <v>0</v>
      </c>
      <c r="I10" s="76">
        <f>人事費!I10</f>
        <v>0</v>
      </c>
      <c r="J10" s="77">
        <f t="shared" si="10"/>
        <v>39</v>
      </c>
      <c r="K10" s="442">
        <v>5</v>
      </c>
      <c r="L10" s="142" t="s">
        <v>379</v>
      </c>
      <c r="M10" s="143">
        <f t="shared" si="4"/>
        <v>61362222</v>
      </c>
      <c r="N10" s="110">
        <v>321000</v>
      </c>
      <c r="O10" s="110">
        <v>138000</v>
      </c>
      <c r="P10" s="114">
        <v>0</v>
      </c>
      <c r="Q10" s="114">
        <v>0</v>
      </c>
      <c r="R10" s="116">
        <f t="shared" si="5"/>
        <v>72000</v>
      </c>
      <c r="S10" s="113">
        <v>60000</v>
      </c>
      <c r="T10" s="113">
        <v>6000</v>
      </c>
      <c r="U10" s="114">
        <v>25500</v>
      </c>
      <c r="V10" s="114">
        <v>21095</v>
      </c>
      <c r="W10" s="114">
        <v>491075</v>
      </c>
      <c r="X10" s="114">
        <v>68250</v>
      </c>
      <c r="Y10" s="113">
        <v>80000</v>
      </c>
      <c r="Z10" s="116">
        <f t="shared" si="11"/>
        <v>78000</v>
      </c>
      <c r="AA10" s="114">
        <v>96000</v>
      </c>
      <c r="AB10" s="116">
        <f>ROUNDDOWN((20000*12+C10*600*12+A10*10000*12)*0.15,-3)</f>
        <v>57000</v>
      </c>
      <c r="AC10" s="126">
        <v>48400</v>
      </c>
      <c r="AD10" s="116">
        <f t="shared" si="6"/>
        <v>327000</v>
      </c>
      <c r="AE10" s="114">
        <v>0</v>
      </c>
      <c r="AF10" s="116">
        <v>32720</v>
      </c>
      <c r="AG10" s="114">
        <v>48400</v>
      </c>
      <c r="AH10" s="113">
        <v>24200</v>
      </c>
      <c r="AI10" s="114">
        <v>56000</v>
      </c>
      <c r="AJ10" s="114">
        <v>32400</v>
      </c>
      <c r="AK10" s="114">
        <v>6300</v>
      </c>
      <c r="AL10" s="114">
        <v>600</v>
      </c>
      <c r="AM10" s="114">
        <v>6876</v>
      </c>
      <c r="AN10" s="114">
        <v>30000</v>
      </c>
      <c r="AO10" s="113">
        <v>0</v>
      </c>
      <c r="AP10" s="113"/>
      <c r="AQ10" s="113">
        <v>0</v>
      </c>
      <c r="AR10" s="113">
        <v>235000</v>
      </c>
      <c r="AS10" s="113">
        <v>13000</v>
      </c>
      <c r="AT10" s="117">
        <f>VLOOKUP(L10,人事費!A:X,13,FALSE)</f>
        <v>31587811</v>
      </c>
      <c r="AU10" s="117">
        <f>VLOOKUP(L10,人事費!A:X,14,FALSE)</f>
        <v>0</v>
      </c>
      <c r="AV10" s="140">
        <v>3137100</v>
      </c>
      <c r="AW10" s="116">
        <v>378540</v>
      </c>
      <c r="AX10" s="70"/>
      <c r="AY10" s="125">
        <v>89600</v>
      </c>
      <c r="AZ10" s="118"/>
      <c r="BA10" s="118"/>
      <c r="BB10" s="118"/>
      <c r="BC10" s="119"/>
      <c r="BD10" s="120">
        <v>0</v>
      </c>
      <c r="BE10" s="121">
        <v>0</v>
      </c>
      <c r="BF10" s="117">
        <f>VLOOKUP(L10,人事費!A:X,22,FALSE)</f>
        <v>3463595</v>
      </c>
      <c r="BG10" s="117">
        <f>VLOOKUP(L10,人事費!A:X,23,FALSE)</f>
        <v>3825910</v>
      </c>
      <c r="BH10" s="117">
        <f>VLOOKUP(L10,人事費!A:X,15,FALSE)+VLOOKUP(L10,人事費!A:X,19,FALSE)</f>
        <v>3082159</v>
      </c>
      <c r="BI10" s="117">
        <f>VLOOKUP(L10,人事費!A:X,16,FALSE)</f>
        <v>817002</v>
      </c>
      <c r="BJ10" s="117">
        <f>VLOOKUP(L10,人事費!A:X,17,FALSE)+VLOOKUP(L10,人事費!A:X,18,FALSE)</f>
        <v>2251833</v>
      </c>
      <c r="BK10" s="111">
        <v>48000</v>
      </c>
      <c r="BL10" s="117">
        <f>VLOOKUP(L10,人事費!A:X,20,FALSE)</f>
        <v>407800</v>
      </c>
      <c r="BM10" s="121">
        <v>15000</v>
      </c>
      <c r="BN10" s="110">
        <v>0</v>
      </c>
      <c r="BO10" s="110">
        <v>9257280</v>
      </c>
      <c r="BP10" s="110">
        <v>0</v>
      </c>
      <c r="BQ10" s="110">
        <v>0</v>
      </c>
      <c r="BR10" s="122">
        <v>565776</v>
      </c>
      <c r="BS10" s="110">
        <v>0</v>
      </c>
      <c r="BT10" s="110">
        <v>60000</v>
      </c>
      <c r="BU10" s="64"/>
      <c r="BV10" s="109">
        <f t="shared" si="7"/>
        <v>2375000</v>
      </c>
      <c r="BW10" s="109">
        <f t="shared" si="8"/>
        <v>49104000</v>
      </c>
      <c r="BX10" s="109">
        <f t="shared" si="12"/>
        <v>9823000</v>
      </c>
      <c r="BY10" s="109">
        <f t="shared" si="9"/>
        <v>60000</v>
      </c>
      <c r="BZ10" s="109">
        <f t="shared" si="13"/>
        <v>61362000</v>
      </c>
    </row>
    <row r="11" spans="1:78" ht="18.75" customHeight="1">
      <c r="A11" s="75"/>
      <c r="B11" s="146"/>
      <c r="C11" s="76">
        <f>人事費!B11</f>
        <v>39</v>
      </c>
      <c r="D11" s="76">
        <f>人事費!D11</f>
        <v>76</v>
      </c>
      <c r="E11" s="76">
        <f>人事費!E11</f>
        <v>0</v>
      </c>
      <c r="F11" s="76">
        <f>人事費!F11</f>
        <v>0</v>
      </c>
      <c r="G11" s="76">
        <f>人事費!G11</f>
        <v>0</v>
      </c>
      <c r="H11" s="76">
        <f>人事費!H11</f>
        <v>0</v>
      </c>
      <c r="I11" s="76">
        <f>人事費!I11</f>
        <v>1</v>
      </c>
      <c r="J11" s="77">
        <f t="shared" si="10"/>
        <v>77</v>
      </c>
      <c r="K11" s="442">
        <v>7</v>
      </c>
      <c r="L11" s="144" t="s">
        <v>11</v>
      </c>
      <c r="M11" s="143">
        <f t="shared" si="4"/>
        <v>128898218</v>
      </c>
      <c r="N11" s="110">
        <v>519000</v>
      </c>
      <c r="O11" s="110">
        <v>222000</v>
      </c>
      <c r="P11" s="114">
        <v>0</v>
      </c>
      <c r="Q11" s="114">
        <v>0</v>
      </c>
      <c r="R11" s="116">
        <f t="shared" si="5"/>
        <v>83400</v>
      </c>
      <c r="S11" s="113">
        <v>90000</v>
      </c>
      <c r="T11" s="113">
        <v>9000</v>
      </c>
      <c r="U11" s="114">
        <v>0</v>
      </c>
      <c r="V11" s="114">
        <v>0</v>
      </c>
      <c r="W11" s="114">
        <v>0</v>
      </c>
      <c r="X11" s="114">
        <v>68250</v>
      </c>
      <c r="Y11" s="113">
        <v>0</v>
      </c>
      <c r="Z11" s="116">
        <f t="shared" si="11"/>
        <v>154000</v>
      </c>
      <c r="AA11" s="114">
        <v>96000</v>
      </c>
      <c r="AB11" s="127">
        <v>72000</v>
      </c>
      <c r="AC11" s="126">
        <v>0</v>
      </c>
      <c r="AD11" s="116">
        <f t="shared" si="6"/>
        <v>448800</v>
      </c>
      <c r="AE11" s="114">
        <v>0</v>
      </c>
      <c r="AF11" s="116">
        <v>51150</v>
      </c>
      <c r="AG11" s="114">
        <v>195400</v>
      </c>
      <c r="AH11" s="113">
        <v>97700</v>
      </c>
      <c r="AI11" s="114">
        <v>36000</v>
      </c>
      <c r="AJ11" s="114">
        <v>21600</v>
      </c>
      <c r="AK11" s="114">
        <v>0</v>
      </c>
      <c r="AL11" s="114">
        <v>0</v>
      </c>
      <c r="AM11" s="114">
        <v>0</v>
      </c>
      <c r="AN11" s="114">
        <v>42000</v>
      </c>
      <c r="AO11" s="113">
        <v>0</v>
      </c>
      <c r="AP11" s="113"/>
      <c r="AQ11" s="113">
        <v>640000</v>
      </c>
      <c r="AR11" s="113">
        <v>100000</v>
      </c>
      <c r="AS11" s="113">
        <v>10000</v>
      </c>
      <c r="AT11" s="117">
        <f>VLOOKUP(L11,人事費!A:X,13,FALSE)</f>
        <v>65947855</v>
      </c>
      <c r="AU11" s="117">
        <f>VLOOKUP(L11,人事費!A:X,14,FALSE)</f>
        <v>390300</v>
      </c>
      <c r="AV11" s="116">
        <v>0</v>
      </c>
      <c r="AW11" s="116">
        <v>0</v>
      </c>
      <c r="AX11" s="70"/>
      <c r="AY11" s="125">
        <v>249600</v>
      </c>
      <c r="AZ11" s="118"/>
      <c r="BA11" s="118"/>
      <c r="BB11" s="118"/>
      <c r="BC11" s="119"/>
      <c r="BD11" s="120">
        <v>0</v>
      </c>
      <c r="BE11" s="121">
        <v>0</v>
      </c>
      <c r="BF11" s="117">
        <f>VLOOKUP(L11,人事費!A:X,22,FALSE)</f>
        <v>7741820</v>
      </c>
      <c r="BG11" s="117">
        <f>VLOOKUP(L11,人事費!A:X,23,FALSE)</f>
        <v>8066427</v>
      </c>
      <c r="BH11" s="117">
        <f>VLOOKUP(L11,人事費!A:X,15,FALSE)+VLOOKUP(L11,人事費!A:X,19,FALSE)</f>
        <v>6712858</v>
      </c>
      <c r="BI11" s="117">
        <f>VLOOKUP(L11,人事費!A:X,16,FALSE)</f>
        <v>1829249</v>
      </c>
      <c r="BJ11" s="117">
        <f>VLOOKUP(L11,人事費!A:X,17,FALSE)+VLOOKUP(L11,人事費!A:X,18,FALSE)</f>
        <v>4528092</v>
      </c>
      <c r="BK11" s="111">
        <v>106500</v>
      </c>
      <c r="BL11" s="117">
        <f>VLOOKUP(L11,人事費!A:X,20,FALSE)</f>
        <v>608000</v>
      </c>
      <c r="BM11" s="110">
        <v>0</v>
      </c>
      <c r="BN11" s="110">
        <v>0</v>
      </c>
      <c r="BO11" s="110">
        <v>29251829</v>
      </c>
      <c r="BP11" s="110">
        <v>0</v>
      </c>
      <c r="BQ11" s="110">
        <v>0</v>
      </c>
      <c r="BR11" s="122">
        <v>509388</v>
      </c>
      <c r="BS11" s="110">
        <v>0</v>
      </c>
      <c r="BT11" s="110">
        <v>0</v>
      </c>
      <c r="BU11" s="64"/>
      <c r="BV11" s="109">
        <f t="shared" si="7"/>
        <v>2956000</v>
      </c>
      <c r="BW11" s="109">
        <f t="shared" si="8"/>
        <v>96181000</v>
      </c>
      <c r="BX11" s="109">
        <f t="shared" si="12"/>
        <v>29761000</v>
      </c>
      <c r="BY11" s="109">
        <f t="shared" si="9"/>
        <v>0</v>
      </c>
      <c r="BZ11" s="109">
        <f t="shared" si="13"/>
        <v>128898000</v>
      </c>
    </row>
    <row r="12" spans="1:78" ht="16.5">
      <c r="A12" s="75"/>
      <c r="B12" s="146">
        <v>1</v>
      </c>
      <c r="C12" s="76">
        <f>人事費!B12</f>
        <v>7</v>
      </c>
      <c r="D12" s="76">
        <f>人事費!D12</f>
        <v>14</v>
      </c>
      <c r="E12" s="76">
        <f>人事費!E12</f>
        <v>2</v>
      </c>
      <c r="F12" s="76">
        <f>人事費!F12</f>
        <v>0</v>
      </c>
      <c r="G12" s="76">
        <f>人事費!G12</f>
        <v>1</v>
      </c>
      <c r="H12" s="76">
        <f>人事費!H12</f>
        <v>0</v>
      </c>
      <c r="I12" s="76">
        <f>人事費!I12</f>
        <v>0</v>
      </c>
      <c r="J12" s="77">
        <f t="shared" si="10"/>
        <v>14</v>
      </c>
      <c r="K12" s="442">
        <v>4</v>
      </c>
      <c r="L12" s="142" t="s">
        <v>52</v>
      </c>
      <c r="M12" s="143">
        <f t="shared" si="4"/>
        <v>27636205</v>
      </c>
      <c r="N12" s="110">
        <v>136000</v>
      </c>
      <c r="O12" s="110">
        <v>59000</v>
      </c>
      <c r="P12" s="114">
        <v>0</v>
      </c>
      <c r="Q12" s="114">
        <v>0</v>
      </c>
      <c r="R12" s="116">
        <f t="shared" si="5"/>
        <v>64200</v>
      </c>
      <c r="S12" s="113">
        <v>30000</v>
      </c>
      <c r="T12" s="113">
        <v>3000</v>
      </c>
      <c r="U12" s="114">
        <v>0</v>
      </c>
      <c r="V12" s="114">
        <v>0</v>
      </c>
      <c r="W12" s="114">
        <v>0</v>
      </c>
      <c r="X12" s="114">
        <v>86250</v>
      </c>
      <c r="Y12" s="113">
        <v>60000</v>
      </c>
      <c r="Z12" s="116">
        <f t="shared" si="11"/>
        <v>28000</v>
      </c>
      <c r="AA12" s="114">
        <v>78000</v>
      </c>
      <c r="AB12" s="116">
        <f t="shared" ref="AB12:AB23" si="14">ROUNDDOWN((20000*12+C12*600*12+A12*10000*12)*0.15,-3)</f>
        <v>43000</v>
      </c>
      <c r="AC12" s="126">
        <v>0</v>
      </c>
      <c r="AD12" s="116">
        <f t="shared" si="6"/>
        <v>247400</v>
      </c>
      <c r="AE12" s="114">
        <v>0</v>
      </c>
      <c r="AF12" s="116">
        <v>19560</v>
      </c>
      <c r="AG12" s="114">
        <v>14600</v>
      </c>
      <c r="AH12" s="113">
        <v>7300</v>
      </c>
      <c r="AI12" s="114">
        <v>0</v>
      </c>
      <c r="AJ12" s="114">
        <v>0</v>
      </c>
      <c r="AK12" s="114">
        <v>0</v>
      </c>
      <c r="AL12" s="114">
        <v>0</v>
      </c>
      <c r="AM12" s="114">
        <v>0</v>
      </c>
      <c r="AN12" s="114">
        <v>24000</v>
      </c>
      <c r="AO12" s="113">
        <v>63000</v>
      </c>
      <c r="AP12" s="113"/>
      <c r="AQ12" s="113">
        <v>0</v>
      </c>
      <c r="AR12" s="113">
        <v>5000</v>
      </c>
      <c r="AS12" s="113"/>
      <c r="AT12" s="117">
        <f>VLOOKUP(L12,人事費!A:X,13,FALSE)</f>
        <v>13032478</v>
      </c>
      <c r="AU12" s="117">
        <f>VLOOKUP(L12,人事費!A:X,14,FALSE)</f>
        <v>0</v>
      </c>
      <c r="AV12" s="140">
        <v>1325620</v>
      </c>
      <c r="AW12" s="116">
        <v>231800</v>
      </c>
      <c r="AX12" s="70"/>
      <c r="AY12" s="125">
        <v>31360</v>
      </c>
      <c r="AZ12" s="119"/>
      <c r="BA12" s="119"/>
      <c r="BB12" s="119"/>
      <c r="BC12" s="119"/>
      <c r="BD12" s="120">
        <v>23500</v>
      </c>
      <c r="BE12" s="121">
        <v>0</v>
      </c>
      <c r="BF12" s="117">
        <f>VLOOKUP(L12,人事費!A:X,22,FALSE)</f>
        <v>1683740</v>
      </c>
      <c r="BG12" s="117">
        <f>VLOOKUP(L12,人事費!A:X,23,FALSE)</f>
        <v>1586556</v>
      </c>
      <c r="BH12" s="117">
        <f>VLOOKUP(L12,人事費!A:X,15,FALSE)+VLOOKUP(L12,人事費!A:X,19,FALSE)</f>
        <v>1352825</v>
      </c>
      <c r="BI12" s="117">
        <f>VLOOKUP(L12,人事費!A:X,16,FALSE)</f>
        <v>388267</v>
      </c>
      <c r="BJ12" s="117">
        <f>VLOOKUP(L12,人事費!A:X,17,FALSE)+VLOOKUP(L12,人事費!A:X,18,FALSE)</f>
        <v>809952</v>
      </c>
      <c r="BK12" s="111">
        <v>27500</v>
      </c>
      <c r="BL12" s="117">
        <f>VLOOKUP(L12,人事費!A:X,20,FALSE)</f>
        <v>224000</v>
      </c>
      <c r="BM12" s="110">
        <v>0</v>
      </c>
      <c r="BN12" s="110">
        <v>32013</v>
      </c>
      <c r="BO12" s="110">
        <v>5297204</v>
      </c>
      <c r="BP12" s="110">
        <v>0</v>
      </c>
      <c r="BQ12" s="122">
        <v>134304</v>
      </c>
      <c r="BR12" s="122">
        <v>442776</v>
      </c>
      <c r="BS12" s="110">
        <v>44000</v>
      </c>
      <c r="BT12" s="110">
        <v>0</v>
      </c>
      <c r="BU12" s="64"/>
      <c r="BV12" s="109">
        <f t="shared" si="7"/>
        <v>968000</v>
      </c>
      <c r="BW12" s="109">
        <f t="shared" si="8"/>
        <v>20718000</v>
      </c>
      <c r="BX12" s="109">
        <f t="shared" si="12"/>
        <v>5906000</v>
      </c>
      <c r="BY12" s="109">
        <f t="shared" si="9"/>
        <v>44000</v>
      </c>
      <c r="BZ12" s="109">
        <f t="shared" si="13"/>
        <v>27636000</v>
      </c>
    </row>
    <row r="13" spans="1:78" ht="16.5">
      <c r="A13" s="75"/>
      <c r="B13" s="146">
        <v>1</v>
      </c>
      <c r="C13" s="76">
        <f>人事費!B13</f>
        <v>7</v>
      </c>
      <c r="D13" s="76">
        <f>人事費!D13</f>
        <v>15</v>
      </c>
      <c r="E13" s="76">
        <f>人事費!E13</f>
        <v>2</v>
      </c>
      <c r="F13" s="76">
        <f>人事費!F13</f>
        <v>0</v>
      </c>
      <c r="G13" s="76">
        <f>人事費!G13</f>
        <v>1</v>
      </c>
      <c r="H13" s="76">
        <f>人事費!H13</f>
        <v>0</v>
      </c>
      <c r="I13" s="76">
        <f>人事費!I13</f>
        <v>1</v>
      </c>
      <c r="J13" s="77">
        <f t="shared" si="10"/>
        <v>16</v>
      </c>
      <c r="K13" s="442">
        <v>3</v>
      </c>
      <c r="L13" s="142" t="s">
        <v>173</v>
      </c>
      <c r="M13" s="143">
        <f t="shared" si="4"/>
        <v>33167757</v>
      </c>
      <c r="N13" s="110">
        <v>136000</v>
      </c>
      <c r="O13" s="110">
        <v>59000</v>
      </c>
      <c r="P13" s="114">
        <v>0</v>
      </c>
      <c r="Q13" s="114">
        <v>0</v>
      </c>
      <c r="R13" s="116">
        <f t="shared" si="5"/>
        <v>64200</v>
      </c>
      <c r="S13" s="113">
        <v>30000</v>
      </c>
      <c r="T13" s="113">
        <v>3000</v>
      </c>
      <c r="U13" s="114">
        <v>0</v>
      </c>
      <c r="V13" s="114">
        <v>0</v>
      </c>
      <c r="W13" s="114">
        <v>0</v>
      </c>
      <c r="X13" s="114">
        <v>101250</v>
      </c>
      <c r="Y13" s="113">
        <v>0</v>
      </c>
      <c r="Z13" s="116">
        <f t="shared" si="11"/>
        <v>32000</v>
      </c>
      <c r="AA13" s="114">
        <v>63000</v>
      </c>
      <c r="AB13" s="116">
        <f t="shared" si="14"/>
        <v>43000</v>
      </c>
      <c r="AC13" s="126">
        <v>0</v>
      </c>
      <c r="AD13" s="116">
        <f t="shared" si="6"/>
        <v>247400</v>
      </c>
      <c r="AE13" s="114">
        <v>0</v>
      </c>
      <c r="AF13" s="116">
        <v>19560</v>
      </c>
      <c r="AG13" s="114">
        <v>18400</v>
      </c>
      <c r="AH13" s="113">
        <v>9200</v>
      </c>
      <c r="AI13" s="114">
        <v>0</v>
      </c>
      <c r="AJ13" s="114">
        <v>0</v>
      </c>
      <c r="AK13" s="114">
        <v>0</v>
      </c>
      <c r="AL13" s="114">
        <v>0</v>
      </c>
      <c r="AM13" s="114">
        <v>0</v>
      </c>
      <c r="AN13" s="114">
        <v>18000</v>
      </c>
      <c r="AO13" s="113">
        <v>0</v>
      </c>
      <c r="AP13" s="113"/>
      <c r="AQ13" s="113">
        <v>0</v>
      </c>
      <c r="AR13" s="113">
        <v>100000</v>
      </c>
      <c r="AS13" s="113"/>
      <c r="AT13" s="117">
        <f>VLOOKUP(L13,人事費!A:X,13,FALSE)</f>
        <v>12700732</v>
      </c>
      <c r="AU13" s="117">
        <f>VLOOKUP(L13,人事費!A:X,14,FALSE)</f>
        <v>390300</v>
      </c>
      <c r="AV13" s="116">
        <v>1304700</v>
      </c>
      <c r="AW13" s="116">
        <v>231800</v>
      </c>
      <c r="AX13" s="70"/>
      <c r="AY13" s="125">
        <v>31360</v>
      </c>
      <c r="AZ13" s="119"/>
      <c r="BA13" s="119"/>
      <c r="BB13" s="119"/>
      <c r="BC13" s="119"/>
      <c r="BD13" s="120">
        <v>23500</v>
      </c>
      <c r="BE13" s="121">
        <v>0</v>
      </c>
      <c r="BF13" s="117">
        <f>VLOOKUP(L13,人事費!A:X,22,FALSE)</f>
        <v>1900335</v>
      </c>
      <c r="BG13" s="117">
        <f>VLOOKUP(L13,人事費!A:X,23,FALSE)</f>
        <v>1574322</v>
      </c>
      <c r="BH13" s="117">
        <f>VLOOKUP(L13,人事費!A:X,15,FALSE)+VLOOKUP(L13,人事費!A:X,19,FALSE)</f>
        <v>1302997</v>
      </c>
      <c r="BI13" s="117">
        <f>VLOOKUP(L13,人事費!A:X,16,FALSE)</f>
        <v>371742</v>
      </c>
      <c r="BJ13" s="117">
        <f>VLOOKUP(L13,人事費!A:X,17,FALSE)+VLOOKUP(L13,人事費!A:X,18,FALSE)</f>
        <v>858727</v>
      </c>
      <c r="BK13" s="111">
        <v>24000</v>
      </c>
      <c r="BL13" s="117">
        <f>VLOOKUP(L13,人事費!A:X,20,FALSE)</f>
        <v>227200</v>
      </c>
      <c r="BM13" s="121">
        <v>10000</v>
      </c>
      <c r="BN13" s="110">
        <v>0</v>
      </c>
      <c r="BO13" s="110">
        <v>10606992</v>
      </c>
      <c r="BP13" s="110">
        <v>0</v>
      </c>
      <c r="BQ13" s="110">
        <v>0</v>
      </c>
      <c r="BR13" s="122">
        <v>575040</v>
      </c>
      <c r="BS13" s="110">
        <v>50000</v>
      </c>
      <c r="BT13" s="110">
        <v>40000</v>
      </c>
      <c r="BU13" s="64"/>
      <c r="BV13" s="109">
        <f t="shared" si="7"/>
        <v>944000</v>
      </c>
      <c r="BW13" s="109">
        <f t="shared" si="8"/>
        <v>20952000</v>
      </c>
      <c r="BX13" s="109">
        <f t="shared" si="12"/>
        <v>11182000</v>
      </c>
      <c r="BY13" s="109">
        <f t="shared" si="9"/>
        <v>90000</v>
      </c>
      <c r="BZ13" s="109">
        <f t="shared" si="13"/>
        <v>33168000</v>
      </c>
    </row>
    <row r="14" spans="1:78" ht="16.5">
      <c r="A14" s="75"/>
      <c r="B14" s="146">
        <v>2</v>
      </c>
      <c r="C14" s="76">
        <f>人事費!B14</f>
        <v>16</v>
      </c>
      <c r="D14" s="76">
        <f>人事費!D14</f>
        <v>35</v>
      </c>
      <c r="E14" s="76">
        <f>人事費!E14</f>
        <v>2</v>
      </c>
      <c r="F14" s="76">
        <f>人事費!F14</f>
        <v>1</v>
      </c>
      <c r="G14" s="76">
        <f>人事費!G14</f>
        <v>0</v>
      </c>
      <c r="H14" s="76">
        <f>人事費!H14</f>
        <v>0</v>
      </c>
      <c r="I14" s="76">
        <f>人事費!I14</f>
        <v>1</v>
      </c>
      <c r="J14" s="77">
        <f t="shared" si="10"/>
        <v>36</v>
      </c>
      <c r="K14" s="442">
        <v>1</v>
      </c>
      <c r="L14" s="144" t="s">
        <v>54</v>
      </c>
      <c r="M14" s="143">
        <f t="shared" si="4"/>
        <v>54661140</v>
      </c>
      <c r="N14" s="110">
        <v>312000</v>
      </c>
      <c r="O14" s="110">
        <v>134000</v>
      </c>
      <c r="P14" s="114">
        <v>0</v>
      </c>
      <c r="Q14" s="114">
        <v>0</v>
      </c>
      <c r="R14" s="116">
        <f t="shared" si="5"/>
        <v>69600</v>
      </c>
      <c r="S14" s="113">
        <v>30000</v>
      </c>
      <c r="T14" s="113">
        <v>6000</v>
      </c>
      <c r="U14" s="114">
        <v>0</v>
      </c>
      <c r="V14" s="114">
        <v>0</v>
      </c>
      <c r="W14" s="114">
        <v>0</v>
      </c>
      <c r="X14" s="114">
        <v>68250</v>
      </c>
      <c r="Y14" s="113">
        <v>0</v>
      </c>
      <c r="Z14" s="116">
        <f t="shared" si="11"/>
        <v>72000</v>
      </c>
      <c r="AA14" s="114">
        <v>96000</v>
      </c>
      <c r="AB14" s="116">
        <f t="shared" si="14"/>
        <v>53000</v>
      </c>
      <c r="AC14" s="126">
        <v>0</v>
      </c>
      <c r="AD14" s="116">
        <f t="shared" si="6"/>
        <v>302200</v>
      </c>
      <c r="AE14" s="114">
        <v>0</v>
      </c>
      <c r="AF14" s="116">
        <v>28840</v>
      </c>
      <c r="AG14" s="114">
        <v>61000</v>
      </c>
      <c r="AH14" s="113">
        <v>30500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6000</v>
      </c>
      <c r="AO14" s="113">
        <v>0</v>
      </c>
      <c r="AP14" s="113"/>
      <c r="AQ14" s="113">
        <v>150000</v>
      </c>
      <c r="AR14" s="113">
        <v>270000</v>
      </c>
      <c r="AS14" s="113"/>
      <c r="AT14" s="117">
        <f>VLOOKUP(L14,人事費!A:X,13,FALSE)</f>
        <v>29342884</v>
      </c>
      <c r="AU14" s="117">
        <f>VLOOKUP(L14,人事費!A:X,14,FALSE)</f>
        <v>390300</v>
      </c>
      <c r="AV14" s="140">
        <v>1325620</v>
      </c>
      <c r="AW14" s="116">
        <v>378540</v>
      </c>
      <c r="AX14" s="70"/>
      <c r="AY14" s="125">
        <v>71680</v>
      </c>
      <c r="AZ14" s="119"/>
      <c r="BA14" s="119"/>
      <c r="BB14" s="119"/>
      <c r="BC14" s="119"/>
      <c r="BD14" s="120">
        <v>0</v>
      </c>
      <c r="BE14" s="121">
        <v>0</v>
      </c>
      <c r="BF14" s="117">
        <f>VLOOKUP(L14,人事費!A:X,22,FALSE)</f>
        <v>4069395</v>
      </c>
      <c r="BG14" s="117">
        <f>VLOOKUP(L14,人事費!A:X,23,FALSE)</f>
        <v>3624374</v>
      </c>
      <c r="BH14" s="117">
        <f>VLOOKUP(L14,人事費!A:X,15,FALSE)+VLOOKUP(L14,人事費!A:X,19,FALSE)</f>
        <v>3032447</v>
      </c>
      <c r="BI14" s="117">
        <f>VLOOKUP(L14,人事費!A:X,16,FALSE)</f>
        <v>856616</v>
      </c>
      <c r="BJ14" s="117">
        <f>VLOOKUP(L14,人事費!A:X,17,FALSE)+VLOOKUP(L14,人事費!A:X,18,FALSE)</f>
        <v>1949576</v>
      </c>
      <c r="BK14" s="111">
        <v>53500</v>
      </c>
      <c r="BL14" s="117">
        <f>VLOOKUP(L14,人事費!A:X,20,FALSE)</f>
        <v>459200</v>
      </c>
      <c r="BM14" s="121">
        <v>30000</v>
      </c>
      <c r="BN14" s="110">
        <v>0</v>
      </c>
      <c r="BO14" s="110">
        <v>7091018</v>
      </c>
      <c r="BP14" s="110">
        <v>0</v>
      </c>
      <c r="BQ14" s="110">
        <v>0</v>
      </c>
      <c r="BR14" s="122">
        <v>246600</v>
      </c>
      <c r="BS14" s="110">
        <v>0</v>
      </c>
      <c r="BT14" s="110">
        <v>50000</v>
      </c>
      <c r="BU14" s="64"/>
      <c r="BV14" s="109">
        <f t="shared" si="7"/>
        <v>1689000</v>
      </c>
      <c r="BW14" s="109">
        <f t="shared" si="8"/>
        <v>45584000</v>
      </c>
      <c r="BX14" s="109">
        <f t="shared" si="12"/>
        <v>7338000</v>
      </c>
      <c r="BY14" s="109">
        <f t="shared" si="9"/>
        <v>50000</v>
      </c>
      <c r="BZ14" s="109">
        <f t="shared" si="13"/>
        <v>54661000</v>
      </c>
    </row>
    <row r="15" spans="1:78" ht="16.5">
      <c r="A15" s="75"/>
      <c r="B15" s="146">
        <v>2</v>
      </c>
      <c r="C15" s="76">
        <f>人事費!B15</f>
        <v>22</v>
      </c>
      <c r="D15" s="76">
        <f>人事費!D15</f>
        <v>44</v>
      </c>
      <c r="E15" s="76">
        <f>人事費!E15</f>
        <v>3</v>
      </c>
      <c r="F15" s="76">
        <f>人事費!F15</f>
        <v>1</v>
      </c>
      <c r="G15" s="76">
        <f>人事費!G15</f>
        <v>0</v>
      </c>
      <c r="H15" s="76">
        <f>人事費!H15</f>
        <v>0</v>
      </c>
      <c r="I15" s="76">
        <f>人事費!I15</f>
        <v>0</v>
      </c>
      <c r="J15" s="77">
        <f t="shared" si="10"/>
        <v>44</v>
      </c>
      <c r="K15" s="442">
        <v>3</v>
      </c>
      <c r="L15" s="144" t="s">
        <v>231</v>
      </c>
      <c r="M15" s="143">
        <f t="shared" si="4"/>
        <v>71107214</v>
      </c>
      <c r="N15" s="110">
        <v>346000</v>
      </c>
      <c r="O15" s="110">
        <v>149000</v>
      </c>
      <c r="P15" s="114">
        <v>0</v>
      </c>
      <c r="Q15" s="114">
        <v>0</v>
      </c>
      <c r="R15" s="116">
        <f t="shared" si="5"/>
        <v>73200</v>
      </c>
      <c r="S15" s="113">
        <v>60000</v>
      </c>
      <c r="T15" s="113">
        <v>6000</v>
      </c>
      <c r="U15" s="114">
        <v>0</v>
      </c>
      <c r="V15" s="114">
        <v>0</v>
      </c>
      <c r="W15" s="114">
        <v>0</v>
      </c>
      <c r="X15" s="114">
        <v>164250</v>
      </c>
      <c r="Y15" s="113">
        <v>60000</v>
      </c>
      <c r="Z15" s="116">
        <f t="shared" si="11"/>
        <v>88000</v>
      </c>
      <c r="AA15" s="114">
        <v>0</v>
      </c>
      <c r="AB15" s="116">
        <f t="shared" si="14"/>
        <v>59000</v>
      </c>
      <c r="AC15" s="126">
        <v>0</v>
      </c>
      <c r="AD15" s="116">
        <f t="shared" si="6"/>
        <v>339400</v>
      </c>
      <c r="AE15" s="114">
        <v>0</v>
      </c>
      <c r="AF15" s="116">
        <v>34660</v>
      </c>
      <c r="AG15" s="114">
        <v>94800</v>
      </c>
      <c r="AH15" s="113">
        <v>47400</v>
      </c>
      <c r="AI15" s="114">
        <v>0</v>
      </c>
      <c r="AJ15" s="114">
        <v>0</v>
      </c>
      <c r="AK15" s="114">
        <v>0</v>
      </c>
      <c r="AL15" s="114">
        <v>0</v>
      </c>
      <c r="AM15" s="114">
        <v>0</v>
      </c>
      <c r="AN15" s="114">
        <v>18000</v>
      </c>
      <c r="AO15" s="113">
        <v>0</v>
      </c>
      <c r="AP15" s="113"/>
      <c r="AQ15" s="113">
        <v>0</v>
      </c>
      <c r="AR15" s="113">
        <v>50000</v>
      </c>
      <c r="AS15" s="113"/>
      <c r="AT15" s="117">
        <f>VLOOKUP(L15,人事費!A:X,13,FALSE)</f>
        <v>37368001</v>
      </c>
      <c r="AU15" s="117">
        <f>VLOOKUP(L15,人事費!A:X,14,FALSE)</f>
        <v>0</v>
      </c>
      <c r="AV15" s="140">
        <v>1936420</v>
      </c>
      <c r="AW15" s="116">
        <v>378540</v>
      </c>
      <c r="AX15" s="70"/>
      <c r="AY15" s="125">
        <v>98560</v>
      </c>
      <c r="AZ15" s="119"/>
      <c r="BA15" s="119"/>
      <c r="BB15" s="119"/>
      <c r="BC15" s="119"/>
      <c r="BD15" s="120">
        <v>0</v>
      </c>
      <c r="BE15" s="121">
        <v>0</v>
      </c>
      <c r="BF15" s="117">
        <f>VLOOKUP(L15,人事費!A:X,22,FALSE)</f>
        <v>4218800</v>
      </c>
      <c r="BG15" s="117">
        <f>VLOOKUP(L15,人事費!A:X,23,FALSE)</f>
        <v>4560992</v>
      </c>
      <c r="BH15" s="117">
        <f>VLOOKUP(L15,人事費!A:X,15,FALSE)+VLOOKUP(L15,人事費!A:X,19,FALSE)</f>
        <v>3817748</v>
      </c>
      <c r="BI15" s="117">
        <f>VLOOKUP(L15,人事費!A:X,16,FALSE)</f>
        <v>1050853</v>
      </c>
      <c r="BJ15" s="117">
        <f>VLOOKUP(L15,人事費!A:X,17,FALSE)+VLOOKUP(L15,人事費!A:X,18,FALSE)</f>
        <v>2525607</v>
      </c>
      <c r="BK15" s="111">
        <v>69500</v>
      </c>
      <c r="BL15" s="117">
        <f>VLOOKUP(L15,人事費!A:X,20,FALSE)</f>
        <v>475200</v>
      </c>
      <c r="BM15" s="110">
        <v>0</v>
      </c>
      <c r="BN15" s="110">
        <v>0</v>
      </c>
      <c r="BO15" s="110">
        <v>12067819</v>
      </c>
      <c r="BP15" s="110">
        <v>0</v>
      </c>
      <c r="BQ15" s="110">
        <v>0</v>
      </c>
      <c r="BR15" s="122">
        <v>949464</v>
      </c>
      <c r="BS15" s="110">
        <v>0</v>
      </c>
      <c r="BT15" s="110">
        <v>0</v>
      </c>
      <c r="BU15" s="64"/>
      <c r="BV15" s="109">
        <f t="shared" si="7"/>
        <v>1590000</v>
      </c>
      <c r="BW15" s="109">
        <f t="shared" si="8"/>
        <v>56500000</v>
      </c>
      <c r="BX15" s="109">
        <f t="shared" si="12"/>
        <v>13017000</v>
      </c>
      <c r="BY15" s="109">
        <f t="shared" si="9"/>
        <v>0</v>
      </c>
      <c r="BZ15" s="109">
        <f t="shared" si="13"/>
        <v>71107000</v>
      </c>
    </row>
    <row r="16" spans="1:78" ht="16.5">
      <c r="A16" s="75"/>
      <c r="B16" s="146">
        <v>1</v>
      </c>
      <c r="C16" s="76">
        <f>人事費!B16</f>
        <v>7</v>
      </c>
      <c r="D16" s="76">
        <f>人事費!D16</f>
        <v>14</v>
      </c>
      <c r="E16" s="76">
        <f>人事費!E16</f>
        <v>2</v>
      </c>
      <c r="F16" s="76">
        <f>人事費!F16</f>
        <v>0</v>
      </c>
      <c r="G16" s="76">
        <f>人事費!G16</f>
        <v>1</v>
      </c>
      <c r="H16" s="76">
        <f>人事費!H16</f>
        <v>0</v>
      </c>
      <c r="I16" s="76">
        <f>人事費!I16</f>
        <v>0</v>
      </c>
      <c r="J16" s="77">
        <f t="shared" si="10"/>
        <v>14</v>
      </c>
      <c r="K16" s="442">
        <v>2</v>
      </c>
      <c r="L16" s="142" t="s">
        <v>174</v>
      </c>
      <c r="M16" s="143">
        <f t="shared" si="4"/>
        <v>27060492</v>
      </c>
      <c r="N16" s="110">
        <v>136000</v>
      </c>
      <c r="O16" s="110">
        <v>59000</v>
      </c>
      <c r="P16" s="114">
        <v>0</v>
      </c>
      <c r="Q16" s="114">
        <v>0</v>
      </c>
      <c r="R16" s="116">
        <f t="shared" si="5"/>
        <v>64200</v>
      </c>
      <c r="S16" s="113">
        <v>0</v>
      </c>
      <c r="T16" s="113">
        <v>0</v>
      </c>
      <c r="U16" s="114">
        <v>0</v>
      </c>
      <c r="V16" s="114">
        <v>0</v>
      </c>
      <c r="W16" s="114">
        <v>0</v>
      </c>
      <c r="X16" s="114">
        <v>65850</v>
      </c>
      <c r="Y16" s="113">
        <v>60000</v>
      </c>
      <c r="Z16" s="116">
        <f t="shared" si="11"/>
        <v>28000</v>
      </c>
      <c r="AA16" s="114">
        <v>98400</v>
      </c>
      <c r="AB16" s="116">
        <f t="shared" si="14"/>
        <v>43000</v>
      </c>
      <c r="AC16" s="126">
        <v>0</v>
      </c>
      <c r="AD16" s="116">
        <f t="shared" si="6"/>
        <v>247400</v>
      </c>
      <c r="AE16" s="114">
        <v>0</v>
      </c>
      <c r="AF16" s="116">
        <v>19560</v>
      </c>
      <c r="AG16" s="114">
        <v>25000</v>
      </c>
      <c r="AH16" s="113">
        <v>12500</v>
      </c>
      <c r="AI16" s="114">
        <v>0</v>
      </c>
      <c r="AJ16" s="114">
        <v>0</v>
      </c>
      <c r="AK16" s="114">
        <v>0</v>
      </c>
      <c r="AL16" s="114">
        <v>0</v>
      </c>
      <c r="AM16" s="114">
        <v>0</v>
      </c>
      <c r="AN16" s="114">
        <v>12000</v>
      </c>
      <c r="AO16" s="113">
        <v>0</v>
      </c>
      <c r="AP16" s="113"/>
      <c r="AQ16" s="113">
        <v>0</v>
      </c>
      <c r="AR16" s="113">
        <v>10000</v>
      </c>
      <c r="AS16" s="113"/>
      <c r="AT16" s="117">
        <f>VLOOKUP(L16,人事費!A:X,13,FALSE)</f>
        <v>13667280</v>
      </c>
      <c r="AU16" s="117">
        <f>VLOOKUP(L16,人事費!A:X,14,FALSE)</f>
        <v>0</v>
      </c>
      <c r="AV16" s="140">
        <v>1325620</v>
      </c>
      <c r="AW16" s="116">
        <v>231800</v>
      </c>
      <c r="AX16" s="70"/>
      <c r="AY16" s="125">
        <v>31360</v>
      </c>
      <c r="AZ16" s="119"/>
      <c r="BA16" s="119"/>
      <c r="BB16" s="119"/>
      <c r="BC16" s="119"/>
      <c r="BD16" s="120">
        <v>23500</v>
      </c>
      <c r="BE16" s="121">
        <v>0</v>
      </c>
      <c r="BF16" s="117">
        <f>VLOOKUP(L16,人事費!A:X,22,FALSE)</f>
        <v>1878445</v>
      </c>
      <c r="BG16" s="117">
        <f>VLOOKUP(L16,人事費!A:X,23,FALSE)</f>
        <v>1658547</v>
      </c>
      <c r="BH16" s="117">
        <f>VLOOKUP(L16,人事費!A:X,15,FALSE)+VLOOKUP(L16,人事費!A:X,19,FALSE)</f>
        <v>1439562</v>
      </c>
      <c r="BI16" s="117">
        <f>VLOOKUP(L16,人事費!A:X,16,FALSE)</f>
        <v>425736</v>
      </c>
      <c r="BJ16" s="117">
        <f>VLOOKUP(L16,人事費!A:X,17,FALSE)+VLOOKUP(L16,人事費!A:X,18,FALSE)</f>
        <v>797569</v>
      </c>
      <c r="BK16" s="111">
        <v>27500</v>
      </c>
      <c r="BL16" s="117">
        <f>VLOOKUP(L16,人事費!A:X,20,FALSE)</f>
        <v>224000</v>
      </c>
      <c r="BM16" s="110">
        <v>0</v>
      </c>
      <c r="BN16" s="110">
        <v>0</v>
      </c>
      <c r="BO16" s="110">
        <v>4448663</v>
      </c>
      <c r="BP16" s="110">
        <v>0</v>
      </c>
      <c r="BQ16" s="110">
        <v>0</v>
      </c>
      <c r="BR16" s="122">
        <v>0</v>
      </c>
      <c r="BS16" s="110">
        <v>0</v>
      </c>
      <c r="BT16" s="110">
        <v>0</v>
      </c>
      <c r="BU16" s="64"/>
      <c r="BV16" s="109">
        <f t="shared" si="7"/>
        <v>881000</v>
      </c>
      <c r="BW16" s="109">
        <f t="shared" si="8"/>
        <v>21731000</v>
      </c>
      <c r="BX16" s="109">
        <f t="shared" si="12"/>
        <v>4449000</v>
      </c>
      <c r="BY16" s="109">
        <f t="shared" si="9"/>
        <v>0</v>
      </c>
      <c r="BZ16" s="109">
        <f t="shared" si="13"/>
        <v>27061000</v>
      </c>
    </row>
    <row r="17" spans="1:78" ht="16.5">
      <c r="A17" s="75"/>
      <c r="B17" s="146">
        <v>2</v>
      </c>
      <c r="C17" s="76">
        <f>人事費!B17</f>
        <v>26</v>
      </c>
      <c r="D17" s="76">
        <f>人事費!D17</f>
        <v>50</v>
      </c>
      <c r="E17" s="76">
        <f>人事費!E17</f>
        <v>3</v>
      </c>
      <c r="F17" s="76">
        <f>人事費!F17</f>
        <v>1</v>
      </c>
      <c r="G17" s="76">
        <f>人事費!G17</f>
        <v>0</v>
      </c>
      <c r="H17" s="76">
        <f>人事費!H17</f>
        <v>0</v>
      </c>
      <c r="I17" s="76">
        <f>人事費!I17</f>
        <v>2</v>
      </c>
      <c r="J17" s="77">
        <f t="shared" si="10"/>
        <v>52</v>
      </c>
      <c r="K17" s="442">
        <v>1</v>
      </c>
      <c r="L17" s="144" t="s">
        <v>12</v>
      </c>
      <c r="M17" s="143">
        <f t="shared" si="4"/>
        <v>88258440</v>
      </c>
      <c r="N17" s="110">
        <v>391000</v>
      </c>
      <c r="O17" s="110">
        <v>168000</v>
      </c>
      <c r="P17" s="114">
        <v>0</v>
      </c>
      <c r="Q17" s="114">
        <v>0</v>
      </c>
      <c r="R17" s="116">
        <f t="shared" si="5"/>
        <v>75600</v>
      </c>
      <c r="S17" s="113">
        <v>72000</v>
      </c>
      <c r="T17" s="113">
        <v>6000</v>
      </c>
      <c r="U17" s="114">
        <v>0</v>
      </c>
      <c r="V17" s="114">
        <v>0</v>
      </c>
      <c r="W17" s="114">
        <v>0</v>
      </c>
      <c r="X17" s="114">
        <v>69750</v>
      </c>
      <c r="Y17" s="113">
        <v>0</v>
      </c>
      <c r="Z17" s="116">
        <f t="shared" si="11"/>
        <v>104000</v>
      </c>
      <c r="AA17" s="114">
        <v>94500</v>
      </c>
      <c r="AB17" s="116">
        <f t="shared" si="14"/>
        <v>64000</v>
      </c>
      <c r="AC17" s="126">
        <v>0</v>
      </c>
      <c r="AD17" s="116">
        <f t="shared" si="6"/>
        <v>363200</v>
      </c>
      <c r="AE17" s="114">
        <v>0</v>
      </c>
      <c r="AF17" s="116">
        <v>38540</v>
      </c>
      <c r="AG17" s="114">
        <v>99000</v>
      </c>
      <c r="AH17" s="113">
        <v>49500</v>
      </c>
      <c r="AI17" s="114">
        <v>36000</v>
      </c>
      <c r="AJ17" s="114">
        <v>21600</v>
      </c>
      <c r="AK17" s="114">
        <v>0</v>
      </c>
      <c r="AL17" s="114">
        <v>0</v>
      </c>
      <c r="AM17" s="114">
        <v>0</v>
      </c>
      <c r="AN17" s="114">
        <v>6000</v>
      </c>
      <c r="AO17" s="113">
        <v>0</v>
      </c>
      <c r="AP17" s="113"/>
      <c r="AQ17" s="113">
        <v>0</v>
      </c>
      <c r="AR17" s="113">
        <v>400000</v>
      </c>
      <c r="AS17" s="113"/>
      <c r="AT17" s="117">
        <f>VLOOKUP(L17,人事費!A:X,13,FALSE)</f>
        <v>44390924</v>
      </c>
      <c r="AU17" s="117">
        <f>VLOOKUP(L17,人事費!A:X,14,FALSE)</f>
        <v>780600</v>
      </c>
      <c r="AV17" s="140">
        <v>1957340</v>
      </c>
      <c r="AW17" s="116">
        <v>378540</v>
      </c>
      <c r="AX17" s="70"/>
      <c r="AY17" s="125">
        <v>166400</v>
      </c>
      <c r="AZ17" s="119"/>
      <c r="BA17" s="119"/>
      <c r="BB17" s="119"/>
      <c r="BC17" s="119"/>
      <c r="BD17" s="120">
        <v>0</v>
      </c>
      <c r="BE17" s="121">
        <v>0</v>
      </c>
      <c r="BF17" s="117">
        <f>VLOOKUP(L17,人事費!A:X,22,FALSE)</f>
        <v>5003755</v>
      </c>
      <c r="BG17" s="117">
        <f>VLOOKUP(L17,人事費!A:X,23,FALSE)</f>
        <v>5506899</v>
      </c>
      <c r="BH17" s="117">
        <f>VLOOKUP(L17,人事費!A:X,15,FALSE)+VLOOKUP(L17,人事費!A:X,19,FALSE)</f>
        <v>4501584</v>
      </c>
      <c r="BI17" s="117">
        <f>VLOOKUP(L17,人事費!A:X,16,FALSE)</f>
        <v>1217346</v>
      </c>
      <c r="BJ17" s="117">
        <f>VLOOKUP(L17,人事費!A:X,17,FALSE)+VLOOKUP(L17,人事費!A:X,18,FALSE)</f>
        <v>3182544</v>
      </c>
      <c r="BK17" s="111">
        <v>79000</v>
      </c>
      <c r="BL17" s="117">
        <f>VLOOKUP(L17,人事費!A:X,20,FALSE)</f>
        <v>529800</v>
      </c>
      <c r="BM17" s="110">
        <v>0</v>
      </c>
      <c r="BN17" s="110">
        <v>0</v>
      </c>
      <c r="BO17" s="110">
        <v>17195722</v>
      </c>
      <c r="BP17" s="110">
        <v>0</v>
      </c>
      <c r="BQ17" s="110">
        <v>0</v>
      </c>
      <c r="BR17" s="122">
        <v>1309296</v>
      </c>
      <c r="BS17" s="110">
        <v>0</v>
      </c>
      <c r="BT17" s="110">
        <v>0</v>
      </c>
      <c r="BU17" s="64"/>
      <c r="BV17" s="109">
        <f t="shared" si="7"/>
        <v>2059000</v>
      </c>
      <c r="BW17" s="109">
        <f t="shared" si="8"/>
        <v>67695000</v>
      </c>
      <c r="BX17" s="109">
        <f t="shared" si="12"/>
        <v>18505000</v>
      </c>
      <c r="BY17" s="109">
        <f t="shared" si="9"/>
        <v>0</v>
      </c>
      <c r="BZ17" s="109">
        <f t="shared" si="13"/>
        <v>88259000</v>
      </c>
    </row>
    <row r="18" spans="1:78" ht="16.5">
      <c r="A18" s="75"/>
      <c r="B18" s="146">
        <v>1</v>
      </c>
      <c r="C18" s="76">
        <f>人事費!B18</f>
        <v>7</v>
      </c>
      <c r="D18" s="76">
        <f>人事費!D18</f>
        <v>14</v>
      </c>
      <c r="E18" s="76">
        <f>人事費!E18</f>
        <v>2</v>
      </c>
      <c r="F18" s="76">
        <f>人事費!F18</f>
        <v>0</v>
      </c>
      <c r="G18" s="76">
        <f>人事費!G18</f>
        <v>1</v>
      </c>
      <c r="H18" s="76">
        <f>人事費!H18</f>
        <v>0</v>
      </c>
      <c r="I18" s="76">
        <f>人事費!I18</f>
        <v>1</v>
      </c>
      <c r="J18" s="77">
        <f t="shared" si="10"/>
        <v>15</v>
      </c>
      <c r="K18" s="442">
        <v>0</v>
      </c>
      <c r="L18" s="142" t="s">
        <v>175</v>
      </c>
      <c r="M18" s="143">
        <f t="shared" si="4"/>
        <v>26980996</v>
      </c>
      <c r="N18" s="110">
        <v>136000</v>
      </c>
      <c r="O18" s="110">
        <v>59000</v>
      </c>
      <c r="P18" s="114">
        <v>0</v>
      </c>
      <c r="Q18" s="114">
        <v>0</v>
      </c>
      <c r="R18" s="116">
        <f t="shared" si="5"/>
        <v>64200</v>
      </c>
      <c r="S18" s="113">
        <v>0</v>
      </c>
      <c r="T18" s="113">
        <v>0</v>
      </c>
      <c r="U18" s="114">
        <v>0</v>
      </c>
      <c r="V18" s="114">
        <v>0</v>
      </c>
      <c r="W18" s="114">
        <v>0</v>
      </c>
      <c r="X18" s="114">
        <v>68250</v>
      </c>
      <c r="Y18" s="113">
        <v>0</v>
      </c>
      <c r="Z18" s="116">
        <f t="shared" si="11"/>
        <v>30000</v>
      </c>
      <c r="AA18" s="114">
        <v>96000</v>
      </c>
      <c r="AB18" s="116">
        <f t="shared" si="14"/>
        <v>43000</v>
      </c>
      <c r="AC18" s="126">
        <v>0</v>
      </c>
      <c r="AD18" s="116">
        <f t="shared" si="6"/>
        <v>247400</v>
      </c>
      <c r="AE18" s="114">
        <v>0</v>
      </c>
      <c r="AF18" s="116">
        <v>19560</v>
      </c>
      <c r="AG18" s="114">
        <v>6800</v>
      </c>
      <c r="AH18" s="113">
        <v>3400</v>
      </c>
      <c r="AI18" s="114">
        <v>0</v>
      </c>
      <c r="AJ18" s="114">
        <v>0</v>
      </c>
      <c r="AK18" s="114">
        <v>0</v>
      </c>
      <c r="AL18" s="114">
        <v>0</v>
      </c>
      <c r="AM18" s="114">
        <v>0</v>
      </c>
      <c r="AN18" s="114">
        <v>0</v>
      </c>
      <c r="AO18" s="113">
        <v>60000</v>
      </c>
      <c r="AP18" s="113"/>
      <c r="AQ18" s="113">
        <v>0</v>
      </c>
      <c r="AR18" s="113">
        <v>0</v>
      </c>
      <c r="AS18" s="113"/>
      <c r="AT18" s="117">
        <f>VLOOKUP(L18,人事費!A:X,13,FALSE)</f>
        <v>12667886</v>
      </c>
      <c r="AU18" s="117">
        <f>VLOOKUP(L18,人事費!A:X,14,FALSE)</f>
        <v>390300</v>
      </c>
      <c r="AV18" s="140">
        <v>1304700</v>
      </c>
      <c r="AW18" s="116">
        <v>231800</v>
      </c>
      <c r="AX18" s="70"/>
      <c r="AY18" s="125">
        <v>31360</v>
      </c>
      <c r="AZ18" s="119"/>
      <c r="BA18" s="119"/>
      <c r="BB18" s="119"/>
      <c r="BC18" s="119"/>
      <c r="BD18" s="120">
        <v>23500</v>
      </c>
      <c r="BE18" s="121">
        <v>0</v>
      </c>
      <c r="BF18" s="117">
        <f>VLOOKUP(L18,人事費!A:X,22,FALSE)</f>
        <v>1591480</v>
      </c>
      <c r="BG18" s="117">
        <f>VLOOKUP(L18,人事費!A:X,23,FALSE)</f>
        <v>1595338</v>
      </c>
      <c r="BH18" s="117">
        <f>VLOOKUP(L18,人事費!A:X,15,FALSE)+VLOOKUP(L18,人事費!A:X,19,FALSE)</f>
        <v>1285265</v>
      </c>
      <c r="BI18" s="117">
        <f>VLOOKUP(L18,人事費!A:X,16,FALSE)</f>
        <v>356481</v>
      </c>
      <c r="BJ18" s="117">
        <f>VLOOKUP(L18,人事費!A:X,17,FALSE)+VLOOKUP(L18,人事費!A:X,18,FALSE)</f>
        <v>884140</v>
      </c>
      <c r="BK18" s="111">
        <v>23000</v>
      </c>
      <c r="BL18" s="117">
        <f>VLOOKUP(L18,人事費!A:X,20,FALSE)</f>
        <v>252000</v>
      </c>
      <c r="BM18" s="110">
        <v>0</v>
      </c>
      <c r="BN18" s="110">
        <v>0</v>
      </c>
      <c r="BO18" s="110">
        <v>5510136</v>
      </c>
      <c r="BP18" s="110">
        <v>0</v>
      </c>
      <c r="BQ18" s="110">
        <v>0</v>
      </c>
      <c r="BR18" s="122">
        <v>0</v>
      </c>
      <c r="BS18" s="110">
        <v>0</v>
      </c>
      <c r="BT18" s="110">
        <v>0</v>
      </c>
      <c r="BU18" s="64"/>
      <c r="BV18" s="109">
        <f t="shared" si="7"/>
        <v>834000</v>
      </c>
      <c r="BW18" s="109">
        <f t="shared" si="8"/>
        <v>20637000</v>
      </c>
      <c r="BX18" s="109">
        <f t="shared" si="12"/>
        <v>5510000</v>
      </c>
      <c r="BY18" s="109">
        <f t="shared" si="9"/>
        <v>0</v>
      </c>
      <c r="BZ18" s="109">
        <f t="shared" si="13"/>
        <v>26981000</v>
      </c>
    </row>
    <row r="19" spans="1:78" ht="18" customHeight="1">
      <c r="A19" s="75"/>
      <c r="B19" s="146">
        <v>2</v>
      </c>
      <c r="C19" s="76">
        <f>人事費!B19</f>
        <v>18</v>
      </c>
      <c r="D19" s="76">
        <f>人事費!D19</f>
        <v>35</v>
      </c>
      <c r="E19" s="76">
        <f>人事費!E19</f>
        <v>3</v>
      </c>
      <c r="F19" s="76">
        <f>人事費!F19</f>
        <v>0</v>
      </c>
      <c r="G19" s="76">
        <f>人事費!G19</f>
        <v>1</v>
      </c>
      <c r="H19" s="76">
        <f>人事費!H19</f>
        <v>0</v>
      </c>
      <c r="I19" s="76">
        <f>人事費!I19</f>
        <v>0</v>
      </c>
      <c r="J19" s="77">
        <f t="shared" si="10"/>
        <v>35</v>
      </c>
      <c r="K19" s="442">
        <v>1</v>
      </c>
      <c r="L19" s="142" t="s">
        <v>176</v>
      </c>
      <c r="M19" s="143">
        <f t="shared" si="4"/>
        <v>46694482</v>
      </c>
      <c r="N19" s="110">
        <v>296000</v>
      </c>
      <c r="O19" s="110">
        <v>127000</v>
      </c>
      <c r="P19" s="114">
        <v>0</v>
      </c>
      <c r="Q19" s="112">
        <v>119000</v>
      </c>
      <c r="R19" s="116">
        <f t="shared" si="5"/>
        <v>70800</v>
      </c>
      <c r="S19" s="113">
        <v>30000</v>
      </c>
      <c r="T19" s="113">
        <v>3000</v>
      </c>
      <c r="U19" s="114">
        <v>34000</v>
      </c>
      <c r="V19" s="114">
        <v>27178</v>
      </c>
      <c r="W19" s="114">
        <v>982150</v>
      </c>
      <c r="X19" s="114">
        <v>164250</v>
      </c>
      <c r="Y19" s="113">
        <v>60000</v>
      </c>
      <c r="Z19" s="116">
        <f t="shared" si="11"/>
        <v>70000</v>
      </c>
      <c r="AA19" s="114">
        <v>0</v>
      </c>
      <c r="AB19" s="116">
        <f t="shared" si="14"/>
        <v>55000</v>
      </c>
      <c r="AC19" s="126">
        <v>84700</v>
      </c>
      <c r="AD19" s="116">
        <f t="shared" si="6"/>
        <v>314600</v>
      </c>
      <c r="AE19" s="114">
        <v>0</v>
      </c>
      <c r="AF19" s="116">
        <v>30780</v>
      </c>
      <c r="AG19" s="114">
        <v>46000</v>
      </c>
      <c r="AH19" s="113">
        <v>23000</v>
      </c>
      <c r="AI19" s="114">
        <v>48000</v>
      </c>
      <c r="AJ19" s="114">
        <v>28800</v>
      </c>
      <c r="AK19" s="114">
        <v>17530</v>
      </c>
      <c r="AL19" s="114">
        <v>1200</v>
      </c>
      <c r="AM19" s="114">
        <v>10584</v>
      </c>
      <c r="AN19" s="114">
        <v>6000</v>
      </c>
      <c r="AO19" s="113">
        <v>190000</v>
      </c>
      <c r="AP19" s="112">
        <v>80000</v>
      </c>
      <c r="AQ19" s="113">
        <v>0</v>
      </c>
      <c r="AR19" s="113">
        <v>0</v>
      </c>
      <c r="AS19" s="113"/>
      <c r="AT19" s="117">
        <f>VLOOKUP(L19,人事費!A:X,13,FALSE)</f>
        <v>26998919</v>
      </c>
      <c r="AU19" s="117">
        <f>VLOOKUP(L19,人事費!A:X,14,FALSE)</f>
        <v>0</v>
      </c>
      <c r="AV19" s="140">
        <v>1915500</v>
      </c>
      <c r="AW19" s="116">
        <v>231800</v>
      </c>
      <c r="AX19" s="70"/>
      <c r="AY19" s="125">
        <v>80640</v>
      </c>
      <c r="AZ19" s="119"/>
      <c r="BA19" s="119"/>
      <c r="BB19" s="119"/>
      <c r="BC19" s="119"/>
      <c r="BD19" s="120">
        <v>0</v>
      </c>
      <c r="BE19" s="121">
        <v>0</v>
      </c>
      <c r="BF19" s="117">
        <f>VLOOKUP(L19,人事費!A:X,22,FALSE)</f>
        <v>2790300</v>
      </c>
      <c r="BG19" s="117">
        <f>VLOOKUP(L19,人事費!A:X,23,FALSE)</f>
        <v>3269091</v>
      </c>
      <c r="BH19" s="117">
        <f>VLOOKUP(L19,人事費!A:X,15,FALSE)+VLOOKUP(L19,人事費!A:X,19,FALSE)</f>
        <v>2626902</v>
      </c>
      <c r="BI19" s="117">
        <f>VLOOKUP(L19,人事費!A:X,16,FALSE)</f>
        <v>704856</v>
      </c>
      <c r="BJ19" s="117">
        <f>VLOOKUP(L19,人事費!A:X,17,FALSE)+VLOOKUP(L19,人事費!A:X,18,FALSE)</f>
        <v>1892795</v>
      </c>
      <c r="BK19" s="111">
        <v>36500</v>
      </c>
      <c r="BL19" s="117">
        <f>VLOOKUP(L19,人事費!A:X,20,FALSE)</f>
        <v>434800</v>
      </c>
      <c r="BM19" s="110">
        <v>0</v>
      </c>
      <c r="BN19" s="110">
        <v>0</v>
      </c>
      <c r="BO19" s="110">
        <v>2792807</v>
      </c>
      <c r="BP19" s="110">
        <v>0</v>
      </c>
      <c r="BQ19" s="110">
        <v>0</v>
      </c>
      <c r="BR19" s="122">
        <v>0</v>
      </c>
      <c r="BS19" s="110">
        <v>0</v>
      </c>
      <c r="BT19" s="110">
        <v>0</v>
      </c>
      <c r="BU19" s="64"/>
      <c r="BV19" s="109">
        <f t="shared" si="7"/>
        <v>2920000</v>
      </c>
      <c r="BW19" s="109">
        <f t="shared" si="8"/>
        <v>40982000</v>
      </c>
      <c r="BX19" s="109">
        <f t="shared" si="12"/>
        <v>2793000</v>
      </c>
      <c r="BY19" s="109">
        <f t="shared" si="9"/>
        <v>0</v>
      </c>
      <c r="BZ19" s="109">
        <f t="shared" si="13"/>
        <v>46695000</v>
      </c>
    </row>
    <row r="20" spans="1:78" ht="16.5">
      <c r="A20" s="75"/>
      <c r="B20" s="146">
        <v>3</v>
      </c>
      <c r="C20" s="76">
        <f>人事費!B20</f>
        <v>24</v>
      </c>
      <c r="D20" s="76">
        <f>人事費!D20</f>
        <v>47</v>
      </c>
      <c r="E20" s="76">
        <f>人事費!E20</f>
        <v>4</v>
      </c>
      <c r="F20" s="76">
        <f>人事費!F20</f>
        <v>1</v>
      </c>
      <c r="G20" s="76">
        <f>人事費!G20</f>
        <v>0</v>
      </c>
      <c r="H20" s="76">
        <f>人事費!H20</f>
        <v>0</v>
      </c>
      <c r="I20" s="76">
        <f>人事費!I20</f>
        <v>0</v>
      </c>
      <c r="J20" s="77">
        <f t="shared" si="10"/>
        <v>47</v>
      </c>
      <c r="K20" s="442">
        <v>1</v>
      </c>
      <c r="L20" s="144" t="s">
        <v>106</v>
      </c>
      <c r="M20" s="143">
        <f t="shared" si="4"/>
        <v>71700424</v>
      </c>
      <c r="N20" s="110">
        <v>372000</v>
      </c>
      <c r="O20" s="110">
        <v>159000</v>
      </c>
      <c r="P20" s="114">
        <v>0</v>
      </c>
      <c r="Q20" s="114">
        <v>0</v>
      </c>
      <c r="R20" s="116">
        <f t="shared" si="5"/>
        <v>74400</v>
      </c>
      <c r="S20" s="113">
        <v>60000</v>
      </c>
      <c r="T20" s="113">
        <v>6000</v>
      </c>
      <c r="U20" s="114">
        <v>0</v>
      </c>
      <c r="V20" s="114">
        <v>0</v>
      </c>
      <c r="W20" s="114">
        <v>0</v>
      </c>
      <c r="X20" s="114">
        <v>68250</v>
      </c>
      <c r="Y20" s="113">
        <v>80000</v>
      </c>
      <c r="Z20" s="116">
        <f t="shared" si="11"/>
        <v>94000</v>
      </c>
      <c r="AA20" s="114">
        <v>96000</v>
      </c>
      <c r="AB20" s="116">
        <f t="shared" si="14"/>
        <v>61000</v>
      </c>
      <c r="AC20" s="126">
        <v>0</v>
      </c>
      <c r="AD20" s="116">
        <f t="shared" si="6"/>
        <v>351800</v>
      </c>
      <c r="AE20" s="114">
        <v>0</v>
      </c>
      <c r="AF20" s="116">
        <v>36600</v>
      </c>
      <c r="AG20" s="114">
        <v>86200</v>
      </c>
      <c r="AH20" s="113">
        <v>43100</v>
      </c>
      <c r="AI20" s="114">
        <v>36000</v>
      </c>
      <c r="AJ20" s="114">
        <v>21600</v>
      </c>
      <c r="AK20" s="114">
        <v>0</v>
      </c>
      <c r="AL20" s="114">
        <v>0</v>
      </c>
      <c r="AM20" s="114">
        <v>0</v>
      </c>
      <c r="AN20" s="114">
        <v>6000</v>
      </c>
      <c r="AO20" s="113">
        <v>91000</v>
      </c>
      <c r="AP20" s="113"/>
      <c r="AQ20" s="113">
        <v>0</v>
      </c>
      <c r="AR20" s="113">
        <v>20000</v>
      </c>
      <c r="AS20" s="113">
        <v>2000</v>
      </c>
      <c r="AT20" s="117">
        <f>VLOOKUP(L20,人事費!A:X,13,FALSE)</f>
        <v>41532861</v>
      </c>
      <c r="AU20" s="117">
        <f>VLOOKUP(L20,人事費!A:X,14,FALSE)</f>
        <v>0</v>
      </c>
      <c r="AV20" s="140">
        <v>2526300</v>
      </c>
      <c r="AW20" s="116">
        <v>378540</v>
      </c>
      <c r="AX20" s="70"/>
      <c r="AY20" s="125">
        <v>107520</v>
      </c>
      <c r="AZ20" s="119"/>
      <c r="BA20" s="119"/>
      <c r="BB20" s="119"/>
      <c r="BC20" s="119"/>
      <c r="BD20" s="120">
        <v>0</v>
      </c>
      <c r="BE20" s="121">
        <v>0</v>
      </c>
      <c r="BF20" s="117">
        <f>VLOOKUP(L20,人事費!A:X,22,FALSE)</f>
        <v>5269740</v>
      </c>
      <c r="BG20" s="117">
        <f>VLOOKUP(L20,人事費!A:X,23,FALSE)</f>
        <v>5044340</v>
      </c>
      <c r="BH20" s="117">
        <f>VLOOKUP(L20,人事費!A:X,15,FALSE)+VLOOKUP(L20,人事費!A:X,19,FALSE)</f>
        <v>4297667</v>
      </c>
      <c r="BI20" s="117">
        <f>VLOOKUP(L20,人事費!A:X,16,FALSE)</f>
        <v>1205753</v>
      </c>
      <c r="BJ20" s="117">
        <f>VLOOKUP(L20,人事費!A:X,17,FALSE)+VLOOKUP(L20,人事費!A:X,18,FALSE)</f>
        <v>2705083</v>
      </c>
      <c r="BK20" s="111">
        <v>78500</v>
      </c>
      <c r="BL20" s="117">
        <f>VLOOKUP(L20,人事費!A:X,20,FALSE)</f>
        <v>497400</v>
      </c>
      <c r="BM20" s="110">
        <v>0</v>
      </c>
      <c r="BN20" s="110">
        <v>0</v>
      </c>
      <c r="BO20" s="110">
        <v>5375342</v>
      </c>
      <c r="BP20" s="110">
        <v>0</v>
      </c>
      <c r="BQ20" s="110">
        <v>0</v>
      </c>
      <c r="BR20" s="122">
        <v>916428</v>
      </c>
      <c r="BS20" s="110">
        <v>0</v>
      </c>
      <c r="BT20" s="110">
        <v>0</v>
      </c>
      <c r="BU20" s="64"/>
      <c r="BV20" s="109">
        <f t="shared" si="7"/>
        <v>1765000</v>
      </c>
      <c r="BW20" s="109">
        <f t="shared" si="8"/>
        <v>63644000</v>
      </c>
      <c r="BX20" s="109">
        <f t="shared" si="12"/>
        <v>6292000</v>
      </c>
      <c r="BY20" s="109">
        <f t="shared" si="9"/>
        <v>0</v>
      </c>
      <c r="BZ20" s="109">
        <f t="shared" si="13"/>
        <v>71701000</v>
      </c>
    </row>
    <row r="21" spans="1:78" ht="16.5">
      <c r="A21" s="75"/>
      <c r="B21" s="146">
        <v>1</v>
      </c>
      <c r="C21" s="76">
        <f>人事費!B21</f>
        <v>7</v>
      </c>
      <c r="D21" s="76">
        <f>人事費!D21</f>
        <v>15</v>
      </c>
      <c r="E21" s="76">
        <f>人事費!E21</f>
        <v>2</v>
      </c>
      <c r="F21" s="76">
        <f>人事費!F21</f>
        <v>0</v>
      </c>
      <c r="G21" s="76">
        <f>人事費!G21</f>
        <v>1</v>
      </c>
      <c r="H21" s="76">
        <f>人事費!H21</f>
        <v>0</v>
      </c>
      <c r="I21" s="76">
        <f>人事費!I21</f>
        <v>1</v>
      </c>
      <c r="J21" s="77">
        <f t="shared" si="10"/>
        <v>16</v>
      </c>
      <c r="K21" s="442">
        <v>1</v>
      </c>
      <c r="L21" s="144" t="s">
        <v>13</v>
      </c>
      <c r="M21" s="143">
        <f t="shared" si="4"/>
        <v>27492876</v>
      </c>
      <c r="N21" s="110">
        <v>136000</v>
      </c>
      <c r="O21" s="110">
        <v>59000</v>
      </c>
      <c r="P21" s="114">
        <v>0</v>
      </c>
      <c r="Q21" s="114">
        <v>0</v>
      </c>
      <c r="R21" s="116">
        <f t="shared" si="5"/>
        <v>64200</v>
      </c>
      <c r="S21" s="113">
        <v>0</v>
      </c>
      <c r="T21" s="113">
        <v>0</v>
      </c>
      <c r="U21" s="114">
        <v>0</v>
      </c>
      <c r="V21" s="114">
        <v>0</v>
      </c>
      <c r="W21" s="114">
        <v>0</v>
      </c>
      <c r="X21" s="114">
        <v>68250</v>
      </c>
      <c r="Y21" s="113">
        <v>0</v>
      </c>
      <c r="Z21" s="116">
        <f t="shared" si="11"/>
        <v>32000</v>
      </c>
      <c r="AA21" s="114">
        <v>96000</v>
      </c>
      <c r="AB21" s="116">
        <f t="shared" si="14"/>
        <v>43000</v>
      </c>
      <c r="AC21" s="126">
        <v>0</v>
      </c>
      <c r="AD21" s="116">
        <f t="shared" si="6"/>
        <v>247400</v>
      </c>
      <c r="AE21" s="114">
        <v>0</v>
      </c>
      <c r="AF21" s="116">
        <v>19560</v>
      </c>
      <c r="AG21" s="114">
        <v>17000</v>
      </c>
      <c r="AH21" s="113">
        <v>8500</v>
      </c>
      <c r="AI21" s="114">
        <v>0</v>
      </c>
      <c r="AJ21" s="114">
        <v>0</v>
      </c>
      <c r="AK21" s="114">
        <v>0</v>
      </c>
      <c r="AL21" s="114">
        <v>0</v>
      </c>
      <c r="AM21" s="114">
        <v>0</v>
      </c>
      <c r="AN21" s="114">
        <v>6000</v>
      </c>
      <c r="AO21" s="113">
        <v>0</v>
      </c>
      <c r="AP21" s="113"/>
      <c r="AQ21" s="113">
        <v>0</v>
      </c>
      <c r="AR21" s="113">
        <v>10000</v>
      </c>
      <c r="AS21" s="113"/>
      <c r="AT21" s="117">
        <f>VLOOKUP(L21,人事費!A:X,13,FALSE)</f>
        <v>14051566</v>
      </c>
      <c r="AU21" s="117">
        <f>VLOOKUP(L21,人事費!A:X,14,FALSE)</f>
        <v>390300</v>
      </c>
      <c r="AV21" s="140">
        <v>1304700</v>
      </c>
      <c r="AW21" s="116">
        <v>231800</v>
      </c>
      <c r="AX21" s="70"/>
      <c r="AY21" s="125">
        <v>31360</v>
      </c>
      <c r="AZ21" s="119"/>
      <c r="BA21" s="119"/>
      <c r="BB21" s="119"/>
      <c r="BC21" s="119"/>
      <c r="BD21" s="120">
        <v>0</v>
      </c>
      <c r="BE21" s="121">
        <v>0</v>
      </c>
      <c r="BF21" s="117">
        <f>VLOOKUP(L21,人事費!A:X,22,FALSE)</f>
        <v>1487315</v>
      </c>
      <c r="BG21" s="117">
        <f>VLOOKUP(L21,人事費!A:X,23,FALSE)</f>
        <v>1771680</v>
      </c>
      <c r="BH21" s="117">
        <f>VLOOKUP(L21,人事費!A:X,15,FALSE)+VLOOKUP(L21,人事費!A:X,19,FALSE)</f>
        <v>1394622</v>
      </c>
      <c r="BI21" s="117">
        <f>VLOOKUP(L21,人事費!A:X,16,FALSE)</f>
        <v>370764</v>
      </c>
      <c r="BJ21" s="117">
        <f>VLOOKUP(L21,人事費!A:X,17,FALSE)+VLOOKUP(L21,人事費!A:X,18,FALSE)</f>
        <v>1051771</v>
      </c>
      <c r="BK21" s="111">
        <v>23000</v>
      </c>
      <c r="BL21" s="117">
        <f>VLOOKUP(L21,人事費!A:X,20,FALSE)</f>
        <v>252000</v>
      </c>
      <c r="BM21" s="110">
        <v>0</v>
      </c>
      <c r="BN21" s="110">
        <v>0</v>
      </c>
      <c r="BO21" s="110">
        <v>3878652</v>
      </c>
      <c r="BP21" s="110">
        <v>0</v>
      </c>
      <c r="BQ21" s="122">
        <v>0</v>
      </c>
      <c r="BR21" s="122">
        <v>446436</v>
      </c>
      <c r="BS21" s="110">
        <v>0</v>
      </c>
      <c r="BT21" s="110">
        <v>0</v>
      </c>
      <c r="BU21" s="64"/>
      <c r="BV21" s="109">
        <f t="shared" si="7"/>
        <v>807000</v>
      </c>
      <c r="BW21" s="109">
        <f t="shared" si="8"/>
        <v>22361000</v>
      </c>
      <c r="BX21" s="109">
        <f t="shared" si="12"/>
        <v>4325000</v>
      </c>
      <c r="BY21" s="109">
        <f t="shared" si="9"/>
        <v>0</v>
      </c>
      <c r="BZ21" s="109">
        <f t="shared" si="13"/>
        <v>27493000</v>
      </c>
    </row>
    <row r="22" spans="1:78" ht="16.5">
      <c r="A22" s="75"/>
      <c r="B22" s="146"/>
      <c r="C22" s="76">
        <f>人事費!B22</f>
        <v>6</v>
      </c>
      <c r="D22" s="76">
        <f>人事費!D22</f>
        <v>14</v>
      </c>
      <c r="E22" s="76">
        <f>人事費!E22</f>
        <v>0</v>
      </c>
      <c r="F22" s="76">
        <f>人事費!F22</f>
        <v>0</v>
      </c>
      <c r="G22" s="76">
        <f>人事費!G22</f>
        <v>0</v>
      </c>
      <c r="H22" s="76">
        <f>人事費!H22</f>
        <v>0</v>
      </c>
      <c r="I22" s="76">
        <f>人事費!I22</f>
        <v>2</v>
      </c>
      <c r="J22" s="77">
        <f t="shared" si="10"/>
        <v>16</v>
      </c>
      <c r="K22" s="442">
        <v>1</v>
      </c>
      <c r="L22" s="144" t="s">
        <v>14</v>
      </c>
      <c r="M22" s="143">
        <f t="shared" si="4"/>
        <v>24547209</v>
      </c>
      <c r="N22" s="110">
        <v>120000</v>
      </c>
      <c r="O22" s="110">
        <v>51000</v>
      </c>
      <c r="P22" s="114">
        <v>0</v>
      </c>
      <c r="Q22" s="114">
        <v>0</v>
      </c>
      <c r="R22" s="116">
        <f t="shared" si="5"/>
        <v>63600</v>
      </c>
      <c r="S22" s="113">
        <v>0</v>
      </c>
      <c r="T22" s="113">
        <v>0</v>
      </c>
      <c r="U22" s="114">
        <v>0</v>
      </c>
      <c r="V22" s="114">
        <v>0</v>
      </c>
      <c r="W22" s="114">
        <v>0</v>
      </c>
      <c r="X22" s="114">
        <v>68250</v>
      </c>
      <c r="Y22" s="113">
        <v>0</v>
      </c>
      <c r="Z22" s="116">
        <f t="shared" si="11"/>
        <v>32000</v>
      </c>
      <c r="AA22" s="114">
        <v>96000</v>
      </c>
      <c r="AB22" s="116">
        <f t="shared" si="14"/>
        <v>42000</v>
      </c>
      <c r="AC22" s="126">
        <v>0</v>
      </c>
      <c r="AD22" s="116">
        <f t="shared" si="6"/>
        <v>241200</v>
      </c>
      <c r="AE22" s="114">
        <v>0</v>
      </c>
      <c r="AF22" s="116">
        <v>18480</v>
      </c>
      <c r="AG22" s="114">
        <v>15600</v>
      </c>
      <c r="AH22" s="113">
        <v>7800</v>
      </c>
      <c r="AI22" s="114">
        <v>0</v>
      </c>
      <c r="AJ22" s="114">
        <v>0</v>
      </c>
      <c r="AK22" s="114">
        <v>0</v>
      </c>
      <c r="AL22" s="114">
        <v>0</v>
      </c>
      <c r="AM22" s="114">
        <v>0</v>
      </c>
      <c r="AN22" s="114">
        <v>6000</v>
      </c>
      <c r="AO22" s="113">
        <v>8000</v>
      </c>
      <c r="AP22" s="113"/>
      <c r="AQ22" s="113">
        <v>0</v>
      </c>
      <c r="AR22" s="113">
        <v>20000</v>
      </c>
      <c r="AS22" s="113"/>
      <c r="AT22" s="117">
        <f>VLOOKUP(L22,人事費!A:X,13,FALSE)</f>
        <v>11949335</v>
      </c>
      <c r="AU22" s="117">
        <f>VLOOKUP(L22,人事費!A:X,14,FALSE)</f>
        <v>780600</v>
      </c>
      <c r="AV22" s="116">
        <v>0</v>
      </c>
      <c r="AW22" s="116">
        <v>0</v>
      </c>
      <c r="AX22" s="70"/>
      <c r="AY22" s="125">
        <v>26880</v>
      </c>
      <c r="AZ22" s="119"/>
      <c r="BA22" s="119"/>
      <c r="BB22" s="119"/>
      <c r="BC22" s="119"/>
      <c r="BD22" s="120">
        <v>0</v>
      </c>
      <c r="BE22" s="121">
        <v>0</v>
      </c>
      <c r="BF22" s="117">
        <f>VLOOKUP(L22,人事費!A:X,22,FALSE)</f>
        <v>1571970</v>
      </c>
      <c r="BG22" s="117">
        <f>VLOOKUP(L22,人事費!A:X,23,FALSE)</f>
        <v>1525839</v>
      </c>
      <c r="BH22" s="117">
        <f>VLOOKUP(L22,人事費!A:X,15,FALSE)+VLOOKUP(L22,人事費!A:X,19,FALSE)</f>
        <v>1149355</v>
      </c>
      <c r="BI22" s="117">
        <f>VLOOKUP(L22,人事費!A:X,16,FALSE)</f>
        <v>305650</v>
      </c>
      <c r="BJ22" s="117">
        <f>VLOOKUP(L22,人事費!A:X,17,FALSE)+VLOOKUP(L22,人事費!A:X,18,FALSE)</f>
        <v>953543</v>
      </c>
      <c r="BK22" s="111">
        <v>21500</v>
      </c>
      <c r="BL22" s="117">
        <f>VLOOKUP(L22,人事費!A:X,20,FALSE)</f>
        <v>252000</v>
      </c>
      <c r="BM22" s="110">
        <v>0</v>
      </c>
      <c r="BN22" s="110">
        <v>0</v>
      </c>
      <c r="BO22" s="110">
        <v>4715275</v>
      </c>
      <c r="BP22" s="110">
        <v>0</v>
      </c>
      <c r="BQ22" s="122">
        <v>0</v>
      </c>
      <c r="BR22" s="122">
        <v>505332</v>
      </c>
      <c r="BS22" s="110">
        <v>0</v>
      </c>
      <c r="BT22" s="110">
        <v>0</v>
      </c>
      <c r="BU22" s="64"/>
      <c r="BV22" s="109">
        <f t="shared" si="7"/>
        <v>790000</v>
      </c>
      <c r="BW22" s="109">
        <f t="shared" si="8"/>
        <v>18537000</v>
      </c>
      <c r="BX22" s="109">
        <f t="shared" si="12"/>
        <v>5221000</v>
      </c>
      <c r="BY22" s="109">
        <f t="shared" si="9"/>
        <v>0</v>
      </c>
      <c r="BZ22" s="109">
        <f t="shared" si="13"/>
        <v>24548000</v>
      </c>
    </row>
    <row r="23" spans="1:78" ht="16.5">
      <c r="A23" s="75"/>
      <c r="B23" s="146">
        <v>2</v>
      </c>
      <c r="C23" s="76">
        <f>人事費!B23</f>
        <v>19</v>
      </c>
      <c r="D23" s="76">
        <f>人事費!D23</f>
        <v>36</v>
      </c>
      <c r="E23" s="76">
        <f>人事費!E23</f>
        <v>4</v>
      </c>
      <c r="F23" s="76">
        <f>人事費!F23</f>
        <v>1</v>
      </c>
      <c r="G23" s="76">
        <f>人事費!G23</f>
        <v>0</v>
      </c>
      <c r="H23" s="76">
        <f>人事費!H23</f>
        <v>0</v>
      </c>
      <c r="I23" s="76">
        <f>人事費!I23</f>
        <v>1</v>
      </c>
      <c r="J23" s="77">
        <f t="shared" si="10"/>
        <v>37</v>
      </c>
      <c r="K23" s="442">
        <v>2</v>
      </c>
      <c r="L23" s="171" t="s">
        <v>177</v>
      </c>
      <c r="M23" s="143">
        <f t="shared" si="4"/>
        <v>54380986</v>
      </c>
      <c r="N23" s="110">
        <v>309000</v>
      </c>
      <c r="O23" s="110">
        <v>132000</v>
      </c>
      <c r="P23" s="114">
        <v>0</v>
      </c>
      <c r="Q23" s="114">
        <v>0</v>
      </c>
      <c r="R23" s="116">
        <f t="shared" si="5"/>
        <v>71400</v>
      </c>
      <c r="S23" s="113">
        <v>30000</v>
      </c>
      <c r="T23" s="113">
        <v>6000</v>
      </c>
      <c r="U23" s="114">
        <v>0</v>
      </c>
      <c r="V23" s="114">
        <v>0</v>
      </c>
      <c r="W23" s="114">
        <v>0</v>
      </c>
      <c r="X23" s="114">
        <v>0</v>
      </c>
      <c r="Y23" s="113">
        <v>0</v>
      </c>
      <c r="Z23" s="116">
        <f t="shared" si="11"/>
        <v>74000</v>
      </c>
      <c r="AA23" s="114">
        <v>96000</v>
      </c>
      <c r="AB23" s="116">
        <f t="shared" si="14"/>
        <v>56000</v>
      </c>
      <c r="AC23" s="126">
        <v>0</v>
      </c>
      <c r="AD23" s="116">
        <f t="shared" si="6"/>
        <v>320800</v>
      </c>
      <c r="AE23" s="114">
        <v>0</v>
      </c>
      <c r="AF23" s="116">
        <v>31750</v>
      </c>
      <c r="AG23" s="114">
        <v>54600</v>
      </c>
      <c r="AH23" s="113">
        <v>27300</v>
      </c>
      <c r="AI23" s="114">
        <v>36000</v>
      </c>
      <c r="AJ23" s="114">
        <v>21600</v>
      </c>
      <c r="AK23" s="114">
        <v>0</v>
      </c>
      <c r="AL23" s="114">
        <v>0</v>
      </c>
      <c r="AM23" s="114">
        <v>0</v>
      </c>
      <c r="AN23" s="114">
        <v>12000</v>
      </c>
      <c r="AO23" s="113">
        <v>0</v>
      </c>
      <c r="AP23" s="113"/>
      <c r="AQ23" s="113">
        <v>0</v>
      </c>
      <c r="AR23" s="113">
        <v>100000</v>
      </c>
      <c r="AS23" s="113"/>
      <c r="AT23" s="117">
        <f>VLOOKUP(L23,人事費!A:X,13,FALSE)</f>
        <v>24903950</v>
      </c>
      <c r="AU23" s="117">
        <f>VLOOKUP(L23,人事費!A:X,14,FALSE)</f>
        <v>390300</v>
      </c>
      <c r="AV23" s="140">
        <v>2526300</v>
      </c>
      <c r="AW23" s="116">
        <v>378540</v>
      </c>
      <c r="AX23" s="70"/>
      <c r="AY23" s="125">
        <v>85120</v>
      </c>
      <c r="AZ23" s="119"/>
      <c r="BA23" s="119"/>
      <c r="BB23" s="119"/>
      <c r="BC23" s="119"/>
      <c r="BD23" s="120">
        <v>0</v>
      </c>
      <c r="BE23" s="121">
        <v>68250</v>
      </c>
      <c r="BF23" s="117">
        <f>VLOOKUP(L23,人事費!A:X,22,FALSE)</f>
        <v>2825085</v>
      </c>
      <c r="BG23" s="117">
        <f>VLOOKUP(L23,人事費!A:X,23,FALSE)</f>
        <v>3062978</v>
      </c>
      <c r="BH23" s="117">
        <f>VLOOKUP(L23,人事費!A:X,15,FALSE)+VLOOKUP(L23,人事費!A:X,19,FALSE)</f>
        <v>2525463</v>
      </c>
      <c r="BI23" s="117">
        <f>VLOOKUP(L23,人事費!A:X,16,FALSE)</f>
        <v>678960</v>
      </c>
      <c r="BJ23" s="117">
        <f>VLOOKUP(L23,人事費!A:X,17,FALSE)+VLOOKUP(L23,人事費!A:X,18,FALSE)</f>
        <v>1704070</v>
      </c>
      <c r="BK23" s="111">
        <v>42000</v>
      </c>
      <c r="BL23" s="117">
        <f>VLOOKUP(L23,人事費!A:X,20,FALSE)</f>
        <v>360000</v>
      </c>
      <c r="BM23" s="110">
        <v>0</v>
      </c>
      <c r="BN23" s="110">
        <v>0</v>
      </c>
      <c r="BO23" s="110">
        <v>12560472</v>
      </c>
      <c r="BP23" s="110">
        <v>0</v>
      </c>
      <c r="BQ23" s="110">
        <v>0</v>
      </c>
      <c r="BR23" s="122">
        <v>891048</v>
      </c>
      <c r="BS23" s="110">
        <v>0</v>
      </c>
      <c r="BT23" s="110">
        <v>0</v>
      </c>
      <c r="BU23" s="64"/>
      <c r="BV23" s="109">
        <f t="shared" si="7"/>
        <v>1378000</v>
      </c>
      <c r="BW23" s="109">
        <f t="shared" si="8"/>
        <v>39551000</v>
      </c>
      <c r="BX23" s="109">
        <f t="shared" si="12"/>
        <v>13452000</v>
      </c>
      <c r="BY23" s="109">
        <f t="shared" si="9"/>
        <v>0</v>
      </c>
      <c r="BZ23" s="109">
        <f t="shared" si="13"/>
        <v>54381000</v>
      </c>
    </row>
    <row r="24" spans="1:78" s="4" customFormat="1" ht="16.5">
      <c r="A24" s="75">
        <v>1</v>
      </c>
      <c r="B24" s="146">
        <v>2</v>
      </c>
      <c r="C24" s="76">
        <f>人事費!B24</f>
        <v>45</v>
      </c>
      <c r="D24" s="76">
        <f>人事費!D24</f>
        <v>87</v>
      </c>
      <c r="E24" s="76">
        <f>人事費!E24</f>
        <v>3</v>
      </c>
      <c r="F24" s="76">
        <f>人事費!F24</f>
        <v>0</v>
      </c>
      <c r="G24" s="76">
        <f>人事費!G24</f>
        <v>1</v>
      </c>
      <c r="H24" s="76">
        <f>人事費!H24</f>
        <v>0</v>
      </c>
      <c r="I24" s="76">
        <f>人事費!I24</f>
        <v>1</v>
      </c>
      <c r="J24" s="77">
        <f t="shared" si="10"/>
        <v>88</v>
      </c>
      <c r="K24" s="442">
        <v>5</v>
      </c>
      <c r="L24" s="144" t="s">
        <v>15</v>
      </c>
      <c r="M24" s="143">
        <f t="shared" si="4"/>
        <v>137239791</v>
      </c>
      <c r="N24" s="110">
        <v>577000</v>
      </c>
      <c r="O24" s="110">
        <v>248000</v>
      </c>
      <c r="P24" s="111">
        <v>45000</v>
      </c>
      <c r="Q24" s="114">
        <v>0</v>
      </c>
      <c r="R24" s="116">
        <f t="shared" si="5"/>
        <v>87000</v>
      </c>
      <c r="S24" s="113">
        <v>90000</v>
      </c>
      <c r="T24" s="113">
        <v>9000</v>
      </c>
      <c r="U24" s="114">
        <v>0</v>
      </c>
      <c r="V24" s="114">
        <v>0</v>
      </c>
      <c r="W24" s="114">
        <v>0</v>
      </c>
      <c r="X24" s="114">
        <v>164250</v>
      </c>
      <c r="Y24" s="113">
        <v>0</v>
      </c>
      <c r="Z24" s="116">
        <f t="shared" si="11"/>
        <v>176000</v>
      </c>
      <c r="AA24" s="114">
        <v>0</v>
      </c>
      <c r="AB24" s="127">
        <v>72000</v>
      </c>
      <c r="AC24" s="126">
        <v>0</v>
      </c>
      <c r="AD24" s="128">
        <f t="shared" si="6"/>
        <v>612000</v>
      </c>
      <c r="AE24" s="115">
        <v>16200</v>
      </c>
      <c r="AF24" s="116">
        <v>55620</v>
      </c>
      <c r="AG24" s="114">
        <v>159800</v>
      </c>
      <c r="AH24" s="113">
        <v>79900</v>
      </c>
      <c r="AI24" s="114">
        <v>132000</v>
      </c>
      <c r="AJ24" s="114">
        <v>21600</v>
      </c>
      <c r="AK24" s="114">
        <v>0</v>
      </c>
      <c r="AL24" s="114">
        <v>0</v>
      </c>
      <c r="AM24" s="114">
        <v>0</v>
      </c>
      <c r="AN24" s="114">
        <v>30000</v>
      </c>
      <c r="AO24" s="113">
        <v>0</v>
      </c>
      <c r="AP24" s="113"/>
      <c r="AQ24" s="113">
        <v>0</v>
      </c>
      <c r="AR24" s="113">
        <v>350000</v>
      </c>
      <c r="AS24" s="113">
        <v>10000</v>
      </c>
      <c r="AT24" s="117">
        <f>VLOOKUP(L24,人事費!A:X,13,FALSE)</f>
        <v>70404949</v>
      </c>
      <c r="AU24" s="117">
        <f>VLOOKUP(L24,人事費!A:X,14,FALSE)</f>
        <v>390300</v>
      </c>
      <c r="AV24" s="140">
        <v>1936420</v>
      </c>
      <c r="AW24" s="116">
        <v>231800</v>
      </c>
      <c r="AX24" s="70"/>
      <c r="AY24" s="125">
        <v>288000</v>
      </c>
      <c r="AZ24" s="118">
        <v>414720</v>
      </c>
      <c r="BA24" s="118">
        <v>72000</v>
      </c>
      <c r="BB24" s="118">
        <v>63600</v>
      </c>
      <c r="BC24" s="118">
        <v>150000</v>
      </c>
      <c r="BD24" s="120">
        <v>0</v>
      </c>
      <c r="BE24" s="121">
        <v>0</v>
      </c>
      <c r="BF24" s="117">
        <f>VLOOKUP(L24,人事費!A:X,22,FALSE)</f>
        <v>7265920</v>
      </c>
      <c r="BG24" s="117">
        <f>VLOOKUP(L24,人事費!A:X,23,FALSE)</f>
        <v>8763962</v>
      </c>
      <c r="BH24" s="117">
        <f>VLOOKUP(L24,人事費!A:X,15,FALSE)+VLOOKUP(L24,人事費!A:X,19,FALSE)</f>
        <v>7123275</v>
      </c>
      <c r="BI24" s="117">
        <f>VLOOKUP(L24,人事費!A:X,16,FALSE)</f>
        <v>1935318</v>
      </c>
      <c r="BJ24" s="117">
        <f>VLOOKUP(L24,人事費!A:X,17,FALSE)+VLOOKUP(L24,人事費!A:X,18,FALSE)</f>
        <v>4914775</v>
      </c>
      <c r="BK24" s="111">
        <v>119500</v>
      </c>
      <c r="BL24" s="117">
        <f>VLOOKUP(L24,人事費!A:X,20,FALSE)</f>
        <v>728000</v>
      </c>
      <c r="BM24" s="110">
        <v>0</v>
      </c>
      <c r="BN24" s="110">
        <v>34116</v>
      </c>
      <c r="BO24" s="110">
        <v>28312466</v>
      </c>
      <c r="BP24" s="110">
        <v>0</v>
      </c>
      <c r="BQ24" s="110">
        <v>0</v>
      </c>
      <c r="BR24" s="122">
        <v>1005300</v>
      </c>
      <c r="BS24" s="110">
        <v>0</v>
      </c>
      <c r="BT24" s="110">
        <v>150000</v>
      </c>
      <c r="BU24" s="64"/>
      <c r="BV24" s="109">
        <f t="shared" si="7"/>
        <v>2935000</v>
      </c>
      <c r="BW24" s="109">
        <f t="shared" si="8"/>
        <v>104803000</v>
      </c>
      <c r="BX24" s="109">
        <f t="shared" si="12"/>
        <v>29352000</v>
      </c>
      <c r="BY24" s="109">
        <f t="shared" si="9"/>
        <v>150000</v>
      </c>
      <c r="BZ24" s="109">
        <f t="shared" si="13"/>
        <v>137240000</v>
      </c>
    </row>
    <row r="25" spans="1:78" ht="16.5">
      <c r="A25" s="75"/>
      <c r="B25" s="146">
        <v>3</v>
      </c>
      <c r="C25" s="76">
        <f>人事費!B25</f>
        <v>35</v>
      </c>
      <c r="D25" s="76">
        <f>人事費!D25</f>
        <v>64</v>
      </c>
      <c r="E25" s="76">
        <f>人事費!E25</f>
        <v>4</v>
      </c>
      <c r="F25" s="76">
        <f>人事費!F25</f>
        <v>1</v>
      </c>
      <c r="G25" s="76">
        <f>人事費!G25</f>
        <v>0</v>
      </c>
      <c r="H25" s="76">
        <f>人事費!H25</f>
        <v>0</v>
      </c>
      <c r="I25" s="76">
        <f>人事費!I25</f>
        <v>2</v>
      </c>
      <c r="J25" s="77">
        <f t="shared" si="10"/>
        <v>66</v>
      </c>
      <c r="K25" s="442">
        <v>4</v>
      </c>
      <c r="L25" s="144" t="s">
        <v>57</v>
      </c>
      <c r="M25" s="143">
        <f t="shared" si="4"/>
        <v>103049617</v>
      </c>
      <c r="N25" s="110">
        <v>479000</v>
      </c>
      <c r="O25" s="110">
        <v>206000</v>
      </c>
      <c r="P25" s="114">
        <v>0</v>
      </c>
      <c r="Q25" s="114">
        <v>0</v>
      </c>
      <c r="R25" s="116">
        <f t="shared" si="5"/>
        <v>81000</v>
      </c>
      <c r="S25" s="113">
        <v>90000</v>
      </c>
      <c r="T25" s="113">
        <v>15000</v>
      </c>
      <c r="U25" s="114">
        <v>0</v>
      </c>
      <c r="V25" s="114">
        <v>0</v>
      </c>
      <c r="W25" s="114">
        <v>0</v>
      </c>
      <c r="X25" s="114">
        <v>164250</v>
      </c>
      <c r="Y25" s="113">
        <v>0</v>
      </c>
      <c r="Z25" s="116">
        <f t="shared" si="11"/>
        <v>132000</v>
      </c>
      <c r="AA25" s="114">
        <v>0</v>
      </c>
      <c r="AB25" s="116">
        <f t="shared" ref="AB25:AB56" si="15">ROUNDDOWN((20000*12+C25*600*12+A25*10000*12)*0.15,-3)</f>
        <v>73000</v>
      </c>
      <c r="AC25" s="126">
        <v>0</v>
      </c>
      <c r="AD25" s="116">
        <f t="shared" si="6"/>
        <v>419000</v>
      </c>
      <c r="AE25" s="114">
        <v>0</v>
      </c>
      <c r="AF25" s="116">
        <v>47270</v>
      </c>
      <c r="AG25" s="114">
        <v>164600</v>
      </c>
      <c r="AH25" s="113">
        <v>82300</v>
      </c>
      <c r="AI25" s="114">
        <v>20000</v>
      </c>
      <c r="AJ25" s="114">
        <v>10800</v>
      </c>
      <c r="AK25" s="114">
        <v>0</v>
      </c>
      <c r="AL25" s="114">
        <v>0</v>
      </c>
      <c r="AM25" s="114">
        <v>0</v>
      </c>
      <c r="AN25" s="114">
        <v>24000</v>
      </c>
      <c r="AO25" s="113">
        <v>0</v>
      </c>
      <c r="AP25" s="113"/>
      <c r="AQ25" s="113">
        <v>0</v>
      </c>
      <c r="AR25" s="113">
        <v>150000</v>
      </c>
      <c r="AS25" s="113">
        <v>10000</v>
      </c>
      <c r="AT25" s="117">
        <f>VLOOKUP(L25,人事費!A:X,13,FALSE)</f>
        <v>56909461</v>
      </c>
      <c r="AU25" s="117">
        <f>VLOOKUP(L25,人事費!A:X,14,FALSE)</f>
        <v>780600</v>
      </c>
      <c r="AV25" s="140">
        <v>2568140</v>
      </c>
      <c r="AW25" s="116">
        <v>378540</v>
      </c>
      <c r="AX25" s="70"/>
      <c r="AY25" s="125">
        <v>224000</v>
      </c>
      <c r="AZ25" s="119"/>
      <c r="BA25" s="119"/>
      <c r="BB25" s="119"/>
      <c r="BC25" s="119"/>
      <c r="BD25" s="120">
        <v>0</v>
      </c>
      <c r="BE25" s="121">
        <v>0</v>
      </c>
      <c r="BF25" s="117">
        <f>VLOOKUP(L25,人事費!A:X,22,FALSE)</f>
        <v>7344650</v>
      </c>
      <c r="BG25" s="117">
        <f>VLOOKUP(L25,人事費!A:X,23,FALSE)</f>
        <v>7037776</v>
      </c>
      <c r="BH25" s="117">
        <f>VLOOKUP(L25,人事費!A:X,15,FALSE)+VLOOKUP(L25,人事費!A:X,19,FALSE)</f>
        <v>5830794</v>
      </c>
      <c r="BI25" s="117">
        <f>VLOOKUP(L25,人事費!A:X,16,FALSE)</f>
        <v>1622636</v>
      </c>
      <c r="BJ25" s="117">
        <f>VLOOKUP(L25,人事費!A:X,17,FALSE)+VLOOKUP(L25,人事費!A:X,18,FALSE)</f>
        <v>3894339</v>
      </c>
      <c r="BK25" s="111">
        <v>96000</v>
      </c>
      <c r="BL25" s="117">
        <f>VLOOKUP(L25,人事費!A:X,20,FALSE)</f>
        <v>642800</v>
      </c>
      <c r="BM25" s="110">
        <v>0</v>
      </c>
      <c r="BN25" s="110">
        <v>69120</v>
      </c>
      <c r="BO25" s="110">
        <v>12594997</v>
      </c>
      <c r="BP25" s="110">
        <v>58824</v>
      </c>
      <c r="BQ25" s="110">
        <v>0</v>
      </c>
      <c r="BR25" s="122">
        <v>828720</v>
      </c>
      <c r="BS25" s="110">
        <v>0</v>
      </c>
      <c r="BT25" s="110">
        <v>0</v>
      </c>
      <c r="BU25" s="64"/>
      <c r="BV25" s="109">
        <f t="shared" si="7"/>
        <v>2168000</v>
      </c>
      <c r="BW25" s="109">
        <f t="shared" si="8"/>
        <v>87330000</v>
      </c>
      <c r="BX25" s="109">
        <f t="shared" si="12"/>
        <v>13552000</v>
      </c>
      <c r="BY25" s="109">
        <f t="shared" si="9"/>
        <v>0</v>
      </c>
      <c r="BZ25" s="109">
        <f t="shared" si="13"/>
        <v>103050000</v>
      </c>
    </row>
    <row r="26" spans="1:78" s="4" customFormat="1" ht="16.5">
      <c r="A26" s="75"/>
      <c r="B26" s="146">
        <v>2</v>
      </c>
      <c r="C26" s="76">
        <f>人事費!B26</f>
        <v>8</v>
      </c>
      <c r="D26" s="76">
        <f>人事費!D26</f>
        <v>14</v>
      </c>
      <c r="E26" s="76">
        <f>人事費!E26</f>
        <v>4</v>
      </c>
      <c r="F26" s="76">
        <f>人事費!F26</f>
        <v>1</v>
      </c>
      <c r="G26" s="76">
        <f>人事費!G26</f>
        <v>0</v>
      </c>
      <c r="H26" s="76">
        <f>人事費!H26</f>
        <v>0</v>
      </c>
      <c r="I26" s="76">
        <f>人事費!I26</f>
        <v>0</v>
      </c>
      <c r="J26" s="77">
        <f t="shared" si="10"/>
        <v>14</v>
      </c>
      <c r="K26" s="442">
        <v>4</v>
      </c>
      <c r="L26" s="142" t="s">
        <v>178</v>
      </c>
      <c r="M26" s="143">
        <f t="shared" si="4"/>
        <v>30137165</v>
      </c>
      <c r="N26" s="110">
        <v>153000</v>
      </c>
      <c r="O26" s="110">
        <v>66000</v>
      </c>
      <c r="P26" s="114">
        <v>0</v>
      </c>
      <c r="Q26" s="114">
        <v>0</v>
      </c>
      <c r="R26" s="116">
        <f t="shared" si="5"/>
        <v>64800</v>
      </c>
      <c r="S26" s="113">
        <v>30000</v>
      </c>
      <c r="T26" s="113">
        <v>6000</v>
      </c>
      <c r="U26" s="114">
        <v>51000</v>
      </c>
      <c r="V26" s="114">
        <v>23495</v>
      </c>
      <c r="W26" s="114">
        <v>492000</v>
      </c>
      <c r="X26" s="114">
        <v>68250</v>
      </c>
      <c r="Y26" s="113">
        <v>80000</v>
      </c>
      <c r="Z26" s="116">
        <f t="shared" si="11"/>
        <v>28000</v>
      </c>
      <c r="AA26" s="114">
        <v>96000</v>
      </c>
      <c r="AB26" s="116">
        <f t="shared" si="15"/>
        <v>44000</v>
      </c>
      <c r="AC26" s="126">
        <v>55904</v>
      </c>
      <c r="AD26" s="116">
        <f t="shared" si="6"/>
        <v>253600</v>
      </c>
      <c r="AE26" s="114">
        <v>0</v>
      </c>
      <c r="AF26" s="116">
        <v>20640</v>
      </c>
      <c r="AG26" s="114">
        <v>14200</v>
      </c>
      <c r="AH26" s="113">
        <v>7100</v>
      </c>
      <c r="AI26" s="114">
        <v>0</v>
      </c>
      <c r="AJ26" s="114">
        <v>0</v>
      </c>
      <c r="AK26" s="114">
        <v>6300</v>
      </c>
      <c r="AL26" s="114">
        <v>1200</v>
      </c>
      <c r="AM26" s="114">
        <v>6876</v>
      </c>
      <c r="AN26" s="114">
        <v>24000</v>
      </c>
      <c r="AO26" s="113">
        <v>0</v>
      </c>
      <c r="AP26" s="113"/>
      <c r="AQ26" s="113">
        <v>0</v>
      </c>
      <c r="AR26" s="113">
        <v>15000</v>
      </c>
      <c r="AS26" s="113"/>
      <c r="AT26" s="117">
        <f>VLOOKUP(L26,人事費!A:X,13,FALSE)</f>
        <v>13688870</v>
      </c>
      <c r="AU26" s="117">
        <f>VLOOKUP(L26,人事費!A:X,14,FALSE)</f>
        <v>0</v>
      </c>
      <c r="AV26" s="140">
        <v>2526300</v>
      </c>
      <c r="AW26" s="116">
        <v>378540</v>
      </c>
      <c r="AX26" s="70"/>
      <c r="AY26" s="125">
        <v>35840</v>
      </c>
      <c r="AZ26" s="119"/>
      <c r="BA26" s="119"/>
      <c r="BB26" s="119"/>
      <c r="BC26" s="119"/>
      <c r="BD26" s="120">
        <v>0</v>
      </c>
      <c r="BE26" s="121">
        <v>0</v>
      </c>
      <c r="BF26" s="117">
        <f>VLOOKUP(L26,人事費!A:X,22,FALSE)</f>
        <v>1871060</v>
      </c>
      <c r="BG26" s="117">
        <f>VLOOKUP(L26,人事費!A:X,23,FALSE)</f>
        <v>1661240</v>
      </c>
      <c r="BH26" s="117">
        <f>VLOOKUP(L26,人事費!A:X,15,FALSE)+VLOOKUP(L26,人事費!A:X,19,FALSE)</f>
        <v>1454546</v>
      </c>
      <c r="BI26" s="117">
        <f>VLOOKUP(L26,人事費!A:X,16,FALSE)</f>
        <v>430138</v>
      </c>
      <c r="BJ26" s="117">
        <f>VLOOKUP(L26,人事費!A:X,17,FALSE)+VLOOKUP(L26,人事費!A:X,18,FALSE)</f>
        <v>803507</v>
      </c>
      <c r="BK26" s="111">
        <v>27500</v>
      </c>
      <c r="BL26" s="117">
        <f>VLOOKUP(L26,人事費!A:X,20,FALSE)</f>
        <v>224000</v>
      </c>
      <c r="BM26" s="110">
        <v>0</v>
      </c>
      <c r="BN26" s="110">
        <v>34560</v>
      </c>
      <c r="BO26" s="110">
        <v>5393699</v>
      </c>
      <c r="BP26" s="110">
        <v>0</v>
      </c>
      <c r="BQ26" s="110">
        <v>0</v>
      </c>
      <c r="BR26" s="122">
        <v>0</v>
      </c>
      <c r="BS26" s="110">
        <v>0</v>
      </c>
      <c r="BT26" s="110">
        <v>0</v>
      </c>
      <c r="BU26" s="64"/>
      <c r="BV26" s="109">
        <f t="shared" si="7"/>
        <v>1607000</v>
      </c>
      <c r="BW26" s="109">
        <f t="shared" si="8"/>
        <v>23102000</v>
      </c>
      <c r="BX26" s="109">
        <f t="shared" si="12"/>
        <v>5428000</v>
      </c>
      <c r="BY26" s="109">
        <f t="shared" si="9"/>
        <v>0</v>
      </c>
      <c r="BZ26" s="109">
        <f t="shared" si="13"/>
        <v>30137000</v>
      </c>
    </row>
    <row r="27" spans="1:78" ht="16.5">
      <c r="A27" s="75"/>
      <c r="B27" s="146">
        <v>2</v>
      </c>
      <c r="C27" s="76">
        <f>人事費!B27</f>
        <v>15</v>
      </c>
      <c r="D27" s="76">
        <f>人事費!D27</f>
        <v>31</v>
      </c>
      <c r="E27" s="76">
        <f>人事費!E27</f>
        <v>3</v>
      </c>
      <c r="F27" s="76">
        <f>人事費!F27</f>
        <v>1</v>
      </c>
      <c r="G27" s="76">
        <f>人事費!G27</f>
        <v>0</v>
      </c>
      <c r="H27" s="76">
        <f>人事費!H27</f>
        <v>0</v>
      </c>
      <c r="I27" s="76">
        <f>人事費!I27</f>
        <v>0</v>
      </c>
      <c r="J27" s="77">
        <f t="shared" si="10"/>
        <v>31</v>
      </c>
      <c r="K27" s="442">
        <v>4</v>
      </c>
      <c r="L27" s="144" t="s">
        <v>59</v>
      </c>
      <c r="M27" s="143">
        <f t="shared" si="4"/>
        <v>54134479</v>
      </c>
      <c r="N27" s="110">
        <v>258000</v>
      </c>
      <c r="O27" s="110">
        <v>111000</v>
      </c>
      <c r="P27" s="114">
        <v>0</v>
      </c>
      <c r="Q27" s="114">
        <v>0</v>
      </c>
      <c r="R27" s="116">
        <f t="shared" si="5"/>
        <v>69000</v>
      </c>
      <c r="S27" s="113">
        <v>60000</v>
      </c>
      <c r="T27" s="113">
        <v>6000</v>
      </c>
      <c r="U27" s="114">
        <v>0</v>
      </c>
      <c r="V27" s="114">
        <v>0</v>
      </c>
      <c r="W27" s="114">
        <v>0</v>
      </c>
      <c r="X27" s="114">
        <v>164250</v>
      </c>
      <c r="Y27" s="113">
        <v>60000</v>
      </c>
      <c r="Z27" s="116">
        <f t="shared" si="11"/>
        <v>62000</v>
      </c>
      <c r="AA27" s="114">
        <v>0</v>
      </c>
      <c r="AB27" s="116">
        <f t="shared" si="15"/>
        <v>52000</v>
      </c>
      <c r="AC27" s="126">
        <v>0</v>
      </c>
      <c r="AD27" s="116">
        <f t="shared" si="6"/>
        <v>296000</v>
      </c>
      <c r="AE27" s="114">
        <v>0</v>
      </c>
      <c r="AF27" s="116">
        <v>27870</v>
      </c>
      <c r="AG27" s="114">
        <v>55800</v>
      </c>
      <c r="AH27" s="113">
        <v>27900</v>
      </c>
      <c r="AI27" s="114">
        <v>12000</v>
      </c>
      <c r="AJ27" s="114">
        <v>7200</v>
      </c>
      <c r="AK27" s="114">
        <v>0</v>
      </c>
      <c r="AL27" s="114">
        <v>0</v>
      </c>
      <c r="AM27" s="114">
        <v>0</v>
      </c>
      <c r="AN27" s="114">
        <v>24000</v>
      </c>
      <c r="AO27" s="113">
        <v>0</v>
      </c>
      <c r="AP27" s="113"/>
      <c r="AQ27" s="113">
        <v>0</v>
      </c>
      <c r="AR27" s="113">
        <v>50000</v>
      </c>
      <c r="AS27" s="113"/>
      <c r="AT27" s="117">
        <f>VLOOKUP(L27,人事費!A:X,13,FALSE)</f>
        <v>27663606</v>
      </c>
      <c r="AU27" s="117">
        <f>VLOOKUP(L27,人事費!A:X,14,FALSE)</f>
        <v>0</v>
      </c>
      <c r="AV27" s="140">
        <v>1915500</v>
      </c>
      <c r="AW27" s="116">
        <v>378540</v>
      </c>
      <c r="AX27" s="70"/>
      <c r="AY27" s="125">
        <v>67200</v>
      </c>
      <c r="AZ27" s="119"/>
      <c r="BA27" s="119"/>
      <c r="BB27" s="119"/>
      <c r="BC27" s="119"/>
      <c r="BD27" s="120">
        <v>0</v>
      </c>
      <c r="BE27" s="121">
        <v>0</v>
      </c>
      <c r="BF27" s="117">
        <f>VLOOKUP(L27,人事費!A:X,22,FALSE)</f>
        <v>3678365</v>
      </c>
      <c r="BG27" s="117">
        <f>VLOOKUP(L27,人事費!A:X,23,FALSE)</f>
        <v>3376906</v>
      </c>
      <c r="BH27" s="117">
        <f>VLOOKUP(L27,人事費!A:X,15,FALSE)+VLOOKUP(L27,人事費!A:X,19,FALSE)</f>
        <v>2790796</v>
      </c>
      <c r="BI27" s="117">
        <f>VLOOKUP(L27,人事費!A:X,16,FALSE)</f>
        <v>753246</v>
      </c>
      <c r="BJ27" s="117">
        <f>VLOOKUP(L27,人事費!A:X,17,FALSE)+VLOOKUP(L27,人事費!A:X,18,FALSE)</f>
        <v>1920364</v>
      </c>
      <c r="BK27" s="111">
        <v>47000</v>
      </c>
      <c r="BL27" s="117">
        <f>VLOOKUP(L27,人事費!A:X,20,FALSE)</f>
        <v>426400</v>
      </c>
      <c r="BM27" s="110">
        <v>0</v>
      </c>
      <c r="BN27" s="110">
        <v>63256</v>
      </c>
      <c r="BO27" s="110">
        <v>9077376</v>
      </c>
      <c r="BP27" s="110">
        <v>0</v>
      </c>
      <c r="BQ27" s="110">
        <v>0</v>
      </c>
      <c r="BR27" s="122">
        <v>632904</v>
      </c>
      <c r="BS27" s="110">
        <v>0</v>
      </c>
      <c r="BT27" s="110">
        <v>0</v>
      </c>
      <c r="BU27" s="64"/>
      <c r="BV27" s="109">
        <f t="shared" si="7"/>
        <v>1343000</v>
      </c>
      <c r="BW27" s="109">
        <f t="shared" si="8"/>
        <v>43018000</v>
      </c>
      <c r="BX27" s="109">
        <f t="shared" si="12"/>
        <v>9774000</v>
      </c>
      <c r="BY27" s="109">
        <f t="shared" si="9"/>
        <v>0</v>
      </c>
      <c r="BZ27" s="109">
        <f t="shared" si="13"/>
        <v>54135000</v>
      </c>
    </row>
    <row r="28" spans="1:78" ht="16.5">
      <c r="A28" s="75"/>
      <c r="B28" s="146">
        <v>1</v>
      </c>
      <c r="C28" s="76">
        <f>人事費!B28</f>
        <v>7</v>
      </c>
      <c r="D28" s="76">
        <f>人事費!D28</f>
        <v>15</v>
      </c>
      <c r="E28" s="76">
        <f>人事費!E28</f>
        <v>1</v>
      </c>
      <c r="F28" s="76">
        <f>人事費!F28</f>
        <v>0</v>
      </c>
      <c r="G28" s="76">
        <f>人事費!G28</f>
        <v>1</v>
      </c>
      <c r="H28" s="76">
        <f>人事費!H28</f>
        <v>0</v>
      </c>
      <c r="I28" s="76">
        <f>人事費!I28</f>
        <v>2</v>
      </c>
      <c r="J28" s="77">
        <f t="shared" si="10"/>
        <v>17</v>
      </c>
      <c r="K28" s="442">
        <v>3</v>
      </c>
      <c r="L28" s="144" t="s">
        <v>60</v>
      </c>
      <c r="M28" s="143">
        <f t="shared" si="4"/>
        <v>28587292</v>
      </c>
      <c r="N28" s="110">
        <v>136000</v>
      </c>
      <c r="O28" s="110">
        <v>59000</v>
      </c>
      <c r="P28" s="114">
        <v>0</v>
      </c>
      <c r="Q28" s="114">
        <v>0</v>
      </c>
      <c r="R28" s="116">
        <f t="shared" si="5"/>
        <v>64200</v>
      </c>
      <c r="S28" s="113">
        <v>30000</v>
      </c>
      <c r="T28" s="113">
        <v>6000</v>
      </c>
      <c r="U28" s="114">
        <v>0</v>
      </c>
      <c r="V28" s="114">
        <v>0</v>
      </c>
      <c r="W28" s="114">
        <v>0</v>
      </c>
      <c r="X28" s="114">
        <v>0</v>
      </c>
      <c r="Y28" s="113">
        <v>0</v>
      </c>
      <c r="Z28" s="116">
        <f t="shared" si="11"/>
        <v>34000</v>
      </c>
      <c r="AA28" s="114">
        <v>90000</v>
      </c>
      <c r="AB28" s="116">
        <f t="shared" si="15"/>
        <v>43000</v>
      </c>
      <c r="AC28" s="126">
        <v>0</v>
      </c>
      <c r="AD28" s="116">
        <f t="shared" si="6"/>
        <v>247400</v>
      </c>
      <c r="AE28" s="114">
        <v>0</v>
      </c>
      <c r="AF28" s="116">
        <v>19560</v>
      </c>
      <c r="AG28" s="114">
        <v>14000</v>
      </c>
      <c r="AH28" s="113">
        <v>7000</v>
      </c>
      <c r="AI28" s="114">
        <v>0</v>
      </c>
      <c r="AJ28" s="114">
        <v>0</v>
      </c>
      <c r="AK28" s="114">
        <v>0</v>
      </c>
      <c r="AL28" s="114">
        <v>0</v>
      </c>
      <c r="AM28" s="114">
        <v>0</v>
      </c>
      <c r="AN28" s="114">
        <v>18000</v>
      </c>
      <c r="AO28" s="113">
        <v>0</v>
      </c>
      <c r="AP28" s="113"/>
      <c r="AQ28" s="113">
        <v>0</v>
      </c>
      <c r="AR28" s="113">
        <v>20000</v>
      </c>
      <c r="AS28" s="113"/>
      <c r="AT28" s="117">
        <f>VLOOKUP(L28,人事費!A:X,13,FALSE)</f>
        <v>13360216</v>
      </c>
      <c r="AU28" s="117">
        <f>VLOOKUP(L28,人事費!A:X,14,FALSE)</f>
        <v>780600</v>
      </c>
      <c r="AV28" s="140">
        <v>693900</v>
      </c>
      <c r="AW28" s="116">
        <v>231800</v>
      </c>
      <c r="AX28" s="70"/>
      <c r="AY28" s="125">
        <v>31360</v>
      </c>
      <c r="AZ28" s="119"/>
      <c r="BA28" s="119"/>
      <c r="BB28" s="119"/>
      <c r="BC28" s="119"/>
      <c r="BD28" s="120">
        <v>0</v>
      </c>
      <c r="BE28" s="121">
        <v>74250</v>
      </c>
      <c r="BF28" s="117">
        <f>VLOOKUP(L28,人事費!A:X,22,FALSE)</f>
        <v>1754470</v>
      </c>
      <c r="BG28" s="117">
        <f>VLOOKUP(L28,人事費!A:X,23,FALSE)</f>
        <v>1725134</v>
      </c>
      <c r="BH28" s="117">
        <f>VLOOKUP(L28,人事費!A:X,15,FALSE)+VLOOKUP(L28,人事費!A:X,19,FALSE)</f>
        <v>1377956</v>
      </c>
      <c r="BI28" s="117">
        <f>VLOOKUP(L28,人事費!A:X,16,FALSE)</f>
        <v>383903</v>
      </c>
      <c r="BJ28" s="117">
        <f>VLOOKUP(L28,人事費!A:X,17,FALSE)+VLOOKUP(L28,人事費!A:X,18,FALSE)</f>
        <v>978820</v>
      </c>
      <c r="BK28" s="111">
        <v>24000</v>
      </c>
      <c r="BL28" s="117">
        <f>VLOOKUP(L28,人事費!A:X,20,FALSE)</f>
        <v>278800</v>
      </c>
      <c r="BM28" s="110">
        <v>0</v>
      </c>
      <c r="BN28" s="110">
        <v>0</v>
      </c>
      <c r="BO28" s="110">
        <v>5370792</v>
      </c>
      <c r="BP28" s="110">
        <v>71079</v>
      </c>
      <c r="BQ28" s="110">
        <v>0</v>
      </c>
      <c r="BR28" s="122">
        <v>662052</v>
      </c>
      <c r="BS28" s="110">
        <v>0</v>
      </c>
      <c r="BT28" s="110">
        <v>0</v>
      </c>
      <c r="BU28" s="64"/>
      <c r="BV28" s="109">
        <f t="shared" si="7"/>
        <v>788000</v>
      </c>
      <c r="BW28" s="109">
        <f t="shared" si="8"/>
        <v>21695000</v>
      </c>
      <c r="BX28" s="109">
        <f t="shared" si="12"/>
        <v>6104000</v>
      </c>
      <c r="BY28" s="109">
        <f t="shared" si="9"/>
        <v>0</v>
      </c>
      <c r="BZ28" s="109">
        <f t="shared" si="13"/>
        <v>28587000</v>
      </c>
    </row>
    <row r="29" spans="1:78" ht="16.5">
      <c r="A29" s="75"/>
      <c r="B29" s="146">
        <v>3</v>
      </c>
      <c r="C29" s="76">
        <f>人事費!B29</f>
        <v>16</v>
      </c>
      <c r="D29" s="76">
        <f>人事費!D29</f>
        <v>30</v>
      </c>
      <c r="E29" s="76">
        <f>人事費!E29</f>
        <v>5</v>
      </c>
      <c r="F29" s="76">
        <f>人事費!F29</f>
        <v>1</v>
      </c>
      <c r="G29" s="76">
        <f>人事費!G29</f>
        <v>0</v>
      </c>
      <c r="H29" s="76">
        <f>人事費!H29</f>
        <v>0</v>
      </c>
      <c r="I29" s="76">
        <f>人事費!I29</f>
        <v>0</v>
      </c>
      <c r="J29" s="77">
        <f t="shared" si="10"/>
        <v>30</v>
      </c>
      <c r="K29" s="442">
        <v>7</v>
      </c>
      <c r="L29" s="171" t="s">
        <v>380</v>
      </c>
      <c r="M29" s="143">
        <f t="shared" si="4"/>
        <v>54977778</v>
      </c>
      <c r="N29" s="110">
        <v>271000</v>
      </c>
      <c r="O29" s="110">
        <v>116000</v>
      </c>
      <c r="P29" s="114">
        <v>0</v>
      </c>
      <c r="Q29" s="114">
        <v>0</v>
      </c>
      <c r="R29" s="116">
        <f t="shared" si="5"/>
        <v>69600</v>
      </c>
      <c r="S29" s="113">
        <v>60000</v>
      </c>
      <c r="T29" s="113">
        <v>6000</v>
      </c>
      <c r="U29" s="114">
        <v>0</v>
      </c>
      <c r="V29" s="114">
        <v>0</v>
      </c>
      <c r="W29" s="114">
        <v>0</v>
      </c>
      <c r="X29" s="114">
        <v>68250</v>
      </c>
      <c r="Y29" s="113">
        <v>80000</v>
      </c>
      <c r="Z29" s="116">
        <f t="shared" si="11"/>
        <v>60000</v>
      </c>
      <c r="AA29" s="114">
        <v>96000</v>
      </c>
      <c r="AB29" s="116">
        <f t="shared" si="15"/>
        <v>53000</v>
      </c>
      <c r="AC29" s="126">
        <v>0</v>
      </c>
      <c r="AD29" s="116">
        <f t="shared" si="6"/>
        <v>302200</v>
      </c>
      <c r="AE29" s="114">
        <v>0</v>
      </c>
      <c r="AF29" s="116">
        <v>28840</v>
      </c>
      <c r="AG29" s="114">
        <v>45000</v>
      </c>
      <c r="AH29" s="113">
        <v>22500</v>
      </c>
      <c r="AI29" s="114">
        <v>12000</v>
      </c>
      <c r="AJ29" s="114">
        <v>7200</v>
      </c>
      <c r="AK29" s="114">
        <v>0</v>
      </c>
      <c r="AL29" s="114">
        <v>0</v>
      </c>
      <c r="AM29" s="114">
        <v>0</v>
      </c>
      <c r="AN29" s="114">
        <v>42000</v>
      </c>
      <c r="AO29" s="113">
        <v>0</v>
      </c>
      <c r="AP29" s="113"/>
      <c r="AQ29" s="113">
        <v>0</v>
      </c>
      <c r="AR29" s="113">
        <v>50000</v>
      </c>
      <c r="AS29" s="113"/>
      <c r="AT29" s="117">
        <f>VLOOKUP(L29,人事費!A:X,13,FALSE)</f>
        <v>25473686</v>
      </c>
      <c r="AU29" s="117">
        <f>VLOOKUP(L29,人事費!A:X,14,FALSE)</f>
        <v>0</v>
      </c>
      <c r="AV29" s="140">
        <v>3158020</v>
      </c>
      <c r="AW29" s="116">
        <v>378540</v>
      </c>
      <c r="AX29" s="70"/>
      <c r="AY29" s="125">
        <v>71680</v>
      </c>
      <c r="AZ29" s="119"/>
      <c r="BA29" s="119"/>
      <c r="BB29" s="119"/>
      <c r="BC29" s="119"/>
      <c r="BD29" s="120">
        <v>0</v>
      </c>
      <c r="BE29" s="121">
        <v>0</v>
      </c>
      <c r="BF29" s="117">
        <f>VLOOKUP(L29,人事費!A:X,22,FALSE)</f>
        <v>3369210</v>
      </c>
      <c r="BG29" s="117">
        <f>VLOOKUP(L29,人事費!A:X,23,FALSE)</f>
        <v>3108913</v>
      </c>
      <c r="BH29" s="117">
        <f>VLOOKUP(L29,人事費!A:X,15,FALSE)+VLOOKUP(L29,人事費!A:X,19,FALSE)</f>
        <v>2645681</v>
      </c>
      <c r="BI29" s="117">
        <f>VLOOKUP(L29,人事費!A:X,16,FALSE)</f>
        <v>739745</v>
      </c>
      <c r="BJ29" s="117">
        <f>VLOOKUP(L29,人事費!A:X,17,FALSE)+VLOOKUP(L29,人事費!A:X,18,FALSE)</f>
        <v>1673003</v>
      </c>
      <c r="BK29" s="111">
        <v>46500</v>
      </c>
      <c r="BL29" s="117">
        <f>VLOOKUP(L29,人事費!A:X,20,FALSE)</f>
        <v>413400</v>
      </c>
      <c r="BM29" s="110">
        <v>0</v>
      </c>
      <c r="BN29" s="110">
        <v>96747</v>
      </c>
      <c r="BO29" s="110">
        <v>12075899</v>
      </c>
      <c r="BP29" s="110">
        <v>0</v>
      </c>
      <c r="BQ29" s="122">
        <v>105552</v>
      </c>
      <c r="BR29" s="122">
        <v>231612</v>
      </c>
      <c r="BS29" s="110">
        <v>0</v>
      </c>
      <c r="BT29" s="110">
        <v>0</v>
      </c>
      <c r="BU29" s="64"/>
      <c r="BV29" s="109">
        <f t="shared" si="7"/>
        <v>1390000</v>
      </c>
      <c r="BW29" s="109">
        <f t="shared" si="8"/>
        <v>41078000</v>
      </c>
      <c r="BX29" s="109">
        <f t="shared" si="12"/>
        <v>12510000</v>
      </c>
      <c r="BY29" s="109">
        <f t="shared" si="9"/>
        <v>0</v>
      </c>
      <c r="BZ29" s="109">
        <f t="shared" si="13"/>
        <v>54978000</v>
      </c>
    </row>
    <row r="30" spans="1:78" ht="16.5">
      <c r="A30" s="75"/>
      <c r="B30" s="146">
        <v>2</v>
      </c>
      <c r="C30" s="76">
        <f>人事費!B30</f>
        <v>18</v>
      </c>
      <c r="D30" s="76">
        <f>人事費!D30</f>
        <v>35</v>
      </c>
      <c r="E30" s="76">
        <f>人事費!E30</f>
        <v>3</v>
      </c>
      <c r="F30" s="76">
        <f>人事費!F30</f>
        <v>1</v>
      </c>
      <c r="G30" s="76">
        <f>人事費!G30</f>
        <v>0</v>
      </c>
      <c r="H30" s="76">
        <f>人事費!H30</f>
        <v>0</v>
      </c>
      <c r="I30" s="76">
        <f>人事費!I30</f>
        <v>1</v>
      </c>
      <c r="J30" s="77">
        <f t="shared" si="10"/>
        <v>36</v>
      </c>
      <c r="K30" s="442">
        <v>3</v>
      </c>
      <c r="L30" s="144" t="s">
        <v>61</v>
      </c>
      <c r="M30" s="143">
        <f t="shared" si="4"/>
        <v>63237441</v>
      </c>
      <c r="N30" s="110">
        <v>296000</v>
      </c>
      <c r="O30" s="110">
        <v>127000</v>
      </c>
      <c r="P30" s="114">
        <v>0</v>
      </c>
      <c r="Q30" s="114">
        <v>0</v>
      </c>
      <c r="R30" s="116">
        <f t="shared" si="5"/>
        <v>70800</v>
      </c>
      <c r="S30" s="113">
        <v>60000</v>
      </c>
      <c r="T30" s="113">
        <v>6000</v>
      </c>
      <c r="U30" s="114">
        <v>0</v>
      </c>
      <c r="V30" s="114">
        <v>0</v>
      </c>
      <c r="W30" s="114">
        <v>0</v>
      </c>
      <c r="X30" s="114">
        <v>89250</v>
      </c>
      <c r="Y30" s="113">
        <v>0</v>
      </c>
      <c r="Z30" s="116">
        <f t="shared" si="11"/>
        <v>72000</v>
      </c>
      <c r="AA30" s="114">
        <v>75000</v>
      </c>
      <c r="AB30" s="116">
        <f t="shared" si="15"/>
        <v>55000</v>
      </c>
      <c r="AC30" s="126">
        <v>0</v>
      </c>
      <c r="AD30" s="116">
        <f t="shared" si="6"/>
        <v>314600</v>
      </c>
      <c r="AE30" s="114">
        <v>0</v>
      </c>
      <c r="AF30" s="116">
        <v>30780</v>
      </c>
      <c r="AG30" s="114">
        <v>62200</v>
      </c>
      <c r="AH30" s="113">
        <v>31100</v>
      </c>
      <c r="AI30" s="114">
        <v>24000</v>
      </c>
      <c r="AJ30" s="114">
        <v>14400</v>
      </c>
      <c r="AK30" s="114">
        <v>0</v>
      </c>
      <c r="AL30" s="114">
        <v>0</v>
      </c>
      <c r="AM30" s="114">
        <v>0</v>
      </c>
      <c r="AN30" s="114">
        <v>18000</v>
      </c>
      <c r="AO30" s="113">
        <v>0</v>
      </c>
      <c r="AP30" s="113"/>
      <c r="AQ30" s="113">
        <v>0</v>
      </c>
      <c r="AR30" s="113">
        <v>60000</v>
      </c>
      <c r="AS30" s="113">
        <v>6000</v>
      </c>
      <c r="AT30" s="117">
        <f>VLOOKUP(L30,人事費!A:X,13,FALSE)</f>
        <v>31019110</v>
      </c>
      <c r="AU30" s="117">
        <f>VLOOKUP(L30,人事費!A:X,14,FALSE)</f>
        <v>390300</v>
      </c>
      <c r="AV30" s="140">
        <v>1915500</v>
      </c>
      <c r="AW30" s="116">
        <v>378540</v>
      </c>
      <c r="AX30" s="70"/>
      <c r="AY30" s="125">
        <v>80640</v>
      </c>
      <c r="AZ30" s="119"/>
      <c r="BA30" s="119"/>
      <c r="BB30" s="119"/>
      <c r="BC30" s="119"/>
      <c r="BD30" s="120">
        <v>0</v>
      </c>
      <c r="BE30" s="121">
        <v>0</v>
      </c>
      <c r="BF30" s="117">
        <f>VLOOKUP(L30,人事費!A:X,22,FALSE)</f>
        <v>3790060</v>
      </c>
      <c r="BG30" s="117">
        <f>VLOOKUP(L30,人事費!A:X,23,FALSE)</f>
        <v>3830113</v>
      </c>
      <c r="BH30" s="117">
        <f>VLOOKUP(L30,人事費!A:X,15,FALSE)+VLOOKUP(L30,人事費!A:X,19,FALSE)</f>
        <v>3065525</v>
      </c>
      <c r="BI30" s="117">
        <f>VLOOKUP(L30,人事費!A:X,16,FALSE)</f>
        <v>787581</v>
      </c>
      <c r="BJ30" s="117">
        <f>VLOOKUP(L30,人事費!A:X,17,FALSE)+VLOOKUP(L30,人事費!A:X,18,FALSE)</f>
        <v>2361647</v>
      </c>
      <c r="BK30" s="111">
        <v>48000</v>
      </c>
      <c r="BL30" s="117">
        <f>VLOOKUP(L30,人事費!A:X,20,FALSE)</f>
        <v>418000</v>
      </c>
      <c r="BM30" s="110">
        <v>0</v>
      </c>
      <c r="BN30" s="110">
        <v>0</v>
      </c>
      <c r="BO30" s="110">
        <v>13005727</v>
      </c>
      <c r="BP30" s="110">
        <v>0</v>
      </c>
      <c r="BQ30" s="110">
        <v>0</v>
      </c>
      <c r="BR30" s="122">
        <v>734568</v>
      </c>
      <c r="BS30" s="110">
        <v>0</v>
      </c>
      <c r="BT30" s="110">
        <v>0</v>
      </c>
      <c r="BU30" s="64"/>
      <c r="BV30" s="109">
        <f t="shared" si="7"/>
        <v>1412000</v>
      </c>
      <c r="BW30" s="109">
        <f t="shared" si="8"/>
        <v>48085000</v>
      </c>
      <c r="BX30" s="109">
        <f t="shared" si="12"/>
        <v>13740000</v>
      </c>
      <c r="BY30" s="109">
        <f t="shared" si="9"/>
        <v>0</v>
      </c>
      <c r="BZ30" s="109">
        <f t="shared" si="13"/>
        <v>63237000</v>
      </c>
    </row>
    <row r="31" spans="1:78" ht="16.5">
      <c r="A31" s="75"/>
      <c r="B31" s="146"/>
      <c r="C31" s="76">
        <f>人事費!B31</f>
        <v>6</v>
      </c>
      <c r="D31" s="76">
        <f>人事費!D31</f>
        <v>15</v>
      </c>
      <c r="E31" s="76">
        <f>人事費!E31</f>
        <v>0</v>
      </c>
      <c r="F31" s="76">
        <f>人事費!F31</f>
        <v>0</v>
      </c>
      <c r="G31" s="76">
        <f>人事費!G31</f>
        <v>0</v>
      </c>
      <c r="H31" s="76">
        <f>人事費!H31</f>
        <v>0</v>
      </c>
      <c r="I31" s="76">
        <f>人事費!I31</f>
        <v>2</v>
      </c>
      <c r="J31" s="77">
        <f t="shared" si="10"/>
        <v>17</v>
      </c>
      <c r="K31" s="442">
        <v>0</v>
      </c>
      <c r="L31" s="142" t="s">
        <v>179</v>
      </c>
      <c r="M31" s="143">
        <f t="shared" si="4"/>
        <v>24448538</v>
      </c>
      <c r="N31" s="110">
        <v>120000</v>
      </c>
      <c r="O31" s="110">
        <v>51000</v>
      </c>
      <c r="P31" s="114">
        <v>0</v>
      </c>
      <c r="Q31" s="114">
        <v>0</v>
      </c>
      <c r="R31" s="116">
        <f t="shared" si="5"/>
        <v>63600</v>
      </c>
      <c r="S31" s="113">
        <v>0</v>
      </c>
      <c r="T31" s="113">
        <v>0</v>
      </c>
      <c r="U31" s="114">
        <v>25500</v>
      </c>
      <c r="V31" s="114">
        <v>23495</v>
      </c>
      <c r="W31" s="114">
        <v>491000</v>
      </c>
      <c r="X31" s="114">
        <v>68250</v>
      </c>
      <c r="Y31" s="113">
        <v>0</v>
      </c>
      <c r="Z31" s="116">
        <f t="shared" si="11"/>
        <v>34000</v>
      </c>
      <c r="AA31" s="114">
        <v>96000</v>
      </c>
      <c r="AB31" s="116">
        <f t="shared" si="15"/>
        <v>42000</v>
      </c>
      <c r="AC31" s="126">
        <v>45109</v>
      </c>
      <c r="AD31" s="116">
        <f t="shared" si="6"/>
        <v>241200</v>
      </c>
      <c r="AE31" s="114">
        <v>0</v>
      </c>
      <c r="AF31" s="116">
        <v>18480</v>
      </c>
      <c r="AG31" s="114">
        <v>8800</v>
      </c>
      <c r="AH31" s="113">
        <v>4400</v>
      </c>
      <c r="AI31" s="114">
        <v>0</v>
      </c>
      <c r="AJ31" s="114">
        <v>0</v>
      </c>
      <c r="AK31" s="114">
        <v>4500</v>
      </c>
      <c r="AL31" s="114">
        <v>600</v>
      </c>
      <c r="AM31" s="114">
        <v>5040</v>
      </c>
      <c r="AN31" s="114">
        <v>0</v>
      </c>
      <c r="AO31" s="113">
        <v>0</v>
      </c>
      <c r="AP31" s="113"/>
      <c r="AQ31" s="113">
        <v>0</v>
      </c>
      <c r="AR31" s="113">
        <v>0</v>
      </c>
      <c r="AS31" s="113"/>
      <c r="AT31" s="117">
        <f>VLOOKUP(L31,人事費!A:X,13,FALSE)</f>
        <v>12712468</v>
      </c>
      <c r="AU31" s="117">
        <f>VLOOKUP(L31,人事費!A:X,14,FALSE)</f>
        <v>780600</v>
      </c>
      <c r="AV31" s="116">
        <v>0</v>
      </c>
      <c r="AW31" s="116">
        <v>0</v>
      </c>
      <c r="AX31" s="70"/>
      <c r="AY31" s="125">
        <v>26880</v>
      </c>
      <c r="AZ31" s="119"/>
      <c r="BA31" s="119"/>
      <c r="BB31" s="119"/>
      <c r="BC31" s="119"/>
      <c r="BD31" s="120">
        <v>23500</v>
      </c>
      <c r="BE31" s="121">
        <v>0</v>
      </c>
      <c r="BF31" s="117">
        <f>VLOOKUP(L31,人事費!A:X,22,FALSE)</f>
        <v>1472195</v>
      </c>
      <c r="BG31" s="117">
        <f>VLOOKUP(L31,人事費!A:X,23,FALSE)</f>
        <v>1661512</v>
      </c>
      <c r="BH31" s="117">
        <f>VLOOKUP(L31,人事費!A:X,15,FALSE)+VLOOKUP(L31,人事費!A:X,19,FALSE)</f>
        <v>1309896</v>
      </c>
      <c r="BI31" s="117">
        <f>VLOOKUP(L31,人事費!A:X,16,FALSE)</f>
        <v>349235</v>
      </c>
      <c r="BJ31" s="117">
        <f>VLOOKUP(L31,人事費!A:X,17,FALSE)+VLOOKUP(L31,人事費!A:X,18,FALSE)</f>
        <v>981234</v>
      </c>
      <c r="BK31" s="111">
        <v>20500</v>
      </c>
      <c r="BL31" s="117">
        <f>VLOOKUP(L31,人事費!A:X,20,FALSE)</f>
        <v>242400</v>
      </c>
      <c r="BM31" s="110">
        <v>0</v>
      </c>
      <c r="BN31" s="110">
        <v>0</v>
      </c>
      <c r="BO31" s="110">
        <v>3126828</v>
      </c>
      <c r="BP31" s="110">
        <v>0</v>
      </c>
      <c r="BQ31" s="110">
        <v>0</v>
      </c>
      <c r="BR31" s="122">
        <v>398316</v>
      </c>
      <c r="BS31" s="110">
        <v>0</v>
      </c>
      <c r="BT31" s="110">
        <v>0</v>
      </c>
      <c r="BU31" s="64"/>
      <c r="BV31" s="109">
        <f t="shared" si="7"/>
        <v>1343000</v>
      </c>
      <c r="BW31" s="109">
        <f t="shared" si="8"/>
        <v>19580000</v>
      </c>
      <c r="BX31" s="109">
        <f t="shared" si="12"/>
        <v>3525000</v>
      </c>
      <c r="BY31" s="109">
        <f t="shared" si="9"/>
        <v>0</v>
      </c>
      <c r="BZ31" s="109">
        <f t="shared" si="13"/>
        <v>24448000</v>
      </c>
    </row>
    <row r="32" spans="1:78" ht="16.5">
      <c r="A32" s="75"/>
      <c r="B32" s="146">
        <v>1</v>
      </c>
      <c r="C32" s="76">
        <f>人事費!B32</f>
        <v>10</v>
      </c>
      <c r="D32" s="76">
        <f>人事費!D32</f>
        <v>20</v>
      </c>
      <c r="E32" s="76">
        <f>人事費!E32</f>
        <v>1</v>
      </c>
      <c r="F32" s="76">
        <f>人事費!F32</f>
        <v>0</v>
      </c>
      <c r="G32" s="76">
        <f>人事費!G32</f>
        <v>1</v>
      </c>
      <c r="H32" s="76">
        <f>人事費!H32</f>
        <v>0</v>
      </c>
      <c r="I32" s="76">
        <f>人事費!I32</f>
        <v>0</v>
      </c>
      <c r="J32" s="77">
        <f t="shared" si="10"/>
        <v>20</v>
      </c>
      <c r="K32" s="442">
        <v>2</v>
      </c>
      <c r="L32" s="142" t="s">
        <v>180</v>
      </c>
      <c r="M32" s="143">
        <f t="shared" si="4"/>
        <v>31926801</v>
      </c>
      <c r="N32" s="110">
        <v>187000</v>
      </c>
      <c r="O32" s="110">
        <v>80000</v>
      </c>
      <c r="P32" s="114">
        <v>0</v>
      </c>
      <c r="Q32" s="114">
        <v>0</v>
      </c>
      <c r="R32" s="116">
        <f t="shared" si="5"/>
        <v>66000</v>
      </c>
      <c r="S32" s="113">
        <v>0</v>
      </c>
      <c r="T32" s="113">
        <v>0</v>
      </c>
      <c r="U32" s="114">
        <v>0</v>
      </c>
      <c r="V32" s="114">
        <v>0</v>
      </c>
      <c r="W32" s="114">
        <v>0</v>
      </c>
      <c r="X32" s="114">
        <v>80250</v>
      </c>
      <c r="Y32" s="113">
        <v>80000</v>
      </c>
      <c r="Z32" s="116">
        <f t="shared" si="11"/>
        <v>40000</v>
      </c>
      <c r="AA32" s="114">
        <v>84000</v>
      </c>
      <c r="AB32" s="116">
        <f t="shared" si="15"/>
        <v>46000</v>
      </c>
      <c r="AC32" s="126">
        <v>0</v>
      </c>
      <c r="AD32" s="116">
        <f t="shared" si="6"/>
        <v>266000</v>
      </c>
      <c r="AE32" s="114">
        <v>0</v>
      </c>
      <c r="AF32" s="116">
        <v>22800</v>
      </c>
      <c r="AG32" s="114">
        <v>23600</v>
      </c>
      <c r="AH32" s="113">
        <v>11800</v>
      </c>
      <c r="AI32" s="114">
        <v>24000</v>
      </c>
      <c r="AJ32" s="114">
        <v>14400</v>
      </c>
      <c r="AK32" s="114">
        <v>0</v>
      </c>
      <c r="AL32" s="114">
        <v>0</v>
      </c>
      <c r="AM32" s="114">
        <v>0</v>
      </c>
      <c r="AN32" s="114">
        <v>12000</v>
      </c>
      <c r="AO32" s="113">
        <v>0</v>
      </c>
      <c r="AP32" s="113"/>
      <c r="AQ32" s="113">
        <v>0</v>
      </c>
      <c r="AR32" s="113">
        <v>150000</v>
      </c>
      <c r="AS32" s="113"/>
      <c r="AT32" s="117">
        <f>VLOOKUP(L32,人事費!A:X,13,FALSE)</f>
        <v>17818561</v>
      </c>
      <c r="AU32" s="117">
        <f>VLOOKUP(L32,人事費!A:X,14,FALSE)</f>
        <v>0</v>
      </c>
      <c r="AV32" s="140">
        <v>693900</v>
      </c>
      <c r="AW32" s="116">
        <v>231800</v>
      </c>
      <c r="AX32" s="70"/>
      <c r="AY32" s="125">
        <v>44800</v>
      </c>
      <c r="AZ32" s="119"/>
      <c r="BA32" s="119"/>
      <c r="BB32" s="119"/>
      <c r="BC32" s="119"/>
      <c r="BD32" s="120">
        <v>23500</v>
      </c>
      <c r="BE32" s="121">
        <v>0</v>
      </c>
      <c r="BF32" s="117">
        <f>VLOOKUP(L32,人事費!A:X,22,FALSE)</f>
        <v>2223370</v>
      </c>
      <c r="BG32" s="117">
        <f>VLOOKUP(L32,人事費!A:X,23,FALSE)</f>
        <v>2164861</v>
      </c>
      <c r="BH32" s="117">
        <f>VLOOKUP(L32,人事費!A:X,15,FALSE)+VLOOKUP(L32,人事費!A:X,19,FALSE)</f>
        <v>1848114</v>
      </c>
      <c r="BI32" s="117">
        <f>VLOOKUP(L32,人事費!A:X,16,FALSE)</f>
        <v>527404</v>
      </c>
      <c r="BJ32" s="117">
        <f>VLOOKUP(L32,人事費!A:X,17,FALSE)+VLOOKUP(L32,人事費!A:X,18,FALSE)</f>
        <v>1130079</v>
      </c>
      <c r="BK32" s="111">
        <v>28500</v>
      </c>
      <c r="BL32" s="117">
        <f>VLOOKUP(L32,人事費!A:X,20,FALSE)</f>
        <v>252000</v>
      </c>
      <c r="BM32" s="110">
        <v>0</v>
      </c>
      <c r="BN32" s="110">
        <v>0</v>
      </c>
      <c r="BO32" s="110">
        <v>3752062</v>
      </c>
      <c r="BP32" s="110">
        <v>0</v>
      </c>
      <c r="BQ32" s="110">
        <v>0</v>
      </c>
      <c r="BR32" s="122">
        <v>0</v>
      </c>
      <c r="BS32" s="110">
        <v>0</v>
      </c>
      <c r="BT32" s="110">
        <v>0</v>
      </c>
      <c r="BU32" s="64"/>
      <c r="BV32" s="109">
        <f t="shared" si="7"/>
        <v>1188000</v>
      </c>
      <c r="BW32" s="109">
        <f t="shared" si="8"/>
        <v>26987000</v>
      </c>
      <c r="BX32" s="109">
        <f t="shared" si="12"/>
        <v>3752000</v>
      </c>
      <c r="BY32" s="109">
        <f t="shared" si="9"/>
        <v>0</v>
      </c>
      <c r="BZ32" s="109">
        <f t="shared" si="13"/>
        <v>31927000</v>
      </c>
    </row>
    <row r="33" spans="1:78" ht="16.5">
      <c r="A33" s="75"/>
      <c r="B33" s="146"/>
      <c r="C33" s="76">
        <f>人事費!B33</f>
        <v>6</v>
      </c>
      <c r="D33" s="76">
        <f>人事費!D33</f>
        <v>15</v>
      </c>
      <c r="E33" s="76">
        <f>人事費!E33</f>
        <v>0</v>
      </c>
      <c r="F33" s="76">
        <f>人事費!F33</f>
        <v>0</v>
      </c>
      <c r="G33" s="76">
        <f>人事費!G33</f>
        <v>0</v>
      </c>
      <c r="H33" s="76">
        <f>人事費!H33</f>
        <v>0</v>
      </c>
      <c r="I33" s="76">
        <f>人事費!I33</f>
        <v>0</v>
      </c>
      <c r="J33" s="77">
        <f t="shared" si="10"/>
        <v>15</v>
      </c>
      <c r="K33" s="442">
        <v>0</v>
      </c>
      <c r="L33" s="142" t="s">
        <v>181</v>
      </c>
      <c r="M33" s="143">
        <f t="shared" si="4"/>
        <v>21457661</v>
      </c>
      <c r="N33" s="110">
        <v>120000</v>
      </c>
      <c r="O33" s="110">
        <v>51000</v>
      </c>
      <c r="P33" s="114">
        <v>0</v>
      </c>
      <c r="Q33" s="114">
        <v>0</v>
      </c>
      <c r="R33" s="116">
        <f t="shared" si="5"/>
        <v>63600</v>
      </c>
      <c r="S33" s="113">
        <v>0</v>
      </c>
      <c r="T33" s="113">
        <v>0</v>
      </c>
      <c r="U33" s="114">
        <v>0</v>
      </c>
      <c r="V33" s="114">
        <v>0</v>
      </c>
      <c r="W33" s="114">
        <v>0</v>
      </c>
      <c r="X33" s="114">
        <v>68250</v>
      </c>
      <c r="Y33" s="113">
        <v>80000</v>
      </c>
      <c r="Z33" s="116">
        <f t="shared" si="11"/>
        <v>30000</v>
      </c>
      <c r="AA33" s="114">
        <v>96000</v>
      </c>
      <c r="AB33" s="116">
        <f t="shared" si="15"/>
        <v>42000</v>
      </c>
      <c r="AC33" s="126">
        <v>0</v>
      </c>
      <c r="AD33" s="116">
        <f t="shared" si="6"/>
        <v>241200</v>
      </c>
      <c r="AE33" s="114">
        <v>0</v>
      </c>
      <c r="AF33" s="116">
        <v>18480</v>
      </c>
      <c r="AG33" s="114">
        <v>15200</v>
      </c>
      <c r="AH33" s="113">
        <v>7600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3">
        <v>0</v>
      </c>
      <c r="AP33" s="113"/>
      <c r="AQ33" s="113">
        <v>0</v>
      </c>
      <c r="AR33" s="113">
        <v>12000</v>
      </c>
      <c r="AS33" s="113"/>
      <c r="AT33" s="117">
        <f>VLOOKUP(L33,人事費!A:X,13,FALSE)</f>
        <v>13113395</v>
      </c>
      <c r="AU33" s="117">
        <f>VLOOKUP(L33,人事費!A:X,14,FALSE)</f>
        <v>0</v>
      </c>
      <c r="AV33" s="116">
        <v>0</v>
      </c>
      <c r="AW33" s="116">
        <v>0</v>
      </c>
      <c r="AX33" s="70"/>
      <c r="AY33" s="125">
        <v>26880</v>
      </c>
      <c r="AZ33" s="119"/>
      <c r="BA33" s="119"/>
      <c r="BB33" s="119"/>
      <c r="BC33" s="119"/>
      <c r="BD33" s="120">
        <v>23500</v>
      </c>
      <c r="BE33" s="121">
        <v>0</v>
      </c>
      <c r="BF33" s="117">
        <f>VLOOKUP(L33,人事費!A:X,22,FALSE)</f>
        <v>1725780</v>
      </c>
      <c r="BG33" s="117">
        <f>VLOOKUP(L33,人事費!A:X,23,FALSE)</f>
        <v>1613558</v>
      </c>
      <c r="BH33" s="117">
        <f>VLOOKUP(L33,人事費!A:X,15,FALSE)+VLOOKUP(L33,人事費!A:X,19,FALSE)</f>
        <v>1343142</v>
      </c>
      <c r="BI33" s="117">
        <f>VLOOKUP(L33,人事費!A:X,16,FALSE)</f>
        <v>365828</v>
      </c>
      <c r="BJ33" s="117">
        <f>VLOOKUP(L33,人事費!A:X,17,FALSE)+VLOOKUP(L33,人事費!A:X,18,FALSE)</f>
        <v>903112</v>
      </c>
      <c r="BK33" s="111">
        <v>24000</v>
      </c>
      <c r="BL33" s="117">
        <f>VLOOKUP(L33,人事費!A:X,20,FALSE)</f>
        <v>194800</v>
      </c>
      <c r="BM33" s="110">
        <v>0</v>
      </c>
      <c r="BN33" s="110">
        <v>0</v>
      </c>
      <c r="BO33" s="110">
        <v>821028</v>
      </c>
      <c r="BP33" s="110">
        <v>0</v>
      </c>
      <c r="BQ33" s="110">
        <v>0</v>
      </c>
      <c r="BR33" s="122">
        <v>457308</v>
      </c>
      <c r="BS33" s="110">
        <v>0</v>
      </c>
      <c r="BT33" s="110">
        <v>0</v>
      </c>
      <c r="BU33" s="64"/>
      <c r="BV33" s="109">
        <f t="shared" si="7"/>
        <v>845000</v>
      </c>
      <c r="BW33" s="109">
        <f t="shared" si="8"/>
        <v>19334000</v>
      </c>
      <c r="BX33" s="109">
        <f t="shared" si="12"/>
        <v>1278000</v>
      </c>
      <c r="BY33" s="109">
        <f t="shared" si="9"/>
        <v>0</v>
      </c>
      <c r="BZ33" s="109">
        <f t="shared" si="13"/>
        <v>21457000</v>
      </c>
    </row>
    <row r="34" spans="1:78" ht="16.5">
      <c r="A34" s="75"/>
      <c r="B34" s="146">
        <v>2</v>
      </c>
      <c r="C34" s="76">
        <f>人事費!B34</f>
        <v>8</v>
      </c>
      <c r="D34" s="76">
        <f>人事費!D34</f>
        <v>16</v>
      </c>
      <c r="E34" s="76">
        <f>人事費!E34</f>
        <v>3</v>
      </c>
      <c r="F34" s="76">
        <f>人事費!F34</f>
        <v>0</v>
      </c>
      <c r="G34" s="76">
        <f>人事費!G34</f>
        <v>1</v>
      </c>
      <c r="H34" s="76">
        <f>人事費!H34</f>
        <v>0</v>
      </c>
      <c r="I34" s="76">
        <f>人事費!I34</f>
        <v>0</v>
      </c>
      <c r="J34" s="77">
        <f t="shared" si="10"/>
        <v>16</v>
      </c>
      <c r="K34" s="442">
        <v>1</v>
      </c>
      <c r="L34" s="142" t="s">
        <v>182</v>
      </c>
      <c r="M34" s="143">
        <f t="shared" si="4"/>
        <v>25316341</v>
      </c>
      <c r="N34" s="110">
        <v>153000</v>
      </c>
      <c r="O34" s="110">
        <v>66000</v>
      </c>
      <c r="P34" s="114">
        <v>0</v>
      </c>
      <c r="Q34" s="114">
        <v>0</v>
      </c>
      <c r="R34" s="116">
        <f t="shared" si="5"/>
        <v>64800</v>
      </c>
      <c r="S34" s="113">
        <v>0</v>
      </c>
      <c r="T34" s="113">
        <v>0</v>
      </c>
      <c r="U34" s="114">
        <v>0</v>
      </c>
      <c r="V34" s="114">
        <v>0</v>
      </c>
      <c r="W34" s="114">
        <v>0</v>
      </c>
      <c r="X34" s="114">
        <v>68000</v>
      </c>
      <c r="Y34" s="113">
        <v>80000</v>
      </c>
      <c r="Z34" s="116">
        <f t="shared" si="11"/>
        <v>32000</v>
      </c>
      <c r="AA34" s="114">
        <v>96000</v>
      </c>
      <c r="AB34" s="116">
        <f t="shared" si="15"/>
        <v>44000</v>
      </c>
      <c r="AC34" s="126">
        <v>0</v>
      </c>
      <c r="AD34" s="116">
        <f t="shared" si="6"/>
        <v>253600</v>
      </c>
      <c r="AE34" s="114">
        <v>0</v>
      </c>
      <c r="AF34" s="116">
        <v>20640</v>
      </c>
      <c r="AG34" s="114">
        <v>17400</v>
      </c>
      <c r="AH34" s="113">
        <v>8700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6000</v>
      </c>
      <c r="AO34" s="113">
        <v>0</v>
      </c>
      <c r="AP34" s="113"/>
      <c r="AQ34" s="113">
        <v>0</v>
      </c>
      <c r="AR34" s="113">
        <v>5000</v>
      </c>
      <c r="AS34" s="113"/>
      <c r="AT34" s="117">
        <f>VLOOKUP(L34,人事費!A:X,13,FALSE)</f>
        <v>13179800</v>
      </c>
      <c r="AU34" s="117">
        <f>VLOOKUP(L34,人事費!A:X,14,FALSE)</f>
        <v>0</v>
      </c>
      <c r="AV34" s="140">
        <v>1915500</v>
      </c>
      <c r="AW34" s="116">
        <v>231800</v>
      </c>
      <c r="AX34" s="70"/>
      <c r="AY34" s="125">
        <v>35840</v>
      </c>
      <c r="AZ34" s="119"/>
      <c r="BA34" s="119"/>
      <c r="BB34" s="119"/>
      <c r="BC34" s="119"/>
      <c r="BD34" s="120">
        <v>23500</v>
      </c>
      <c r="BE34" s="121">
        <v>0</v>
      </c>
      <c r="BF34" s="117">
        <f>VLOOKUP(L34,人事費!A:X,22,FALSE)</f>
        <v>1447405</v>
      </c>
      <c r="BG34" s="117">
        <f>VLOOKUP(L34,人事費!A:X,23,FALSE)</f>
        <v>1595697</v>
      </c>
      <c r="BH34" s="117">
        <f>VLOOKUP(L34,人事費!A:X,15,FALSE)+VLOOKUP(L34,人事費!A:X,19,FALSE)</f>
        <v>1247882</v>
      </c>
      <c r="BI34" s="117">
        <f>VLOOKUP(L34,人事費!A:X,16,FALSE)</f>
        <v>316071</v>
      </c>
      <c r="BJ34" s="117">
        <f>VLOOKUP(L34,人事費!A:X,17,FALSE)+VLOOKUP(L34,人事費!A:X,18,FALSE)</f>
        <v>972618</v>
      </c>
      <c r="BK34" s="111">
        <v>19500</v>
      </c>
      <c r="BL34" s="117">
        <f>VLOOKUP(L34,人事費!A:X,20,FALSE)</f>
        <v>172000</v>
      </c>
      <c r="BM34" s="110">
        <v>0</v>
      </c>
      <c r="BN34" s="110">
        <v>0</v>
      </c>
      <c r="BO34" s="110">
        <v>2779116</v>
      </c>
      <c r="BP34" s="110">
        <v>0</v>
      </c>
      <c r="BQ34" s="122">
        <v>0</v>
      </c>
      <c r="BR34" s="122">
        <v>464472</v>
      </c>
      <c r="BS34" s="110">
        <v>0</v>
      </c>
      <c r="BT34" s="110">
        <v>0</v>
      </c>
      <c r="BU34" s="64"/>
      <c r="BV34" s="109">
        <f t="shared" si="7"/>
        <v>915000</v>
      </c>
      <c r="BW34" s="109">
        <f t="shared" si="8"/>
        <v>21158000</v>
      </c>
      <c r="BX34" s="109">
        <f t="shared" si="12"/>
        <v>3244000</v>
      </c>
      <c r="BY34" s="109">
        <f t="shared" si="9"/>
        <v>0</v>
      </c>
      <c r="BZ34" s="109">
        <f t="shared" si="13"/>
        <v>25317000</v>
      </c>
    </row>
    <row r="35" spans="1:78" ht="16.5">
      <c r="A35" s="75"/>
      <c r="B35" s="146">
        <v>1</v>
      </c>
      <c r="C35" s="76">
        <f>人事費!B35</f>
        <v>8</v>
      </c>
      <c r="D35" s="76">
        <f>人事費!D35</f>
        <v>16</v>
      </c>
      <c r="E35" s="76">
        <f>人事費!E35</f>
        <v>2</v>
      </c>
      <c r="F35" s="76">
        <f>人事費!F35</f>
        <v>0</v>
      </c>
      <c r="G35" s="76">
        <f>人事費!G35</f>
        <v>1</v>
      </c>
      <c r="H35" s="76">
        <f>人事費!H35</f>
        <v>0</v>
      </c>
      <c r="I35" s="76">
        <f>人事費!I35</f>
        <v>0</v>
      </c>
      <c r="J35" s="77">
        <f t="shared" si="10"/>
        <v>16</v>
      </c>
      <c r="K35" s="442">
        <v>2</v>
      </c>
      <c r="L35" s="142" t="s">
        <v>183</v>
      </c>
      <c r="M35" s="143">
        <f t="shared" si="4"/>
        <v>27257279</v>
      </c>
      <c r="N35" s="110">
        <v>153000</v>
      </c>
      <c r="O35" s="110">
        <v>66000</v>
      </c>
      <c r="P35" s="114">
        <v>0</v>
      </c>
      <c r="Q35" s="114">
        <v>0</v>
      </c>
      <c r="R35" s="116">
        <f t="shared" si="5"/>
        <v>64800</v>
      </c>
      <c r="S35" s="113">
        <v>30000</v>
      </c>
      <c r="T35" s="113">
        <v>3000</v>
      </c>
      <c r="U35" s="114">
        <v>0</v>
      </c>
      <c r="V35" s="114">
        <v>0</v>
      </c>
      <c r="W35" s="114">
        <v>0</v>
      </c>
      <c r="X35" s="114">
        <v>68250</v>
      </c>
      <c r="Y35" s="113">
        <v>80000</v>
      </c>
      <c r="Z35" s="116">
        <f t="shared" si="11"/>
        <v>32000</v>
      </c>
      <c r="AA35" s="114">
        <v>96000</v>
      </c>
      <c r="AB35" s="116">
        <f t="shared" si="15"/>
        <v>44000</v>
      </c>
      <c r="AC35" s="126">
        <v>0</v>
      </c>
      <c r="AD35" s="116">
        <f t="shared" si="6"/>
        <v>253600</v>
      </c>
      <c r="AE35" s="114">
        <v>0</v>
      </c>
      <c r="AF35" s="116">
        <v>20640</v>
      </c>
      <c r="AG35" s="114">
        <v>26400</v>
      </c>
      <c r="AH35" s="113">
        <v>13200</v>
      </c>
      <c r="AI35" s="114">
        <v>12000</v>
      </c>
      <c r="AJ35" s="114">
        <v>7200</v>
      </c>
      <c r="AK35" s="114">
        <v>0</v>
      </c>
      <c r="AL35" s="114">
        <v>0</v>
      </c>
      <c r="AM35" s="114">
        <v>0</v>
      </c>
      <c r="AN35" s="114">
        <v>12000</v>
      </c>
      <c r="AO35" s="113">
        <v>0</v>
      </c>
      <c r="AP35" s="113"/>
      <c r="AQ35" s="113">
        <v>0</v>
      </c>
      <c r="AR35" s="113">
        <v>0</v>
      </c>
      <c r="AS35" s="113"/>
      <c r="AT35" s="117">
        <f>VLOOKUP(L35,人事費!A:X,13,FALSE)</f>
        <v>13911511</v>
      </c>
      <c r="AU35" s="117">
        <f>VLOOKUP(L35,人事費!A:X,14,FALSE)</f>
        <v>0</v>
      </c>
      <c r="AV35" s="140">
        <v>1304700</v>
      </c>
      <c r="AW35" s="116">
        <v>231800</v>
      </c>
      <c r="AX35" s="70"/>
      <c r="AY35" s="125">
        <v>35840</v>
      </c>
      <c r="AZ35" s="119"/>
      <c r="BA35" s="119"/>
      <c r="BB35" s="119"/>
      <c r="BC35" s="119"/>
      <c r="BD35" s="120">
        <v>23500</v>
      </c>
      <c r="BE35" s="121">
        <v>0</v>
      </c>
      <c r="BF35" s="117">
        <f>VLOOKUP(L35,人事費!A:X,22,FALSE)</f>
        <v>1882285</v>
      </c>
      <c r="BG35" s="117">
        <f>VLOOKUP(L35,人事費!A:X,23,FALSE)</f>
        <v>1688594</v>
      </c>
      <c r="BH35" s="117">
        <f>VLOOKUP(L35,人事費!A:X,15,FALSE)+VLOOKUP(L35,人事費!A:X,19,FALSE)</f>
        <v>1427258</v>
      </c>
      <c r="BI35" s="117">
        <f>VLOOKUP(L35,人事費!A:X,16,FALSE)</f>
        <v>411859</v>
      </c>
      <c r="BJ35" s="117">
        <f>VLOOKUP(L35,人事費!A:X,17,FALSE)+VLOOKUP(L35,人事費!A:X,18,FALSE)</f>
        <v>862696</v>
      </c>
      <c r="BK35" s="111">
        <v>25000</v>
      </c>
      <c r="BL35" s="117">
        <f>VLOOKUP(L35,人事費!A:X,20,FALSE)</f>
        <v>224000</v>
      </c>
      <c r="BM35" s="110">
        <v>0</v>
      </c>
      <c r="BN35" s="110">
        <v>0</v>
      </c>
      <c r="BO35" s="110">
        <v>3684474</v>
      </c>
      <c r="BP35" s="110">
        <v>0</v>
      </c>
      <c r="BQ35" s="110">
        <v>0</v>
      </c>
      <c r="BR35" s="122">
        <v>471672</v>
      </c>
      <c r="BS35" s="110">
        <v>90000</v>
      </c>
      <c r="BT35" s="110">
        <v>0</v>
      </c>
      <c r="BU35" s="64"/>
      <c r="BV35" s="109">
        <f t="shared" si="7"/>
        <v>982000</v>
      </c>
      <c r="BW35" s="109">
        <f t="shared" si="8"/>
        <v>22029000</v>
      </c>
      <c r="BX35" s="109">
        <f t="shared" si="12"/>
        <v>4156000</v>
      </c>
      <c r="BY35" s="109">
        <f t="shared" si="9"/>
        <v>90000</v>
      </c>
      <c r="BZ35" s="109">
        <f t="shared" si="13"/>
        <v>27257000</v>
      </c>
    </row>
    <row r="36" spans="1:78" ht="16.5">
      <c r="A36" s="75"/>
      <c r="B36" s="146"/>
      <c r="C36" s="76">
        <f>人事費!B36</f>
        <v>6</v>
      </c>
      <c r="D36" s="76">
        <f>人事費!D36</f>
        <v>13</v>
      </c>
      <c r="E36" s="76">
        <f>人事費!E36</f>
        <v>0</v>
      </c>
      <c r="F36" s="76">
        <f>人事費!F36</f>
        <v>0</v>
      </c>
      <c r="G36" s="76">
        <f>人事費!G36</f>
        <v>0</v>
      </c>
      <c r="H36" s="76">
        <f>人事費!H36</f>
        <v>0</v>
      </c>
      <c r="I36" s="76">
        <f>人事費!I36</f>
        <v>1</v>
      </c>
      <c r="J36" s="77">
        <f t="shared" si="10"/>
        <v>14</v>
      </c>
      <c r="K36" s="442">
        <v>0</v>
      </c>
      <c r="L36" s="142" t="s">
        <v>184</v>
      </c>
      <c r="M36" s="143">
        <f t="shared" si="4"/>
        <v>20742367</v>
      </c>
      <c r="N36" s="110">
        <v>120000</v>
      </c>
      <c r="O36" s="110">
        <v>51000</v>
      </c>
      <c r="P36" s="114">
        <v>0</v>
      </c>
      <c r="Q36" s="114">
        <v>0</v>
      </c>
      <c r="R36" s="116">
        <f t="shared" si="5"/>
        <v>63600</v>
      </c>
      <c r="S36" s="113">
        <v>0</v>
      </c>
      <c r="T36" s="113">
        <v>0</v>
      </c>
      <c r="U36" s="114">
        <v>51000</v>
      </c>
      <c r="V36" s="114">
        <v>23495</v>
      </c>
      <c r="W36" s="114">
        <v>491000</v>
      </c>
      <c r="X36" s="114">
        <v>128250</v>
      </c>
      <c r="Y36" s="113">
        <v>0</v>
      </c>
      <c r="Z36" s="116">
        <f t="shared" si="11"/>
        <v>28000</v>
      </c>
      <c r="AA36" s="114">
        <v>36000</v>
      </c>
      <c r="AB36" s="116">
        <f t="shared" si="15"/>
        <v>42000</v>
      </c>
      <c r="AC36" s="126">
        <v>37356</v>
      </c>
      <c r="AD36" s="116">
        <f t="shared" si="6"/>
        <v>241200</v>
      </c>
      <c r="AE36" s="114">
        <v>0</v>
      </c>
      <c r="AF36" s="116">
        <v>18480</v>
      </c>
      <c r="AG36" s="114">
        <v>5400</v>
      </c>
      <c r="AH36" s="113">
        <v>2700</v>
      </c>
      <c r="AI36" s="114">
        <v>0</v>
      </c>
      <c r="AJ36" s="114">
        <v>0</v>
      </c>
      <c r="AK36" s="114">
        <v>6300</v>
      </c>
      <c r="AL36" s="114">
        <v>1200</v>
      </c>
      <c r="AM36" s="114">
        <v>6876</v>
      </c>
      <c r="AN36" s="114">
        <v>0</v>
      </c>
      <c r="AO36" s="113">
        <v>0</v>
      </c>
      <c r="AP36" s="113"/>
      <c r="AQ36" s="113">
        <v>0</v>
      </c>
      <c r="AR36" s="113">
        <v>0</v>
      </c>
      <c r="AS36" s="113"/>
      <c r="AT36" s="117">
        <f>VLOOKUP(L36,人事費!A:X,13,FALSE)</f>
        <v>10807745</v>
      </c>
      <c r="AU36" s="117">
        <f>VLOOKUP(L36,人事費!A:X,14,FALSE)</f>
        <v>390300</v>
      </c>
      <c r="AV36" s="116">
        <v>0</v>
      </c>
      <c r="AW36" s="116">
        <v>0</v>
      </c>
      <c r="AX36" s="70"/>
      <c r="AY36" s="125">
        <v>26880</v>
      </c>
      <c r="AZ36" s="119"/>
      <c r="BA36" s="119"/>
      <c r="BB36" s="119"/>
      <c r="BC36" s="119"/>
      <c r="BD36" s="120">
        <v>23500</v>
      </c>
      <c r="BE36" s="121">
        <v>0</v>
      </c>
      <c r="BF36" s="117">
        <f>VLOOKUP(L36,人事費!A:X,22,FALSE)</f>
        <v>1394295</v>
      </c>
      <c r="BG36" s="117">
        <f>VLOOKUP(L36,人事費!A:X,23,FALSE)</f>
        <v>1375147</v>
      </c>
      <c r="BH36" s="117">
        <f>VLOOKUP(L36,人事費!A:X,15,FALSE)+VLOOKUP(L36,人事費!A:X,19,FALSE)</f>
        <v>1091144</v>
      </c>
      <c r="BI36" s="117">
        <f>VLOOKUP(L36,人事費!A:X,16,FALSE)</f>
        <v>290347</v>
      </c>
      <c r="BJ36" s="117">
        <f>VLOOKUP(L36,人事費!A:X,17,FALSE)+VLOOKUP(L36,人事費!A:X,18,FALSE)</f>
        <v>822664</v>
      </c>
      <c r="BK36" s="111">
        <v>20500</v>
      </c>
      <c r="BL36" s="117">
        <f>VLOOKUP(L36,人事費!A:X,20,FALSE)</f>
        <v>222800</v>
      </c>
      <c r="BM36" s="110">
        <v>0</v>
      </c>
      <c r="BN36" s="110">
        <v>0</v>
      </c>
      <c r="BO36" s="110">
        <v>2418660</v>
      </c>
      <c r="BP36" s="110">
        <v>0</v>
      </c>
      <c r="BQ36" s="110">
        <v>0</v>
      </c>
      <c r="BR36" s="122">
        <v>504528</v>
      </c>
      <c r="BS36" s="110">
        <v>0</v>
      </c>
      <c r="BT36" s="110">
        <v>0</v>
      </c>
      <c r="BU36" s="64"/>
      <c r="BV36" s="109">
        <f t="shared" si="7"/>
        <v>1354000</v>
      </c>
      <c r="BW36" s="109">
        <f t="shared" si="8"/>
        <v>16465000</v>
      </c>
      <c r="BX36" s="109">
        <f t="shared" si="12"/>
        <v>2923000</v>
      </c>
      <c r="BY36" s="109">
        <f t="shared" si="9"/>
        <v>0</v>
      </c>
      <c r="BZ36" s="109">
        <f t="shared" si="13"/>
        <v>20742000</v>
      </c>
    </row>
    <row r="37" spans="1:78" ht="16.5">
      <c r="A37" s="75"/>
      <c r="B37" s="146">
        <v>1</v>
      </c>
      <c r="C37" s="76">
        <f>人事費!B37</f>
        <v>7</v>
      </c>
      <c r="D37" s="76">
        <f>人事費!D37</f>
        <v>14</v>
      </c>
      <c r="E37" s="76">
        <f>人事費!E37</f>
        <v>1</v>
      </c>
      <c r="F37" s="76">
        <f>人事費!F37</f>
        <v>0</v>
      </c>
      <c r="G37" s="76">
        <f>人事費!G37</f>
        <v>1</v>
      </c>
      <c r="H37" s="76">
        <f>人事費!H37</f>
        <v>0</v>
      </c>
      <c r="I37" s="76">
        <f>人事費!I37</f>
        <v>0</v>
      </c>
      <c r="J37" s="77">
        <f t="shared" si="10"/>
        <v>14</v>
      </c>
      <c r="K37" s="442">
        <v>1</v>
      </c>
      <c r="L37" s="142" t="s">
        <v>185</v>
      </c>
      <c r="M37" s="143">
        <f t="shared" si="4"/>
        <v>22763055</v>
      </c>
      <c r="N37" s="110">
        <v>136000</v>
      </c>
      <c r="O37" s="110">
        <v>59000</v>
      </c>
      <c r="P37" s="114">
        <v>0</v>
      </c>
      <c r="Q37" s="114">
        <v>0</v>
      </c>
      <c r="R37" s="116">
        <f t="shared" si="5"/>
        <v>64200</v>
      </c>
      <c r="S37" s="113">
        <v>30000</v>
      </c>
      <c r="T37" s="113">
        <v>3000</v>
      </c>
      <c r="U37" s="114">
        <v>0</v>
      </c>
      <c r="V37" s="114">
        <v>0</v>
      </c>
      <c r="W37" s="114">
        <v>0</v>
      </c>
      <c r="X37" s="114">
        <v>164250</v>
      </c>
      <c r="Y37" s="113">
        <v>80000</v>
      </c>
      <c r="Z37" s="116">
        <f t="shared" si="11"/>
        <v>28000</v>
      </c>
      <c r="AA37" s="114">
        <v>0</v>
      </c>
      <c r="AB37" s="116">
        <f t="shared" si="15"/>
        <v>43000</v>
      </c>
      <c r="AC37" s="126">
        <v>0</v>
      </c>
      <c r="AD37" s="116">
        <f t="shared" si="6"/>
        <v>247400</v>
      </c>
      <c r="AE37" s="114">
        <v>0</v>
      </c>
      <c r="AF37" s="116">
        <v>19560</v>
      </c>
      <c r="AG37" s="114">
        <v>5600</v>
      </c>
      <c r="AH37" s="113">
        <v>2800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6000</v>
      </c>
      <c r="AO37" s="113">
        <v>0</v>
      </c>
      <c r="AP37" s="113"/>
      <c r="AQ37" s="113">
        <v>0</v>
      </c>
      <c r="AR37" s="113">
        <v>0</v>
      </c>
      <c r="AS37" s="113"/>
      <c r="AT37" s="117">
        <f>VLOOKUP(L37,人事費!A:X,13,FALSE)</f>
        <v>12794010</v>
      </c>
      <c r="AU37" s="117">
        <f>VLOOKUP(L37,人事費!A:X,14,FALSE)</f>
        <v>0</v>
      </c>
      <c r="AV37" s="140">
        <v>693900</v>
      </c>
      <c r="AW37" s="116">
        <v>231800</v>
      </c>
      <c r="AX37" s="70"/>
      <c r="AY37" s="125">
        <v>31360</v>
      </c>
      <c r="AZ37" s="119"/>
      <c r="BA37" s="119"/>
      <c r="BB37" s="119"/>
      <c r="BC37" s="119"/>
      <c r="BD37" s="120">
        <v>23500</v>
      </c>
      <c r="BE37" s="121">
        <v>0</v>
      </c>
      <c r="BF37" s="117">
        <f>VLOOKUP(L37,人事費!A:X,22,FALSE)</f>
        <v>1587510</v>
      </c>
      <c r="BG37" s="117">
        <f>VLOOKUP(L37,人事費!A:X,23,FALSE)</f>
        <v>1550456</v>
      </c>
      <c r="BH37" s="117">
        <f>VLOOKUP(L37,人事費!A:X,15,FALSE)+VLOOKUP(L37,人事費!A:X,19,FALSE)</f>
        <v>1313572</v>
      </c>
      <c r="BI37" s="117">
        <f>VLOOKUP(L37,人事費!A:X,16,FALSE)</f>
        <v>376630</v>
      </c>
      <c r="BJ37" s="117">
        <f>VLOOKUP(L37,人事費!A:X,17,FALSE)+VLOOKUP(L37,人事費!A:X,18,FALSE)</f>
        <v>788076</v>
      </c>
      <c r="BK37" s="111">
        <v>25000</v>
      </c>
      <c r="BL37" s="117">
        <f>VLOOKUP(L37,人事費!A:X,20,FALSE)</f>
        <v>197600</v>
      </c>
      <c r="BM37" s="110">
        <v>0</v>
      </c>
      <c r="BN37" s="110">
        <v>0</v>
      </c>
      <c r="BO37" s="110">
        <v>2028247</v>
      </c>
      <c r="BP37" s="110">
        <v>0</v>
      </c>
      <c r="BQ37" s="110">
        <v>232584</v>
      </c>
      <c r="BR37" s="122">
        <v>0</v>
      </c>
      <c r="BS37" s="110">
        <v>0</v>
      </c>
      <c r="BT37" s="110">
        <v>0</v>
      </c>
      <c r="BU37" s="64"/>
      <c r="BV37" s="109">
        <f t="shared" si="7"/>
        <v>889000</v>
      </c>
      <c r="BW37" s="109">
        <f t="shared" si="8"/>
        <v>19613000</v>
      </c>
      <c r="BX37" s="109">
        <f t="shared" si="12"/>
        <v>2261000</v>
      </c>
      <c r="BY37" s="109">
        <f t="shared" si="9"/>
        <v>0</v>
      </c>
      <c r="BZ37" s="109">
        <f t="shared" si="13"/>
        <v>22763000</v>
      </c>
    </row>
    <row r="38" spans="1:78" ht="16.5">
      <c r="A38" s="75"/>
      <c r="B38" s="146"/>
      <c r="C38" s="76">
        <f>人事費!B38</f>
        <v>5</v>
      </c>
      <c r="D38" s="76">
        <f>人事費!D38</f>
        <v>12</v>
      </c>
      <c r="E38" s="76">
        <f>人事費!E38</f>
        <v>0</v>
      </c>
      <c r="F38" s="76">
        <f>人事費!F38</f>
        <v>0</v>
      </c>
      <c r="G38" s="76">
        <f>人事費!G38</f>
        <v>0</v>
      </c>
      <c r="H38" s="76">
        <f>人事費!H38</f>
        <v>0</v>
      </c>
      <c r="I38" s="76">
        <f>人事費!I38</f>
        <v>0</v>
      </c>
      <c r="J38" s="77">
        <f t="shared" si="10"/>
        <v>12</v>
      </c>
      <c r="K38" s="442">
        <v>1</v>
      </c>
      <c r="L38" s="142" t="s">
        <v>186</v>
      </c>
      <c r="M38" s="143">
        <f t="shared" si="4"/>
        <v>19592774</v>
      </c>
      <c r="N38" s="110">
        <v>101000</v>
      </c>
      <c r="O38" s="110">
        <v>43000</v>
      </c>
      <c r="P38" s="114">
        <v>0</v>
      </c>
      <c r="Q38" s="114">
        <v>0</v>
      </c>
      <c r="R38" s="116">
        <f t="shared" si="5"/>
        <v>63000</v>
      </c>
      <c r="S38" s="113">
        <v>0</v>
      </c>
      <c r="T38" s="113">
        <v>0</v>
      </c>
      <c r="U38" s="114">
        <v>0</v>
      </c>
      <c r="V38" s="114">
        <v>0</v>
      </c>
      <c r="W38" s="114">
        <v>0</v>
      </c>
      <c r="X38" s="114">
        <v>68250</v>
      </c>
      <c r="Y38" s="113">
        <v>80000</v>
      </c>
      <c r="Z38" s="116">
        <f t="shared" si="11"/>
        <v>24000</v>
      </c>
      <c r="AA38" s="114">
        <v>96000</v>
      </c>
      <c r="AB38" s="116">
        <f t="shared" si="15"/>
        <v>41000</v>
      </c>
      <c r="AC38" s="126">
        <v>0</v>
      </c>
      <c r="AD38" s="116">
        <f t="shared" si="6"/>
        <v>235000</v>
      </c>
      <c r="AE38" s="114">
        <v>0</v>
      </c>
      <c r="AF38" s="116">
        <v>17400</v>
      </c>
      <c r="AG38" s="114">
        <v>4400</v>
      </c>
      <c r="AH38" s="113">
        <v>2200</v>
      </c>
      <c r="AI38" s="114">
        <v>0</v>
      </c>
      <c r="AJ38" s="114">
        <v>0</v>
      </c>
      <c r="AK38" s="114">
        <v>0</v>
      </c>
      <c r="AL38" s="114">
        <v>0</v>
      </c>
      <c r="AM38" s="114">
        <v>0</v>
      </c>
      <c r="AN38" s="114">
        <v>6000</v>
      </c>
      <c r="AO38" s="113">
        <v>0</v>
      </c>
      <c r="AP38" s="113"/>
      <c r="AQ38" s="113">
        <v>0</v>
      </c>
      <c r="AR38" s="113">
        <v>18000</v>
      </c>
      <c r="AS38" s="113"/>
      <c r="AT38" s="117">
        <f>VLOOKUP(L38,人事費!A:X,13,FALSE)</f>
        <v>10630626</v>
      </c>
      <c r="AU38" s="117">
        <f>VLOOKUP(L38,人事費!A:X,14,FALSE)</f>
        <v>0</v>
      </c>
      <c r="AV38" s="116">
        <v>0</v>
      </c>
      <c r="AW38" s="116">
        <v>0</v>
      </c>
      <c r="AX38" s="70"/>
      <c r="AY38" s="125">
        <v>22400</v>
      </c>
      <c r="AZ38" s="119"/>
      <c r="BA38" s="119"/>
      <c r="BB38" s="119"/>
      <c r="BC38" s="119"/>
      <c r="BD38" s="120">
        <v>23500</v>
      </c>
      <c r="BE38" s="121">
        <v>0</v>
      </c>
      <c r="BF38" s="117">
        <f>VLOOKUP(L38,人事費!A:X,22,FALSE)</f>
        <v>1467970</v>
      </c>
      <c r="BG38" s="117">
        <f>VLOOKUP(L38,人事費!A:X,23,FALSE)</f>
        <v>1319533</v>
      </c>
      <c r="BH38" s="117">
        <f>VLOOKUP(L38,人事費!A:X,15,FALSE)+VLOOKUP(L38,人事費!A:X,19,FALSE)</f>
        <v>1123227</v>
      </c>
      <c r="BI38" s="117">
        <f>VLOOKUP(L38,人事費!A:X,16,FALSE)</f>
        <v>321883</v>
      </c>
      <c r="BJ38" s="117">
        <f>VLOOKUP(L38,人事費!A:X,17,FALSE)+VLOOKUP(L38,人事費!A:X,18,FALSE)</f>
        <v>677125</v>
      </c>
      <c r="BK38" s="111">
        <v>25000</v>
      </c>
      <c r="BL38" s="117">
        <f>VLOOKUP(L38,人事費!A:X,20,FALSE)</f>
        <v>196000</v>
      </c>
      <c r="BM38" s="110">
        <v>0</v>
      </c>
      <c r="BN38" s="110">
        <v>0</v>
      </c>
      <c r="BO38" s="110">
        <v>2341884</v>
      </c>
      <c r="BP38" s="110">
        <v>0</v>
      </c>
      <c r="BQ38" s="110">
        <v>0</v>
      </c>
      <c r="BR38" s="122">
        <v>545376</v>
      </c>
      <c r="BS38" s="110">
        <v>99000</v>
      </c>
      <c r="BT38" s="110">
        <v>0</v>
      </c>
      <c r="BU38" s="64"/>
      <c r="BV38" s="109">
        <f t="shared" si="7"/>
        <v>799000</v>
      </c>
      <c r="BW38" s="109">
        <f t="shared" si="8"/>
        <v>15807000</v>
      </c>
      <c r="BX38" s="109">
        <f t="shared" si="12"/>
        <v>2887000</v>
      </c>
      <c r="BY38" s="109">
        <f t="shared" si="9"/>
        <v>99000</v>
      </c>
      <c r="BZ38" s="109">
        <f t="shared" si="13"/>
        <v>19592000</v>
      </c>
    </row>
    <row r="39" spans="1:78" ht="16.5">
      <c r="A39" s="75"/>
      <c r="B39" s="146">
        <v>2</v>
      </c>
      <c r="C39" s="76">
        <f>人事費!B39</f>
        <v>15</v>
      </c>
      <c r="D39" s="76">
        <f>人事費!D39</f>
        <v>30</v>
      </c>
      <c r="E39" s="76">
        <f>人事費!E39</f>
        <v>2</v>
      </c>
      <c r="F39" s="76">
        <f>人事費!F39</f>
        <v>0</v>
      </c>
      <c r="G39" s="76">
        <f>人事費!G39</f>
        <v>1</v>
      </c>
      <c r="H39" s="76">
        <f>人事費!H39</f>
        <v>0</v>
      </c>
      <c r="I39" s="76">
        <f>人事費!I39</f>
        <v>0</v>
      </c>
      <c r="J39" s="77">
        <f t="shared" si="10"/>
        <v>30</v>
      </c>
      <c r="K39" s="442">
        <v>4</v>
      </c>
      <c r="L39" s="142" t="s">
        <v>187</v>
      </c>
      <c r="M39" s="143">
        <f t="shared" ref="M39:M70" si="16">SUM(N39:BU39)</f>
        <v>47321588</v>
      </c>
      <c r="N39" s="110">
        <v>258000</v>
      </c>
      <c r="O39" s="110">
        <v>111000</v>
      </c>
      <c r="P39" s="114">
        <v>0</v>
      </c>
      <c r="Q39" s="114">
        <v>0</v>
      </c>
      <c r="R39" s="116">
        <f t="shared" ref="R39:R70" si="17">60000+C39*600</f>
        <v>69000</v>
      </c>
      <c r="S39" s="113">
        <v>30000</v>
      </c>
      <c r="T39" s="113">
        <v>3000</v>
      </c>
      <c r="U39" s="114">
        <v>76500</v>
      </c>
      <c r="V39" s="114">
        <v>27178</v>
      </c>
      <c r="W39" s="114">
        <v>730504</v>
      </c>
      <c r="X39" s="114">
        <v>164250</v>
      </c>
      <c r="Y39" s="113">
        <v>80000</v>
      </c>
      <c r="Z39" s="116">
        <f t="shared" si="11"/>
        <v>60000</v>
      </c>
      <c r="AA39" s="114">
        <v>0</v>
      </c>
      <c r="AB39" s="116">
        <f t="shared" si="15"/>
        <v>52000</v>
      </c>
      <c r="AC39" s="126">
        <v>108037</v>
      </c>
      <c r="AD39" s="116">
        <f t="shared" ref="AD39:AD70" si="18">(20000*12+C39*600*12+A39*10000*12)-AB39</f>
        <v>296000</v>
      </c>
      <c r="AE39" s="114">
        <v>0</v>
      </c>
      <c r="AF39" s="116">
        <v>27870</v>
      </c>
      <c r="AG39" s="114">
        <v>32000</v>
      </c>
      <c r="AH39" s="113">
        <v>16000</v>
      </c>
      <c r="AI39" s="114">
        <v>36000</v>
      </c>
      <c r="AJ39" s="114">
        <v>21600</v>
      </c>
      <c r="AK39" s="114">
        <v>17530</v>
      </c>
      <c r="AL39" s="114">
        <v>1800</v>
      </c>
      <c r="AM39" s="114">
        <v>13056</v>
      </c>
      <c r="AN39" s="114">
        <v>24000</v>
      </c>
      <c r="AO39" s="113">
        <v>0</v>
      </c>
      <c r="AP39" s="113"/>
      <c r="AQ39" s="113">
        <v>0</v>
      </c>
      <c r="AR39" s="113">
        <v>120000</v>
      </c>
      <c r="AS39" s="113"/>
      <c r="AT39" s="117">
        <f>VLOOKUP(L39,人事費!A:X,13,FALSE)</f>
        <v>22460351</v>
      </c>
      <c r="AU39" s="117">
        <f>VLOOKUP(L39,人事費!A:X,14,FALSE)</f>
        <v>0</v>
      </c>
      <c r="AV39" s="140">
        <v>1304700</v>
      </c>
      <c r="AW39" s="116">
        <v>231800</v>
      </c>
      <c r="AX39" s="70"/>
      <c r="AY39" s="125">
        <v>67200</v>
      </c>
      <c r="AZ39" s="119"/>
      <c r="BA39" s="119"/>
      <c r="BB39" s="119"/>
      <c r="BC39" s="119"/>
      <c r="BD39" s="120">
        <v>23500</v>
      </c>
      <c r="BE39" s="121">
        <v>0</v>
      </c>
      <c r="BF39" s="117">
        <f>VLOOKUP(L39,人事費!A:X,22,FALSE)</f>
        <v>2606720</v>
      </c>
      <c r="BG39" s="117">
        <f>VLOOKUP(L39,人事費!A:X,23,FALSE)</f>
        <v>2729488</v>
      </c>
      <c r="BH39" s="117">
        <f>VLOOKUP(L39,人事費!A:X,15,FALSE)+VLOOKUP(L39,人事費!A:X,19,FALSE)</f>
        <v>2224690</v>
      </c>
      <c r="BI39" s="117">
        <f>VLOOKUP(L39,人事費!A:X,16,FALSE)</f>
        <v>575805</v>
      </c>
      <c r="BJ39" s="117">
        <f>VLOOKUP(L39,人事費!A:X,17,FALSE)+VLOOKUP(L39,人事費!A:X,18,FALSE)</f>
        <v>1667848</v>
      </c>
      <c r="BK39" s="111">
        <v>36500</v>
      </c>
      <c r="BL39" s="117">
        <f>VLOOKUP(L39,人事費!A:X,20,FALSE)</f>
        <v>255200</v>
      </c>
      <c r="BM39" s="110">
        <v>0</v>
      </c>
      <c r="BN39" s="110">
        <v>20000</v>
      </c>
      <c r="BO39" s="110">
        <v>9030253</v>
      </c>
      <c r="BP39" s="110">
        <v>0</v>
      </c>
      <c r="BQ39" s="122">
        <v>90984</v>
      </c>
      <c r="BR39" s="122">
        <v>1621224</v>
      </c>
      <c r="BS39" s="110">
        <v>0</v>
      </c>
      <c r="BT39" s="110">
        <v>0</v>
      </c>
      <c r="BU39" s="64"/>
      <c r="BV39" s="109">
        <f t="shared" ref="BV39:BV70" si="19">ROUND(SUM(N39:AS39),-3)</f>
        <v>2375000</v>
      </c>
      <c r="BW39" s="109">
        <f t="shared" ref="BW39:BW70" si="20">ROUND(SUM(AT39:BM39),-3)</f>
        <v>34184000</v>
      </c>
      <c r="BX39" s="109">
        <f t="shared" si="12"/>
        <v>10762000</v>
      </c>
      <c r="BY39" s="109">
        <f t="shared" ref="BY39:BY70" si="21">ROUND(SUM(BS39:BT39),-3)</f>
        <v>0</v>
      </c>
      <c r="BZ39" s="109">
        <f t="shared" si="13"/>
        <v>47321000</v>
      </c>
    </row>
    <row r="40" spans="1:78" ht="16.5">
      <c r="A40" s="75"/>
      <c r="B40" s="146">
        <v>1</v>
      </c>
      <c r="C40" s="76">
        <f>人事費!B40</f>
        <v>7</v>
      </c>
      <c r="D40" s="76">
        <f>人事費!D40</f>
        <v>16</v>
      </c>
      <c r="E40" s="76">
        <f>人事費!E40</f>
        <v>2</v>
      </c>
      <c r="F40" s="76">
        <f>人事費!F40</f>
        <v>0</v>
      </c>
      <c r="G40" s="76">
        <f>人事費!G40</f>
        <v>1</v>
      </c>
      <c r="H40" s="76">
        <f>人事費!H40</f>
        <v>0</v>
      </c>
      <c r="I40" s="76">
        <f>人事費!I40</f>
        <v>1</v>
      </c>
      <c r="J40" s="77">
        <f t="shared" si="10"/>
        <v>17</v>
      </c>
      <c r="K40" s="442">
        <v>2</v>
      </c>
      <c r="L40" s="142" t="s">
        <v>188</v>
      </c>
      <c r="M40" s="143">
        <f t="shared" si="16"/>
        <v>24870299</v>
      </c>
      <c r="N40" s="110">
        <v>136000</v>
      </c>
      <c r="O40" s="110">
        <v>59000</v>
      </c>
      <c r="P40" s="114">
        <v>0</v>
      </c>
      <c r="Q40" s="114">
        <v>0</v>
      </c>
      <c r="R40" s="116">
        <f t="shared" si="17"/>
        <v>64200</v>
      </c>
      <c r="S40" s="113">
        <v>0</v>
      </c>
      <c r="T40" s="113">
        <v>0</v>
      </c>
      <c r="U40" s="114">
        <v>25500</v>
      </c>
      <c r="V40" s="114">
        <v>23495</v>
      </c>
      <c r="W40" s="114">
        <v>492000</v>
      </c>
      <c r="X40" s="114">
        <v>68250</v>
      </c>
      <c r="Y40" s="113">
        <v>0</v>
      </c>
      <c r="Z40" s="116">
        <f t="shared" si="11"/>
        <v>34000</v>
      </c>
      <c r="AA40" s="114">
        <v>96000</v>
      </c>
      <c r="AB40" s="116">
        <f t="shared" si="15"/>
        <v>43000</v>
      </c>
      <c r="AC40" s="126">
        <v>44760</v>
      </c>
      <c r="AD40" s="116">
        <f t="shared" si="18"/>
        <v>247400</v>
      </c>
      <c r="AE40" s="114">
        <v>0</v>
      </c>
      <c r="AF40" s="116">
        <v>19560</v>
      </c>
      <c r="AG40" s="114">
        <v>9000</v>
      </c>
      <c r="AH40" s="113">
        <v>4500</v>
      </c>
      <c r="AI40" s="114">
        <v>0</v>
      </c>
      <c r="AJ40" s="114">
        <v>0</v>
      </c>
      <c r="AK40" s="114">
        <v>4500</v>
      </c>
      <c r="AL40" s="114">
        <v>600</v>
      </c>
      <c r="AM40" s="114">
        <v>5040</v>
      </c>
      <c r="AN40" s="114">
        <v>12000</v>
      </c>
      <c r="AO40" s="113">
        <v>0</v>
      </c>
      <c r="AP40" s="113"/>
      <c r="AQ40" s="113">
        <v>0</v>
      </c>
      <c r="AR40" s="113">
        <v>0</v>
      </c>
      <c r="AS40" s="113"/>
      <c r="AT40" s="117">
        <f>VLOOKUP(L40,人事費!A:X,13,FALSE)</f>
        <v>11413476</v>
      </c>
      <c r="AU40" s="117">
        <f>VLOOKUP(L40,人事費!A:X,14,FALSE)</f>
        <v>390300</v>
      </c>
      <c r="AV40" s="140">
        <v>1304700</v>
      </c>
      <c r="AW40" s="116">
        <v>231800</v>
      </c>
      <c r="AX40" s="70"/>
      <c r="AY40" s="125">
        <v>31360</v>
      </c>
      <c r="AZ40" s="119"/>
      <c r="BA40" s="119"/>
      <c r="BB40" s="119"/>
      <c r="BC40" s="119"/>
      <c r="BD40" s="120">
        <v>23500</v>
      </c>
      <c r="BE40" s="121">
        <v>0</v>
      </c>
      <c r="BF40" s="117">
        <f>VLOOKUP(L40,人事費!A:X,22,FALSE)</f>
        <v>1089525</v>
      </c>
      <c r="BG40" s="117">
        <f>VLOOKUP(L40,人事費!A:X,23,FALSE)</f>
        <v>1471339</v>
      </c>
      <c r="BH40" s="117">
        <f>VLOOKUP(L40,人事費!A:X,15,FALSE)+VLOOKUP(L40,人事費!A:X,19,FALSE)</f>
        <v>1068452</v>
      </c>
      <c r="BI40" s="117">
        <f>VLOOKUP(L40,人事費!A:X,16,FALSE)</f>
        <v>232218</v>
      </c>
      <c r="BJ40" s="117">
        <f>VLOOKUP(L40,人事費!A:X,17,FALSE)+VLOOKUP(L40,人事費!A:X,18,FALSE)</f>
        <v>1082140</v>
      </c>
      <c r="BK40" s="111">
        <v>16000</v>
      </c>
      <c r="BL40" s="117">
        <f>VLOOKUP(L40,人事費!A:X,20,FALSE)</f>
        <v>224000</v>
      </c>
      <c r="BM40" s="110">
        <v>0</v>
      </c>
      <c r="BN40" s="110">
        <v>0</v>
      </c>
      <c r="BO40" s="110">
        <v>4286904</v>
      </c>
      <c r="BP40" s="110">
        <v>0</v>
      </c>
      <c r="BQ40" s="110">
        <v>0</v>
      </c>
      <c r="BR40" s="122">
        <v>615780</v>
      </c>
      <c r="BS40" s="110">
        <v>0</v>
      </c>
      <c r="BT40" s="110">
        <v>0</v>
      </c>
      <c r="BU40" s="64"/>
      <c r="BV40" s="109">
        <f t="shared" si="19"/>
        <v>1389000</v>
      </c>
      <c r="BW40" s="109">
        <f t="shared" si="20"/>
        <v>18579000</v>
      </c>
      <c r="BX40" s="109">
        <f t="shared" si="12"/>
        <v>4903000</v>
      </c>
      <c r="BY40" s="109">
        <f t="shared" si="21"/>
        <v>0</v>
      </c>
      <c r="BZ40" s="109">
        <f t="shared" si="13"/>
        <v>24871000</v>
      </c>
    </row>
    <row r="41" spans="1:78" s="4" customFormat="1" ht="16.5">
      <c r="A41" s="75"/>
      <c r="B41" s="146">
        <v>1</v>
      </c>
      <c r="C41" s="76">
        <f>人事費!B41</f>
        <v>7</v>
      </c>
      <c r="D41" s="76">
        <f>人事費!D41</f>
        <v>14</v>
      </c>
      <c r="E41" s="76">
        <f>人事費!E41</f>
        <v>2</v>
      </c>
      <c r="F41" s="76">
        <f>人事費!F41</f>
        <v>0</v>
      </c>
      <c r="G41" s="76">
        <f>人事費!G41</f>
        <v>1</v>
      </c>
      <c r="H41" s="76">
        <f>人事費!H41</f>
        <v>0</v>
      </c>
      <c r="I41" s="76">
        <f>人事費!I41</f>
        <v>0</v>
      </c>
      <c r="J41" s="77">
        <f t="shared" si="10"/>
        <v>14</v>
      </c>
      <c r="K41" s="442">
        <v>0</v>
      </c>
      <c r="L41" s="142" t="s">
        <v>381</v>
      </c>
      <c r="M41" s="143">
        <f t="shared" si="16"/>
        <v>19818927</v>
      </c>
      <c r="N41" s="110">
        <v>136000</v>
      </c>
      <c r="O41" s="110">
        <v>59000</v>
      </c>
      <c r="P41" s="114">
        <v>0</v>
      </c>
      <c r="Q41" s="114">
        <v>0</v>
      </c>
      <c r="R41" s="116">
        <f t="shared" si="17"/>
        <v>64200</v>
      </c>
      <c r="S41" s="113">
        <v>0</v>
      </c>
      <c r="T41" s="113">
        <v>0</v>
      </c>
      <c r="U41" s="114">
        <v>0</v>
      </c>
      <c r="V41" s="114">
        <v>0</v>
      </c>
      <c r="W41" s="114">
        <v>0</v>
      </c>
      <c r="X41" s="114">
        <v>164250</v>
      </c>
      <c r="Y41" s="113">
        <v>60000</v>
      </c>
      <c r="Z41" s="116">
        <f t="shared" si="11"/>
        <v>28000</v>
      </c>
      <c r="AA41" s="114">
        <v>0</v>
      </c>
      <c r="AB41" s="116">
        <f t="shared" si="15"/>
        <v>43000</v>
      </c>
      <c r="AC41" s="126">
        <v>0</v>
      </c>
      <c r="AD41" s="116">
        <f t="shared" si="18"/>
        <v>247400</v>
      </c>
      <c r="AE41" s="114">
        <v>0</v>
      </c>
      <c r="AF41" s="116">
        <v>19560</v>
      </c>
      <c r="AG41" s="114">
        <v>5800</v>
      </c>
      <c r="AH41" s="113">
        <v>2900</v>
      </c>
      <c r="AI41" s="114">
        <v>0</v>
      </c>
      <c r="AJ41" s="114">
        <v>0</v>
      </c>
      <c r="AK41" s="114">
        <v>0</v>
      </c>
      <c r="AL41" s="114">
        <v>0</v>
      </c>
      <c r="AM41" s="114">
        <v>0</v>
      </c>
      <c r="AN41" s="114">
        <v>0</v>
      </c>
      <c r="AO41" s="113">
        <v>0</v>
      </c>
      <c r="AP41" s="113"/>
      <c r="AQ41" s="113">
        <v>0</v>
      </c>
      <c r="AR41" s="113">
        <v>0</v>
      </c>
      <c r="AS41" s="113"/>
      <c r="AT41" s="117">
        <f>VLOOKUP(L41,人事費!A:X,13,FALSE)</f>
        <v>10720084</v>
      </c>
      <c r="AU41" s="117">
        <f>VLOOKUP(L41,人事費!A:X,14,FALSE)</f>
        <v>0</v>
      </c>
      <c r="AV41" s="140">
        <v>1304700</v>
      </c>
      <c r="AW41" s="116">
        <v>231800</v>
      </c>
      <c r="AX41" s="70"/>
      <c r="AY41" s="125">
        <v>31360</v>
      </c>
      <c r="AZ41" s="119"/>
      <c r="BA41" s="119"/>
      <c r="BB41" s="119"/>
      <c r="BC41" s="119"/>
      <c r="BD41" s="120">
        <v>23500</v>
      </c>
      <c r="BE41" s="121">
        <v>0</v>
      </c>
      <c r="BF41" s="117">
        <f>VLOOKUP(L41,人事費!A:X,22,FALSE)</f>
        <v>1174845</v>
      </c>
      <c r="BG41" s="117">
        <f>VLOOKUP(L41,人事費!A:X,23,FALSE)</f>
        <v>1327720</v>
      </c>
      <c r="BH41" s="117">
        <f>VLOOKUP(L41,人事費!A:X,15,FALSE)+VLOOKUP(L41,人事費!A:X,19,FALSE)</f>
        <v>1011379</v>
      </c>
      <c r="BI41" s="117">
        <f>VLOOKUP(L41,人事費!A:X,16,FALSE)</f>
        <v>238967</v>
      </c>
      <c r="BJ41" s="117">
        <f>VLOOKUP(L41,人事費!A:X,17,FALSE)+VLOOKUP(L41,人事費!A:X,18,FALSE)</f>
        <v>899018</v>
      </c>
      <c r="BK41" s="111">
        <v>12500</v>
      </c>
      <c r="BL41" s="117">
        <f>VLOOKUP(L41,人事費!A:X,20,FALSE)</f>
        <v>184000</v>
      </c>
      <c r="BM41" s="110">
        <v>0</v>
      </c>
      <c r="BN41" s="110">
        <v>0</v>
      </c>
      <c r="BO41" s="110">
        <v>1697820</v>
      </c>
      <c r="BP41" s="110">
        <v>0</v>
      </c>
      <c r="BQ41" s="110">
        <v>0</v>
      </c>
      <c r="BR41" s="122">
        <v>131124</v>
      </c>
      <c r="BS41" s="110">
        <v>0</v>
      </c>
      <c r="BT41" s="110">
        <v>0</v>
      </c>
      <c r="BU41" s="64"/>
      <c r="BV41" s="109">
        <f t="shared" si="19"/>
        <v>830000</v>
      </c>
      <c r="BW41" s="109">
        <f t="shared" si="20"/>
        <v>17160000</v>
      </c>
      <c r="BX41" s="109">
        <f t="shared" si="12"/>
        <v>1829000</v>
      </c>
      <c r="BY41" s="109">
        <f t="shared" si="21"/>
        <v>0</v>
      </c>
      <c r="BZ41" s="109">
        <f t="shared" si="13"/>
        <v>19819000</v>
      </c>
    </row>
    <row r="42" spans="1:78" s="4" customFormat="1" ht="16.5">
      <c r="A42" s="75"/>
      <c r="B42" s="146">
        <v>1</v>
      </c>
      <c r="C42" s="76">
        <f>人事費!B42</f>
        <v>7</v>
      </c>
      <c r="D42" s="76">
        <f>人事費!D42</f>
        <v>16</v>
      </c>
      <c r="E42" s="76">
        <f>人事費!E42</f>
        <v>1</v>
      </c>
      <c r="F42" s="76">
        <f>人事費!F42</f>
        <v>0</v>
      </c>
      <c r="G42" s="76">
        <f>人事費!G42</f>
        <v>1</v>
      </c>
      <c r="H42" s="76">
        <f>人事費!H42</f>
        <v>0</v>
      </c>
      <c r="I42" s="76">
        <f>人事費!I42</f>
        <v>0</v>
      </c>
      <c r="J42" s="77">
        <f t="shared" si="10"/>
        <v>16</v>
      </c>
      <c r="K42" s="442">
        <v>1</v>
      </c>
      <c r="L42" s="142" t="s">
        <v>189</v>
      </c>
      <c r="M42" s="143">
        <f t="shared" si="16"/>
        <v>22814185</v>
      </c>
      <c r="N42" s="110">
        <v>136000</v>
      </c>
      <c r="O42" s="110">
        <v>59000</v>
      </c>
      <c r="P42" s="114">
        <v>0</v>
      </c>
      <c r="Q42" s="114">
        <v>0</v>
      </c>
      <c r="R42" s="116">
        <f t="shared" si="17"/>
        <v>64200</v>
      </c>
      <c r="S42" s="113">
        <v>0</v>
      </c>
      <c r="T42" s="113">
        <v>0</v>
      </c>
      <c r="U42" s="114">
        <v>0</v>
      </c>
      <c r="V42" s="114">
        <v>0</v>
      </c>
      <c r="W42" s="114">
        <v>0</v>
      </c>
      <c r="X42" s="114">
        <v>68250</v>
      </c>
      <c r="Y42" s="113">
        <v>60000</v>
      </c>
      <c r="Z42" s="116">
        <f t="shared" si="11"/>
        <v>32000</v>
      </c>
      <c r="AA42" s="114">
        <v>96000</v>
      </c>
      <c r="AB42" s="116">
        <f t="shared" si="15"/>
        <v>43000</v>
      </c>
      <c r="AC42" s="126">
        <v>0</v>
      </c>
      <c r="AD42" s="116">
        <f t="shared" si="18"/>
        <v>247400</v>
      </c>
      <c r="AE42" s="114">
        <v>0</v>
      </c>
      <c r="AF42" s="116">
        <v>19560</v>
      </c>
      <c r="AG42" s="114">
        <v>7600</v>
      </c>
      <c r="AH42" s="113">
        <v>3800</v>
      </c>
      <c r="AI42" s="114">
        <v>0</v>
      </c>
      <c r="AJ42" s="114">
        <v>0</v>
      </c>
      <c r="AK42" s="114">
        <v>0</v>
      </c>
      <c r="AL42" s="114">
        <v>0</v>
      </c>
      <c r="AM42" s="114">
        <v>0</v>
      </c>
      <c r="AN42" s="114">
        <v>6000</v>
      </c>
      <c r="AO42" s="113">
        <v>0</v>
      </c>
      <c r="AP42" s="113"/>
      <c r="AQ42" s="113">
        <v>0</v>
      </c>
      <c r="AR42" s="113">
        <v>0</v>
      </c>
      <c r="AS42" s="113"/>
      <c r="AT42" s="117">
        <f>VLOOKUP(L42,人事費!A:X,13,FALSE)</f>
        <v>11697679</v>
      </c>
      <c r="AU42" s="117">
        <f>VLOOKUP(L42,人事費!A:X,14,FALSE)</f>
        <v>0</v>
      </c>
      <c r="AV42" s="140">
        <v>693900</v>
      </c>
      <c r="AW42" s="116">
        <v>231800</v>
      </c>
      <c r="AX42" s="70"/>
      <c r="AY42" s="125">
        <v>31360</v>
      </c>
      <c r="AZ42" s="119"/>
      <c r="BA42" s="119"/>
      <c r="BB42" s="119"/>
      <c r="BC42" s="119"/>
      <c r="BD42" s="120">
        <v>23500</v>
      </c>
      <c r="BE42" s="121">
        <v>0</v>
      </c>
      <c r="BF42" s="117">
        <f>VLOOKUP(L42,人事費!A:X,22,FALSE)</f>
        <v>1180255</v>
      </c>
      <c r="BG42" s="117">
        <f>VLOOKUP(L42,人事費!A:X,23,FALSE)</f>
        <v>1435546</v>
      </c>
      <c r="BH42" s="117">
        <f>VLOOKUP(L42,人事費!A:X,15,FALSE)+VLOOKUP(L42,人事費!A:X,19,FALSE)</f>
        <v>1115993</v>
      </c>
      <c r="BI42" s="117">
        <f>VLOOKUP(L42,人事費!A:X,16,FALSE)</f>
        <v>278086</v>
      </c>
      <c r="BJ42" s="117">
        <f>VLOOKUP(L42,人事費!A:X,17,FALSE)+VLOOKUP(L42,人事費!A:X,18,FALSE)</f>
        <v>902431</v>
      </c>
      <c r="BK42" s="111">
        <v>20500</v>
      </c>
      <c r="BL42" s="117">
        <f>VLOOKUP(L42,人事費!A:X,20,FALSE)</f>
        <v>201800</v>
      </c>
      <c r="BM42" s="110">
        <v>0</v>
      </c>
      <c r="BN42" s="110">
        <v>0</v>
      </c>
      <c r="BO42" s="110">
        <v>3623505</v>
      </c>
      <c r="BP42" s="110">
        <v>0</v>
      </c>
      <c r="BQ42" s="110">
        <v>0</v>
      </c>
      <c r="BR42" s="122">
        <v>535020</v>
      </c>
      <c r="BS42" s="110">
        <v>0</v>
      </c>
      <c r="BT42" s="110">
        <v>0</v>
      </c>
      <c r="BU42" s="64"/>
      <c r="BV42" s="109">
        <f t="shared" si="19"/>
        <v>843000</v>
      </c>
      <c r="BW42" s="109">
        <f t="shared" si="20"/>
        <v>17813000</v>
      </c>
      <c r="BX42" s="109">
        <f t="shared" si="12"/>
        <v>4159000</v>
      </c>
      <c r="BY42" s="109">
        <f t="shared" si="21"/>
        <v>0</v>
      </c>
      <c r="BZ42" s="109">
        <f t="shared" si="13"/>
        <v>22815000</v>
      </c>
    </row>
    <row r="43" spans="1:78" ht="16.5">
      <c r="A43" s="75"/>
      <c r="B43" s="146"/>
      <c r="C43" s="76">
        <f>人事費!B43</f>
        <v>6</v>
      </c>
      <c r="D43" s="76">
        <f>人事費!D43</f>
        <v>13</v>
      </c>
      <c r="E43" s="76">
        <f>人事費!E43</f>
        <v>0</v>
      </c>
      <c r="F43" s="76">
        <f>人事費!F43</f>
        <v>0</v>
      </c>
      <c r="G43" s="76">
        <f>人事費!G43</f>
        <v>0</v>
      </c>
      <c r="H43" s="76">
        <f>人事費!H43</f>
        <v>0</v>
      </c>
      <c r="I43" s="76">
        <f>人事費!I43</f>
        <v>0</v>
      </c>
      <c r="J43" s="77">
        <f t="shared" si="10"/>
        <v>13</v>
      </c>
      <c r="K43" s="442">
        <v>1</v>
      </c>
      <c r="L43" s="142" t="s">
        <v>190</v>
      </c>
      <c r="M43" s="143">
        <f t="shared" si="16"/>
        <v>20324219</v>
      </c>
      <c r="N43" s="110">
        <v>120000</v>
      </c>
      <c r="O43" s="110">
        <v>51000</v>
      </c>
      <c r="P43" s="114">
        <v>0</v>
      </c>
      <c r="Q43" s="114">
        <v>0</v>
      </c>
      <c r="R43" s="116">
        <f t="shared" si="17"/>
        <v>63600</v>
      </c>
      <c r="S43" s="113">
        <v>0</v>
      </c>
      <c r="T43" s="113">
        <v>0</v>
      </c>
      <c r="U43" s="114">
        <v>8500</v>
      </c>
      <c r="V43" s="114">
        <v>23495</v>
      </c>
      <c r="W43" s="114">
        <v>492000</v>
      </c>
      <c r="X43" s="114">
        <v>164250</v>
      </c>
      <c r="Y43" s="113">
        <v>60000</v>
      </c>
      <c r="Z43" s="116">
        <f t="shared" si="11"/>
        <v>26000</v>
      </c>
      <c r="AA43" s="114">
        <v>0</v>
      </c>
      <c r="AB43" s="116">
        <f t="shared" si="15"/>
        <v>42000</v>
      </c>
      <c r="AC43" s="126">
        <v>53624</v>
      </c>
      <c r="AD43" s="116">
        <f t="shared" si="18"/>
        <v>241200</v>
      </c>
      <c r="AE43" s="114">
        <v>0</v>
      </c>
      <c r="AF43" s="116">
        <v>18480</v>
      </c>
      <c r="AG43" s="114">
        <v>4200</v>
      </c>
      <c r="AH43" s="113">
        <v>2100</v>
      </c>
      <c r="AI43" s="114">
        <v>0</v>
      </c>
      <c r="AJ43" s="114">
        <v>0</v>
      </c>
      <c r="AK43" s="114">
        <v>4500</v>
      </c>
      <c r="AL43" s="114">
        <v>600</v>
      </c>
      <c r="AM43" s="114">
        <v>5040</v>
      </c>
      <c r="AN43" s="114">
        <v>6000</v>
      </c>
      <c r="AO43" s="113">
        <v>0</v>
      </c>
      <c r="AP43" s="113"/>
      <c r="AQ43" s="113">
        <v>0</v>
      </c>
      <c r="AR43" s="113">
        <v>0</v>
      </c>
      <c r="AS43" s="113"/>
      <c r="AT43" s="117">
        <f>VLOOKUP(L43,人事費!A:X,13,FALSE)</f>
        <v>12041378</v>
      </c>
      <c r="AU43" s="117">
        <f>VLOOKUP(L43,人事費!A:X,14,FALSE)</f>
        <v>0</v>
      </c>
      <c r="AV43" s="116">
        <v>0</v>
      </c>
      <c r="AW43" s="116">
        <v>0</v>
      </c>
      <c r="AX43" s="70"/>
      <c r="AY43" s="125">
        <v>26880</v>
      </c>
      <c r="AZ43" s="119"/>
      <c r="BA43" s="119"/>
      <c r="BB43" s="119"/>
      <c r="BC43" s="119"/>
      <c r="BD43" s="120">
        <v>23500</v>
      </c>
      <c r="BE43" s="121">
        <v>0</v>
      </c>
      <c r="BF43" s="117">
        <f>VLOOKUP(L43,人事費!A:X,22,FALSE)</f>
        <v>1545965</v>
      </c>
      <c r="BG43" s="117">
        <f>VLOOKUP(L43,人事費!A:X,23,FALSE)</f>
        <v>1469188</v>
      </c>
      <c r="BH43" s="117">
        <f>VLOOKUP(L43,人事費!A:X,15,FALSE)+VLOOKUP(L43,人事費!A:X,19,FALSE)</f>
        <v>1223575</v>
      </c>
      <c r="BI43" s="117">
        <f>VLOOKUP(L43,人事費!A:X,16,FALSE)</f>
        <v>350088</v>
      </c>
      <c r="BJ43" s="117">
        <f>VLOOKUP(L43,人事費!A:X,17,FALSE)+VLOOKUP(L43,人事費!A:X,18,FALSE)</f>
        <v>750180</v>
      </c>
      <c r="BK43" s="111">
        <v>24000</v>
      </c>
      <c r="BL43" s="117">
        <f>VLOOKUP(L43,人事費!A:X,20,FALSE)</f>
        <v>194800</v>
      </c>
      <c r="BM43" s="110">
        <v>0</v>
      </c>
      <c r="BN43" s="110">
        <v>20000</v>
      </c>
      <c r="BO43" s="110">
        <v>1183776</v>
      </c>
      <c r="BP43" s="110">
        <v>0</v>
      </c>
      <c r="BQ43" s="122">
        <v>84300</v>
      </c>
      <c r="BR43" s="122">
        <v>0</v>
      </c>
      <c r="BS43" s="110">
        <v>0</v>
      </c>
      <c r="BT43" s="110">
        <v>0</v>
      </c>
      <c r="BU43" s="64"/>
      <c r="BV43" s="109">
        <f t="shared" si="19"/>
        <v>1387000</v>
      </c>
      <c r="BW43" s="109">
        <f t="shared" si="20"/>
        <v>17650000</v>
      </c>
      <c r="BX43" s="109">
        <f t="shared" si="12"/>
        <v>1288000</v>
      </c>
      <c r="BY43" s="109">
        <f t="shared" si="21"/>
        <v>0</v>
      </c>
      <c r="BZ43" s="109">
        <f t="shared" si="13"/>
        <v>20325000</v>
      </c>
    </row>
    <row r="44" spans="1:78" ht="16.5">
      <c r="A44" s="75"/>
      <c r="B44" s="146">
        <v>2</v>
      </c>
      <c r="C44" s="76">
        <f>人事費!B44</f>
        <v>8</v>
      </c>
      <c r="D44" s="76">
        <f>人事費!D44</f>
        <v>17</v>
      </c>
      <c r="E44" s="76">
        <f>人事費!E44</f>
        <v>2</v>
      </c>
      <c r="F44" s="76">
        <f>人事費!F44</f>
        <v>0</v>
      </c>
      <c r="G44" s="76">
        <f>人事費!G44</f>
        <v>1</v>
      </c>
      <c r="H44" s="76">
        <f>人事費!H44</f>
        <v>0</v>
      </c>
      <c r="I44" s="76">
        <f>人事費!I44</f>
        <v>2</v>
      </c>
      <c r="J44" s="77">
        <f t="shared" si="10"/>
        <v>19</v>
      </c>
      <c r="K44" s="442">
        <v>3</v>
      </c>
      <c r="L44" s="142" t="s">
        <v>191</v>
      </c>
      <c r="M44" s="143">
        <f t="shared" si="16"/>
        <v>28477799</v>
      </c>
      <c r="N44" s="110">
        <v>153000</v>
      </c>
      <c r="O44" s="110">
        <v>66000</v>
      </c>
      <c r="P44" s="114">
        <v>0</v>
      </c>
      <c r="Q44" s="114">
        <v>0</v>
      </c>
      <c r="R44" s="116">
        <f t="shared" si="17"/>
        <v>64800</v>
      </c>
      <c r="S44" s="113">
        <v>0</v>
      </c>
      <c r="T44" s="113">
        <v>0</v>
      </c>
      <c r="U44" s="114">
        <v>0</v>
      </c>
      <c r="V44" s="114">
        <v>0</v>
      </c>
      <c r="W44" s="114">
        <v>0</v>
      </c>
      <c r="X44" s="114">
        <v>164250</v>
      </c>
      <c r="Y44" s="113">
        <v>0</v>
      </c>
      <c r="Z44" s="116">
        <f t="shared" si="11"/>
        <v>38000</v>
      </c>
      <c r="AA44" s="114">
        <v>0</v>
      </c>
      <c r="AB44" s="116">
        <f t="shared" si="15"/>
        <v>44000</v>
      </c>
      <c r="AC44" s="126">
        <v>0</v>
      </c>
      <c r="AD44" s="116">
        <f t="shared" si="18"/>
        <v>253600</v>
      </c>
      <c r="AE44" s="114">
        <v>0</v>
      </c>
      <c r="AF44" s="116">
        <v>20640</v>
      </c>
      <c r="AG44" s="114">
        <v>11600</v>
      </c>
      <c r="AH44" s="113">
        <v>5800</v>
      </c>
      <c r="AI44" s="114">
        <v>0</v>
      </c>
      <c r="AJ44" s="114">
        <v>0</v>
      </c>
      <c r="AK44" s="114">
        <v>0</v>
      </c>
      <c r="AL44" s="114">
        <v>0</v>
      </c>
      <c r="AM44" s="114">
        <v>0</v>
      </c>
      <c r="AN44" s="114">
        <v>18000</v>
      </c>
      <c r="AO44" s="113">
        <v>0</v>
      </c>
      <c r="AP44" s="113"/>
      <c r="AQ44" s="113">
        <v>0</v>
      </c>
      <c r="AR44" s="113">
        <v>50000</v>
      </c>
      <c r="AS44" s="113"/>
      <c r="AT44" s="117">
        <f>VLOOKUP(L44,人事費!A:X,13,FALSE)</f>
        <v>12999507</v>
      </c>
      <c r="AU44" s="117">
        <f>VLOOKUP(L44,人事費!A:X,14,FALSE)</f>
        <v>780600</v>
      </c>
      <c r="AV44" s="116">
        <v>1304700</v>
      </c>
      <c r="AW44" s="116">
        <v>231800</v>
      </c>
      <c r="AX44" s="70"/>
      <c r="AY44" s="125">
        <v>35840</v>
      </c>
      <c r="AZ44" s="119"/>
      <c r="BA44" s="119"/>
      <c r="BB44" s="119"/>
      <c r="BC44" s="119"/>
      <c r="BD44" s="120">
        <v>23500</v>
      </c>
      <c r="BE44" s="121">
        <v>0</v>
      </c>
      <c r="BF44" s="117">
        <f>VLOOKUP(L44,人事費!A:X,22,FALSE)</f>
        <v>1892555</v>
      </c>
      <c r="BG44" s="117">
        <f>VLOOKUP(L44,人事費!A:X,23,FALSE)</f>
        <v>1682048</v>
      </c>
      <c r="BH44" s="117">
        <f>VLOOKUP(L44,人事費!A:X,15,FALSE)+VLOOKUP(L44,人事費!A:X,19,FALSE)</f>
        <v>1332727</v>
      </c>
      <c r="BI44" s="117">
        <f>VLOOKUP(L44,人事費!A:X,16,FALSE)</f>
        <v>375398</v>
      </c>
      <c r="BJ44" s="117">
        <f>VLOOKUP(L44,人事費!A:X,17,FALSE)+VLOOKUP(L44,人事費!A:X,18,FALSE)</f>
        <v>950983</v>
      </c>
      <c r="BK44" s="111">
        <v>25000</v>
      </c>
      <c r="BL44" s="117">
        <f>VLOOKUP(L44,人事費!A:X,20,FALSE)</f>
        <v>250800</v>
      </c>
      <c r="BM44" s="110">
        <v>0</v>
      </c>
      <c r="BN44" s="110">
        <v>0</v>
      </c>
      <c r="BO44" s="110">
        <v>5486472</v>
      </c>
      <c r="BP44" s="110">
        <v>85055</v>
      </c>
      <c r="BQ44" s="110">
        <v>0</v>
      </c>
      <c r="BR44" s="122">
        <v>131124</v>
      </c>
      <c r="BS44" s="110">
        <v>0</v>
      </c>
      <c r="BT44" s="110">
        <v>0</v>
      </c>
      <c r="BU44" s="64"/>
      <c r="BV44" s="109">
        <f t="shared" si="19"/>
        <v>890000</v>
      </c>
      <c r="BW44" s="109">
        <f t="shared" si="20"/>
        <v>21885000</v>
      </c>
      <c r="BX44" s="109">
        <f t="shared" si="12"/>
        <v>5703000</v>
      </c>
      <c r="BY44" s="109">
        <f t="shared" si="21"/>
        <v>0</v>
      </c>
      <c r="BZ44" s="109">
        <f t="shared" si="13"/>
        <v>28478000</v>
      </c>
    </row>
    <row r="45" spans="1:78" ht="16.5">
      <c r="A45" s="75"/>
      <c r="B45" s="146">
        <v>2</v>
      </c>
      <c r="C45" s="76">
        <f>人事費!B45</f>
        <v>10</v>
      </c>
      <c r="D45" s="76">
        <f>人事費!D45</f>
        <v>21</v>
      </c>
      <c r="E45" s="76">
        <f>人事費!E45</f>
        <v>2</v>
      </c>
      <c r="F45" s="76">
        <f>人事費!F45</f>
        <v>0</v>
      </c>
      <c r="G45" s="76">
        <f>人事費!G45</f>
        <v>1</v>
      </c>
      <c r="H45" s="76">
        <f>人事費!H45</f>
        <v>0</v>
      </c>
      <c r="I45" s="76">
        <f>人事費!I45</f>
        <v>1</v>
      </c>
      <c r="J45" s="77">
        <f t="shared" si="10"/>
        <v>22</v>
      </c>
      <c r="K45" s="442">
        <v>3</v>
      </c>
      <c r="L45" s="144" t="s">
        <v>18</v>
      </c>
      <c r="M45" s="143">
        <f t="shared" si="16"/>
        <v>34851606</v>
      </c>
      <c r="N45" s="110">
        <v>187000</v>
      </c>
      <c r="O45" s="110">
        <v>80000</v>
      </c>
      <c r="P45" s="114">
        <v>0</v>
      </c>
      <c r="Q45" s="114">
        <v>0</v>
      </c>
      <c r="R45" s="116">
        <f t="shared" si="17"/>
        <v>66000</v>
      </c>
      <c r="S45" s="113">
        <v>30000</v>
      </c>
      <c r="T45" s="113">
        <v>3000</v>
      </c>
      <c r="U45" s="114">
        <v>25500</v>
      </c>
      <c r="V45" s="114">
        <v>21095</v>
      </c>
      <c r="W45" s="114">
        <v>491075</v>
      </c>
      <c r="X45" s="114">
        <v>164250</v>
      </c>
      <c r="Y45" s="113">
        <v>0</v>
      </c>
      <c r="Z45" s="116">
        <f t="shared" si="11"/>
        <v>44000</v>
      </c>
      <c r="AA45" s="114">
        <v>0</v>
      </c>
      <c r="AB45" s="116">
        <f t="shared" si="15"/>
        <v>46000</v>
      </c>
      <c r="AC45" s="126">
        <v>70180</v>
      </c>
      <c r="AD45" s="116">
        <f t="shared" si="18"/>
        <v>266000</v>
      </c>
      <c r="AE45" s="114">
        <v>0</v>
      </c>
      <c r="AF45" s="116">
        <v>22800</v>
      </c>
      <c r="AG45" s="114">
        <v>24400</v>
      </c>
      <c r="AH45" s="113">
        <v>12200</v>
      </c>
      <c r="AI45" s="114">
        <v>24000</v>
      </c>
      <c r="AJ45" s="114">
        <v>14400</v>
      </c>
      <c r="AK45" s="114">
        <v>6300</v>
      </c>
      <c r="AL45" s="114">
        <v>600</v>
      </c>
      <c r="AM45" s="114">
        <v>6876</v>
      </c>
      <c r="AN45" s="114">
        <v>18000</v>
      </c>
      <c r="AO45" s="113">
        <v>20000</v>
      </c>
      <c r="AP45" s="113"/>
      <c r="AQ45" s="113">
        <v>0</v>
      </c>
      <c r="AR45" s="113">
        <v>20000</v>
      </c>
      <c r="AS45" s="113"/>
      <c r="AT45" s="117">
        <f>VLOOKUP(L45,人事費!A:X,13,FALSE)</f>
        <v>16598164</v>
      </c>
      <c r="AU45" s="117">
        <f>VLOOKUP(L45,人事費!A:X,14,FALSE)</f>
        <v>390300</v>
      </c>
      <c r="AV45" s="140">
        <v>1325620</v>
      </c>
      <c r="AW45" s="116">
        <v>231800</v>
      </c>
      <c r="AX45" s="70"/>
      <c r="AY45" s="125">
        <v>44800</v>
      </c>
      <c r="AZ45" s="119"/>
      <c r="BA45" s="119"/>
      <c r="BB45" s="119"/>
      <c r="BC45" s="119"/>
      <c r="BD45" s="120">
        <v>0</v>
      </c>
      <c r="BE45" s="121">
        <v>0</v>
      </c>
      <c r="BF45" s="117">
        <f>VLOOKUP(L45,人事費!A:X,22,FALSE)</f>
        <v>1878450</v>
      </c>
      <c r="BG45" s="117">
        <f>VLOOKUP(L45,人事費!A:X,23,FALSE)</f>
        <v>2076290</v>
      </c>
      <c r="BH45" s="117">
        <f>VLOOKUP(L45,人事費!A:X,15,FALSE)+VLOOKUP(L45,人事費!A:X,19,FALSE)</f>
        <v>1637617</v>
      </c>
      <c r="BI45" s="117">
        <f>VLOOKUP(L45,人事費!A:X,16,FALSE)</f>
        <v>418450</v>
      </c>
      <c r="BJ45" s="117">
        <f>VLOOKUP(L45,人事費!A:X,17,FALSE)+VLOOKUP(L45,人事費!A:X,18,FALSE)</f>
        <v>1294703</v>
      </c>
      <c r="BK45" s="111">
        <v>24000</v>
      </c>
      <c r="BL45" s="117">
        <f>VLOOKUP(L45,人事費!A:X,20,FALSE)</f>
        <v>270400</v>
      </c>
      <c r="BM45" s="110">
        <v>0</v>
      </c>
      <c r="BN45" s="110">
        <v>0</v>
      </c>
      <c r="BO45" s="110">
        <v>6475692</v>
      </c>
      <c r="BP45" s="110">
        <v>0</v>
      </c>
      <c r="BQ45" s="110">
        <v>421644</v>
      </c>
      <c r="BR45" s="122">
        <v>0</v>
      </c>
      <c r="BS45" s="110">
        <v>60000</v>
      </c>
      <c r="BT45" s="110">
        <v>40000</v>
      </c>
      <c r="BU45" s="64"/>
      <c r="BV45" s="109">
        <f t="shared" si="19"/>
        <v>1664000</v>
      </c>
      <c r="BW45" s="109">
        <f t="shared" si="20"/>
        <v>26191000</v>
      </c>
      <c r="BX45" s="109">
        <f t="shared" si="12"/>
        <v>6897000</v>
      </c>
      <c r="BY45" s="109">
        <f t="shared" si="21"/>
        <v>100000</v>
      </c>
      <c r="BZ45" s="109">
        <f t="shared" si="13"/>
        <v>34852000</v>
      </c>
    </row>
    <row r="46" spans="1:78" ht="16.5">
      <c r="A46" s="75"/>
      <c r="B46" s="146">
        <v>1</v>
      </c>
      <c r="C46" s="76">
        <f>人事費!B46</f>
        <v>7</v>
      </c>
      <c r="D46" s="76">
        <f>人事費!D46</f>
        <v>18</v>
      </c>
      <c r="E46" s="76">
        <f>人事費!E46</f>
        <v>2</v>
      </c>
      <c r="F46" s="76">
        <f>人事費!F46</f>
        <v>0</v>
      </c>
      <c r="G46" s="76">
        <f>人事費!G46</f>
        <v>1</v>
      </c>
      <c r="H46" s="76">
        <f>人事費!H46</f>
        <v>0</v>
      </c>
      <c r="I46" s="76">
        <f>人事費!I46</f>
        <v>1</v>
      </c>
      <c r="J46" s="77">
        <f t="shared" si="10"/>
        <v>19</v>
      </c>
      <c r="K46" s="442">
        <v>2</v>
      </c>
      <c r="L46" s="142" t="s">
        <v>192</v>
      </c>
      <c r="M46" s="143">
        <f t="shared" si="16"/>
        <v>26188118</v>
      </c>
      <c r="N46" s="110">
        <v>136000</v>
      </c>
      <c r="O46" s="110">
        <v>59000</v>
      </c>
      <c r="P46" s="114">
        <v>0</v>
      </c>
      <c r="Q46" s="114">
        <v>0</v>
      </c>
      <c r="R46" s="116">
        <f t="shared" si="17"/>
        <v>64200</v>
      </c>
      <c r="S46" s="113">
        <v>0</v>
      </c>
      <c r="T46" s="113">
        <v>0</v>
      </c>
      <c r="U46" s="114">
        <v>51000</v>
      </c>
      <c r="V46" s="114">
        <v>7715</v>
      </c>
      <c r="W46" s="114">
        <v>493000</v>
      </c>
      <c r="X46" s="114">
        <v>164250</v>
      </c>
      <c r="Y46" s="113">
        <v>0</v>
      </c>
      <c r="Z46" s="116">
        <f t="shared" si="11"/>
        <v>38000</v>
      </c>
      <c r="AA46" s="114">
        <v>0</v>
      </c>
      <c r="AB46" s="116">
        <f t="shared" si="15"/>
        <v>43000</v>
      </c>
      <c r="AC46" s="126">
        <v>47392</v>
      </c>
      <c r="AD46" s="116">
        <f t="shared" si="18"/>
        <v>247400</v>
      </c>
      <c r="AE46" s="114">
        <v>0</v>
      </c>
      <c r="AF46" s="116">
        <v>19560</v>
      </c>
      <c r="AG46" s="114">
        <v>17800</v>
      </c>
      <c r="AH46" s="113">
        <v>8900</v>
      </c>
      <c r="AI46" s="114">
        <v>0</v>
      </c>
      <c r="AJ46" s="114">
        <v>0</v>
      </c>
      <c r="AK46" s="114">
        <v>11230</v>
      </c>
      <c r="AL46" s="114">
        <v>900</v>
      </c>
      <c r="AM46" s="114">
        <v>6180</v>
      </c>
      <c r="AN46" s="114">
        <v>12000</v>
      </c>
      <c r="AO46" s="113">
        <v>100000</v>
      </c>
      <c r="AP46" s="113"/>
      <c r="AQ46" s="113">
        <v>0</v>
      </c>
      <c r="AR46" s="113">
        <v>15000</v>
      </c>
      <c r="AS46" s="113"/>
      <c r="AT46" s="117">
        <f>VLOOKUP(L46,人事費!A:X,13,FALSE)</f>
        <v>12297460</v>
      </c>
      <c r="AU46" s="117">
        <f>VLOOKUP(L46,人事費!A:X,14,FALSE)</f>
        <v>390300</v>
      </c>
      <c r="AV46" s="140">
        <v>1304700</v>
      </c>
      <c r="AW46" s="116">
        <v>231800</v>
      </c>
      <c r="AX46" s="70"/>
      <c r="AY46" s="125">
        <v>31360</v>
      </c>
      <c r="AZ46" s="119"/>
      <c r="BA46" s="119"/>
      <c r="BB46" s="119"/>
      <c r="BC46" s="119"/>
      <c r="BD46" s="120">
        <v>23500</v>
      </c>
      <c r="BE46" s="121">
        <v>0</v>
      </c>
      <c r="BF46" s="117">
        <f>VLOOKUP(L46,人事費!A:X,22,FALSE)</f>
        <v>1167535</v>
      </c>
      <c r="BG46" s="117">
        <f>VLOOKUP(L46,人事費!A:X,23,FALSE)</f>
        <v>1575108</v>
      </c>
      <c r="BH46" s="117">
        <f>VLOOKUP(L46,人事費!A:X,15,FALSE)+VLOOKUP(L46,人事費!A:X,19,FALSE)</f>
        <v>1159175</v>
      </c>
      <c r="BI46" s="117">
        <f>VLOOKUP(L46,人事費!A:X,16,FALSE)</f>
        <v>259542</v>
      </c>
      <c r="BJ46" s="117">
        <f>VLOOKUP(L46,人事費!A:X,17,FALSE)+VLOOKUP(L46,人事費!A:X,18,FALSE)</f>
        <v>1108667</v>
      </c>
      <c r="BK46" s="111">
        <v>19500</v>
      </c>
      <c r="BL46" s="117">
        <f>VLOOKUP(L46,人事費!A:X,20,FALSE)</f>
        <v>227200</v>
      </c>
      <c r="BM46" s="110">
        <v>0</v>
      </c>
      <c r="BN46" s="110">
        <v>0</v>
      </c>
      <c r="BO46" s="110">
        <v>3781440</v>
      </c>
      <c r="BP46" s="110">
        <v>0</v>
      </c>
      <c r="BQ46" s="110">
        <v>0</v>
      </c>
      <c r="BR46" s="122">
        <v>968304</v>
      </c>
      <c r="BS46" s="110">
        <v>100000</v>
      </c>
      <c r="BT46" s="110">
        <v>0</v>
      </c>
      <c r="BU46" s="64"/>
      <c r="BV46" s="109">
        <f t="shared" si="19"/>
        <v>1543000</v>
      </c>
      <c r="BW46" s="109">
        <f t="shared" si="20"/>
        <v>19796000</v>
      </c>
      <c r="BX46" s="109">
        <f t="shared" si="12"/>
        <v>4750000</v>
      </c>
      <c r="BY46" s="109">
        <f t="shared" si="21"/>
        <v>100000</v>
      </c>
      <c r="BZ46" s="109">
        <f t="shared" si="13"/>
        <v>26189000</v>
      </c>
    </row>
    <row r="47" spans="1:78" ht="16.5">
      <c r="A47" s="75"/>
      <c r="B47" s="146">
        <v>2</v>
      </c>
      <c r="C47" s="76">
        <f>人事費!B47</f>
        <v>8</v>
      </c>
      <c r="D47" s="76">
        <f>人事費!D47</f>
        <v>16</v>
      </c>
      <c r="E47" s="76">
        <f>人事費!E47</f>
        <v>3</v>
      </c>
      <c r="F47" s="76">
        <f>人事費!F47</f>
        <v>0</v>
      </c>
      <c r="G47" s="76">
        <f>人事費!G47</f>
        <v>1</v>
      </c>
      <c r="H47" s="76">
        <f>人事費!H47</f>
        <v>0</v>
      </c>
      <c r="I47" s="76">
        <f>人事費!I47</f>
        <v>1</v>
      </c>
      <c r="J47" s="77">
        <f t="shared" si="10"/>
        <v>17</v>
      </c>
      <c r="K47" s="442">
        <v>3</v>
      </c>
      <c r="L47" s="144" t="s">
        <v>19</v>
      </c>
      <c r="M47" s="143">
        <f t="shared" si="16"/>
        <v>25034216</v>
      </c>
      <c r="N47" s="110">
        <v>153000</v>
      </c>
      <c r="O47" s="110">
        <v>66000</v>
      </c>
      <c r="P47" s="114">
        <v>0</v>
      </c>
      <c r="Q47" s="114">
        <v>0</v>
      </c>
      <c r="R47" s="116">
        <f t="shared" si="17"/>
        <v>64800</v>
      </c>
      <c r="S47" s="113">
        <v>0</v>
      </c>
      <c r="T47" s="113">
        <v>0</v>
      </c>
      <c r="U47" s="114">
        <v>8500</v>
      </c>
      <c r="V47" s="114">
        <v>23495</v>
      </c>
      <c r="W47" s="114">
        <v>491000</v>
      </c>
      <c r="X47" s="114">
        <v>157250</v>
      </c>
      <c r="Y47" s="113">
        <v>0</v>
      </c>
      <c r="Z47" s="116">
        <f t="shared" si="11"/>
        <v>34000</v>
      </c>
      <c r="AA47" s="114">
        <v>0</v>
      </c>
      <c r="AB47" s="116">
        <f t="shared" si="15"/>
        <v>44000</v>
      </c>
      <c r="AC47" s="126">
        <v>52919</v>
      </c>
      <c r="AD47" s="116">
        <f t="shared" si="18"/>
        <v>253600</v>
      </c>
      <c r="AE47" s="114">
        <v>0</v>
      </c>
      <c r="AF47" s="116">
        <v>20640</v>
      </c>
      <c r="AG47" s="114">
        <v>22800</v>
      </c>
      <c r="AH47" s="113">
        <v>11400</v>
      </c>
      <c r="AI47" s="114">
        <v>0</v>
      </c>
      <c r="AJ47" s="114">
        <v>0</v>
      </c>
      <c r="AK47" s="114">
        <v>4500</v>
      </c>
      <c r="AL47" s="114">
        <v>600</v>
      </c>
      <c r="AM47" s="114">
        <v>5040</v>
      </c>
      <c r="AN47" s="114">
        <v>18000</v>
      </c>
      <c r="AO47" s="113">
        <v>0</v>
      </c>
      <c r="AP47" s="113"/>
      <c r="AQ47" s="113">
        <v>0</v>
      </c>
      <c r="AR47" s="113">
        <v>12000</v>
      </c>
      <c r="AS47" s="113"/>
      <c r="AT47" s="117">
        <f>VLOOKUP(L47,人事費!A:X,13,FALSE)</f>
        <v>12431589</v>
      </c>
      <c r="AU47" s="117">
        <f>VLOOKUP(L47,人事費!A:X,14,FALSE)</f>
        <v>390300</v>
      </c>
      <c r="AV47" s="140">
        <v>1915500</v>
      </c>
      <c r="AW47" s="116">
        <v>231800</v>
      </c>
      <c r="AX47" s="70"/>
      <c r="AY47" s="125">
        <v>35840</v>
      </c>
      <c r="AZ47" s="119"/>
      <c r="BA47" s="119"/>
      <c r="BB47" s="119"/>
      <c r="BC47" s="119"/>
      <c r="BD47" s="120">
        <v>0</v>
      </c>
      <c r="BE47" s="121">
        <v>7000</v>
      </c>
      <c r="BF47" s="117">
        <f>VLOOKUP(L47,人事費!A:X,22,FALSE)</f>
        <v>1508535</v>
      </c>
      <c r="BG47" s="117">
        <f>VLOOKUP(L47,人事費!A:X,23,FALSE)</f>
        <v>1575182</v>
      </c>
      <c r="BH47" s="117">
        <f>VLOOKUP(L47,人事費!A:X,15,FALSE)+VLOOKUP(L47,人事費!A:X,19,FALSE)</f>
        <v>1190550</v>
      </c>
      <c r="BI47" s="117">
        <f>VLOOKUP(L47,人事費!A:X,16,FALSE)</f>
        <v>291326</v>
      </c>
      <c r="BJ47" s="117">
        <f>VLOOKUP(L47,人事費!A:X,17,FALSE)+VLOOKUP(L47,人事費!A:X,18,FALSE)</f>
        <v>1034923</v>
      </c>
      <c r="BK47" s="111">
        <v>21500</v>
      </c>
      <c r="BL47" s="117">
        <f>VLOOKUP(L47,人事費!A:X,20,FALSE)</f>
        <v>205320</v>
      </c>
      <c r="BM47" s="110">
        <v>0</v>
      </c>
      <c r="BN47" s="110">
        <v>0</v>
      </c>
      <c r="BO47" s="110">
        <v>2330023</v>
      </c>
      <c r="BP47" s="110">
        <v>0</v>
      </c>
      <c r="BQ47" s="110">
        <v>0</v>
      </c>
      <c r="BR47" s="122">
        <v>421284</v>
      </c>
      <c r="BS47" s="110">
        <v>0</v>
      </c>
      <c r="BT47" s="110">
        <v>0</v>
      </c>
      <c r="BU47" s="64"/>
      <c r="BV47" s="109">
        <f t="shared" si="19"/>
        <v>1444000</v>
      </c>
      <c r="BW47" s="109">
        <f t="shared" si="20"/>
        <v>20839000</v>
      </c>
      <c r="BX47" s="109">
        <f t="shared" si="12"/>
        <v>2751000</v>
      </c>
      <c r="BY47" s="109">
        <f t="shared" si="21"/>
        <v>0</v>
      </c>
      <c r="BZ47" s="109">
        <f t="shared" si="13"/>
        <v>25034000</v>
      </c>
    </row>
    <row r="48" spans="1:78" ht="16.5">
      <c r="A48" s="75"/>
      <c r="B48" s="146">
        <v>2</v>
      </c>
      <c r="C48" s="76">
        <f>人事費!B48</f>
        <v>17</v>
      </c>
      <c r="D48" s="76">
        <f>人事費!D48</f>
        <v>36</v>
      </c>
      <c r="E48" s="76">
        <f>人事費!E48</f>
        <v>2</v>
      </c>
      <c r="F48" s="76">
        <f>人事費!F48</f>
        <v>0</v>
      </c>
      <c r="G48" s="76">
        <f>人事費!G48</f>
        <v>1</v>
      </c>
      <c r="H48" s="76">
        <f>人事費!H48</f>
        <v>0</v>
      </c>
      <c r="I48" s="76">
        <f>人事費!I48</f>
        <v>0</v>
      </c>
      <c r="J48" s="77">
        <f t="shared" si="10"/>
        <v>36</v>
      </c>
      <c r="K48" s="442">
        <v>3</v>
      </c>
      <c r="L48" s="171" t="s">
        <v>193</v>
      </c>
      <c r="M48" s="143">
        <f t="shared" si="16"/>
        <v>49279341</v>
      </c>
      <c r="N48" s="110">
        <v>283000</v>
      </c>
      <c r="O48" s="110">
        <v>122000</v>
      </c>
      <c r="P48" s="114">
        <v>0</v>
      </c>
      <c r="Q48" s="114">
        <v>0</v>
      </c>
      <c r="R48" s="116">
        <f t="shared" si="17"/>
        <v>70200</v>
      </c>
      <c r="S48" s="113">
        <v>0</v>
      </c>
      <c r="T48" s="113">
        <v>0</v>
      </c>
      <c r="U48" s="114">
        <v>85000</v>
      </c>
      <c r="V48" s="114">
        <v>30778</v>
      </c>
      <c r="W48" s="114">
        <v>982575</v>
      </c>
      <c r="X48" s="114">
        <v>55250</v>
      </c>
      <c r="Y48" s="113">
        <v>80000</v>
      </c>
      <c r="Z48" s="116">
        <f t="shared" si="11"/>
        <v>72000</v>
      </c>
      <c r="AA48" s="114">
        <v>109000</v>
      </c>
      <c r="AB48" s="116">
        <f t="shared" si="15"/>
        <v>54000</v>
      </c>
      <c r="AC48" s="126">
        <v>83480</v>
      </c>
      <c r="AD48" s="116">
        <f t="shared" si="18"/>
        <v>308400</v>
      </c>
      <c r="AE48" s="114">
        <v>0</v>
      </c>
      <c r="AF48" s="116">
        <v>29810</v>
      </c>
      <c r="AG48" s="114">
        <v>42200</v>
      </c>
      <c r="AH48" s="113">
        <v>21100</v>
      </c>
      <c r="AI48" s="114">
        <v>36000</v>
      </c>
      <c r="AJ48" s="114">
        <v>21600</v>
      </c>
      <c r="AK48" s="114">
        <v>17530</v>
      </c>
      <c r="AL48" s="114">
        <v>1800</v>
      </c>
      <c r="AM48" s="114">
        <v>10584</v>
      </c>
      <c r="AN48" s="114">
        <v>18000</v>
      </c>
      <c r="AO48" s="113">
        <v>0</v>
      </c>
      <c r="AP48" s="113"/>
      <c r="AQ48" s="113">
        <v>0</v>
      </c>
      <c r="AR48" s="113">
        <v>35000</v>
      </c>
      <c r="AS48" s="113">
        <v>3000</v>
      </c>
      <c r="AT48" s="117">
        <f>VLOOKUP(L48,人事費!A:X,13,FALSE)</f>
        <v>26260116</v>
      </c>
      <c r="AU48" s="117">
        <f>VLOOKUP(L48,人事費!A:X,14,FALSE)</f>
        <v>0</v>
      </c>
      <c r="AV48" s="140">
        <v>1325620</v>
      </c>
      <c r="AW48" s="116">
        <v>231800</v>
      </c>
      <c r="AX48" s="70"/>
      <c r="AY48" s="125">
        <v>76160</v>
      </c>
      <c r="AZ48" s="119"/>
      <c r="BA48" s="119"/>
      <c r="BB48" s="119"/>
      <c r="BC48" s="119"/>
      <c r="BD48" s="120">
        <v>0</v>
      </c>
      <c r="BE48" s="121">
        <v>0</v>
      </c>
      <c r="BF48" s="117">
        <f>VLOOKUP(L48,人事費!A:X,22,FALSE)</f>
        <v>2505365</v>
      </c>
      <c r="BG48" s="117">
        <f>VLOOKUP(L48,人事費!A:X,23,FALSE)</f>
        <v>3214294</v>
      </c>
      <c r="BH48" s="117">
        <f>VLOOKUP(L48,人事費!A:X,15,FALSE)+VLOOKUP(L48,人事費!A:X,19,FALSE)</f>
        <v>2511034</v>
      </c>
      <c r="BI48" s="117">
        <f>VLOOKUP(L48,人事費!A:X,16,FALSE)</f>
        <v>613898</v>
      </c>
      <c r="BJ48" s="117">
        <f>VLOOKUP(L48,人事費!A:X,17,FALSE)+VLOOKUP(L48,人事費!A:X,18,FALSE)</f>
        <v>2105687</v>
      </c>
      <c r="BK48" s="111">
        <v>34500</v>
      </c>
      <c r="BL48" s="117">
        <f>VLOOKUP(L48,人事費!A:X,20,FALSE)</f>
        <v>420000</v>
      </c>
      <c r="BM48" s="110">
        <v>0</v>
      </c>
      <c r="BN48" s="110">
        <v>0</v>
      </c>
      <c r="BO48" s="110">
        <v>6783120</v>
      </c>
      <c r="BP48" s="110">
        <v>0</v>
      </c>
      <c r="BQ48" s="110">
        <v>0</v>
      </c>
      <c r="BR48" s="122">
        <v>625440</v>
      </c>
      <c r="BS48" s="110">
        <v>0</v>
      </c>
      <c r="BT48" s="110">
        <v>0</v>
      </c>
      <c r="BU48" s="64"/>
      <c r="BV48" s="109">
        <f t="shared" si="19"/>
        <v>2572000</v>
      </c>
      <c r="BW48" s="109">
        <f t="shared" si="20"/>
        <v>39298000</v>
      </c>
      <c r="BX48" s="109">
        <f t="shared" si="12"/>
        <v>7409000</v>
      </c>
      <c r="BY48" s="109">
        <f t="shared" si="21"/>
        <v>0</v>
      </c>
      <c r="BZ48" s="109">
        <f t="shared" si="13"/>
        <v>49279000</v>
      </c>
    </row>
    <row r="49" spans="1:78" ht="16.5">
      <c r="A49" s="75"/>
      <c r="B49" s="146">
        <v>1</v>
      </c>
      <c r="C49" s="76">
        <f>人事費!B49</f>
        <v>7</v>
      </c>
      <c r="D49" s="76">
        <f>人事費!D49</f>
        <v>16</v>
      </c>
      <c r="E49" s="76">
        <f>人事費!E49</f>
        <v>2</v>
      </c>
      <c r="F49" s="76">
        <f>人事費!F49</f>
        <v>0</v>
      </c>
      <c r="G49" s="76">
        <f>人事費!G49</f>
        <v>1</v>
      </c>
      <c r="H49" s="76">
        <f>人事費!H49</f>
        <v>0</v>
      </c>
      <c r="I49" s="76">
        <f>人事費!I49</f>
        <v>0</v>
      </c>
      <c r="J49" s="77">
        <f t="shared" si="10"/>
        <v>16</v>
      </c>
      <c r="K49" s="442">
        <v>1</v>
      </c>
      <c r="L49" s="171" t="s">
        <v>194</v>
      </c>
      <c r="M49" s="143">
        <f t="shared" si="16"/>
        <v>23092606</v>
      </c>
      <c r="N49" s="110">
        <v>136000</v>
      </c>
      <c r="O49" s="110">
        <v>59000</v>
      </c>
      <c r="P49" s="114">
        <v>0</v>
      </c>
      <c r="Q49" s="112">
        <v>116000</v>
      </c>
      <c r="R49" s="116">
        <f t="shared" si="17"/>
        <v>64200</v>
      </c>
      <c r="S49" s="113">
        <v>0</v>
      </c>
      <c r="T49" s="113">
        <v>0</v>
      </c>
      <c r="U49" s="114">
        <v>0</v>
      </c>
      <c r="V49" s="114">
        <v>0</v>
      </c>
      <c r="W49" s="114">
        <v>0</v>
      </c>
      <c r="X49" s="114">
        <v>68250</v>
      </c>
      <c r="Y49" s="113">
        <v>80000</v>
      </c>
      <c r="Z49" s="116">
        <f t="shared" si="11"/>
        <v>32000</v>
      </c>
      <c r="AA49" s="114">
        <v>96000</v>
      </c>
      <c r="AB49" s="116">
        <f t="shared" si="15"/>
        <v>43000</v>
      </c>
      <c r="AC49" s="126">
        <v>0</v>
      </c>
      <c r="AD49" s="116">
        <f t="shared" si="18"/>
        <v>247400</v>
      </c>
      <c r="AE49" s="114">
        <v>0</v>
      </c>
      <c r="AF49" s="116">
        <v>19560</v>
      </c>
      <c r="AG49" s="114">
        <v>8000</v>
      </c>
      <c r="AH49" s="113">
        <v>4000</v>
      </c>
      <c r="AI49" s="114">
        <v>0</v>
      </c>
      <c r="AJ49" s="114">
        <v>0</v>
      </c>
      <c r="AK49" s="114">
        <v>0</v>
      </c>
      <c r="AL49" s="114">
        <v>0</v>
      </c>
      <c r="AM49" s="114">
        <v>0</v>
      </c>
      <c r="AN49" s="114">
        <v>6000</v>
      </c>
      <c r="AO49" s="113">
        <v>0</v>
      </c>
      <c r="AP49" s="112">
        <v>50000</v>
      </c>
      <c r="AQ49" s="113">
        <v>0</v>
      </c>
      <c r="AR49" s="113">
        <v>10000</v>
      </c>
      <c r="AS49" s="113"/>
      <c r="AT49" s="117">
        <f>VLOOKUP(L49,人事費!A:X,13,FALSE)</f>
        <v>12289960</v>
      </c>
      <c r="AU49" s="117">
        <f>VLOOKUP(L49,人事費!A:X,14,FALSE)</f>
        <v>0</v>
      </c>
      <c r="AV49" s="140">
        <v>1304700</v>
      </c>
      <c r="AW49" s="116">
        <v>231800</v>
      </c>
      <c r="AX49" s="70"/>
      <c r="AY49" s="125">
        <v>31360</v>
      </c>
      <c r="AZ49" s="119"/>
      <c r="BA49" s="119"/>
      <c r="BB49" s="119"/>
      <c r="BC49" s="119"/>
      <c r="BD49" s="120">
        <v>0</v>
      </c>
      <c r="BE49" s="121">
        <v>0</v>
      </c>
      <c r="BF49" s="117">
        <f>VLOOKUP(L49,人事費!A:X,22,FALSE)</f>
        <v>1335345</v>
      </c>
      <c r="BG49" s="117">
        <f>VLOOKUP(L49,人事費!A:X,23,FALSE)</f>
        <v>1517446</v>
      </c>
      <c r="BH49" s="117">
        <f>VLOOKUP(L49,人事費!A:X,15,FALSE)+VLOOKUP(L49,人事費!A:X,19,FALSE)</f>
        <v>1183512</v>
      </c>
      <c r="BI49" s="117">
        <f>VLOOKUP(L49,人事費!A:X,16,FALSE)</f>
        <v>288037</v>
      </c>
      <c r="BJ49" s="117">
        <f>VLOOKUP(L49,人事費!A:X,17,FALSE)+VLOOKUP(L49,人事費!A:X,18,FALSE)</f>
        <v>980856</v>
      </c>
      <c r="BK49" s="111">
        <v>16000</v>
      </c>
      <c r="BL49" s="117">
        <f>VLOOKUP(L49,人事費!A:X,20,FALSE)</f>
        <v>199200</v>
      </c>
      <c r="BM49" s="110">
        <v>0</v>
      </c>
      <c r="BN49" s="110">
        <v>0</v>
      </c>
      <c r="BO49" s="110">
        <v>2674980</v>
      </c>
      <c r="BP49" s="110">
        <v>0</v>
      </c>
      <c r="BQ49" s="110">
        <v>0</v>
      </c>
      <c r="BR49" s="122">
        <v>0</v>
      </c>
      <c r="BS49" s="110">
        <v>0</v>
      </c>
      <c r="BT49" s="110">
        <v>0</v>
      </c>
      <c r="BU49" s="64"/>
      <c r="BV49" s="109">
        <f t="shared" si="19"/>
        <v>1039000</v>
      </c>
      <c r="BW49" s="109">
        <f t="shared" si="20"/>
        <v>19378000</v>
      </c>
      <c r="BX49" s="109">
        <f t="shared" si="12"/>
        <v>2675000</v>
      </c>
      <c r="BY49" s="109">
        <f t="shared" si="21"/>
        <v>0</v>
      </c>
      <c r="BZ49" s="109">
        <f t="shared" si="13"/>
        <v>23092000</v>
      </c>
    </row>
    <row r="50" spans="1:78" ht="16.5">
      <c r="A50" s="75"/>
      <c r="B50" s="146"/>
      <c r="C50" s="76">
        <f>人事費!B50</f>
        <v>6</v>
      </c>
      <c r="D50" s="76">
        <f>人事費!D50</f>
        <v>13</v>
      </c>
      <c r="E50" s="76">
        <f>人事費!E50</f>
        <v>0</v>
      </c>
      <c r="F50" s="76">
        <f>人事費!F50</f>
        <v>0</v>
      </c>
      <c r="G50" s="76">
        <f>人事費!G50</f>
        <v>0</v>
      </c>
      <c r="H50" s="76">
        <f>人事費!H50</f>
        <v>0</v>
      </c>
      <c r="I50" s="76">
        <f>人事費!I50</f>
        <v>0</v>
      </c>
      <c r="J50" s="77">
        <f t="shared" si="10"/>
        <v>13</v>
      </c>
      <c r="K50" s="442">
        <v>4</v>
      </c>
      <c r="L50" s="142" t="s">
        <v>195</v>
      </c>
      <c r="M50" s="143">
        <f t="shared" si="16"/>
        <v>13817619</v>
      </c>
      <c r="N50" s="110">
        <v>120000</v>
      </c>
      <c r="O50" s="110">
        <v>51000</v>
      </c>
      <c r="P50" s="114">
        <v>0</v>
      </c>
      <c r="Q50" s="114">
        <v>0</v>
      </c>
      <c r="R50" s="116">
        <f t="shared" si="17"/>
        <v>63600</v>
      </c>
      <c r="S50" s="113">
        <v>0</v>
      </c>
      <c r="T50" s="113">
        <v>0</v>
      </c>
      <c r="U50" s="114">
        <v>0</v>
      </c>
      <c r="V50" s="114">
        <v>0</v>
      </c>
      <c r="W50" s="114">
        <v>0</v>
      </c>
      <c r="X50" s="114">
        <v>164250</v>
      </c>
      <c r="Y50" s="113">
        <v>60000</v>
      </c>
      <c r="Z50" s="116">
        <f t="shared" si="11"/>
        <v>26000</v>
      </c>
      <c r="AA50" s="114">
        <v>0</v>
      </c>
      <c r="AB50" s="116">
        <f t="shared" si="15"/>
        <v>42000</v>
      </c>
      <c r="AC50" s="126">
        <v>0</v>
      </c>
      <c r="AD50" s="116">
        <f t="shared" si="18"/>
        <v>241200</v>
      </c>
      <c r="AE50" s="114">
        <v>0</v>
      </c>
      <c r="AF50" s="116">
        <v>18480</v>
      </c>
      <c r="AG50" s="114">
        <v>2800</v>
      </c>
      <c r="AH50" s="113">
        <v>1400</v>
      </c>
      <c r="AI50" s="114">
        <v>0</v>
      </c>
      <c r="AJ50" s="114">
        <v>0</v>
      </c>
      <c r="AK50" s="114">
        <v>0</v>
      </c>
      <c r="AL50" s="114">
        <v>0</v>
      </c>
      <c r="AM50" s="114">
        <v>0</v>
      </c>
      <c r="AN50" s="114">
        <v>24000</v>
      </c>
      <c r="AO50" s="113">
        <v>0</v>
      </c>
      <c r="AP50" s="113"/>
      <c r="AQ50" s="113">
        <v>0</v>
      </c>
      <c r="AR50" s="113">
        <v>0</v>
      </c>
      <c r="AS50" s="113"/>
      <c r="AT50" s="117">
        <f>VLOOKUP(L50,人事費!A:X,13,FALSE)</f>
        <v>8667466</v>
      </c>
      <c r="AU50" s="117">
        <f>VLOOKUP(L50,人事費!A:X,14,FALSE)</f>
        <v>0</v>
      </c>
      <c r="AV50" s="116">
        <v>0</v>
      </c>
      <c r="AW50" s="116">
        <v>0</v>
      </c>
      <c r="AX50" s="70"/>
      <c r="AY50" s="125">
        <v>26880</v>
      </c>
      <c r="AZ50" s="119"/>
      <c r="BA50" s="119"/>
      <c r="BB50" s="119"/>
      <c r="BC50" s="119"/>
      <c r="BD50" s="120">
        <v>23500</v>
      </c>
      <c r="BE50" s="121">
        <v>0</v>
      </c>
      <c r="BF50" s="117">
        <f>VLOOKUP(L50,人事費!A:X,22,FALSE)</f>
        <v>485405</v>
      </c>
      <c r="BG50" s="117">
        <f>VLOOKUP(L50,人事費!A:X,23,FALSE)</f>
        <v>1080242</v>
      </c>
      <c r="BH50" s="117">
        <f>VLOOKUP(L50,人事費!A:X,15,FALSE)+VLOOKUP(L50,人事費!A:X,19,FALSE)</f>
        <v>735266</v>
      </c>
      <c r="BI50" s="117">
        <f>VLOOKUP(L50,人事費!A:X,16,FALSE)</f>
        <v>133195</v>
      </c>
      <c r="BJ50" s="117">
        <f>VLOOKUP(L50,人事費!A:X,17,FALSE)+VLOOKUP(L50,人事費!A:X,18,FALSE)</f>
        <v>862651</v>
      </c>
      <c r="BK50" s="111">
        <v>11500</v>
      </c>
      <c r="BL50" s="117">
        <f>VLOOKUP(L50,人事費!A:X,20,FALSE)</f>
        <v>159200</v>
      </c>
      <c r="BM50" s="110">
        <v>0</v>
      </c>
      <c r="BN50" s="110">
        <v>0</v>
      </c>
      <c r="BO50" s="110">
        <v>427764</v>
      </c>
      <c r="BP50" s="110">
        <v>0</v>
      </c>
      <c r="BQ50" s="122">
        <v>113580</v>
      </c>
      <c r="BR50" s="122">
        <v>276240</v>
      </c>
      <c r="BS50" s="110">
        <v>0</v>
      </c>
      <c r="BT50" s="110">
        <v>0</v>
      </c>
      <c r="BU50" s="64"/>
      <c r="BV50" s="109">
        <f t="shared" si="19"/>
        <v>815000</v>
      </c>
      <c r="BW50" s="109">
        <f t="shared" si="20"/>
        <v>12185000</v>
      </c>
      <c r="BX50" s="109">
        <f t="shared" si="12"/>
        <v>818000</v>
      </c>
      <c r="BY50" s="109">
        <f t="shared" si="21"/>
        <v>0</v>
      </c>
      <c r="BZ50" s="109">
        <f t="shared" si="13"/>
        <v>13818000</v>
      </c>
    </row>
    <row r="51" spans="1:78" ht="16.5">
      <c r="A51" s="75"/>
      <c r="B51" s="146"/>
      <c r="C51" s="76">
        <f>人事費!B51</f>
        <v>5</v>
      </c>
      <c r="D51" s="76">
        <f>人事費!D51</f>
        <v>12</v>
      </c>
      <c r="E51" s="76">
        <f>人事費!E51</f>
        <v>0</v>
      </c>
      <c r="F51" s="76">
        <f>人事費!F51</f>
        <v>0</v>
      </c>
      <c r="G51" s="76">
        <f>人事費!G51</f>
        <v>0</v>
      </c>
      <c r="H51" s="76">
        <f>人事費!H51</f>
        <v>0</v>
      </c>
      <c r="I51" s="76">
        <f>人事費!I51</f>
        <v>0</v>
      </c>
      <c r="J51" s="77">
        <f t="shared" si="10"/>
        <v>12</v>
      </c>
      <c r="K51" s="442">
        <v>2</v>
      </c>
      <c r="L51" s="142" t="s">
        <v>196</v>
      </c>
      <c r="M51" s="143">
        <f t="shared" si="16"/>
        <v>14795442</v>
      </c>
      <c r="N51" s="110">
        <v>101000</v>
      </c>
      <c r="O51" s="110">
        <v>43000</v>
      </c>
      <c r="P51" s="114">
        <v>0</v>
      </c>
      <c r="Q51" s="114">
        <v>0</v>
      </c>
      <c r="R51" s="116">
        <f t="shared" si="17"/>
        <v>63000</v>
      </c>
      <c r="S51" s="113">
        <v>0</v>
      </c>
      <c r="T51" s="113">
        <v>0</v>
      </c>
      <c r="U51" s="114">
        <v>0</v>
      </c>
      <c r="V51" s="114">
        <v>0</v>
      </c>
      <c r="W51" s="114">
        <v>0</v>
      </c>
      <c r="X51" s="114">
        <v>0</v>
      </c>
      <c r="Y51" s="113">
        <v>80000</v>
      </c>
      <c r="Z51" s="116">
        <f t="shared" si="11"/>
        <v>24000</v>
      </c>
      <c r="AA51" s="114">
        <v>96000</v>
      </c>
      <c r="AB51" s="116">
        <f t="shared" si="15"/>
        <v>41000</v>
      </c>
      <c r="AC51" s="126">
        <v>0</v>
      </c>
      <c r="AD51" s="116">
        <f t="shared" si="18"/>
        <v>235000</v>
      </c>
      <c r="AE51" s="114">
        <v>0</v>
      </c>
      <c r="AF51" s="116">
        <v>17400</v>
      </c>
      <c r="AG51" s="114">
        <v>3200</v>
      </c>
      <c r="AH51" s="113">
        <v>1600</v>
      </c>
      <c r="AI51" s="114">
        <v>0</v>
      </c>
      <c r="AJ51" s="114">
        <v>0</v>
      </c>
      <c r="AK51" s="114">
        <v>0</v>
      </c>
      <c r="AL51" s="114">
        <v>0</v>
      </c>
      <c r="AM51" s="114">
        <v>0</v>
      </c>
      <c r="AN51" s="114">
        <v>12000</v>
      </c>
      <c r="AO51" s="113">
        <v>0</v>
      </c>
      <c r="AP51" s="113"/>
      <c r="AQ51" s="113">
        <v>0</v>
      </c>
      <c r="AR51" s="113">
        <v>0</v>
      </c>
      <c r="AS51" s="113"/>
      <c r="AT51" s="117">
        <f>VLOOKUP(L51,人事費!A:X,13,FALSE)</f>
        <v>9258683</v>
      </c>
      <c r="AU51" s="117">
        <f>VLOOKUP(L51,人事費!A:X,14,FALSE)</f>
        <v>0</v>
      </c>
      <c r="AV51" s="116">
        <v>0</v>
      </c>
      <c r="AW51" s="116">
        <v>0</v>
      </c>
      <c r="AX51" s="70"/>
      <c r="AY51" s="125">
        <v>22400</v>
      </c>
      <c r="AZ51" s="119"/>
      <c r="BA51" s="119"/>
      <c r="BB51" s="119"/>
      <c r="BC51" s="119"/>
      <c r="BD51" s="120">
        <v>23500</v>
      </c>
      <c r="BE51" s="121">
        <v>68250</v>
      </c>
      <c r="BF51" s="117">
        <f>VLOOKUP(L51,人事費!A:X,22,FALSE)</f>
        <v>1044655</v>
      </c>
      <c r="BG51" s="117">
        <f>VLOOKUP(L51,人事費!A:X,23,FALSE)</f>
        <v>1135041</v>
      </c>
      <c r="BH51" s="117">
        <f>VLOOKUP(L51,人事費!A:X,15,FALSE)+VLOOKUP(L51,人事費!A:X,19,FALSE)</f>
        <v>911476</v>
      </c>
      <c r="BI51" s="117">
        <f>VLOOKUP(L51,人事費!A:X,16,FALSE)</f>
        <v>238738</v>
      </c>
      <c r="BJ51" s="117">
        <f>VLOOKUP(L51,人事費!A:X,17,FALSE)+VLOOKUP(L51,人事費!A:X,18,FALSE)</f>
        <v>676879</v>
      </c>
      <c r="BK51" s="111">
        <v>13500</v>
      </c>
      <c r="BL51" s="117">
        <f>VLOOKUP(L51,人事費!A:X,20,FALSE)</f>
        <v>190600</v>
      </c>
      <c r="BM51" s="110">
        <v>0</v>
      </c>
      <c r="BN51" s="110">
        <v>0</v>
      </c>
      <c r="BO51" s="110">
        <v>494520</v>
      </c>
      <c r="BP51" s="110">
        <v>0</v>
      </c>
      <c r="BQ51" s="110">
        <v>0</v>
      </c>
      <c r="BR51" s="122">
        <v>0</v>
      </c>
      <c r="BS51" s="110">
        <v>0</v>
      </c>
      <c r="BT51" s="110">
        <v>0</v>
      </c>
      <c r="BU51" s="64"/>
      <c r="BV51" s="109">
        <f t="shared" si="19"/>
        <v>717000</v>
      </c>
      <c r="BW51" s="109">
        <f t="shared" si="20"/>
        <v>13584000</v>
      </c>
      <c r="BX51" s="109">
        <f t="shared" si="12"/>
        <v>495000</v>
      </c>
      <c r="BY51" s="109">
        <f t="shared" si="21"/>
        <v>0</v>
      </c>
      <c r="BZ51" s="109">
        <f t="shared" si="13"/>
        <v>14796000</v>
      </c>
    </row>
    <row r="52" spans="1:78" ht="16.5">
      <c r="A52" s="75"/>
      <c r="B52" s="146">
        <v>1</v>
      </c>
      <c r="C52" s="76">
        <f>人事費!B52</f>
        <v>7</v>
      </c>
      <c r="D52" s="76">
        <f>人事費!D52</f>
        <v>14</v>
      </c>
      <c r="E52" s="76">
        <f>人事費!E52</f>
        <v>1</v>
      </c>
      <c r="F52" s="76">
        <f>人事費!F52</f>
        <v>0</v>
      </c>
      <c r="G52" s="76">
        <f>人事費!G52</f>
        <v>1</v>
      </c>
      <c r="H52" s="76">
        <f>人事費!H52</f>
        <v>0</v>
      </c>
      <c r="I52" s="76">
        <f>人事費!I52</f>
        <v>1</v>
      </c>
      <c r="J52" s="77">
        <f t="shared" si="10"/>
        <v>15</v>
      </c>
      <c r="K52" s="442">
        <v>0</v>
      </c>
      <c r="L52" s="142" t="s">
        <v>197</v>
      </c>
      <c r="M52" s="143">
        <f t="shared" si="16"/>
        <v>21099147</v>
      </c>
      <c r="N52" s="110">
        <v>136000</v>
      </c>
      <c r="O52" s="110">
        <v>59000</v>
      </c>
      <c r="P52" s="114">
        <v>0</v>
      </c>
      <c r="Q52" s="114">
        <v>0</v>
      </c>
      <c r="R52" s="116">
        <f t="shared" si="17"/>
        <v>64200</v>
      </c>
      <c r="S52" s="113">
        <v>0</v>
      </c>
      <c r="T52" s="113">
        <v>0</v>
      </c>
      <c r="U52" s="114">
        <v>0</v>
      </c>
      <c r="V52" s="114">
        <v>0</v>
      </c>
      <c r="W52" s="114">
        <v>0</v>
      </c>
      <c r="X52" s="114">
        <v>68250</v>
      </c>
      <c r="Y52" s="113">
        <v>0</v>
      </c>
      <c r="Z52" s="116">
        <f t="shared" si="11"/>
        <v>30000</v>
      </c>
      <c r="AA52" s="114">
        <v>96000</v>
      </c>
      <c r="AB52" s="116">
        <f t="shared" si="15"/>
        <v>43000</v>
      </c>
      <c r="AC52" s="126">
        <v>0</v>
      </c>
      <c r="AD52" s="116">
        <f t="shared" si="18"/>
        <v>247400</v>
      </c>
      <c r="AE52" s="114">
        <v>0</v>
      </c>
      <c r="AF52" s="116">
        <v>19560</v>
      </c>
      <c r="AG52" s="114">
        <v>2800</v>
      </c>
      <c r="AH52" s="113">
        <v>1400</v>
      </c>
      <c r="AI52" s="114">
        <v>0</v>
      </c>
      <c r="AJ52" s="114">
        <v>0</v>
      </c>
      <c r="AK52" s="114">
        <v>0</v>
      </c>
      <c r="AL52" s="114">
        <v>0</v>
      </c>
      <c r="AM52" s="114">
        <v>0</v>
      </c>
      <c r="AN52" s="114">
        <v>0</v>
      </c>
      <c r="AO52" s="113">
        <v>0</v>
      </c>
      <c r="AP52" s="113"/>
      <c r="AQ52" s="113">
        <v>0</v>
      </c>
      <c r="AR52" s="113">
        <v>0</v>
      </c>
      <c r="AS52" s="113"/>
      <c r="AT52" s="117">
        <f>VLOOKUP(L52,人事費!A:X,13,FALSE)</f>
        <v>11203761</v>
      </c>
      <c r="AU52" s="117">
        <f>VLOOKUP(L52,人事費!A:X,14,FALSE)</f>
        <v>464148</v>
      </c>
      <c r="AV52" s="140">
        <v>693900</v>
      </c>
      <c r="AW52" s="116">
        <v>231800</v>
      </c>
      <c r="AX52" s="70"/>
      <c r="AY52" s="125">
        <v>31360</v>
      </c>
      <c r="AZ52" s="119"/>
      <c r="BA52" s="119"/>
      <c r="BB52" s="119"/>
      <c r="BC52" s="119"/>
      <c r="BD52" s="120">
        <v>23500</v>
      </c>
      <c r="BE52" s="121">
        <v>0</v>
      </c>
      <c r="BF52" s="117">
        <f>VLOOKUP(L52,人事費!A:X,22,FALSE)</f>
        <v>1132536</v>
      </c>
      <c r="BG52" s="117">
        <f>VLOOKUP(L52,人事費!A:X,23,FALSE)</f>
        <v>1299171</v>
      </c>
      <c r="BH52" s="117">
        <f>VLOOKUP(L52,人事費!A:X,15,FALSE)+VLOOKUP(L52,人事費!A:X,19,FALSE)</f>
        <v>967193</v>
      </c>
      <c r="BI52" s="117">
        <f>VLOOKUP(L52,人事費!A:X,16,FALSE)</f>
        <v>219717</v>
      </c>
      <c r="BJ52" s="117">
        <f>VLOOKUP(L52,人事費!A:X,17,FALSE)+VLOOKUP(L52,人事費!A:X,18,FALSE)</f>
        <v>992067</v>
      </c>
      <c r="BK52" s="111">
        <v>16000</v>
      </c>
      <c r="BL52" s="117">
        <f>VLOOKUP(L52,人事費!A:X,20,FALSE)</f>
        <v>222800</v>
      </c>
      <c r="BM52" s="110">
        <v>0</v>
      </c>
      <c r="BN52" s="110">
        <v>0</v>
      </c>
      <c r="BO52" s="110">
        <v>2833584</v>
      </c>
      <c r="BP52" s="110">
        <v>0</v>
      </c>
      <c r="BQ52" s="110">
        <v>0</v>
      </c>
      <c r="BR52" s="122">
        <v>0</v>
      </c>
      <c r="BS52" s="110">
        <v>0</v>
      </c>
      <c r="BT52" s="110">
        <v>0</v>
      </c>
      <c r="BU52" s="64"/>
      <c r="BV52" s="109">
        <f t="shared" si="19"/>
        <v>768000</v>
      </c>
      <c r="BW52" s="109">
        <f t="shared" si="20"/>
        <v>17498000</v>
      </c>
      <c r="BX52" s="109">
        <f t="shared" si="12"/>
        <v>2834000</v>
      </c>
      <c r="BY52" s="109">
        <f t="shared" si="21"/>
        <v>0</v>
      </c>
      <c r="BZ52" s="109">
        <f t="shared" si="13"/>
        <v>21100000</v>
      </c>
    </row>
    <row r="53" spans="1:78" ht="16.5">
      <c r="A53" s="75"/>
      <c r="B53" s="146">
        <v>1</v>
      </c>
      <c r="C53" s="76">
        <f>人事費!B53</f>
        <v>7</v>
      </c>
      <c r="D53" s="76">
        <f>人事費!D53</f>
        <v>16</v>
      </c>
      <c r="E53" s="76">
        <f>人事費!E53</f>
        <v>2</v>
      </c>
      <c r="F53" s="76">
        <f>人事費!F53</f>
        <v>0</v>
      </c>
      <c r="G53" s="76">
        <f>人事費!G53</f>
        <v>1</v>
      </c>
      <c r="H53" s="76">
        <f>人事費!H53</f>
        <v>0</v>
      </c>
      <c r="I53" s="76">
        <f>人事費!I53</f>
        <v>0</v>
      </c>
      <c r="J53" s="77">
        <f t="shared" si="10"/>
        <v>16</v>
      </c>
      <c r="K53" s="442">
        <v>1</v>
      </c>
      <c r="L53" s="142" t="s">
        <v>198</v>
      </c>
      <c r="M53" s="143">
        <f t="shared" si="16"/>
        <v>23350088</v>
      </c>
      <c r="N53" s="110">
        <v>136000</v>
      </c>
      <c r="O53" s="110">
        <v>59000</v>
      </c>
      <c r="P53" s="114">
        <v>0</v>
      </c>
      <c r="Q53" s="114">
        <v>0</v>
      </c>
      <c r="R53" s="116">
        <f t="shared" si="17"/>
        <v>64200</v>
      </c>
      <c r="S53" s="113">
        <v>0</v>
      </c>
      <c r="T53" s="113">
        <v>0</v>
      </c>
      <c r="U53" s="114">
        <v>0</v>
      </c>
      <c r="V53" s="114">
        <v>0</v>
      </c>
      <c r="W53" s="114">
        <v>0</v>
      </c>
      <c r="X53" s="114">
        <v>164250</v>
      </c>
      <c r="Y53" s="113">
        <v>80000</v>
      </c>
      <c r="Z53" s="116">
        <f t="shared" si="11"/>
        <v>32000</v>
      </c>
      <c r="AA53" s="114">
        <v>0</v>
      </c>
      <c r="AB53" s="116">
        <f t="shared" si="15"/>
        <v>43000</v>
      </c>
      <c r="AC53" s="126">
        <v>0</v>
      </c>
      <c r="AD53" s="116">
        <f t="shared" si="18"/>
        <v>247400</v>
      </c>
      <c r="AE53" s="114">
        <v>0</v>
      </c>
      <c r="AF53" s="116">
        <v>19560</v>
      </c>
      <c r="AG53" s="114">
        <v>13000</v>
      </c>
      <c r="AH53" s="113">
        <v>6500</v>
      </c>
      <c r="AI53" s="114">
        <v>0</v>
      </c>
      <c r="AJ53" s="114">
        <v>0</v>
      </c>
      <c r="AK53" s="114">
        <v>0</v>
      </c>
      <c r="AL53" s="114">
        <v>0</v>
      </c>
      <c r="AM53" s="114">
        <v>0</v>
      </c>
      <c r="AN53" s="114">
        <v>6000</v>
      </c>
      <c r="AO53" s="113">
        <v>0</v>
      </c>
      <c r="AP53" s="113"/>
      <c r="AQ53" s="113">
        <v>50000</v>
      </c>
      <c r="AR53" s="113">
        <v>10000</v>
      </c>
      <c r="AS53" s="113"/>
      <c r="AT53" s="117">
        <f>VLOOKUP(L53,人事費!A:X,13,FALSE)</f>
        <v>12210868</v>
      </c>
      <c r="AU53" s="117">
        <f>VLOOKUP(L53,人事費!A:X,14,FALSE)</f>
        <v>0</v>
      </c>
      <c r="AV53" s="140">
        <v>1325620</v>
      </c>
      <c r="AW53" s="116">
        <v>231800</v>
      </c>
      <c r="AX53" s="70"/>
      <c r="AY53" s="125">
        <v>31360</v>
      </c>
      <c r="AZ53" s="119"/>
      <c r="BA53" s="119"/>
      <c r="BB53" s="119"/>
      <c r="BC53" s="119"/>
      <c r="BD53" s="120">
        <v>23500</v>
      </c>
      <c r="BE53" s="121">
        <v>0</v>
      </c>
      <c r="BF53" s="117">
        <f>VLOOKUP(L53,人事費!A:X,22,FALSE)</f>
        <v>1354210</v>
      </c>
      <c r="BG53" s="117">
        <f>VLOOKUP(L53,人事費!A:X,23,FALSE)</f>
        <v>1516547</v>
      </c>
      <c r="BH53" s="117">
        <f>VLOOKUP(L53,人事費!A:X,15,FALSE)+VLOOKUP(L53,人事費!A:X,19,FALSE)</f>
        <v>1179266</v>
      </c>
      <c r="BI53" s="117">
        <f>VLOOKUP(L53,人事費!A:X,16,FALSE)</f>
        <v>272167</v>
      </c>
      <c r="BJ53" s="117">
        <f>VLOOKUP(L53,人事費!A:X,17,FALSE)+VLOOKUP(L53,人事費!A:X,18,FALSE)</f>
        <v>1027380</v>
      </c>
      <c r="BK53" s="111">
        <v>17000</v>
      </c>
      <c r="BL53" s="117">
        <f>VLOOKUP(L53,人事費!A:X,20,FALSE)</f>
        <v>171200</v>
      </c>
      <c r="BM53" s="110">
        <v>0</v>
      </c>
      <c r="BN53" s="110">
        <v>0</v>
      </c>
      <c r="BO53" s="110">
        <v>2335956</v>
      </c>
      <c r="BP53" s="110">
        <v>0</v>
      </c>
      <c r="BQ53" s="110">
        <v>0</v>
      </c>
      <c r="BR53" s="122">
        <v>722304</v>
      </c>
      <c r="BS53" s="110">
        <v>0</v>
      </c>
      <c r="BT53" s="110">
        <v>0</v>
      </c>
      <c r="BU53" s="64"/>
      <c r="BV53" s="109">
        <f t="shared" si="19"/>
        <v>931000</v>
      </c>
      <c r="BW53" s="109">
        <f t="shared" si="20"/>
        <v>19361000</v>
      </c>
      <c r="BX53" s="109">
        <f t="shared" si="12"/>
        <v>3058000</v>
      </c>
      <c r="BY53" s="109">
        <f t="shared" si="21"/>
        <v>0</v>
      </c>
      <c r="BZ53" s="109">
        <f t="shared" si="13"/>
        <v>23350000</v>
      </c>
    </row>
    <row r="54" spans="1:78" ht="16.5">
      <c r="A54" s="75"/>
      <c r="B54" s="146">
        <v>1</v>
      </c>
      <c r="C54" s="76">
        <f>人事費!B54</f>
        <v>7</v>
      </c>
      <c r="D54" s="76">
        <f>人事費!D54</f>
        <v>16</v>
      </c>
      <c r="E54" s="76">
        <f>人事費!E54</f>
        <v>2</v>
      </c>
      <c r="F54" s="76">
        <f>人事費!F54</f>
        <v>0</v>
      </c>
      <c r="G54" s="76">
        <f>人事費!G54</f>
        <v>1</v>
      </c>
      <c r="H54" s="76">
        <f>人事費!H54</f>
        <v>0</v>
      </c>
      <c r="I54" s="76">
        <f>人事費!I54</f>
        <v>1</v>
      </c>
      <c r="J54" s="77">
        <f t="shared" si="10"/>
        <v>17</v>
      </c>
      <c r="K54" s="442">
        <v>2</v>
      </c>
      <c r="L54" s="142" t="s">
        <v>199</v>
      </c>
      <c r="M54" s="143">
        <f t="shared" si="16"/>
        <v>19390798</v>
      </c>
      <c r="N54" s="110">
        <v>136000</v>
      </c>
      <c r="O54" s="110">
        <v>59000</v>
      </c>
      <c r="P54" s="114">
        <v>0</v>
      </c>
      <c r="Q54" s="114">
        <v>0</v>
      </c>
      <c r="R54" s="116">
        <f t="shared" si="17"/>
        <v>64200</v>
      </c>
      <c r="S54" s="113">
        <v>0</v>
      </c>
      <c r="T54" s="113">
        <v>0</v>
      </c>
      <c r="U54" s="114">
        <v>0</v>
      </c>
      <c r="V54" s="114">
        <v>0</v>
      </c>
      <c r="W54" s="114">
        <v>0</v>
      </c>
      <c r="X54" s="114">
        <v>164250</v>
      </c>
      <c r="Y54" s="113">
        <v>0</v>
      </c>
      <c r="Z54" s="116">
        <f t="shared" si="11"/>
        <v>34000</v>
      </c>
      <c r="AA54" s="114">
        <v>0</v>
      </c>
      <c r="AB54" s="116">
        <f t="shared" si="15"/>
        <v>43000</v>
      </c>
      <c r="AC54" s="126">
        <v>0</v>
      </c>
      <c r="AD54" s="116">
        <f t="shared" si="18"/>
        <v>247400</v>
      </c>
      <c r="AE54" s="114">
        <v>0</v>
      </c>
      <c r="AF54" s="116">
        <v>19560</v>
      </c>
      <c r="AG54" s="114">
        <v>8600</v>
      </c>
      <c r="AH54" s="113">
        <v>4300</v>
      </c>
      <c r="AI54" s="114">
        <v>0</v>
      </c>
      <c r="AJ54" s="114">
        <v>0</v>
      </c>
      <c r="AK54" s="114">
        <v>0</v>
      </c>
      <c r="AL54" s="114">
        <v>0</v>
      </c>
      <c r="AM54" s="114">
        <v>0</v>
      </c>
      <c r="AN54" s="114">
        <v>12000</v>
      </c>
      <c r="AO54" s="113">
        <v>0</v>
      </c>
      <c r="AP54" s="113"/>
      <c r="AQ54" s="113">
        <v>0</v>
      </c>
      <c r="AR54" s="113">
        <v>0</v>
      </c>
      <c r="AS54" s="113"/>
      <c r="AT54" s="117">
        <f>VLOOKUP(L54,人事費!A:X,13,FALSE)</f>
        <v>10990515</v>
      </c>
      <c r="AU54" s="117">
        <f>VLOOKUP(L54,人事費!A:X,14,FALSE)</f>
        <v>390300</v>
      </c>
      <c r="AV54" s="140">
        <v>1304700</v>
      </c>
      <c r="AW54" s="116">
        <v>231800</v>
      </c>
      <c r="AX54" s="70"/>
      <c r="AY54" s="125">
        <v>31360</v>
      </c>
      <c r="AZ54" s="119"/>
      <c r="BA54" s="119"/>
      <c r="BB54" s="119"/>
      <c r="BC54" s="119"/>
      <c r="BD54" s="120">
        <v>23500</v>
      </c>
      <c r="BE54" s="121">
        <v>0</v>
      </c>
      <c r="BF54" s="117">
        <f>VLOOKUP(L54,人事費!A:X,22,FALSE)</f>
        <v>1203600</v>
      </c>
      <c r="BG54" s="117">
        <f>VLOOKUP(L54,人事費!A:X,23,FALSE)</f>
        <v>1402509</v>
      </c>
      <c r="BH54" s="117">
        <f>VLOOKUP(L54,人事費!A:X,15,FALSE)+VLOOKUP(L54,人事費!A:X,19,FALSE)</f>
        <v>1058357</v>
      </c>
      <c r="BI54" s="117">
        <f>VLOOKUP(L54,人事費!A:X,16,FALSE)</f>
        <v>251372</v>
      </c>
      <c r="BJ54" s="117">
        <f>VLOOKUP(L54,人事費!A:X,17,FALSE)+VLOOKUP(L54,人事費!A:X,18,FALSE)</f>
        <v>961155</v>
      </c>
      <c r="BK54" s="111">
        <v>11500</v>
      </c>
      <c r="BL54" s="117">
        <f>VLOOKUP(L54,人事費!A:X,20,FALSE)</f>
        <v>196000</v>
      </c>
      <c r="BM54" s="110">
        <v>0</v>
      </c>
      <c r="BN54" s="110">
        <v>20000</v>
      </c>
      <c r="BO54" s="110">
        <v>271200</v>
      </c>
      <c r="BP54" s="110">
        <v>0</v>
      </c>
      <c r="BQ54" s="122">
        <v>250620</v>
      </c>
      <c r="BR54" s="122">
        <v>0</v>
      </c>
      <c r="BS54" s="110">
        <v>0</v>
      </c>
      <c r="BT54" s="110">
        <v>0</v>
      </c>
      <c r="BU54" s="64"/>
      <c r="BV54" s="109">
        <f t="shared" si="19"/>
        <v>792000</v>
      </c>
      <c r="BW54" s="109">
        <f t="shared" si="20"/>
        <v>18057000</v>
      </c>
      <c r="BX54" s="109">
        <f t="shared" si="12"/>
        <v>542000</v>
      </c>
      <c r="BY54" s="109">
        <f t="shared" si="21"/>
        <v>0</v>
      </c>
      <c r="BZ54" s="109">
        <f t="shared" si="13"/>
        <v>19391000</v>
      </c>
    </row>
    <row r="55" spans="1:78" ht="16.5">
      <c r="A55" s="75"/>
      <c r="B55" s="146">
        <v>1</v>
      </c>
      <c r="C55" s="76">
        <f>人事費!B55</f>
        <v>8</v>
      </c>
      <c r="D55" s="76">
        <f>人事費!D55</f>
        <v>18</v>
      </c>
      <c r="E55" s="76">
        <f>人事費!E55</f>
        <v>2</v>
      </c>
      <c r="F55" s="76">
        <f>人事費!F55</f>
        <v>0</v>
      </c>
      <c r="G55" s="76">
        <f>人事費!G55</f>
        <v>1</v>
      </c>
      <c r="H55" s="76">
        <f>人事費!H55</f>
        <v>0</v>
      </c>
      <c r="I55" s="76">
        <f>人事費!I55</f>
        <v>0</v>
      </c>
      <c r="J55" s="77">
        <f t="shared" si="10"/>
        <v>18</v>
      </c>
      <c r="K55" s="442">
        <v>1</v>
      </c>
      <c r="L55" s="142" t="s">
        <v>382</v>
      </c>
      <c r="M55" s="143">
        <f t="shared" si="16"/>
        <v>23599597</v>
      </c>
      <c r="N55" s="110">
        <v>153000</v>
      </c>
      <c r="O55" s="110">
        <v>66000</v>
      </c>
      <c r="P55" s="114">
        <v>0</v>
      </c>
      <c r="Q55" s="114">
        <v>0</v>
      </c>
      <c r="R55" s="116">
        <f t="shared" si="17"/>
        <v>64800</v>
      </c>
      <c r="S55" s="113">
        <v>0</v>
      </c>
      <c r="T55" s="113">
        <v>0</v>
      </c>
      <c r="U55" s="114">
        <v>8500</v>
      </c>
      <c r="V55" s="114">
        <v>23495</v>
      </c>
      <c r="W55" s="114">
        <v>492000</v>
      </c>
      <c r="X55" s="114">
        <v>164250</v>
      </c>
      <c r="Y55" s="113">
        <v>60000</v>
      </c>
      <c r="Z55" s="116">
        <f t="shared" si="11"/>
        <v>36000</v>
      </c>
      <c r="AA55" s="114">
        <v>0</v>
      </c>
      <c r="AB55" s="116">
        <f t="shared" si="15"/>
        <v>44000</v>
      </c>
      <c r="AC55" s="126">
        <v>49508</v>
      </c>
      <c r="AD55" s="116">
        <f t="shared" si="18"/>
        <v>253600</v>
      </c>
      <c r="AE55" s="114">
        <v>0</v>
      </c>
      <c r="AF55" s="116">
        <v>20640</v>
      </c>
      <c r="AG55" s="114">
        <v>11200</v>
      </c>
      <c r="AH55" s="113">
        <v>5600</v>
      </c>
      <c r="AI55" s="114">
        <v>12000</v>
      </c>
      <c r="AJ55" s="114">
        <v>7200</v>
      </c>
      <c r="AK55" s="114">
        <v>4500</v>
      </c>
      <c r="AL55" s="114">
        <v>600</v>
      </c>
      <c r="AM55" s="114">
        <v>5040</v>
      </c>
      <c r="AN55" s="114">
        <v>6000</v>
      </c>
      <c r="AO55" s="113">
        <v>50000</v>
      </c>
      <c r="AP55" s="113"/>
      <c r="AQ55" s="113">
        <v>0</v>
      </c>
      <c r="AR55" s="113">
        <v>10000</v>
      </c>
      <c r="AS55" s="113"/>
      <c r="AT55" s="117">
        <f>VLOOKUP(L55,人事費!A:X,13,FALSE)</f>
        <v>13554524</v>
      </c>
      <c r="AU55" s="117">
        <f>VLOOKUP(L55,人事費!A:X,14,FALSE)</f>
        <v>0</v>
      </c>
      <c r="AV55" s="140">
        <v>1325620</v>
      </c>
      <c r="AW55" s="116">
        <v>231800</v>
      </c>
      <c r="AX55" s="70"/>
      <c r="AY55" s="125">
        <v>35840</v>
      </c>
      <c r="AZ55" s="119"/>
      <c r="BA55" s="119"/>
      <c r="BB55" s="119"/>
      <c r="BC55" s="119"/>
      <c r="BD55" s="120">
        <v>23500</v>
      </c>
      <c r="BE55" s="121">
        <v>0</v>
      </c>
      <c r="BF55" s="117">
        <f>VLOOKUP(L55,人事費!A:X,22,FALSE)</f>
        <v>1193670</v>
      </c>
      <c r="BG55" s="117">
        <f>VLOOKUP(L55,人事費!A:X,23,FALSE)</f>
        <v>1552789</v>
      </c>
      <c r="BH55" s="117">
        <f>VLOOKUP(L55,人事費!A:X,15,FALSE)+VLOOKUP(L55,人事費!A:X,19,FALSE)</f>
        <v>1163621</v>
      </c>
      <c r="BI55" s="117">
        <f>VLOOKUP(L55,人事費!A:X,16,FALSE)</f>
        <v>263058</v>
      </c>
      <c r="BJ55" s="117">
        <f>VLOOKUP(L55,人事費!A:X,17,FALSE)+VLOOKUP(L55,人事費!A:X,18,FALSE)</f>
        <v>1075410</v>
      </c>
      <c r="BK55" s="111">
        <v>19500</v>
      </c>
      <c r="BL55" s="117">
        <f>VLOOKUP(L55,人事費!A:X,20,FALSE)</f>
        <v>175200</v>
      </c>
      <c r="BM55" s="110">
        <v>0</v>
      </c>
      <c r="BN55" s="110">
        <v>0</v>
      </c>
      <c r="BO55" s="110">
        <v>1250196</v>
      </c>
      <c r="BP55" s="110">
        <v>0</v>
      </c>
      <c r="BQ55" s="122">
        <v>0</v>
      </c>
      <c r="BR55" s="122">
        <v>186936</v>
      </c>
      <c r="BS55" s="110">
        <v>0</v>
      </c>
      <c r="BT55" s="110">
        <v>0</v>
      </c>
      <c r="BU55" s="64"/>
      <c r="BV55" s="109">
        <f t="shared" si="19"/>
        <v>1548000</v>
      </c>
      <c r="BW55" s="109">
        <f t="shared" si="20"/>
        <v>20615000</v>
      </c>
      <c r="BX55" s="109">
        <f t="shared" si="12"/>
        <v>1437000</v>
      </c>
      <c r="BY55" s="109">
        <f t="shared" si="21"/>
        <v>0</v>
      </c>
      <c r="BZ55" s="109">
        <f t="shared" si="13"/>
        <v>23600000</v>
      </c>
    </row>
    <row r="56" spans="1:78" ht="16.5">
      <c r="A56" s="75"/>
      <c r="B56" s="146"/>
      <c r="C56" s="76">
        <f>人事費!B56</f>
        <v>4</v>
      </c>
      <c r="D56" s="76">
        <f>人事費!D56</f>
        <v>10</v>
      </c>
      <c r="E56" s="76">
        <f>人事費!E56</f>
        <v>0</v>
      </c>
      <c r="F56" s="76">
        <f>人事費!F56</f>
        <v>0</v>
      </c>
      <c r="G56" s="76">
        <f>人事費!G56</f>
        <v>0</v>
      </c>
      <c r="H56" s="76">
        <f>人事費!H56</f>
        <v>0</v>
      </c>
      <c r="I56" s="76">
        <f>人事費!I56</f>
        <v>0</v>
      </c>
      <c r="J56" s="77">
        <f t="shared" si="10"/>
        <v>10</v>
      </c>
      <c r="K56" s="442">
        <v>0</v>
      </c>
      <c r="L56" s="142" t="s">
        <v>383</v>
      </c>
      <c r="M56" s="143">
        <f t="shared" si="16"/>
        <v>14452336</v>
      </c>
      <c r="N56" s="110">
        <v>82000</v>
      </c>
      <c r="O56" s="110">
        <v>35000</v>
      </c>
      <c r="P56" s="114">
        <v>0</v>
      </c>
      <c r="Q56" s="114">
        <v>0</v>
      </c>
      <c r="R56" s="116">
        <f t="shared" si="17"/>
        <v>62400</v>
      </c>
      <c r="S56" s="113">
        <v>0</v>
      </c>
      <c r="T56" s="113">
        <v>0</v>
      </c>
      <c r="U56" s="114">
        <v>0</v>
      </c>
      <c r="V56" s="114">
        <v>0</v>
      </c>
      <c r="W56" s="114">
        <v>0</v>
      </c>
      <c r="X56" s="114">
        <v>88050</v>
      </c>
      <c r="Y56" s="113">
        <v>60000</v>
      </c>
      <c r="Z56" s="116">
        <f t="shared" si="11"/>
        <v>20000</v>
      </c>
      <c r="AA56" s="114">
        <v>76200</v>
      </c>
      <c r="AB56" s="116">
        <f t="shared" si="15"/>
        <v>40000</v>
      </c>
      <c r="AC56" s="126">
        <v>0</v>
      </c>
      <c r="AD56" s="116">
        <f t="shared" si="18"/>
        <v>228800</v>
      </c>
      <c r="AE56" s="114">
        <v>0</v>
      </c>
      <c r="AF56" s="116">
        <v>16320</v>
      </c>
      <c r="AG56" s="114">
        <v>3200</v>
      </c>
      <c r="AH56" s="113">
        <v>1600</v>
      </c>
      <c r="AI56" s="114">
        <v>0</v>
      </c>
      <c r="AJ56" s="114">
        <v>0</v>
      </c>
      <c r="AK56" s="114">
        <v>0</v>
      </c>
      <c r="AL56" s="114">
        <v>0</v>
      </c>
      <c r="AM56" s="114">
        <v>0</v>
      </c>
      <c r="AN56" s="114">
        <v>0</v>
      </c>
      <c r="AO56" s="113">
        <v>18000</v>
      </c>
      <c r="AP56" s="113"/>
      <c r="AQ56" s="113">
        <v>0</v>
      </c>
      <c r="AR56" s="113">
        <v>60000</v>
      </c>
      <c r="AS56" s="113"/>
      <c r="AT56" s="117">
        <f>VLOOKUP(L56,人事費!A:X,13,FALSE)</f>
        <v>9078481</v>
      </c>
      <c r="AU56" s="117">
        <f>VLOOKUP(L56,人事費!A:X,14,FALSE)</f>
        <v>0</v>
      </c>
      <c r="AV56" s="116">
        <v>0</v>
      </c>
      <c r="AW56" s="116">
        <v>0</v>
      </c>
      <c r="AX56" s="70"/>
      <c r="AY56" s="125">
        <v>17920</v>
      </c>
      <c r="AZ56" s="119"/>
      <c r="BA56" s="119"/>
      <c r="BB56" s="119"/>
      <c r="BC56" s="119"/>
      <c r="BD56" s="120">
        <v>23500</v>
      </c>
      <c r="BE56" s="121">
        <v>0</v>
      </c>
      <c r="BF56" s="117">
        <f>VLOOKUP(L56,人事費!A:X,22,FALSE)</f>
        <v>808174</v>
      </c>
      <c r="BG56" s="117">
        <f>VLOOKUP(L56,人事費!A:X,23,FALSE)</f>
        <v>1065945</v>
      </c>
      <c r="BH56" s="117">
        <f>VLOOKUP(L56,人事費!A:X,15,FALSE)+VLOOKUP(L56,人事費!A:X,19,FALSE)</f>
        <v>808738</v>
      </c>
      <c r="BI56" s="117">
        <f>VLOOKUP(L56,人事費!A:X,16,FALSE)</f>
        <v>185304</v>
      </c>
      <c r="BJ56" s="117">
        <f>VLOOKUP(L56,人事費!A:X,17,FALSE)+VLOOKUP(L56,人事費!A:X,18,FALSE)</f>
        <v>756528</v>
      </c>
      <c r="BK56" s="111">
        <v>12500</v>
      </c>
      <c r="BL56" s="117">
        <f>VLOOKUP(L56,人事費!A:X,20,FALSE)</f>
        <v>176800</v>
      </c>
      <c r="BM56" s="110">
        <v>0</v>
      </c>
      <c r="BN56" s="110">
        <v>0</v>
      </c>
      <c r="BO56" s="110">
        <v>726876</v>
      </c>
      <c r="BP56" s="110">
        <v>0</v>
      </c>
      <c r="BQ56" s="110">
        <v>0</v>
      </c>
      <c r="BR56" s="122">
        <v>0</v>
      </c>
      <c r="BS56" s="110">
        <v>0</v>
      </c>
      <c r="BT56" s="110">
        <v>0</v>
      </c>
      <c r="BU56" s="64"/>
      <c r="BV56" s="109">
        <f t="shared" si="19"/>
        <v>792000</v>
      </c>
      <c r="BW56" s="109">
        <f t="shared" si="20"/>
        <v>12934000</v>
      </c>
      <c r="BX56" s="109">
        <f t="shared" si="12"/>
        <v>727000</v>
      </c>
      <c r="BY56" s="109">
        <f t="shared" si="21"/>
        <v>0</v>
      </c>
      <c r="BZ56" s="109">
        <f t="shared" si="13"/>
        <v>14453000</v>
      </c>
    </row>
    <row r="57" spans="1:78" ht="16.5">
      <c r="A57" s="75"/>
      <c r="B57" s="146">
        <v>1</v>
      </c>
      <c r="C57" s="76">
        <f>人事費!B57</f>
        <v>7</v>
      </c>
      <c r="D57" s="76">
        <f>人事費!D57</f>
        <v>15</v>
      </c>
      <c r="E57" s="76">
        <f>人事費!E57</f>
        <v>1</v>
      </c>
      <c r="F57" s="76">
        <f>人事費!F57</f>
        <v>0</v>
      </c>
      <c r="G57" s="76">
        <f>人事費!G57</f>
        <v>1</v>
      </c>
      <c r="H57" s="76">
        <f>人事費!H57</f>
        <v>0</v>
      </c>
      <c r="I57" s="76">
        <f>人事費!I57</f>
        <v>0</v>
      </c>
      <c r="J57" s="77">
        <f t="shared" si="10"/>
        <v>15</v>
      </c>
      <c r="K57" s="442">
        <v>0</v>
      </c>
      <c r="L57" s="142" t="s">
        <v>200</v>
      </c>
      <c r="M57" s="143">
        <f t="shared" si="16"/>
        <v>18494638</v>
      </c>
      <c r="N57" s="110">
        <v>136000</v>
      </c>
      <c r="O57" s="110">
        <v>59000</v>
      </c>
      <c r="P57" s="114">
        <v>0</v>
      </c>
      <c r="Q57" s="114">
        <v>0</v>
      </c>
      <c r="R57" s="116">
        <f t="shared" si="17"/>
        <v>64200</v>
      </c>
      <c r="S57" s="113">
        <v>0</v>
      </c>
      <c r="T57" s="113">
        <v>0</v>
      </c>
      <c r="U57" s="114">
        <v>0</v>
      </c>
      <c r="V57" s="114">
        <v>0</v>
      </c>
      <c r="W57" s="114">
        <v>0</v>
      </c>
      <c r="X57" s="114">
        <v>68250</v>
      </c>
      <c r="Y57" s="113">
        <v>60000</v>
      </c>
      <c r="Z57" s="116">
        <f t="shared" si="11"/>
        <v>30000</v>
      </c>
      <c r="AA57" s="114">
        <v>96000</v>
      </c>
      <c r="AB57" s="116">
        <f t="shared" ref="AB57:AB88" si="22">ROUNDDOWN((20000*12+C57*600*12+A57*10000*12)*0.15,-3)</f>
        <v>43000</v>
      </c>
      <c r="AC57" s="126">
        <v>0</v>
      </c>
      <c r="AD57" s="116">
        <f t="shared" si="18"/>
        <v>247400</v>
      </c>
      <c r="AE57" s="114">
        <v>0</v>
      </c>
      <c r="AF57" s="116">
        <v>19560</v>
      </c>
      <c r="AG57" s="114">
        <v>2000</v>
      </c>
      <c r="AH57" s="113">
        <v>1000</v>
      </c>
      <c r="AI57" s="114">
        <v>0</v>
      </c>
      <c r="AJ57" s="114">
        <v>0</v>
      </c>
      <c r="AK57" s="114">
        <v>0</v>
      </c>
      <c r="AL57" s="114">
        <v>0</v>
      </c>
      <c r="AM57" s="114">
        <v>0</v>
      </c>
      <c r="AN57" s="114">
        <v>0</v>
      </c>
      <c r="AO57" s="113">
        <v>54000</v>
      </c>
      <c r="AP57" s="113"/>
      <c r="AQ57" s="113">
        <v>0</v>
      </c>
      <c r="AR57" s="113">
        <v>0</v>
      </c>
      <c r="AS57" s="113"/>
      <c r="AT57" s="117">
        <f>VLOOKUP(L57,人事費!A:X,13,FALSE)</f>
        <v>11312917</v>
      </c>
      <c r="AU57" s="117">
        <f>VLOOKUP(L57,人事費!A:X,14,FALSE)</f>
        <v>0</v>
      </c>
      <c r="AV57" s="140">
        <v>693900</v>
      </c>
      <c r="AW57" s="116">
        <v>231800</v>
      </c>
      <c r="AX57" s="70"/>
      <c r="AY57" s="125">
        <v>31360</v>
      </c>
      <c r="AZ57" s="119"/>
      <c r="BA57" s="119"/>
      <c r="BB57" s="119"/>
      <c r="BC57" s="119"/>
      <c r="BD57" s="120">
        <v>23500</v>
      </c>
      <c r="BE57" s="121">
        <v>0</v>
      </c>
      <c r="BF57" s="117">
        <f>VLOOKUP(L57,人事費!A:X,22,FALSE)</f>
        <v>1100186</v>
      </c>
      <c r="BG57" s="117">
        <f>VLOOKUP(L57,人事費!A:X,23,FALSE)</f>
        <v>1318890</v>
      </c>
      <c r="BH57" s="117">
        <f>VLOOKUP(L57,人事費!A:X,15,FALSE)+VLOOKUP(L57,人事費!A:X,19,FALSE)</f>
        <v>1024343</v>
      </c>
      <c r="BI57" s="117">
        <f>VLOOKUP(L57,人事費!A:X,16,FALSE)</f>
        <v>256730</v>
      </c>
      <c r="BJ57" s="117">
        <f>VLOOKUP(L57,人事費!A:X,17,FALSE)+VLOOKUP(L57,人事費!A:X,18,FALSE)</f>
        <v>844698</v>
      </c>
      <c r="BK57" s="111">
        <v>12500</v>
      </c>
      <c r="BL57" s="117">
        <f>VLOOKUP(L57,人事費!A:X,20,FALSE)</f>
        <v>195200</v>
      </c>
      <c r="BM57" s="110">
        <v>0</v>
      </c>
      <c r="BN57" s="110">
        <v>0</v>
      </c>
      <c r="BO57" s="110">
        <v>468204</v>
      </c>
      <c r="BP57" s="110">
        <v>0</v>
      </c>
      <c r="BQ57" s="110">
        <v>0</v>
      </c>
      <c r="BR57" s="122">
        <v>0</v>
      </c>
      <c r="BS57" s="110">
        <v>100000</v>
      </c>
      <c r="BT57" s="110">
        <v>0</v>
      </c>
      <c r="BU57" s="64"/>
      <c r="BV57" s="109">
        <f t="shared" si="19"/>
        <v>880000</v>
      </c>
      <c r="BW57" s="109">
        <f t="shared" si="20"/>
        <v>17046000</v>
      </c>
      <c r="BX57" s="109">
        <f t="shared" si="12"/>
        <v>468000</v>
      </c>
      <c r="BY57" s="109">
        <f t="shared" si="21"/>
        <v>100000</v>
      </c>
      <c r="BZ57" s="109">
        <f t="shared" si="13"/>
        <v>18494000</v>
      </c>
    </row>
    <row r="58" spans="1:78" ht="16.5">
      <c r="A58" s="75"/>
      <c r="B58" s="146">
        <v>1</v>
      </c>
      <c r="C58" s="76">
        <f>人事費!B58</f>
        <v>7</v>
      </c>
      <c r="D58" s="76">
        <f>人事費!D58</f>
        <v>14</v>
      </c>
      <c r="E58" s="76">
        <f>人事費!E58</f>
        <v>1</v>
      </c>
      <c r="F58" s="76">
        <f>人事費!F58</f>
        <v>0</v>
      </c>
      <c r="G58" s="76">
        <f>人事費!G58</f>
        <v>1</v>
      </c>
      <c r="H58" s="76">
        <f>人事費!H58</f>
        <v>0</v>
      </c>
      <c r="I58" s="76">
        <f>人事費!I58</f>
        <v>0</v>
      </c>
      <c r="J58" s="77">
        <f t="shared" si="10"/>
        <v>14</v>
      </c>
      <c r="K58" s="442">
        <v>2</v>
      </c>
      <c r="L58" s="142" t="s">
        <v>201</v>
      </c>
      <c r="M58" s="143">
        <f t="shared" si="16"/>
        <v>19176907</v>
      </c>
      <c r="N58" s="110">
        <v>136000</v>
      </c>
      <c r="O58" s="110">
        <v>59000</v>
      </c>
      <c r="P58" s="114">
        <v>0</v>
      </c>
      <c r="Q58" s="114">
        <v>0</v>
      </c>
      <c r="R58" s="116">
        <f t="shared" si="17"/>
        <v>64200</v>
      </c>
      <c r="S58" s="113">
        <v>30000</v>
      </c>
      <c r="T58" s="113">
        <v>3000</v>
      </c>
      <c r="U58" s="114">
        <v>51000</v>
      </c>
      <c r="V58" s="114">
        <v>23495</v>
      </c>
      <c r="W58" s="114">
        <v>491000</v>
      </c>
      <c r="X58" s="114">
        <v>68250</v>
      </c>
      <c r="Y58" s="113">
        <v>60000</v>
      </c>
      <c r="Z58" s="116">
        <f t="shared" si="11"/>
        <v>28000</v>
      </c>
      <c r="AA58" s="114">
        <v>96000</v>
      </c>
      <c r="AB58" s="116">
        <f t="shared" si="22"/>
        <v>43000</v>
      </c>
      <c r="AC58" s="126">
        <v>45587</v>
      </c>
      <c r="AD58" s="116">
        <f t="shared" si="18"/>
        <v>247400</v>
      </c>
      <c r="AE58" s="114">
        <v>0</v>
      </c>
      <c r="AF58" s="116">
        <v>19560</v>
      </c>
      <c r="AG58" s="114">
        <v>5000</v>
      </c>
      <c r="AH58" s="113">
        <v>2500</v>
      </c>
      <c r="AI58" s="114">
        <v>0</v>
      </c>
      <c r="AJ58" s="114">
        <v>0</v>
      </c>
      <c r="AK58" s="114">
        <v>6300</v>
      </c>
      <c r="AL58" s="114">
        <v>1200</v>
      </c>
      <c r="AM58" s="114">
        <v>6876</v>
      </c>
      <c r="AN58" s="114">
        <v>12000</v>
      </c>
      <c r="AO58" s="113">
        <v>0</v>
      </c>
      <c r="AP58" s="113"/>
      <c r="AQ58" s="113">
        <v>0</v>
      </c>
      <c r="AR58" s="113">
        <v>0</v>
      </c>
      <c r="AS58" s="113"/>
      <c r="AT58" s="117">
        <f>VLOOKUP(L58,人事費!A:X,13,FALSE)</f>
        <v>10435645</v>
      </c>
      <c r="AU58" s="117">
        <f>VLOOKUP(L58,人事費!A:X,14,FALSE)</f>
        <v>0</v>
      </c>
      <c r="AV58" s="140">
        <v>693900</v>
      </c>
      <c r="AW58" s="116">
        <v>231800</v>
      </c>
      <c r="AX58" s="70"/>
      <c r="AY58" s="125">
        <v>31360</v>
      </c>
      <c r="AZ58" s="119"/>
      <c r="BA58" s="119"/>
      <c r="BB58" s="119"/>
      <c r="BC58" s="119"/>
      <c r="BD58" s="120">
        <v>23500</v>
      </c>
      <c r="BE58" s="121">
        <v>0</v>
      </c>
      <c r="BF58" s="117">
        <f>VLOOKUP(L58,人事費!A:X,22,FALSE)</f>
        <v>933948</v>
      </c>
      <c r="BG58" s="117">
        <f>VLOOKUP(L58,人事費!A:X,23,FALSE)</f>
        <v>1245074</v>
      </c>
      <c r="BH58" s="117">
        <f>VLOOKUP(L58,人事費!A:X,15,FALSE)+VLOOKUP(L58,人事費!A:X,19,FALSE)</f>
        <v>936598</v>
      </c>
      <c r="BI58" s="117">
        <f>VLOOKUP(L58,人事費!A:X,16,FALSE)</f>
        <v>214442</v>
      </c>
      <c r="BJ58" s="117">
        <f>VLOOKUP(L58,人事費!A:X,17,FALSE)+VLOOKUP(L58,人事費!A:X,18,FALSE)</f>
        <v>864693</v>
      </c>
      <c r="BK58" s="111">
        <v>12500</v>
      </c>
      <c r="BL58" s="117">
        <f>VLOOKUP(L58,人事費!A:X,20,FALSE)</f>
        <v>143000</v>
      </c>
      <c r="BM58" s="110">
        <v>0</v>
      </c>
      <c r="BN58" s="110">
        <v>0</v>
      </c>
      <c r="BO58" s="110">
        <v>1911079</v>
      </c>
      <c r="BP58" s="110">
        <v>0</v>
      </c>
      <c r="BQ58" s="110">
        <v>0</v>
      </c>
      <c r="BR58" s="122">
        <v>0</v>
      </c>
      <c r="BS58" s="110">
        <v>0</v>
      </c>
      <c r="BT58" s="110">
        <v>0</v>
      </c>
      <c r="BU58" s="64"/>
      <c r="BV58" s="109">
        <f t="shared" si="19"/>
        <v>1499000</v>
      </c>
      <c r="BW58" s="109">
        <f t="shared" si="20"/>
        <v>15766000</v>
      </c>
      <c r="BX58" s="109">
        <f t="shared" si="12"/>
        <v>1911000</v>
      </c>
      <c r="BY58" s="109">
        <f t="shared" si="21"/>
        <v>0</v>
      </c>
      <c r="BZ58" s="109">
        <f t="shared" si="13"/>
        <v>19176000</v>
      </c>
    </row>
    <row r="59" spans="1:78" ht="16.5">
      <c r="A59" s="75">
        <v>1</v>
      </c>
      <c r="B59" s="146">
        <v>3</v>
      </c>
      <c r="C59" s="76">
        <f>人事費!B59</f>
        <v>24</v>
      </c>
      <c r="D59" s="76">
        <f>人事費!D59</f>
        <v>51</v>
      </c>
      <c r="E59" s="76">
        <f>人事費!E59</f>
        <v>2</v>
      </c>
      <c r="F59" s="76">
        <f>人事費!F59</f>
        <v>1</v>
      </c>
      <c r="G59" s="76">
        <f>人事費!G59</f>
        <v>0</v>
      </c>
      <c r="H59" s="76">
        <f>人事費!H59</f>
        <v>0</v>
      </c>
      <c r="I59" s="76">
        <f>人事費!I59</f>
        <v>1</v>
      </c>
      <c r="J59" s="77">
        <f t="shared" si="10"/>
        <v>52</v>
      </c>
      <c r="K59" s="442">
        <v>0</v>
      </c>
      <c r="L59" s="144" t="s">
        <v>72</v>
      </c>
      <c r="M59" s="143">
        <f t="shared" si="16"/>
        <v>73311716</v>
      </c>
      <c r="N59" s="110">
        <v>372000</v>
      </c>
      <c r="O59" s="110">
        <v>159000</v>
      </c>
      <c r="P59" s="111">
        <v>45000</v>
      </c>
      <c r="Q59" s="112">
        <v>100000</v>
      </c>
      <c r="R59" s="116">
        <f t="shared" si="17"/>
        <v>74400</v>
      </c>
      <c r="S59" s="113">
        <v>30000</v>
      </c>
      <c r="T59" s="113">
        <v>3000</v>
      </c>
      <c r="U59" s="114">
        <v>85000</v>
      </c>
      <c r="V59" s="114">
        <v>27178</v>
      </c>
      <c r="W59" s="114">
        <v>730504</v>
      </c>
      <c r="X59" s="114">
        <v>328500</v>
      </c>
      <c r="Y59" s="113">
        <v>80000</v>
      </c>
      <c r="Z59" s="116">
        <f t="shared" si="11"/>
        <v>104000</v>
      </c>
      <c r="AA59" s="114">
        <v>0</v>
      </c>
      <c r="AB59" s="116">
        <f t="shared" si="22"/>
        <v>79000</v>
      </c>
      <c r="AC59" s="126">
        <v>150040</v>
      </c>
      <c r="AD59" s="116">
        <f t="shared" si="18"/>
        <v>453800</v>
      </c>
      <c r="AE59" s="115">
        <v>16200</v>
      </c>
      <c r="AF59" s="116">
        <v>36600</v>
      </c>
      <c r="AG59" s="114">
        <v>59600</v>
      </c>
      <c r="AH59" s="113">
        <v>29800</v>
      </c>
      <c r="AI59" s="114">
        <v>92000</v>
      </c>
      <c r="AJ59" s="114">
        <v>54000</v>
      </c>
      <c r="AK59" s="114">
        <v>17530</v>
      </c>
      <c r="AL59" s="114">
        <v>2400</v>
      </c>
      <c r="AM59" s="114">
        <v>10584</v>
      </c>
      <c r="AN59" s="114">
        <v>0</v>
      </c>
      <c r="AO59" s="113">
        <v>0</v>
      </c>
      <c r="AP59" s="112">
        <v>80000</v>
      </c>
      <c r="AQ59" s="113">
        <v>0</v>
      </c>
      <c r="AR59" s="113">
        <v>330000</v>
      </c>
      <c r="AS59" s="113"/>
      <c r="AT59" s="117">
        <f>VLOOKUP(L59,人事費!A:X,13,FALSE)</f>
        <v>39315574</v>
      </c>
      <c r="AU59" s="117">
        <f>VLOOKUP(L59,人事費!A:X,14,FALSE)</f>
        <v>390300</v>
      </c>
      <c r="AV59" s="140">
        <v>1304700</v>
      </c>
      <c r="AW59" s="116">
        <v>378540</v>
      </c>
      <c r="AX59" s="70"/>
      <c r="AY59" s="125">
        <v>107520</v>
      </c>
      <c r="AZ59" s="118">
        <v>138240</v>
      </c>
      <c r="BA59" s="118">
        <v>72000</v>
      </c>
      <c r="BB59" s="118">
        <v>63600</v>
      </c>
      <c r="BC59" s="118">
        <v>144000</v>
      </c>
      <c r="BD59" s="120">
        <v>0</v>
      </c>
      <c r="BE59" s="121">
        <v>0</v>
      </c>
      <c r="BF59" s="117">
        <f>VLOOKUP(L59,人事費!A:X,22,FALSE)</f>
        <v>4055715</v>
      </c>
      <c r="BG59" s="117">
        <f>VLOOKUP(L59,人事費!A:X,23,FALSE)</f>
        <v>4822014</v>
      </c>
      <c r="BH59" s="117">
        <f>VLOOKUP(L59,人事費!A:X,15,FALSE)+VLOOKUP(L59,人事費!A:X,19,FALSE)</f>
        <v>3858314</v>
      </c>
      <c r="BI59" s="117">
        <f>VLOOKUP(L59,人事費!A:X,16,FALSE)</f>
        <v>996600</v>
      </c>
      <c r="BJ59" s="117">
        <f>VLOOKUP(L59,人事費!A:X,17,FALSE)+VLOOKUP(L59,人事費!A:X,18,FALSE)</f>
        <v>2976275</v>
      </c>
      <c r="BK59" s="111">
        <v>56500</v>
      </c>
      <c r="BL59" s="117">
        <f>VLOOKUP(L59,人事費!A:X,20,FALSE)</f>
        <v>565200</v>
      </c>
      <c r="BM59" s="110">
        <v>0</v>
      </c>
      <c r="BN59" s="110">
        <v>0</v>
      </c>
      <c r="BO59" s="110">
        <v>10029048</v>
      </c>
      <c r="BP59" s="110">
        <v>0</v>
      </c>
      <c r="BQ59" s="110">
        <v>0</v>
      </c>
      <c r="BR59" s="122">
        <v>487440</v>
      </c>
      <c r="BS59" s="110">
        <v>0</v>
      </c>
      <c r="BT59" s="110">
        <v>0</v>
      </c>
      <c r="BU59" s="64"/>
      <c r="BV59" s="109">
        <f t="shared" si="19"/>
        <v>3550000</v>
      </c>
      <c r="BW59" s="109">
        <f t="shared" si="20"/>
        <v>59245000</v>
      </c>
      <c r="BX59" s="109">
        <f t="shared" si="12"/>
        <v>10516000</v>
      </c>
      <c r="BY59" s="109">
        <f t="shared" si="21"/>
        <v>0</v>
      </c>
      <c r="BZ59" s="109">
        <f t="shared" si="13"/>
        <v>73311000</v>
      </c>
    </row>
    <row r="60" spans="1:78" ht="16.5">
      <c r="A60" s="75"/>
      <c r="B60" s="146">
        <v>1</v>
      </c>
      <c r="C60" s="76">
        <f>人事費!B60</f>
        <v>7</v>
      </c>
      <c r="D60" s="76">
        <f>人事費!D60</f>
        <v>16</v>
      </c>
      <c r="E60" s="76">
        <f>人事費!E60</f>
        <v>2</v>
      </c>
      <c r="F60" s="76">
        <f>人事費!F60</f>
        <v>0</v>
      </c>
      <c r="G60" s="76">
        <f>人事費!G60</f>
        <v>1</v>
      </c>
      <c r="H60" s="76">
        <f>人事費!H60</f>
        <v>0</v>
      </c>
      <c r="I60" s="76">
        <f>人事費!I60</f>
        <v>1</v>
      </c>
      <c r="J60" s="77">
        <f t="shared" si="10"/>
        <v>17</v>
      </c>
      <c r="K60" s="442">
        <v>0</v>
      </c>
      <c r="L60" s="144" t="s">
        <v>73</v>
      </c>
      <c r="M60" s="143">
        <f t="shared" si="16"/>
        <v>22866202</v>
      </c>
      <c r="N60" s="110">
        <v>136000</v>
      </c>
      <c r="O60" s="110">
        <v>59000</v>
      </c>
      <c r="P60" s="114">
        <v>0</v>
      </c>
      <c r="Q60" s="114">
        <v>0</v>
      </c>
      <c r="R60" s="116">
        <f t="shared" si="17"/>
        <v>64200</v>
      </c>
      <c r="S60" s="113">
        <v>0</v>
      </c>
      <c r="T60" s="113">
        <v>0</v>
      </c>
      <c r="U60" s="114">
        <v>0</v>
      </c>
      <c r="V60" s="114">
        <v>0</v>
      </c>
      <c r="W60" s="114">
        <v>0</v>
      </c>
      <c r="X60" s="114">
        <v>107550</v>
      </c>
      <c r="Y60" s="113">
        <v>0</v>
      </c>
      <c r="Z60" s="116">
        <f t="shared" si="11"/>
        <v>34000</v>
      </c>
      <c r="AA60" s="114">
        <v>56700</v>
      </c>
      <c r="AB60" s="116">
        <f t="shared" si="22"/>
        <v>43000</v>
      </c>
      <c r="AC60" s="126">
        <v>0</v>
      </c>
      <c r="AD60" s="116">
        <f t="shared" si="18"/>
        <v>247400</v>
      </c>
      <c r="AE60" s="114">
        <v>0</v>
      </c>
      <c r="AF60" s="116">
        <v>19560</v>
      </c>
      <c r="AG60" s="114">
        <v>8000</v>
      </c>
      <c r="AH60" s="113">
        <v>4000</v>
      </c>
      <c r="AI60" s="114">
        <v>0</v>
      </c>
      <c r="AJ60" s="114">
        <v>0</v>
      </c>
      <c r="AK60" s="114">
        <v>0</v>
      </c>
      <c r="AL60" s="114">
        <v>0</v>
      </c>
      <c r="AM60" s="114">
        <v>0</v>
      </c>
      <c r="AN60" s="114">
        <v>0</v>
      </c>
      <c r="AO60" s="113">
        <v>0</v>
      </c>
      <c r="AP60" s="113"/>
      <c r="AQ60" s="113">
        <v>0</v>
      </c>
      <c r="AR60" s="113">
        <v>12000</v>
      </c>
      <c r="AS60" s="113"/>
      <c r="AT60" s="117">
        <f>VLOOKUP(L60,人事費!A:X,13,FALSE)</f>
        <v>12495408</v>
      </c>
      <c r="AU60" s="117">
        <f>VLOOKUP(L60,人事費!A:X,14,FALSE)</f>
        <v>390300</v>
      </c>
      <c r="AV60" s="140">
        <v>1304700</v>
      </c>
      <c r="AW60" s="116">
        <v>231800</v>
      </c>
      <c r="AX60" s="70"/>
      <c r="AY60" s="125">
        <v>31360</v>
      </c>
      <c r="AZ60" s="119"/>
      <c r="BA60" s="119"/>
      <c r="BB60" s="119"/>
      <c r="BC60" s="119"/>
      <c r="BD60" s="120">
        <v>0</v>
      </c>
      <c r="BE60" s="121">
        <v>0</v>
      </c>
      <c r="BF60" s="117">
        <f>VLOOKUP(L60,人事費!A:X,22,FALSE)</f>
        <v>1163830</v>
      </c>
      <c r="BG60" s="117">
        <f>VLOOKUP(L60,人事費!A:X,23,FALSE)</f>
        <v>1596731</v>
      </c>
      <c r="BH60" s="117">
        <f>VLOOKUP(L60,人事費!A:X,15,FALSE)+VLOOKUP(L60,人事費!A:X,19,FALSE)</f>
        <v>1175318</v>
      </c>
      <c r="BI60" s="117">
        <f>VLOOKUP(L60,人事費!A:X,16,FALSE)</f>
        <v>272031</v>
      </c>
      <c r="BJ60" s="117">
        <f>VLOOKUP(L60,人事費!A:X,17,FALSE)+VLOOKUP(L60,人事費!A:X,18,FALSE)</f>
        <v>1103242</v>
      </c>
      <c r="BK60" s="111">
        <v>17000</v>
      </c>
      <c r="BL60" s="117">
        <f>VLOOKUP(L60,人事費!A:X,20,FALSE)</f>
        <v>237000</v>
      </c>
      <c r="BM60" s="110">
        <v>0</v>
      </c>
      <c r="BN60" s="110">
        <v>0</v>
      </c>
      <c r="BO60" s="110">
        <v>1466284</v>
      </c>
      <c r="BP60" s="110">
        <v>0</v>
      </c>
      <c r="BQ60" s="110">
        <v>0</v>
      </c>
      <c r="BR60" s="122">
        <v>589788</v>
      </c>
      <c r="BS60" s="110">
        <v>0</v>
      </c>
      <c r="BT60" s="110">
        <v>0</v>
      </c>
      <c r="BU60" s="64"/>
      <c r="BV60" s="109">
        <f t="shared" si="19"/>
        <v>791000</v>
      </c>
      <c r="BW60" s="109">
        <f t="shared" si="20"/>
        <v>20019000</v>
      </c>
      <c r="BX60" s="109">
        <f t="shared" si="12"/>
        <v>2056000</v>
      </c>
      <c r="BY60" s="109">
        <f t="shared" si="21"/>
        <v>0</v>
      </c>
      <c r="BZ60" s="109">
        <f t="shared" si="13"/>
        <v>22866000</v>
      </c>
    </row>
    <row r="61" spans="1:78" s="4" customFormat="1" ht="16.5">
      <c r="A61" s="75"/>
      <c r="B61" s="146">
        <v>1</v>
      </c>
      <c r="C61" s="76">
        <f>人事費!B61</f>
        <v>7</v>
      </c>
      <c r="D61" s="76">
        <f>人事費!D61</f>
        <v>18</v>
      </c>
      <c r="E61" s="76">
        <f>人事費!E61</f>
        <v>1</v>
      </c>
      <c r="F61" s="76">
        <f>人事費!F61</f>
        <v>0</v>
      </c>
      <c r="G61" s="76">
        <f>人事費!G61</f>
        <v>1</v>
      </c>
      <c r="H61" s="76">
        <f>人事費!H61</f>
        <v>0</v>
      </c>
      <c r="I61" s="76">
        <f>人事費!I61</f>
        <v>0</v>
      </c>
      <c r="J61" s="77">
        <f t="shared" si="10"/>
        <v>18</v>
      </c>
      <c r="K61" s="442">
        <v>1</v>
      </c>
      <c r="L61" s="142" t="s">
        <v>384</v>
      </c>
      <c r="M61" s="143">
        <f t="shared" si="16"/>
        <v>23509510</v>
      </c>
      <c r="N61" s="110">
        <v>136000</v>
      </c>
      <c r="O61" s="110">
        <v>59000</v>
      </c>
      <c r="P61" s="114">
        <v>0</v>
      </c>
      <c r="Q61" s="114">
        <v>0</v>
      </c>
      <c r="R61" s="116">
        <f t="shared" si="17"/>
        <v>64200</v>
      </c>
      <c r="S61" s="113">
        <v>0</v>
      </c>
      <c r="T61" s="113">
        <v>0</v>
      </c>
      <c r="U61" s="114">
        <v>25500</v>
      </c>
      <c r="V61" s="114">
        <v>23495</v>
      </c>
      <c r="W61" s="114">
        <v>492000</v>
      </c>
      <c r="X61" s="114">
        <v>68250</v>
      </c>
      <c r="Y61" s="113">
        <v>60000</v>
      </c>
      <c r="Z61" s="116">
        <f t="shared" si="11"/>
        <v>36000</v>
      </c>
      <c r="AA61" s="114">
        <v>96000</v>
      </c>
      <c r="AB61" s="116">
        <f t="shared" si="22"/>
        <v>43000</v>
      </c>
      <c r="AC61" s="126">
        <v>45587</v>
      </c>
      <c r="AD61" s="116">
        <f t="shared" si="18"/>
        <v>247400</v>
      </c>
      <c r="AE61" s="114">
        <v>0</v>
      </c>
      <c r="AF61" s="116">
        <v>19560</v>
      </c>
      <c r="AG61" s="114">
        <v>6800</v>
      </c>
      <c r="AH61" s="113">
        <v>3400</v>
      </c>
      <c r="AI61" s="114">
        <v>0</v>
      </c>
      <c r="AJ61" s="114">
        <v>0</v>
      </c>
      <c r="AK61" s="114">
        <v>4500</v>
      </c>
      <c r="AL61" s="114">
        <v>600</v>
      </c>
      <c r="AM61" s="114">
        <v>5040</v>
      </c>
      <c r="AN61" s="114">
        <v>6000</v>
      </c>
      <c r="AO61" s="113">
        <v>0</v>
      </c>
      <c r="AP61" s="113"/>
      <c r="AQ61" s="113">
        <v>0</v>
      </c>
      <c r="AR61" s="113">
        <v>0</v>
      </c>
      <c r="AS61" s="113">
        <v>1000</v>
      </c>
      <c r="AT61" s="117">
        <f>VLOOKUP(L61,人事費!A:X,13,FALSE)</f>
        <v>12321671</v>
      </c>
      <c r="AU61" s="117">
        <f>VLOOKUP(L61,人事費!A:X,14,FALSE)</f>
        <v>0</v>
      </c>
      <c r="AV61" s="140">
        <v>693900</v>
      </c>
      <c r="AW61" s="116">
        <v>231800</v>
      </c>
      <c r="AX61" s="70"/>
      <c r="AY61" s="125">
        <v>31360</v>
      </c>
      <c r="AZ61" s="119"/>
      <c r="BA61" s="119"/>
      <c r="BB61" s="119"/>
      <c r="BC61" s="119"/>
      <c r="BD61" s="120">
        <v>23500</v>
      </c>
      <c r="BE61" s="121">
        <v>0</v>
      </c>
      <c r="BF61" s="117">
        <f>VLOOKUP(L61,人事費!A:X,22,FALSE)</f>
        <v>1168260</v>
      </c>
      <c r="BG61" s="117">
        <f>VLOOKUP(L61,人事費!A:X,23,FALSE)</f>
        <v>1532665</v>
      </c>
      <c r="BH61" s="117">
        <f>VLOOKUP(L61,人事費!A:X,15,FALSE)+VLOOKUP(L61,人事費!A:X,19,FALSE)</f>
        <v>1129173</v>
      </c>
      <c r="BI61" s="117">
        <f>VLOOKUP(L61,人事費!A:X,16,FALSE)</f>
        <v>250892</v>
      </c>
      <c r="BJ61" s="117">
        <f>VLOOKUP(L61,人事費!A:X,17,FALSE)+VLOOKUP(L61,人事費!A:X,18,FALSE)</f>
        <v>1069713</v>
      </c>
      <c r="BK61" s="111">
        <v>11500</v>
      </c>
      <c r="BL61" s="117">
        <f>VLOOKUP(L61,人事費!A:X,20,FALSE)</f>
        <v>160000</v>
      </c>
      <c r="BM61" s="110">
        <v>0</v>
      </c>
      <c r="BN61" s="110">
        <v>0</v>
      </c>
      <c r="BO61" s="110">
        <v>2985240</v>
      </c>
      <c r="BP61" s="110">
        <v>0</v>
      </c>
      <c r="BQ61" s="122">
        <v>0</v>
      </c>
      <c r="BR61" s="122">
        <v>456504</v>
      </c>
      <c r="BS61" s="110">
        <v>0</v>
      </c>
      <c r="BT61" s="110">
        <v>0</v>
      </c>
      <c r="BU61" s="64"/>
      <c r="BV61" s="109">
        <f t="shared" si="19"/>
        <v>1443000</v>
      </c>
      <c r="BW61" s="109">
        <f t="shared" si="20"/>
        <v>18624000</v>
      </c>
      <c r="BX61" s="109">
        <f t="shared" si="12"/>
        <v>3442000</v>
      </c>
      <c r="BY61" s="109">
        <f t="shared" si="21"/>
        <v>0</v>
      </c>
      <c r="BZ61" s="109">
        <f t="shared" si="13"/>
        <v>23509000</v>
      </c>
    </row>
    <row r="62" spans="1:78" ht="16.5">
      <c r="A62" s="75"/>
      <c r="B62" s="146"/>
      <c r="C62" s="76">
        <f>人事費!B62</f>
        <v>6</v>
      </c>
      <c r="D62" s="76">
        <f>人事費!D62</f>
        <v>13</v>
      </c>
      <c r="E62" s="76">
        <f>人事費!E62</f>
        <v>0</v>
      </c>
      <c r="F62" s="76">
        <f>人事費!F62</f>
        <v>0</v>
      </c>
      <c r="G62" s="76">
        <f>人事費!G62</f>
        <v>0</v>
      </c>
      <c r="H62" s="76">
        <f>人事費!H62</f>
        <v>0</v>
      </c>
      <c r="I62" s="76">
        <f>人事費!I62</f>
        <v>0</v>
      </c>
      <c r="J62" s="77">
        <f t="shared" si="10"/>
        <v>13</v>
      </c>
      <c r="K62" s="442">
        <v>0</v>
      </c>
      <c r="L62" s="142" t="s">
        <v>202</v>
      </c>
      <c r="M62" s="143">
        <f t="shared" si="16"/>
        <v>15373958</v>
      </c>
      <c r="N62" s="110">
        <v>120000</v>
      </c>
      <c r="O62" s="110">
        <v>51000</v>
      </c>
      <c r="P62" s="114">
        <v>0</v>
      </c>
      <c r="Q62" s="114">
        <v>0</v>
      </c>
      <c r="R62" s="116">
        <f t="shared" si="17"/>
        <v>63600</v>
      </c>
      <c r="S62" s="113">
        <v>0</v>
      </c>
      <c r="T62" s="113">
        <v>0</v>
      </c>
      <c r="U62" s="114">
        <v>0</v>
      </c>
      <c r="V62" s="114">
        <v>0</v>
      </c>
      <c r="W62" s="114">
        <v>0</v>
      </c>
      <c r="X62" s="114">
        <v>68250</v>
      </c>
      <c r="Y62" s="113">
        <v>80000</v>
      </c>
      <c r="Z62" s="116">
        <f t="shared" si="11"/>
        <v>26000</v>
      </c>
      <c r="AA62" s="114">
        <v>96000</v>
      </c>
      <c r="AB62" s="116">
        <f t="shared" si="22"/>
        <v>42000</v>
      </c>
      <c r="AC62" s="126">
        <v>0</v>
      </c>
      <c r="AD62" s="116">
        <f t="shared" si="18"/>
        <v>241200</v>
      </c>
      <c r="AE62" s="114">
        <v>0</v>
      </c>
      <c r="AF62" s="116">
        <v>18480</v>
      </c>
      <c r="AG62" s="114">
        <v>2400</v>
      </c>
      <c r="AH62" s="113">
        <v>1200</v>
      </c>
      <c r="AI62" s="114">
        <v>0</v>
      </c>
      <c r="AJ62" s="114">
        <v>0</v>
      </c>
      <c r="AK62" s="114">
        <v>0</v>
      </c>
      <c r="AL62" s="114">
        <v>0</v>
      </c>
      <c r="AM62" s="114">
        <v>0</v>
      </c>
      <c r="AN62" s="114">
        <v>0</v>
      </c>
      <c r="AO62" s="113">
        <v>80000</v>
      </c>
      <c r="AP62" s="113"/>
      <c r="AQ62" s="113">
        <v>0</v>
      </c>
      <c r="AR62" s="113">
        <v>0</v>
      </c>
      <c r="AS62" s="113"/>
      <c r="AT62" s="117">
        <f>VLOOKUP(L62,人事費!A:X,13,FALSE)</f>
        <v>9225138</v>
      </c>
      <c r="AU62" s="117">
        <f>VLOOKUP(L62,人事費!A:X,14,FALSE)</f>
        <v>0</v>
      </c>
      <c r="AV62" s="116">
        <v>0</v>
      </c>
      <c r="AW62" s="116">
        <v>0</v>
      </c>
      <c r="AX62" s="70"/>
      <c r="AY62" s="125">
        <v>26880</v>
      </c>
      <c r="AZ62" s="119"/>
      <c r="BA62" s="119"/>
      <c r="BB62" s="119"/>
      <c r="BC62" s="119"/>
      <c r="BD62" s="120">
        <v>23500</v>
      </c>
      <c r="BE62" s="121">
        <v>0</v>
      </c>
      <c r="BF62" s="117">
        <f>VLOOKUP(L62,人事費!A:X,22,FALSE)</f>
        <v>847340</v>
      </c>
      <c r="BG62" s="117">
        <f>VLOOKUP(L62,人事費!A:X,23,FALSE)</f>
        <v>1136670</v>
      </c>
      <c r="BH62" s="117">
        <f>VLOOKUP(L62,人事費!A:X,15,FALSE)+VLOOKUP(L62,人事費!A:X,19,FALSE)</f>
        <v>856188</v>
      </c>
      <c r="BI62" s="117">
        <f>VLOOKUP(L62,人事費!A:X,16,FALSE)</f>
        <v>210005</v>
      </c>
      <c r="BJ62" s="117">
        <f>VLOOKUP(L62,人事費!A:X,17,FALSE)+VLOOKUP(L62,人事費!A:X,18,FALSE)</f>
        <v>716667</v>
      </c>
      <c r="BK62" s="111">
        <v>12500</v>
      </c>
      <c r="BL62" s="117">
        <f>VLOOKUP(L62,人事費!A:X,20,FALSE)</f>
        <v>152800</v>
      </c>
      <c r="BM62" s="110">
        <v>0</v>
      </c>
      <c r="BN62" s="110">
        <v>0</v>
      </c>
      <c r="BO62" s="110">
        <v>1146744</v>
      </c>
      <c r="BP62" s="110">
        <v>0</v>
      </c>
      <c r="BQ62" s="110">
        <v>0</v>
      </c>
      <c r="BR62" s="122">
        <v>129396</v>
      </c>
      <c r="BS62" s="110">
        <v>0</v>
      </c>
      <c r="BT62" s="110">
        <v>0</v>
      </c>
      <c r="BU62" s="64"/>
      <c r="BV62" s="109">
        <f t="shared" si="19"/>
        <v>890000</v>
      </c>
      <c r="BW62" s="109">
        <f t="shared" si="20"/>
        <v>13208000</v>
      </c>
      <c r="BX62" s="109">
        <f t="shared" si="12"/>
        <v>1276000</v>
      </c>
      <c r="BY62" s="109">
        <f t="shared" si="21"/>
        <v>0</v>
      </c>
      <c r="BZ62" s="109">
        <f t="shared" si="13"/>
        <v>15374000</v>
      </c>
    </row>
    <row r="63" spans="1:78" ht="16.5">
      <c r="A63" s="75"/>
      <c r="B63" s="146">
        <v>1</v>
      </c>
      <c r="C63" s="76">
        <f>人事費!B63</f>
        <v>7</v>
      </c>
      <c r="D63" s="76">
        <f>人事費!D63</f>
        <v>16</v>
      </c>
      <c r="E63" s="76">
        <f>人事費!E63</f>
        <v>2</v>
      </c>
      <c r="F63" s="76">
        <f>人事費!F63</f>
        <v>0</v>
      </c>
      <c r="G63" s="76">
        <f>人事費!G63</f>
        <v>1</v>
      </c>
      <c r="H63" s="76">
        <f>人事費!H63</f>
        <v>0</v>
      </c>
      <c r="I63" s="76">
        <f>人事費!I63</f>
        <v>0</v>
      </c>
      <c r="J63" s="77">
        <f t="shared" si="10"/>
        <v>16</v>
      </c>
      <c r="K63" s="442">
        <v>1</v>
      </c>
      <c r="L63" s="144" t="s">
        <v>22</v>
      </c>
      <c r="M63" s="143">
        <f t="shared" si="16"/>
        <v>17192078</v>
      </c>
      <c r="N63" s="110">
        <v>136000</v>
      </c>
      <c r="O63" s="110">
        <v>59000</v>
      </c>
      <c r="P63" s="114">
        <v>0</v>
      </c>
      <c r="Q63" s="114">
        <v>0</v>
      </c>
      <c r="R63" s="116">
        <f t="shared" si="17"/>
        <v>64200</v>
      </c>
      <c r="S63" s="113">
        <v>0</v>
      </c>
      <c r="T63" s="113">
        <v>0</v>
      </c>
      <c r="U63" s="114">
        <v>0</v>
      </c>
      <c r="V63" s="114">
        <v>0</v>
      </c>
      <c r="W63" s="114">
        <v>0</v>
      </c>
      <c r="X63" s="114">
        <v>68250</v>
      </c>
      <c r="Y63" s="113">
        <v>60000</v>
      </c>
      <c r="Z63" s="116">
        <f t="shared" si="11"/>
        <v>32000</v>
      </c>
      <c r="AA63" s="114">
        <v>96000</v>
      </c>
      <c r="AB63" s="116">
        <f t="shared" si="22"/>
        <v>43000</v>
      </c>
      <c r="AC63" s="126">
        <v>0</v>
      </c>
      <c r="AD63" s="116">
        <f t="shared" si="18"/>
        <v>247400</v>
      </c>
      <c r="AE63" s="114">
        <v>0</v>
      </c>
      <c r="AF63" s="116">
        <v>19560</v>
      </c>
      <c r="AG63" s="114">
        <v>9600</v>
      </c>
      <c r="AH63" s="113">
        <v>4800</v>
      </c>
      <c r="AI63" s="114">
        <v>0</v>
      </c>
      <c r="AJ63" s="114">
        <v>0</v>
      </c>
      <c r="AK63" s="114">
        <v>0</v>
      </c>
      <c r="AL63" s="114">
        <v>0</v>
      </c>
      <c r="AM63" s="114">
        <v>0</v>
      </c>
      <c r="AN63" s="114">
        <v>6000</v>
      </c>
      <c r="AO63" s="113">
        <v>0</v>
      </c>
      <c r="AP63" s="113"/>
      <c r="AQ63" s="113">
        <v>0</v>
      </c>
      <c r="AR63" s="113">
        <v>6000</v>
      </c>
      <c r="AS63" s="113"/>
      <c r="AT63" s="117">
        <f>VLOOKUP(L63,人事費!A:X,13,FALSE)</f>
        <v>9283039</v>
      </c>
      <c r="AU63" s="117">
        <f>VLOOKUP(L63,人事費!A:X,14,FALSE)</f>
        <v>0</v>
      </c>
      <c r="AV63" s="140">
        <v>1304700</v>
      </c>
      <c r="AW63" s="116">
        <v>231800</v>
      </c>
      <c r="AX63" s="70"/>
      <c r="AY63" s="125">
        <v>31360</v>
      </c>
      <c r="AZ63" s="119"/>
      <c r="BA63" s="119"/>
      <c r="BB63" s="119"/>
      <c r="BC63" s="119"/>
      <c r="BD63" s="120">
        <v>0</v>
      </c>
      <c r="BE63" s="121">
        <v>0</v>
      </c>
      <c r="BF63" s="117">
        <f>VLOOKUP(L63,人事費!A:X,22,FALSE)</f>
        <v>329870</v>
      </c>
      <c r="BG63" s="117">
        <f>VLOOKUP(L63,人事費!A:X,23,FALSE)</f>
        <v>1210971</v>
      </c>
      <c r="BH63" s="117">
        <f>VLOOKUP(L63,人事費!A:X,15,FALSE)+VLOOKUP(L63,人事費!A:X,19,FALSE)</f>
        <v>749319</v>
      </c>
      <c r="BI63" s="117">
        <f>VLOOKUP(L63,人事費!A:X,16,FALSE)</f>
        <v>95157</v>
      </c>
      <c r="BJ63" s="117">
        <f>VLOOKUP(L63,人事費!A:X,17,FALSE)+VLOOKUP(L63,人事費!A:X,18,FALSE)</f>
        <v>1065864</v>
      </c>
      <c r="BK63" s="111">
        <v>8000</v>
      </c>
      <c r="BL63" s="117">
        <f>VLOOKUP(L63,人事費!A:X,20,FALSE)</f>
        <v>157600</v>
      </c>
      <c r="BM63" s="110">
        <v>0</v>
      </c>
      <c r="BN63" s="110">
        <v>0</v>
      </c>
      <c r="BO63" s="110">
        <v>1872588</v>
      </c>
      <c r="BP63" s="110">
        <v>0</v>
      </c>
      <c r="BQ63" s="110">
        <v>0</v>
      </c>
      <c r="BR63" s="122">
        <v>0</v>
      </c>
      <c r="BS63" s="110">
        <v>0</v>
      </c>
      <c r="BT63" s="110">
        <v>0</v>
      </c>
      <c r="BU63" s="64"/>
      <c r="BV63" s="109">
        <f t="shared" si="19"/>
        <v>852000</v>
      </c>
      <c r="BW63" s="109">
        <f t="shared" si="20"/>
        <v>14468000</v>
      </c>
      <c r="BX63" s="109">
        <f t="shared" si="12"/>
        <v>1873000</v>
      </c>
      <c r="BY63" s="109">
        <f t="shared" si="21"/>
        <v>0</v>
      </c>
      <c r="BZ63" s="109">
        <f t="shared" si="13"/>
        <v>17193000</v>
      </c>
    </row>
    <row r="64" spans="1:78" ht="16.5">
      <c r="A64" s="75"/>
      <c r="B64" s="146">
        <v>1</v>
      </c>
      <c r="C64" s="76">
        <f>人事費!B64</f>
        <v>7</v>
      </c>
      <c r="D64" s="76">
        <f>人事費!D64</f>
        <v>16</v>
      </c>
      <c r="E64" s="76">
        <f>人事費!E64</f>
        <v>2</v>
      </c>
      <c r="F64" s="76">
        <f>人事費!F64</f>
        <v>0</v>
      </c>
      <c r="G64" s="76">
        <f>人事費!G64</f>
        <v>1</v>
      </c>
      <c r="H64" s="76">
        <f>人事費!H64</f>
        <v>0</v>
      </c>
      <c r="I64" s="76">
        <f>人事費!I64</f>
        <v>0</v>
      </c>
      <c r="J64" s="77">
        <f t="shared" si="10"/>
        <v>16</v>
      </c>
      <c r="K64" s="442">
        <v>1</v>
      </c>
      <c r="L64" s="144" t="s">
        <v>23</v>
      </c>
      <c r="M64" s="143">
        <f t="shared" si="16"/>
        <v>19750530</v>
      </c>
      <c r="N64" s="110">
        <v>136000</v>
      </c>
      <c r="O64" s="110">
        <v>59000</v>
      </c>
      <c r="P64" s="114">
        <v>0</v>
      </c>
      <c r="Q64" s="114">
        <v>0</v>
      </c>
      <c r="R64" s="116">
        <f t="shared" si="17"/>
        <v>64200</v>
      </c>
      <c r="S64" s="113">
        <v>0</v>
      </c>
      <c r="T64" s="113">
        <v>0</v>
      </c>
      <c r="U64" s="114">
        <v>59500</v>
      </c>
      <c r="V64" s="114">
        <v>37378</v>
      </c>
      <c r="W64" s="114">
        <v>692213</v>
      </c>
      <c r="X64" s="114">
        <v>164250</v>
      </c>
      <c r="Y64" s="113">
        <v>80000</v>
      </c>
      <c r="Z64" s="116">
        <f t="shared" si="11"/>
        <v>32000</v>
      </c>
      <c r="AA64" s="114">
        <v>0</v>
      </c>
      <c r="AB64" s="116">
        <f t="shared" si="22"/>
        <v>43000</v>
      </c>
      <c r="AC64" s="126">
        <v>74470</v>
      </c>
      <c r="AD64" s="116">
        <f t="shared" si="18"/>
        <v>247400</v>
      </c>
      <c r="AE64" s="114">
        <v>0</v>
      </c>
      <c r="AF64" s="116">
        <v>19560</v>
      </c>
      <c r="AG64" s="114">
        <v>7600</v>
      </c>
      <c r="AH64" s="113">
        <v>3800</v>
      </c>
      <c r="AI64" s="114">
        <v>0</v>
      </c>
      <c r="AJ64" s="114">
        <v>0</v>
      </c>
      <c r="AK64" s="114">
        <v>15730</v>
      </c>
      <c r="AL64" s="114">
        <v>1800</v>
      </c>
      <c r="AM64" s="114">
        <v>11220</v>
      </c>
      <c r="AN64" s="114">
        <v>6000</v>
      </c>
      <c r="AO64" s="113">
        <v>50000</v>
      </c>
      <c r="AP64" s="113"/>
      <c r="AQ64" s="113">
        <v>0</v>
      </c>
      <c r="AR64" s="113">
        <v>0</v>
      </c>
      <c r="AS64" s="113"/>
      <c r="AT64" s="117">
        <f>VLOOKUP(L64,人事費!A:X,13,FALSE)</f>
        <v>10616214</v>
      </c>
      <c r="AU64" s="117">
        <f>VLOOKUP(L64,人事費!A:X,14,FALSE)</f>
        <v>0</v>
      </c>
      <c r="AV64" s="140">
        <v>1325620</v>
      </c>
      <c r="AW64" s="116">
        <v>231800</v>
      </c>
      <c r="AX64" s="70"/>
      <c r="AY64" s="125">
        <v>31360</v>
      </c>
      <c r="AZ64" s="119"/>
      <c r="BA64" s="119"/>
      <c r="BB64" s="119"/>
      <c r="BC64" s="119"/>
      <c r="BD64" s="120">
        <v>0</v>
      </c>
      <c r="BE64" s="121">
        <v>0</v>
      </c>
      <c r="BF64" s="117">
        <f>VLOOKUP(L64,人事費!A:X,22,FALSE)</f>
        <v>664210</v>
      </c>
      <c r="BG64" s="117">
        <f>VLOOKUP(L64,人事費!A:X,23,FALSE)</f>
        <v>1315640</v>
      </c>
      <c r="BH64" s="117">
        <f>VLOOKUP(L64,人事費!A:X,15,FALSE)+VLOOKUP(L64,人事費!A:X,19,FALSE)</f>
        <v>912326</v>
      </c>
      <c r="BI64" s="117">
        <f>VLOOKUP(L64,人事費!A:X,16,FALSE)</f>
        <v>167181</v>
      </c>
      <c r="BJ64" s="117">
        <f>VLOOKUP(L64,人事費!A:X,17,FALSE)+VLOOKUP(L64,人事費!A:X,18,FALSE)</f>
        <v>1072263</v>
      </c>
      <c r="BK64" s="111">
        <v>11500</v>
      </c>
      <c r="BL64" s="117">
        <f>VLOOKUP(L64,人事費!A:X,20,FALSE)</f>
        <v>189000</v>
      </c>
      <c r="BM64" s="110">
        <v>0</v>
      </c>
      <c r="BN64" s="110">
        <v>0</v>
      </c>
      <c r="BO64" s="110">
        <v>637099</v>
      </c>
      <c r="BP64" s="110">
        <v>0</v>
      </c>
      <c r="BQ64" s="122">
        <v>101700</v>
      </c>
      <c r="BR64" s="122">
        <v>569496</v>
      </c>
      <c r="BS64" s="110">
        <v>100000</v>
      </c>
      <c r="BT64" s="110">
        <v>0</v>
      </c>
      <c r="BU64" s="64"/>
      <c r="BV64" s="109">
        <f t="shared" si="19"/>
        <v>1805000</v>
      </c>
      <c r="BW64" s="109">
        <f t="shared" si="20"/>
        <v>16537000</v>
      </c>
      <c r="BX64" s="109">
        <f t="shared" si="12"/>
        <v>1308000</v>
      </c>
      <c r="BY64" s="109">
        <f t="shared" si="21"/>
        <v>100000</v>
      </c>
      <c r="BZ64" s="109">
        <f t="shared" si="13"/>
        <v>19750000</v>
      </c>
    </row>
    <row r="65" spans="1:78" ht="16.5">
      <c r="A65" s="75"/>
      <c r="B65" s="146"/>
      <c r="C65" s="76">
        <f>人事費!B65</f>
        <v>6</v>
      </c>
      <c r="D65" s="76">
        <f>人事費!D65</f>
        <v>13</v>
      </c>
      <c r="E65" s="76">
        <f>人事費!E65</f>
        <v>0</v>
      </c>
      <c r="F65" s="76">
        <f>人事費!F65</f>
        <v>0</v>
      </c>
      <c r="G65" s="76">
        <f>人事費!G65</f>
        <v>0</v>
      </c>
      <c r="H65" s="76">
        <f>人事費!H65</f>
        <v>0</v>
      </c>
      <c r="I65" s="76">
        <f>人事費!I65</f>
        <v>1</v>
      </c>
      <c r="J65" s="77">
        <f t="shared" si="10"/>
        <v>14</v>
      </c>
      <c r="K65" s="442">
        <v>0</v>
      </c>
      <c r="L65" s="142" t="s">
        <v>203</v>
      </c>
      <c r="M65" s="143">
        <f t="shared" si="16"/>
        <v>15046716</v>
      </c>
      <c r="N65" s="110">
        <v>120000</v>
      </c>
      <c r="O65" s="110">
        <v>51000</v>
      </c>
      <c r="P65" s="114">
        <v>0</v>
      </c>
      <c r="Q65" s="114">
        <v>0</v>
      </c>
      <c r="R65" s="116">
        <f t="shared" si="17"/>
        <v>63600</v>
      </c>
      <c r="S65" s="113">
        <v>0</v>
      </c>
      <c r="T65" s="113">
        <v>0</v>
      </c>
      <c r="U65" s="114">
        <v>0</v>
      </c>
      <c r="V65" s="114">
        <v>0</v>
      </c>
      <c r="W65" s="114">
        <v>0</v>
      </c>
      <c r="X65" s="114">
        <v>164250</v>
      </c>
      <c r="Y65" s="113">
        <v>0</v>
      </c>
      <c r="Z65" s="116">
        <f t="shared" si="11"/>
        <v>28000</v>
      </c>
      <c r="AA65" s="114">
        <v>0</v>
      </c>
      <c r="AB65" s="116">
        <f t="shared" si="22"/>
        <v>42000</v>
      </c>
      <c r="AC65" s="126">
        <v>0</v>
      </c>
      <c r="AD65" s="116">
        <f t="shared" si="18"/>
        <v>241200</v>
      </c>
      <c r="AE65" s="114">
        <v>0</v>
      </c>
      <c r="AF65" s="116">
        <v>18480</v>
      </c>
      <c r="AG65" s="114">
        <v>3000</v>
      </c>
      <c r="AH65" s="113">
        <v>1500</v>
      </c>
      <c r="AI65" s="114">
        <v>0</v>
      </c>
      <c r="AJ65" s="114">
        <v>0</v>
      </c>
      <c r="AK65" s="114">
        <v>0</v>
      </c>
      <c r="AL65" s="114">
        <v>0</v>
      </c>
      <c r="AM65" s="114">
        <v>0</v>
      </c>
      <c r="AN65" s="114">
        <v>0</v>
      </c>
      <c r="AO65" s="113">
        <v>80000</v>
      </c>
      <c r="AP65" s="113"/>
      <c r="AQ65" s="113">
        <v>0</v>
      </c>
      <c r="AR65" s="113">
        <v>0</v>
      </c>
      <c r="AS65" s="113"/>
      <c r="AT65" s="117">
        <f>VLOOKUP(L65,人事費!A:X,13,FALSE)</f>
        <v>9028414</v>
      </c>
      <c r="AU65" s="117">
        <f>VLOOKUP(L65,人事費!A:X,14,FALSE)</f>
        <v>390300</v>
      </c>
      <c r="AV65" s="116">
        <v>0</v>
      </c>
      <c r="AW65" s="116">
        <v>0</v>
      </c>
      <c r="AX65" s="70"/>
      <c r="AY65" s="125">
        <v>26880</v>
      </c>
      <c r="AZ65" s="119"/>
      <c r="BA65" s="119"/>
      <c r="BB65" s="119"/>
      <c r="BC65" s="119"/>
      <c r="BD65" s="120">
        <v>23500</v>
      </c>
      <c r="BE65" s="121">
        <v>0</v>
      </c>
      <c r="BF65" s="117">
        <f>VLOOKUP(L65,人事費!A:X,22,FALSE)</f>
        <v>745305</v>
      </c>
      <c r="BG65" s="117">
        <f>VLOOKUP(L65,人事費!A:X,23,FALSE)</f>
        <v>1156478</v>
      </c>
      <c r="BH65" s="117">
        <f>VLOOKUP(L65,人事費!A:X,15,FALSE)+VLOOKUP(L65,人事費!A:X,19,FALSE)</f>
        <v>838229</v>
      </c>
      <c r="BI65" s="117">
        <f>VLOOKUP(L65,人事費!A:X,16,FALSE)</f>
        <v>179012</v>
      </c>
      <c r="BJ65" s="117">
        <f>VLOOKUP(L65,人事費!A:X,17,FALSE)+VLOOKUP(L65,人事費!A:X,18,FALSE)</f>
        <v>837748</v>
      </c>
      <c r="BK65" s="111">
        <v>12500</v>
      </c>
      <c r="BL65" s="117">
        <f>VLOOKUP(L65,人事費!A:X,20,FALSE)</f>
        <v>174400</v>
      </c>
      <c r="BM65" s="110">
        <v>0</v>
      </c>
      <c r="BN65" s="110">
        <v>0</v>
      </c>
      <c r="BO65" s="110">
        <v>514680</v>
      </c>
      <c r="BP65" s="110">
        <v>0</v>
      </c>
      <c r="BQ65" s="110">
        <v>0</v>
      </c>
      <c r="BR65" s="122">
        <v>276240</v>
      </c>
      <c r="BS65" s="110">
        <v>30000</v>
      </c>
      <c r="BT65" s="110">
        <v>0</v>
      </c>
      <c r="BU65" s="64"/>
      <c r="BV65" s="109">
        <f t="shared" si="19"/>
        <v>813000</v>
      </c>
      <c r="BW65" s="109">
        <f t="shared" si="20"/>
        <v>13413000</v>
      </c>
      <c r="BX65" s="109">
        <f t="shared" si="12"/>
        <v>791000</v>
      </c>
      <c r="BY65" s="109">
        <f t="shared" si="21"/>
        <v>30000</v>
      </c>
      <c r="BZ65" s="109">
        <f t="shared" si="13"/>
        <v>15047000</v>
      </c>
    </row>
    <row r="66" spans="1:78" ht="16.5">
      <c r="A66" s="75"/>
      <c r="B66" s="146">
        <v>3</v>
      </c>
      <c r="C66" s="76">
        <f>人事費!B66</f>
        <v>17</v>
      </c>
      <c r="D66" s="76">
        <f>人事費!D66</f>
        <v>35</v>
      </c>
      <c r="E66" s="76">
        <f>人事費!E66</f>
        <v>5</v>
      </c>
      <c r="F66" s="76">
        <f>人事費!F66</f>
        <v>1</v>
      </c>
      <c r="G66" s="76">
        <f>人事費!G66</f>
        <v>0</v>
      </c>
      <c r="H66" s="76">
        <f>人事費!H66</f>
        <v>0</v>
      </c>
      <c r="I66" s="76">
        <f>人事費!I66</f>
        <v>1</v>
      </c>
      <c r="J66" s="77">
        <f t="shared" si="10"/>
        <v>36</v>
      </c>
      <c r="K66" s="442">
        <v>3</v>
      </c>
      <c r="L66" s="144" t="s">
        <v>232</v>
      </c>
      <c r="M66" s="143">
        <f t="shared" si="16"/>
        <v>50699520</v>
      </c>
      <c r="N66" s="110">
        <v>283000</v>
      </c>
      <c r="O66" s="110">
        <v>122000</v>
      </c>
      <c r="P66" s="114">
        <v>0</v>
      </c>
      <c r="Q66" s="114">
        <v>0</v>
      </c>
      <c r="R66" s="116">
        <f t="shared" si="17"/>
        <v>70200</v>
      </c>
      <c r="S66" s="113">
        <v>30000</v>
      </c>
      <c r="T66" s="113">
        <v>6000</v>
      </c>
      <c r="U66" s="114">
        <v>0</v>
      </c>
      <c r="V66" s="114">
        <v>0</v>
      </c>
      <c r="W66" s="114">
        <v>0</v>
      </c>
      <c r="X66" s="114">
        <v>68250</v>
      </c>
      <c r="Y66" s="113">
        <v>0</v>
      </c>
      <c r="Z66" s="116">
        <f t="shared" si="11"/>
        <v>72000</v>
      </c>
      <c r="AA66" s="114">
        <v>96000</v>
      </c>
      <c r="AB66" s="116">
        <f t="shared" si="22"/>
        <v>54000</v>
      </c>
      <c r="AC66" s="126">
        <v>0</v>
      </c>
      <c r="AD66" s="116">
        <f t="shared" si="18"/>
        <v>308400</v>
      </c>
      <c r="AE66" s="114">
        <v>0</v>
      </c>
      <c r="AF66" s="116">
        <v>29810</v>
      </c>
      <c r="AG66" s="114">
        <v>64600</v>
      </c>
      <c r="AH66" s="113">
        <v>32300</v>
      </c>
      <c r="AI66" s="114">
        <v>0</v>
      </c>
      <c r="AJ66" s="114">
        <v>0</v>
      </c>
      <c r="AK66" s="114">
        <v>0</v>
      </c>
      <c r="AL66" s="114">
        <v>0</v>
      </c>
      <c r="AM66" s="114">
        <v>0</v>
      </c>
      <c r="AN66" s="114">
        <v>18000</v>
      </c>
      <c r="AO66" s="113">
        <v>86000</v>
      </c>
      <c r="AP66" s="113"/>
      <c r="AQ66" s="113">
        <v>0</v>
      </c>
      <c r="AR66" s="113">
        <v>90000</v>
      </c>
      <c r="AS66" s="113">
        <v>10000</v>
      </c>
      <c r="AT66" s="117">
        <f>VLOOKUP(L66,人事費!A:X,13,FALSE)</f>
        <v>27450963</v>
      </c>
      <c r="AU66" s="117">
        <f>VLOOKUP(L66,人事費!A:X,14,FALSE)</f>
        <v>390300</v>
      </c>
      <c r="AV66" s="140">
        <v>3178940</v>
      </c>
      <c r="AW66" s="116">
        <v>378540</v>
      </c>
      <c r="AX66" s="70"/>
      <c r="AY66" s="125">
        <v>76160</v>
      </c>
      <c r="AZ66" s="119"/>
      <c r="BA66" s="119"/>
      <c r="BB66" s="119"/>
      <c r="BC66" s="119"/>
      <c r="BD66" s="120">
        <v>0</v>
      </c>
      <c r="BE66" s="121">
        <v>0</v>
      </c>
      <c r="BF66" s="117">
        <f>VLOOKUP(L66,人事費!A:X,22,FALSE)</f>
        <v>3021365</v>
      </c>
      <c r="BG66" s="117">
        <f>VLOOKUP(L66,人事費!A:X,23,FALSE)</f>
        <v>3417895</v>
      </c>
      <c r="BH66" s="117">
        <f>VLOOKUP(L66,人事費!A:X,15,FALSE)+VLOOKUP(L66,人事費!A:X,19,FALSE)</f>
        <v>2691497</v>
      </c>
      <c r="BI66" s="117">
        <f>VLOOKUP(L66,人事費!A:X,16,FALSE)</f>
        <v>693960</v>
      </c>
      <c r="BJ66" s="117">
        <f>VLOOKUP(L66,人事費!A:X,17,FALSE)+VLOOKUP(L66,人事費!A:X,18,FALSE)</f>
        <v>2098448</v>
      </c>
      <c r="BK66" s="111">
        <v>40000</v>
      </c>
      <c r="BL66" s="117">
        <f>VLOOKUP(L66,人事費!A:X,20,FALSE)</f>
        <v>409000</v>
      </c>
      <c r="BM66" s="110">
        <v>0</v>
      </c>
      <c r="BN66" s="110">
        <v>0</v>
      </c>
      <c r="BO66" s="110">
        <v>5411892</v>
      </c>
      <c r="BP66" s="110">
        <v>0</v>
      </c>
      <c r="BQ66" s="110">
        <v>0</v>
      </c>
      <c r="BR66" s="122">
        <v>0</v>
      </c>
      <c r="BS66" s="110">
        <v>0</v>
      </c>
      <c r="BT66" s="110">
        <v>0</v>
      </c>
      <c r="BU66" s="64"/>
      <c r="BV66" s="109">
        <f t="shared" si="19"/>
        <v>1441000</v>
      </c>
      <c r="BW66" s="109">
        <f t="shared" si="20"/>
        <v>43847000</v>
      </c>
      <c r="BX66" s="109">
        <f t="shared" si="12"/>
        <v>5412000</v>
      </c>
      <c r="BY66" s="109">
        <f t="shared" si="21"/>
        <v>0</v>
      </c>
      <c r="BZ66" s="109">
        <f t="shared" si="13"/>
        <v>50700000</v>
      </c>
    </row>
    <row r="67" spans="1:78" ht="16.5">
      <c r="A67" s="75"/>
      <c r="B67" s="146">
        <v>1</v>
      </c>
      <c r="C67" s="76">
        <f>人事費!B67</f>
        <v>7</v>
      </c>
      <c r="D67" s="76">
        <f>人事費!D67</f>
        <v>14</v>
      </c>
      <c r="E67" s="76">
        <f>人事費!E67</f>
        <v>2</v>
      </c>
      <c r="F67" s="76">
        <f>人事費!F67</f>
        <v>0</v>
      </c>
      <c r="G67" s="76">
        <f>人事費!G67</f>
        <v>1</v>
      </c>
      <c r="H67" s="76">
        <f>人事費!H67</f>
        <v>0</v>
      </c>
      <c r="I67" s="76">
        <f>人事費!I67</f>
        <v>0</v>
      </c>
      <c r="J67" s="77">
        <f t="shared" si="10"/>
        <v>14</v>
      </c>
      <c r="K67" s="442">
        <v>0</v>
      </c>
      <c r="L67" s="142" t="s">
        <v>74</v>
      </c>
      <c r="M67" s="143">
        <f t="shared" si="16"/>
        <v>16609635</v>
      </c>
      <c r="N67" s="110">
        <v>136000</v>
      </c>
      <c r="O67" s="110">
        <v>59000</v>
      </c>
      <c r="P67" s="114">
        <v>0</v>
      </c>
      <c r="Q67" s="114">
        <v>0</v>
      </c>
      <c r="R67" s="116">
        <f t="shared" si="17"/>
        <v>64200</v>
      </c>
      <c r="S67" s="113">
        <v>0</v>
      </c>
      <c r="T67" s="113">
        <v>0</v>
      </c>
      <c r="U67" s="114">
        <v>25500</v>
      </c>
      <c r="V67" s="114">
        <v>23495</v>
      </c>
      <c r="W67" s="114">
        <v>491000</v>
      </c>
      <c r="X67" s="114">
        <v>164250</v>
      </c>
      <c r="Y67" s="113">
        <v>80000</v>
      </c>
      <c r="Z67" s="116">
        <f t="shared" si="11"/>
        <v>28000</v>
      </c>
      <c r="AA67" s="114">
        <v>0</v>
      </c>
      <c r="AB67" s="116">
        <f t="shared" si="22"/>
        <v>43000</v>
      </c>
      <c r="AC67" s="126">
        <v>68457</v>
      </c>
      <c r="AD67" s="116">
        <f t="shared" si="18"/>
        <v>247400</v>
      </c>
      <c r="AE67" s="114">
        <v>0</v>
      </c>
      <c r="AF67" s="116">
        <v>19560</v>
      </c>
      <c r="AG67" s="114">
        <v>5800</v>
      </c>
      <c r="AH67" s="113">
        <v>2900</v>
      </c>
      <c r="AI67" s="114">
        <v>0</v>
      </c>
      <c r="AJ67" s="114">
        <v>0</v>
      </c>
      <c r="AK67" s="114">
        <v>4500</v>
      </c>
      <c r="AL67" s="114">
        <v>600</v>
      </c>
      <c r="AM67" s="114">
        <v>5040</v>
      </c>
      <c r="AN67" s="114">
        <v>0</v>
      </c>
      <c r="AO67" s="113">
        <v>0</v>
      </c>
      <c r="AP67" s="113"/>
      <c r="AQ67" s="113">
        <v>0</v>
      </c>
      <c r="AR67" s="113">
        <v>0</v>
      </c>
      <c r="AS67" s="113"/>
      <c r="AT67" s="117">
        <f>VLOOKUP(L67,人事費!A:X,13,FALSE)</f>
        <v>9023662</v>
      </c>
      <c r="AU67" s="117">
        <f>VLOOKUP(L67,人事費!A:X,14,FALSE)</f>
        <v>0</v>
      </c>
      <c r="AV67" s="140">
        <v>1304700</v>
      </c>
      <c r="AW67" s="116">
        <v>231800</v>
      </c>
      <c r="AX67" s="70"/>
      <c r="AY67" s="125">
        <v>31360</v>
      </c>
      <c r="AZ67" s="119"/>
      <c r="BA67" s="119"/>
      <c r="BB67" s="119"/>
      <c r="BC67" s="119"/>
      <c r="BD67" s="120">
        <v>23500</v>
      </c>
      <c r="BE67" s="121">
        <v>0</v>
      </c>
      <c r="BF67" s="117">
        <f>VLOOKUP(L67,人事費!A:X,22,FALSE)</f>
        <v>499635</v>
      </c>
      <c r="BG67" s="117">
        <f>VLOOKUP(L67,人事費!A:X,23,FALSE)</f>
        <v>1108800</v>
      </c>
      <c r="BH67" s="117">
        <f>VLOOKUP(L67,人事費!A:X,15,FALSE)+VLOOKUP(L67,人事費!A:X,19,FALSE)</f>
        <v>767373</v>
      </c>
      <c r="BI67" s="117">
        <f>VLOOKUP(L67,人事費!A:X,16,FALSE)</f>
        <v>142274</v>
      </c>
      <c r="BJ67" s="117">
        <f>VLOOKUP(L67,人事費!A:X,17,FALSE)+VLOOKUP(L67,人事費!A:X,18,FALSE)</f>
        <v>877021</v>
      </c>
      <c r="BK67" s="111">
        <v>9000</v>
      </c>
      <c r="BL67" s="117">
        <f>VLOOKUP(L67,人事費!A:X,20,FALSE)</f>
        <v>118800</v>
      </c>
      <c r="BM67" s="110">
        <v>0</v>
      </c>
      <c r="BN67" s="110">
        <v>0</v>
      </c>
      <c r="BO67" s="110">
        <v>1003008</v>
      </c>
      <c r="BP67" s="110">
        <v>0</v>
      </c>
      <c r="BQ67" s="110">
        <v>0</v>
      </c>
      <c r="BR67" s="122">
        <v>0</v>
      </c>
      <c r="BS67" s="110">
        <v>0</v>
      </c>
      <c r="BT67" s="110">
        <v>0</v>
      </c>
      <c r="BU67" s="64"/>
      <c r="BV67" s="109">
        <f t="shared" si="19"/>
        <v>1469000</v>
      </c>
      <c r="BW67" s="109">
        <f t="shared" si="20"/>
        <v>14138000</v>
      </c>
      <c r="BX67" s="109">
        <f t="shared" si="12"/>
        <v>1003000</v>
      </c>
      <c r="BY67" s="109">
        <f t="shared" si="21"/>
        <v>0</v>
      </c>
      <c r="BZ67" s="109">
        <f t="shared" si="13"/>
        <v>16610000</v>
      </c>
    </row>
    <row r="68" spans="1:78" ht="16.5">
      <c r="A68" s="75"/>
      <c r="B68" s="146">
        <v>1</v>
      </c>
      <c r="C68" s="76">
        <f>人事費!B68</f>
        <v>7</v>
      </c>
      <c r="D68" s="76">
        <f>人事費!D68</f>
        <v>16</v>
      </c>
      <c r="E68" s="76">
        <f>人事費!E68</f>
        <v>2</v>
      </c>
      <c r="F68" s="76">
        <f>人事費!F68</f>
        <v>0</v>
      </c>
      <c r="G68" s="76">
        <f>人事費!G68</f>
        <v>1</v>
      </c>
      <c r="H68" s="76">
        <f>人事費!H68</f>
        <v>0</v>
      </c>
      <c r="I68" s="76">
        <f>人事費!I68</f>
        <v>0</v>
      </c>
      <c r="J68" s="77">
        <f t="shared" si="10"/>
        <v>16</v>
      </c>
      <c r="K68" s="442">
        <v>1</v>
      </c>
      <c r="L68" s="144" t="s">
        <v>75</v>
      </c>
      <c r="M68" s="143">
        <f t="shared" si="16"/>
        <v>21236160</v>
      </c>
      <c r="N68" s="110">
        <v>136000</v>
      </c>
      <c r="O68" s="110">
        <v>59000</v>
      </c>
      <c r="P68" s="114">
        <v>0</v>
      </c>
      <c r="Q68" s="114">
        <v>0</v>
      </c>
      <c r="R68" s="116">
        <f t="shared" si="17"/>
        <v>64200</v>
      </c>
      <c r="S68" s="113">
        <v>0</v>
      </c>
      <c r="T68" s="113">
        <v>0</v>
      </c>
      <c r="U68" s="114">
        <v>0</v>
      </c>
      <c r="V68" s="114">
        <v>0</v>
      </c>
      <c r="W68" s="114">
        <v>0</v>
      </c>
      <c r="X68" s="114">
        <v>68250</v>
      </c>
      <c r="Y68" s="113">
        <v>60000</v>
      </c>
      <c r="Z68" s="116">
        <f t="shared" si="11"/>
        <v>32000</v>
      </c>
      <c r="AA68" s="114">
        <v>96000</v>
      </c>
      <c r="AB68" s="116">
        <f t="shared" si="22"/>
        <v>43000</v>
      </c>
      <c r="AC68" s="126">
        <v>0</v>
      </c>
      <c r="AD68" s="116">
        <f t="shared" si="18"/>
        <v>247400</v>
      </c>
      <c r="AE68" s="114">
        <v>0</v>
      </c>
      <c r="AF68" s="116">
        <v>19560</v>
      </c>
      <c r="AG68" s="114">
        <v>8600</v>
      </c>
      <c r="AH68" s="113">
        <v>4300</v>
      </c>
      <c r="AI68" s="114">
        <v>0</v>
      </c>
      <c r="AJ68" s="114">
        <v>0</v>
      </c>
      <c r="AK68" s="114">
        <v>0</v>
      </c>
      <c r="AL68" s="114">
        <v>0</v>
      </c>
      <c r="AM68" s="114">
        <v>0</v>
      </c>
      <c r="AN68" s="114">
        <v>6000</v>
      </c>
      <c r="AO68" s="113">
        <v>0</v>
      </c>
      <c r="AP68" s="113"/>
      <c r="AQ68" s="113">
        <v>0</v>
      </c>
      <c r="AR68" s="113">
        <v>6000</v>
      </c>
      <c r="AS68" s="113"/>
      <c r="AT68" s="117">
        <f>VLOOKUP(L68,人事費!A:X,13,FALSE)</f>
        <v>11271582</v>
      </c>
      <c r="AU68" s="117">
        <f>VLOOKUP(L68,人事費!A:X,14,FALSE)</f>
        <v>0</v>
      </c>
      <c r="AV68" s="140">
        <v>1304700</v>
      </c>
      <c r="AW68" s="116">
        <v>231800</v>
      </c>
      <c r="AX68" s="70"/>
      <c r="AY68" s="125">
        <v>31360</v>
      </c>
      <c r="AZ68" s="119"/>
      <c r="BA68" s="119"/>
      <c r="BB68" s="119"/>
      <c r="BC68" s="119"/>
      <c r="BD68" s="120">
        <v>0</v>
      </c>
      <c r="BE68" s="121">
        <v>0</v>
      </c>
      <c r="BF68" s="117">
        <f>VLOOKUP(L68,人事費!A:X,22,FALSE)</f>
        <v>1003760</v>
      </c>
      <c r="BG68" s="117">
        <f>VLOOKUP(L68,人事費!A:X,23,FALSE)</f>
        <v>1397327</v>
      </c>
      <c r="BH68" s="117">
        <f>VLOOKUP(L68,人事費!A:X,15,FALSE)+VLOOKUP(L68,人事費!A:X,19,FALSE)</f>
        <v>1072288</v>
      </c>
      <c r="BI68" s="117">
        <f>VLOOKUP(L68,人事費!A:X,16,FALSE)</f>
        <v>247998</v>
      </c>
      <c r="BJ68" s="117">
        <f>VLOOKUP(L68,人事費!A:X,17,FALSE)+VLOOKUP(L68,人事費!A:X,18,FALSE)</f>
        <v>971581</v>
      </c>
      <c r="BK68" s="111">
        <v>12500</v>
      </c>
      <c r="BL68" s="117">
        <f>VLOOKUP(L68,人事費!A:X,20,FALSE)</f>
        <v>194800</v>
      </c>
      <c r="BM68" s="110">
        <v>0</v>
      </c>
      <c r="BN68" s="110">
        <v>0</v>
      </c>
      <c r="BO68" s="110">
        <v>2319946</v>
      </c>
      <c r="BP68" s="110">
        <v>0</v>
      </c>
      <c r="BQ68" s="122">
        <v>276240</v>
      </c>
      <c r="BR68" s="122">
        <v>49968</v>
      </c>
      <c r="BS68" s="110">
        <v>0</v>
      </c>
      <c r="BT68" s="110">
        <v>0</v>
      </c>
      <c r="BU68" s="64"/>
      <c r="BV68" s="109">
        <f t="shared" si="19"/>
        <v>850000</v>
      </c>
      <c r="BW68" s="109">
        <f t="shared" si="20"/>
        <v>17740000</v>
      </c>
      <c r="BX68" s="109">
        <f t="shared" si="12"/>
        <v>2646000</v>
      </c>
      <c r="BY68" s="109">
        <f t="shared" si="21"/>
        <v>0</v>
      </c>
      <c r="BZ68" s="109">
        <f t="shared" si="13"/>
        <v>21236000</v>
      </c>
    </row>
    <row r="69" spans="1:78" s="4" customFormat="1" ht="16.5">
      <c r="A69" s="75"/>
      <c r="B69" s="146">
        <v>1</v>
      </c>
      <c r="C69" s="76">
        <f>人事費!B69</f>
        <v>7</v>
      </c>
      <c r="D69" s="76">
        <f>人事費!D69</f>
        <v>16</v>
      </c>
      <c r="E69" s="76">
        <f>人事費!E69</f>
        <v>2</v>
      </c>
      <c r="F69" s="76">
        <f>人事費!F69</f>
        <v>0</v>
      </c>
      <c r="G69" s="76">
        <f>人事費!G69</f>
        <v>1</v>
      </c>
      <c r="H69" s="76">
        <f>人事費!H69</f>
        <v>0</v>
      </c>
      <c r="I69" s="76">
        <f>人事費!I69</f>
        <v>1</v>
      </c>
      <c r="J69" s="77">
        <f t="shared" si="10"/>
        <v>17</v>
      </c>
      <c r="K69" s="442">
        <v>0</v>
      </c>
      <c r="L69" s="144" t="s">
        <v>76</v>
      </c>
      <c r="M69" s="143">
        <f t="shared" si="16"/>
        <v>21262394</v>
      </c>
      <c r="N69" s="110">
        <v>136000</v>
      </c>
      <c r="O69" s="110">
        <v>59000</v>
      </c>
      <c r="P69" s="114">
        <v>0</v>
      </c>
      <c r="Q69" s="114">
        <v>0</v>
      </c>
      <c r="R69" s="116">
        <f t="shared" si="17"/>
        <v>64200</v>
      </c>
      <c r="S69" s="113">
        <v>0</v>
      </c>
      <c r="T69" s="113">
        <v>0</v>
      </c>
      <c r="U69" s="114">
        <v>0</v>
      </c>
      <c r="V69" s="114">
        <v>0</v>
      </c>
      <c r="W69" s="114">
        <v>0</v>
      </c>
      <c r="X69" s="114">
        <v>68250</v>
      </c>
      <c r="Y69" s="113">
        <v>0</v>
      </c>
      <c r="Z69" s="116">
        <f t="shared" si="11"/>
        <v>34000</v>
      </c>
      <c r="AA69" s="114">
        <v>96000</v>
      </c>
      <c r="AB69" s="116">
        <f t="shared" si="22"/>
        <v>43000</v>
      </c>
      <c r="AC69" s="126">
        <v>0</v>
      </c>
      <c r="AD69" s="116">
        <f t="shared" si="18"/>
        <v>247400</v>
      </c>
      <c r="AE69" s="114">
        <v>0</v>
      </c>
      <c r="AF69" s="116">
        <v>19560</v>
      </c>
      <c r="AG69" s="114">
        <v>8800</v>
      </c>
      <c r="AH69" s="113">
        <v>4400</v>
      </c>
      <c r="AI69" s="114">
        <v>0</v>
      </c>
      <c r="AJ69" s="114">
        <v>0</v>
      </c>
      <c r="AK69" s="114">
        <v>0</v>
      </c>
      <c r="AL69" s="114">
        <v>0</v>
      </c>
      <c r="AM69" s="114">
        <v>0</v>
      </c>
      <c r="AN69" s="114">
        <v>0</v>
      </c>
      <c r="AO69" s="113">
        <v>0</v>
      </c>
      <c r="AP69" s="113"/>
      <c r="AQ69" s="113">
        <v>0</v>
      </c>
      <c r="AR69" s="113">
        <v>0</v>
      </c>
      <c r="AS69" s="113"/>
      <c r="AT69" s="117">
        <f>VLOOKUP(L69,人事費!A:X,13,FALSE)</f>
        <v>12212806</v>
      </c>
      <c r="AU69" s="117">
        <f>VLOOKUP(L69,人事費!A:X,14,FALSE)</f>
        <v>390300</v>
      </c>
      <c r="AV69" s="140">
        <v>1325620</v>
      </c>
      <c r="AW69" s="116">
        <v>231800</v>
      </c>
      <c r="AX69" s="70"/>
      <c r="AY69" s="125">
        <v>31360</v>
      </c>
      <c r="AZ69" s="119"/>
      <c r="BA69" s="119"/>
      <c r="BB69" s="119"/>
      <c r="BC69" s="119"/>
      <c r="BD69" s="120">
        <v>0</v>
      </c>
      <c r="BE69" s="121">
        <v>0</v>
      </c>
      <c r="BF69" s="117">
        <f>VLOOKUP(L69,人事費!A:X,22,FALSE)</f>
        <v>1476210</v>
      </c>
      <c r="BG69" s="117">
        <f>VLOOKUP(L69,人事費!A:X,23,FALSE)</f>
        <v>1560518</v>
      </c>
      <c r="BH69" s="117">
        <f>VLOOKUP(L69,人事費!A:X,15,FALSE)+VLOOKUP(L69,人事費!A:X,19,FALSE)</f>
        <v>1206644</v>
      </c>
      <c r="BI69" s="117">
        <f>VLOOKUP(L69,人事費!A:X,16,FALSE)</f>
        <v>294614</v>
      </c>
      <c r="BJ69" s="117">
        <f>VLOOKUP(L69,人事費!A:X,17,FALSE)+VLOOKUP(L69,人事費!A:X,18,FALSE)</f>
        <v>1035656</v>
      </c>
      <c r="BK69" s="111">
        <v>20500</v>
      </c>
      <c r="BL69" s="117">
        <f>VLOOKUP(L69,人事費!A:X,20,FALSE)</f>
        <v>222800</v>
      </c>
      <c r="BM69" s="110">
        <v>0</v>
      </c>
      <c r="BN69" s="110">
        <v>0</v>
      </c>
      <c r="BO69" s="110">
        <v>133044</v>
      </c>
      <c r="BP69" s="110">
        <v>0</v>
      </c>
      <c r="BQ69" s="122">
        <v>0</v>
      </c>
      <c r="BR69" s="122">
        <v>339912</v>
      </c>
      <c r="BS69" s="110">
        <v>0</v>
      </c>
      <c r="BT69" s="110">
        <v>0</v>
      </c>
      <c r="BU69" s="64"/>
      <c r="BV69" s="109">
        <f t="shared" si="19"/>
        <v>781000</v>
      </c>
      <c r="BW69" s="109">
        <f t="shared" si="20"/>
        <v>20009000</v>
      </c>
      <c r="BX69" s="109">
        <f t="shared" si="12"/>
        <v>473000</v>
      </c>
      <c r="BY69" s="109">
        <f t="shared" si="21"/>
        <v>0</v>
      </c>
      <c r="BZ69" s="109">
        <f t="shared" si="13"/>
        <v>21263000</v>
      </c>
    </row>
    <row r="70" spans="1:78" ht="16.5">
      <c r="A70" s="75"/>
      <c r="B70" s="146">
        <v>1</v>
      </c>
      <c r="C70" s="76">
        <f>人事費!B70</f>
        <v>7</v>
      </c>
      <c r="D70" s="76">
        <f>人事費!D70</f>
        <v>14</v>
      </c>
      <c r="E70" s="76">
        <f>人事費!E70</f>
        <v>2</v>
      </c>
      <c r="F70" s="76">
        <f>人事費!F70</f>
        <v>0</v>
      </c>
      <c r="G70" s="76">
        <f>人事費!G70</f>
        <v>1</v>
      </c>
      <c r="H70" s="76">
        <f>人事費!H70</f>
        <v>0</v>
      </c>
      <c r="I70" s="76">
        <f>人事費!I70</f>
        <v>0</v>
      </c>
      <c r="J70" s="77">
        <f t="shared" si="10"/>
        <v>14</v>
      </c>
      <c r="K70" s="442">
        <v>0</v>
      </c>
      <c r="L70" s="145" t="s">
        <v>51</v>
      </c>
      <c r="M70" s="143">
        <f t="shared" si="16"/>
        <v>18116714</v>
      </c>
      <c r="N70" s="110">
        <v>136000</v>
      </c>
      <c r="O70" s="110">
        <v>59000</v>
      </c>
      <c r="P70" s="114">
        <v>0</v>
      </c>
      <c r="Q70" s="114">
        <v>0</v>
      </c>
      <c r="R70" s="116">
        <f t="shared" si="17"/>
        <v>64200</v>
      </c>
      <c r="S70" s="113">
        <v>0</v>
      </c>
      <c r="T70" s="113">
        <v>0</v>
      </c>
      <c r="U70" s="114">
        <v>0</v>
      </c>
      <c r="V70" s="114">
        <v>0</v>
      </c>
      <c r="W70" s="114">
        <v>0</v>
      </c>
      <c r="X70" s="114">
        <v>68250</v>
      </c>
      <c r="Y70" s="113">
        <v>60000</v>
      </c>
      <c r="Z70" s="116">
        <f t="shared" si="11"/>
        <v>28000</v>
      </c>
      <c r="AA70" s="114">
        <v>96000</v>
      </c>
      <c r="AB70" s="116">
        <f t="shared" si="22"/>
        <v>43000</v>
      </c>
      <c r="AC70" s="126">
        <v>0</v>
      </c>
      <c r="AD70" s="116">
        <f t="shared" si="18"/>
        <v>247400</v>
      </c>
      <c r="AE70" s="114">
        <v>0</v>
      </c>
      <c r="AF70" s="116">
        <v>19560</v>
      </c>
      <c r="AG70" s="114">
        <v>5800</v>
      </c>
      <c r="AH70" s="113">
        <v>2900</v>
      </c>
      <c r="AI70" s="114">
        <v>0</v>
      </c>
      <c r="AJ70" s="114">
        <v>0</v>
      </c>
      <c r="AK70" s="114">
        <v>0</v>
      </c>
      <c r="AL70" s="114">
        <v>0</v>
      </c>
      <c r="AM70" s="114">
        <v>0</v>
      </c>
      <c r="AN70" s="114">
        <v>0</v>
      </c>
      <c r="AO70" s="113">
        <v>0</v>
      </c>
      <c r="AP70" s="113"/>
      <c r="AQ70" s="113">
        <v>0</v>
      </c>
      <c r="AR70" s="113">
        <v>0</v>
      </c>
      <c r="AS70" s="113"/>
      <c r="AT70" s="117">
        <f>VLOOKUP(L70,人事費!A:X,13,FALSE)</f>
        <v>10839981</v>
      </c>
      <c r="AU70" s="117">
        <f>VLOOKUP(L70,人事費!A:X,14,FALSE)</f>
        <v>0</v>
      </c>
      <c r="AV70" s="140">
        <v>1304700</v>
      </c>
      <c r="AW70" s="116">
        <v>231800</v>
      </c>
      <c r="AX70" s="70"/>
      <c r="AY70" s="125">
        <v>31360</v>
      </c>
      <c r="AZ70" s="119"/>
      <c r="BA70" s="119"/>
      <c r="BB70" s="119"/>
      <c r="BC70" s="119"/>
      <c r="BD70" s="120">
        <v>23500</v>
      </c>
      <c r="BE70" s="121">
        <v>0</v>
      </c>
      <c r="BF70" s="117">
        <f>VLOOKUP(L70,人事費!A:X,22,FALSE)</f>
        <v>1179715</v>
      </c>
      <c r="BG70" s="117">
        <f>VLOOKUP(L70,人事費!A:X,23,FALSE)</f>
        <v>1328686</v>
      </c>
      <c r="BH70" s="117">
        <f>VLOOKUP(L70,人事費!A:X,15,FALSE)+VLOOKUP(L70,人事費!A:X,19,FALSE)</f>
        <v>1026295</v>
      </c>
      <c r="BI70" s="117">
        <f>VLOOKUP(L70,人事費!A:X,16,FALSE)</f>
        <v>249632</v>
      </c>
      <c r="BJ70" s="117">
        <f>VLOOKUP(L70,人事費!A:X,17,FALSE)+VLOOKUP(L70,人事費!A:X,18,FALSE)</f>
        <v>858235</v>
      </c>
      <c r="BK70" s="111">
        <v>13500</v>
      </c>
      <c r="BL70" s="117">
        <f>VLOOKUP(L70,人事費!A:X,20,FALSE)</f>
        <v>199200</v>
      </c>
      <c r="BM70" s="110">
        <v>0</v>
      </c>
      <c r="BN70" s="110">
        <v>0</v>
      </c>
      <c r="BO70" s="110">
        <v>0</v>
      </c>
      <c r="BP70" s="110">
        <v>0</v>
      </c>
      <c r="BQ70" s="110">
        <v>0</v>
      </c>
      <c r="BR70" s="122">
        <v>0</v>
      </c>
      <c r="BS70" s="110">
        <v>0</v>
      </c>
      <c r="BT70" s="110">
        <v>0</v>
      </c>
      <c r="BU70" s="64"/>
      <c r="BV70" s="109">
        <f t="shared" si="19"/>
        <v>830000</v>
      </c>
      <c r="BW70" s="109">
        <f t="shared" si="20"/>
        <v>17287000</v>
      </c>
      <c r="BX70" s="109">
        <f t="shared" si="12"/>
        <v>0</v>
      </c>
      <c r="BY70" s="109">
        <f t="shared" si="21"/>
        <v>0</v>
      </c>
      <c r="BZ70" s="109">
        <f t="shared" si="13"/>
        <v>18117000</v>
      </c>
    </row>
    <row r="71" spans="1:78" ht="16.5">
      <c r="A71" s="75"/>
      <c r="B71" s="146">
        <v>1</v>
      </c>
      <c r="C71" s="76">
        <f>人事費!B71</f>
        <v>9</v>
      </c>
      <c r="D71" s="76">
        <f>人事費!D71</f>
        <v>20</v>
      </c>
      <c r="E71" s="76">
        <f>人事費!E71</f>
        <v>2</v>
      </c>
      <c r="F71" s="76">
        <f>人事費!F71</f>
        <v>0</v>
      </c>
      <c r="G71" s="76">
        <f>人事費!G71</f>
        <v>1</v>
      </c>
      <c r="H71" s="76">
        <f>人事費!H71</f>
        <v>0</v>
      </c>
      <c r="I71" s="76">
        <f>人事費!I71</f>
        <v>0</v>
      </c>
      <c r="J71" s="77">
        <f t="shared" si="10"/>
        <v>20</v>
      </c>
      <c r="K71" s="442">
        <v>4</v>
      </c>
      <c r="L71" s="142" t="s">
        <v>385</v>
      </c>
      <c r="M71" s="143">
        <f t="shared" ref="M71:M102" si="23">SUM(N71:BU71)</f>
        <v>25426995</v>
      </c>
      <c r="N71" s="110">
        <v>170000</v>
      </c>
      <c r="O71" s="110">
        <v>73000</v>
      </c>
      <c r="P71" s="114">
        <v>0</v>
      </c>
      <c r="Q71" s="112">
        <v>106000</v>
      </c>
      <c r="R71" s="116">
        <f t="shared" ref="R71:R107" si="24">60000+C71*600</f>
        <v>65400</v>
      </c>
      <c r="S71" s="113">
        <v>0</v>
      </c>
      <c r="T71" s="113">
        <v>0</v>
      </c>
      <c r="U71" s="114">
        <v>51000</v>
      </c>
      <c r="V71" s="114">
        <v>7283</v>
      </c>
      <c r="W71" s="114">
        <v>491075</v>
      </c>
      <c r="X71" s="114">
        <v>164250</v>
      </c>
      <c r="Y71" s="113">
        <v>80000</v>
      </c>
      <c r="Z71" s="116">
        <f t="shared" si="11"/>
        <v>40000</v>
      </c>
      <c r="AA71" s="114">
        <v>0</v>
      </c>
      <c r="AB71" s="116">
        <f t="shared" si="22"/>
        <v>45000</v>
      </c>
      <c r="AC71" s="126">
        <v>39200</v>
      </c>
      <c r="AD71" s="116">
        <f t="shared" ref="AD71:AD107" si="25">(20000*12+C71*600*12+A71*10000*12)-AB71</f>
        <v>259800</v>
      </c>
      <c r="AE71" s="114">
        <v>0</v>
      </c>
      <c r="AF71" s="116">
        <v>21720</v>
      </c>
      <c r="AG71" s="114">
        <v>19600</v>
      </c>
      <c r="AH71" s="113">
        <v>9800</v>
      </c>
      <c r="AI71" s="114">
        <v>24000</v>
      </c>
      <c r="AJ71" s="114">
        <v>14400</v>
      </c>
      <c r="AK71" s="114">
        <v>11230</v>
      </c>
      <c r="AL71" s="114">
        <v>1200</v>
      </c>
      <c r="AM71" s="114">
        <v>6180</v>
      </c>
      <c r="AN71" s="114">
        <v>24000</v>
      </c>
      <c r="AO71" s="113">
        <v>0</v>
      </c>
      <c r="AP71" s="112">
        <v>79000</v>
      </c>
      <c r="AQ71" s="113">
        <v>0</v>
      </c>
      <c r="AR71" s="113">
        <v>40000</v>
      </c>
      <c r="AS71" s="113"/>
      <c r="AT71" s="117">
        <f>VLOOKUP(L71,人事費!A:X,13,FALSE)</f>
        <v>14155738</v>
      </c>
      <c r="AU71" s="117">
        <f>VLOOKUP(L71,人事費!A:X,14,FALSE)</f>
        <v>0</v>
      </c>
      <c r="AV71" s="140">
        <v>1325620</v>
      </c>
      <c r="AW71" s="116">
        <v>231800</v>
      </c>
      <c r="AX71" s="70"/>
      <c r="AY71" s="125">
        <v>40320</v>
      </c>
      <c r="AZ71" s="119"/>
      <c r="BA71" s="119"/>
      <c r="BB71" s="119"/>
      <c r="BC71" s="119"/>
      <c r="BD71" s="120">
        <v>23500</v>
      </c>
      <c r="BE71" s="121">
        <v>0</v>
      </c>
      <c r="BF71" s="117">
        <f>VLOOKUP(L71,人事費!A:X,22,FALSE)</f>
        <v>1147180</v>
      </c>
      <c r="BG71" s="117">
        <f>VLOOKUP(L71,人事費!A:X,23,FALSE)</f>
        <v>1728919</v>
      </c>
      <c r="BH71" s="117">
        <f>VLOOKUP(L71,人事費!A:X,15,FALSE)+VLOOKUP(L71,人事費!A:X,19,FALSE)</f>
        <v>1287992</v>
      </c>
      <c r="BI71" s="117">
        <f>VLOOKUP(L71,人事費!A:X,16,FALSE)</f>
        <v>306275</v>
      </c>
      <c r="BJ71" s="117">
        <f>VLOOKUP(L71,人事費!A:X,17,FALSE)+VLOOKUP(L71,人事費!A:X,18,FALSE)</f>
        <v>1141495</v>
      </c>
      <c r="BK71" s="111">
        <v>12500</v>
      </c>
      <c r="BL71" s="117">
        <f>VLOOKUP(L71,人事費!A:X,20,FALSE)</f>
        <v>237600</v>
      </c>
      <c r="BM71" s="110">
        <v>0</v>
      </c>
      <c r="BN71" s="110">
        <v>0</v>
      </c>
      <c r="BO71" s="110">
        <v>1644168</v>
      </c>
      <c r="BP71" s="110">
        <v>24510</v>
      </c>
      <c r="BQ71" s="122">
        <v>276240</v>
      </c>
      <c r="BR71" s="122">
        <v>0</v>
      </c>
      <c r="BS71" s="110">
        <v>0</v>
      </c>
      <c r="BT71" s="110">
        <v>0</v>
      </c>
      <c r="BU71" s="64"/>
      <c r="BV71" s="109">
        <f t="shared" ref="BV71:BV102" si="26">ROUND(SUM(N71:AS71),-3)</f>
        <v>1843000</v>
      </c>
      <c r="BW71" s="109">
        <f t="shared" ref="BW71:BW107" si="27">ROUND(SUM(AT71:BM71),-3)</f>
        <v>21639000</v>
      </c>
      <c r="BX71" s="109">
        <f t="shared" si="12"/>
        <v>1945000</v>
      </c>
      <c r="BY71" s="109">
        <f t="shared" ref="BY71:BY107" si="28">ROUND(SUM(BS71:BT71),-3)</f>
        <v>0</v>
      </c>
      <c r="BZ71" s="109">
        <f t="shared" si="13"/>
        <v>25427000</v>
      </c>
    </row>
    <row r="72" spans="1:78" ht="16.5">
      <c r="A72" s="75"/>
      <c r="B72" s="146"/>
      <c r="C72" s="76">
        <f>人事費!B72</f>
        <v>6</v>
      </c>
      <c r="D72" s="76">
        <f>人事費!D72</f>
        <v>13</v>
      </c>
      <c r="E72" s="76">
        <f>人事費!E72</f>
        <v>0</v>
      </c>
      <c r="F72" s="76">
        <f>人事費!F72</f>
        <v>0</v>
      </c>
      <c r="G72" s="76">
        <f>人事費!G72</f>
        <v>0</v>
      </c>
      <c r="H72" s="76">
        <f>人事費!H72</f>
        <v>0</v>
      </c>
      <c r="I72" s="76">
        <f>人事費!I72</f>
        <v>1</v>
      </c>
      <c r="J72" s="77">
        <f t="shared" ref="J72:J107" si="29">SUM(D72,I72)</f>
        <v>14</v>
      </c>
      <c r="K72" s="442">
        <v>0</v>
      </c>
      <c r="L72" s="142" t="s">
        <v>386</v>
      </c>
      <c r="M72" s="143">
        <f t="shared" si="23"/>
        <v>16911979</v>
      </c>
      <c r="N72" s="110">
        <v>120000</v>
      </c>
      <c r="O72" s="110">
        <v>51000</v>
      </c>
      <c r="P72" s="114">
        <v>0</v>
      </c>
      <c r="Q72" s="114">
        <v>0</v>
      </c>
      <c r="R72" s="116">
        <f t="shared" si="24"/>
        <v>63600</v>
      </c>
      <c r="S72" s="113">
        <v>0</v>
      </c>
      <c r="T72" s="113">
        <v>0</v>
      </c>
      <c r="U72" s="114">
        <v>0</v>
      </c>
      <c r="V72" s="114">
        <v>0</v>
      </c>
      <c r="W72" s="114">
        <v>0</v>
      </c>
      <c r="X72" s="114">
        <v>164250</v>
      </c>
      <c r="Y72" s="113">
        <v>0</v>
      </c>
      <c r="Z72" s="116">
        <f t="shared" ref="Z72:Z107" si="30">J72*2000</f>
        <v>28000</v>
      </c>
      <c r="AA72" s="114">
        <v>0</v>
      </c>
      <c r="AB72" s="116">
        <f t="shared" si="22"/>
        <v>42000</v>
      </c>
      <c r="AC72" s="126">
        <v>0</v>
      </c>
      <c r="AD72" s="116">
        <f t="shared" si="25"/>
        <v>241200</v>
      </c>
      <c r="AE72" s="114">
        <v>0</v>
      </c>
      <c r="AF72" s="116">
        <v>18480</v>
      </c>
      <c r="AG72" s="114">
        <v>3400</v>
      </c>
      <c r="AH72" s="113">
        <v>1700</v>
      </c>
      <c r="AI72" s="114">
        <v>0</v>
      </c>
      <c r="AJ72" s="114">
        <v>0</v>
      </c>
      <c r="AK72" s="114">
        <v>0</v>
      </c>
      <c r="AL72" s="114">
        <v>0</v>
      </c>
      <c r="AM72" s="114">
        <v>0</v>
      </c>
      <c r="AN72" s="114">
        <v>0</v>
      </c>
      <c r="AO72" s="113">
        <v>0</v>
      </c>
      <c r="AP72" s="112"/>
      <c r="AQ72" s="113">
        <v>0</v>
      </c>
      <c r="AR72" s="113">
        <v>0</v>
      </c>
      <c r="AS72" s="113"/>
      <c r="AT72" s="117">
        <f>VLOOKUP(L72,人事費!A:X,13,FALSE)</f>
        <v>9707630</v>
      </c>
      <c r="AU72" s="117">
        <f>VLOOKUP(L72,人事費!A:X,14,FALSE)</f>
        <v>390300</v>
      </c>
      <c r="AV72" s="116">
        <v>0</v>
      </c>
      <c r="AW72" s="116">
        <v>0</v>
      </c>
      <c r="AX72" s="70"/>
      <c r="AY72" s="125">
        <v>26880</v>
      </c>
      <c r="AZ72" s="119"/>
      <c r="BA72" s="119"/>
      <c r="BB72" s="119"/>
      <c r="BC72" s="119"/>
      <c r="BD72" s="120">
        <v>23500</v>
      </c>
      <c r="BE72" s="121">
        <v>0</v>
      </c>
      <c r="BF72" s="117">
        <f>VLOOKUP(L72,人事費!A:X,22,FALSE)</f>
        <v>945075</v>
      </c>
      <c r="BG72" s="117">
        <f>VLOOKUP(L72,人事費!A:X,23,FALSE)</f>
        <v>1247174</v>
      </c>
      <c r="BH72" s="117">
        <f>VLOOKUP(L72,人事費!A:X,15,FALSE)+VLOOKUP(L72,人事費!A:X,19,FALSE)</f>
        <v>914971</v>
      </c>
      <c r="BI72" s="117">
        <f>VLOOKUP(L72,人事費!A:X,16,FALSE)</f>
        <v>224934</v>
      </c>
      <c r="BJ72" s="117">
        <f>VLOOKUP(L72,人事費!A:X,17,FALSE)+VLOOKUP(L72,人事費!A:X,18,FALSE)</f>
        <v>800801</v>
      </c>
      <c r="BK72" s="111">
        <v>12500</v>
      </c>
      <c r="BL72" s="117">
        <f>VLOOKUP(L72,人事費!A:X,20,FALSE)</f>
        <v>198800</v>
      </c>
      <c r="BM72" s="110">
        <v>0</v>
      </c>
      <c r="BN72" s="110">
        <v>0</v>
      </c>
      <c r="BO72" s="110">
        <v>1685784</v>
      </c>
      <c r="BP72" s="110">
        <v>0</v>
      </c>
      <c r="BQ72" s="110">
        <v>0</v>
      </c>
      <c r="BR72" s="122">
        <v>0</v>
      </c>
      <c r="BS72" s="110">
        <v>0</v>
      </c>
      <c r="BT72" s="110">
        <v>0</v>
      </c>
      <c r="BU72" s="64"/>
      <c r="BV72" s="109">
        <f t="shared" si="26"/>
        <v>734000</v>
      </c>
      <c r="BW72" s="109">
        <f t="shared" si="27"/>
        <v>14493000</v>
      </c>
      <c r="BX72" s="109">
        <f t="shared" ref="BX72:BX107" si="31">ROUND(SUM(BN72:BR72),-3)</f>
        <v>1686000</v>
      </c>
      <c r="BY72" s="109">
        <f t="shared" si="28"/>
        <v>0</v>
      </c>
      <c r="BZ72" s="109">
        <f t="shared" ref="BZ72:BZ107" si="32">SUM(BV72:BY72)</f>
        <v>16913000</v>
      </c>
    </row>
    <row r="73" spans="1:78" ht="16.5">
      <c r="A73" s="75"/>
      <c r="B73" s="146">
        <v>1</v>
      </c>
      <c r="C73" s="76">
        <f>人事費!B73</f>
        <v>7</v>
      </c>
      <c r="D73" s="76">
        <f>人事費!D73</f>
        <v>14</v>
      </c>
      <c r="E73" s="76">
        <f>人事費!E73</f>
        <v>1</v>
      </c>
      <c r="F73" s="76">
        <f>人事費!F73</f>
        <v>0</v>
      </c>
      <c r="G73" s="76">
        <f>人事費!G73</f>
        <v>1</v>
      </c>
      <c r="H73" s="76">
        <f>人事費!H73</f>
        <v>0</v>
      </c>
      <c r="I73" s="76">
        <f>人事費!I73</f>
        <v>0</v>
      </c>
      <c r="J73" s="77">
        <f t="shared" si="29"/>
        <v>14</v>
      </c>
      <c r="K73" s="442">
        <v>1</v>
      </c>
      <c r="L73" s="142" t="s">
        <v>77</v>
      </c>
      <c r="M73" s="143">
        <f t="shared" si="23"/>
        <v>15339760</v>
      </c>
      <c r="N73" s="110">
        <v>136000</v>
      </c>
      <c r="O73" s="110">
        <v>59000</v>
      </c>
      <c r="P73" s="114">
        <v>0</v>
      </c>
      <c r="Q73" s="114">
        <v>0</v>
      </c>
      <c r="R73" s="116">
        <f t="shared" si="24"/>
        <v>64200</v>
      </c>
      <c r="S73" s="113">
        <v>0</v>
      </c>
      <c r="T73" s="113">
        <v>0</v>
      </c>
      <c r="U73" s="114">
        <v>0</v>
      </c>
      <c r="V73" s="114">
        <v>0</v>
      </c>
      <c r="W73" s="114">
        <v>0</v>
      </c>
      <c r="X73" s="114">
        <v>164250</v>
      </c>
      <c r="Y73" s="113">
        <v>80000</v>
      </c>
      <c r="Z73" s="116">
        <f t="shared" si="30"/>
        <v>28000</v>
      </c>
      <c r="AA73" s="114">
        <v>0</v>
      </c>
      <c r="AB73" s="116">
        <f t="shared" si="22"/>
        <v>43000</v>
      </c>
      <c r="AC73" s="126">
        <v>0</v>
      </c>
      <c r="AD73" s="116">
        <f t="shared" si="25"/>
        <v>247400</v>
      </c>
      <c r="AE73" s="114">
        <v>0</v>
      </c>
      <c r="AF73" s="116">
        <v>19560</v>
      </c>
      <c r="AG73" s="114">
        <v>5000</v>
      </c>
      <c r="AH73" s="113">
        <v>2500</v>
      </c>
      <c r="AI73" s="114">
        <v>0</v>
      </c>
      <c r="AJ73" s="114">
        <v>0</v>
      </c>
      <c r="AK73" s="114">
        <v>0</v>
      </c>
      <c r="AL73" s="114">
        <v>0</v>
      </c>
      <c r="AM73" s="114">
        <v>0</v>
      </c>
      <c r="AN73" s="114">
        <v>6000</v>
      </c>
      <c r="AO73" s="113">
        <v>0</v>
      </c>
      <c r="AP73" s="113"/>
      <c r="AQ73" s="113">
        <v>0</v>
      </c>
      <c r="AR73" s="113">
        <v>0</v>
      </c>
      <c r="AS73" s="113"/>
      <c r="AT73" s="117">
        <f>VLOOKUP(L73,人事費!A:X,13,FALSE)</f>
        <v>8791810</v>
      </c>
      <c r="AU73" s="117">
        <f>VLOOKUP(L73,人事費!A:X,14,FALSE)</f>
        <v>0</v>
      </c>
      <c r="AV73" s="140">
        <v>693900</v>
      </c>
      <c r="AW73" s="116">
        <v>231800</v>
      </c>
      <c r="AX73" s="70"/>
      <c r="AY73" s="125">
        <v>31360</v>
      </c>
      <c r="AZ73" s="119"/>
      <c r="BA73" s="119"/>
      <c r="BB73" s="119"/>
      <c r="BC73" s="119"/>
      <c r="BD73" s="120">
        <v>23500</v>
      </c>
      <c r="BE73" s="121">
        <v>0</v>
      </c>
      <c r="BF73" s="117">
        <f>VLOOKUP(L73,人事費!A:X,22,FALSE)</f>
        <v>496020</v>
      </c>
      <c r="BG73" s="117">
        <f>VLOOKUP(L73,人事費!A:X,23,FALSE)</f>
        <v>1087207</v>
      </c>
      <c r="BH73" s="117">
        <f>VLOOKUP(L73,人事費!A:X,15,FALSE)+VLOOKUP(L73,人事費!A:X,19,FALSE)</f>
        <v>748173</v>
      </c>
      <c r="BI73" s="117">
        <f>VLOOKUP(L73,人事費!A:X,16,FALSE)</f>
        <v>144805</v>
      </c>
      <c r="BJ73" s="117">
        <f>VLOOKUP(L73,人事費!A:X,17,FALSE)+VLOOKUP(L73,人事費!A:X,18,FALSE)</f>
        <v>825791</v>
      </c>
      <c r="BK73" s="111">
        <v>8000</v>
      </c>
      <c r="BL73" s="117">
        <f>VLOOKUP(L73,人事費!A:X,20,FALSE)</f>
        <v>126800</v>
      </c>
      <c r="BM73" s="110">
        <v>0</v>
      </c>
      <c r="BN73" s="110">
        <v>0</v>
      </c>
      <c r="BO73" s="110">
        <v>1275684</v>
      </c>
      <c r="BP73" s="110">
        <v>0</v>
      </c>
      <c r="BQ73" s="110">
        <v>0</v>
      </c>
      <c r="BR73" s="122">
        <v>0</v>
      </c>
      <c r="BS73" s="110">
        <v>0</v>
      </c>
      <c r="BT73" s="110">
        <v>0</v>
      </c>
      <c r="BU73" s="64"/>
      <c r="BV73" s="109">
        <f t="shared" si="26"/>
        <v>855000</v>
      </c>
      <c r="BW73" s="109">
        <f t="shared" si="27"/>
        <v>13209000</v>
      </c>
      <c r="BX73" s="109">
        <f t="shared" si="31"/>
        <v>1276000</v>
      </c>
      <c r="BY73" s="109">
        <f t="shared" si="28"/>
        <v>0</v>
      </c>
      <c r="BZ73" s="109">
        <f t="shared" si="32"/>
        <v>15340000</v>
      </c>
    </row>
    <row r="74" spans="1:78" ht="16.5">
      <c r="A74" s="75"/>
      <c r="B74" s="146">
        <v>1</v>
      </c>
      <c r="C74" s="76">
        <f>人事費!B74</f>
        <v>7</v>
      </c>
      <c r="D74" s="76">
        <f>人事費!D74</f>
        <v>14</v>
      </c>
      <c r="E74" s="76">
        <f>人事費!E74</f>
        <v>1</v>
      </c>
      <c r="F74" s="76">
        <f>人事費!F74</f>
        <v>0</v>
      </c>
      <c r="G74" s="76">
        <f>人事費!G74</f>
        <v>1</v>
      </c>
      <c r="H74" s="76">
        <f>人事費!H74</f>
        <v>0</v>
      </c>
      <c r="I74" s="76">
        <f>人事費!I74</f>
        <v>0</v>
      </c>
      <c r="J74" s="77">
        <f t="shared" si="29"/>
        <v>14</v>
      </c>
      <c r="K74" s="442">
        <v>0</v>
      </c>
      <c r="L74" s="142" t="s">
        <v>204</v>
      </c>
      <c r="M74" s="143">
        <f t="shared" si="23"/>
        <v>18964467</v>
      </c>
      <c r="N74" s="110">
        <v>136000</v>
      </c>
      <c r="O74" s="110">
        <v>59000</v>
      </c>
      <c r="P74" s="114">
        <v>0</v>
      </c>
      <c r="Q74" s="114">
        <v>0</v>
      </c>
      <c r="R74" s="116">
        <f t="shared" si="24"/>
        <v>64200</v>
      </c>
      <c r="S74" s="113">
        <v>0</v>
      </c>
      <c r="T74" s="113">
        <v>0</v>
      </c>
      <c r="U74" s="114">
        <v>0</v>
      </c>
      <c r="V74" s="114">
        <v>0</v>
      </c>
      <c r="W74" s="114">
        <v>0</v>
      </c>
      <c r="X74" s="114">
        <v>80250</v>
      </c>
      <c r="Y74" s="113">
        <v>80000</v>
      </c>
      <c r="Z74" s="116">
        <f t="shared" si="30"/>
        <v>28000</v>
      </c>
      <c r="AA74" s="114">
        <v>84000</v>
      </c>
      <c r="AB74" s="116">
        <f t="shared" si="22"/>
        <v>43000</v>
      </c>
      <c r="AC74" s="126">
        <v>0</v>
      </c>
      <c r="AD74" s="116">
        <f t="shared" si="25"/>
        <v>247400</v>
      </c>
      <c r="AE74" s="114">
        <v>0</v>
      </c>
      <c r="AF74" s="116">
        <v>19560</v>
      </c>
      <c r="AG74" s="114">
        <v>5000</v>
      </c>
      <c r="AH74" s="113">
        <v>2500</v>
      </c>
      <c r="AI74" s="114">
        <v>0</v>
      </c>
      <c r="AJ74" s="114">
        <v>0</v>
      </c>
      <c r="AK74" s="114">
        <v>0</v>
      </c>
      <c r="AL74" s="114">
        <v>0</v>
      </c>
      <c r="AM74" s="114">
        <v>0</v>
      </c>
      <c r="AN74" s="114">
        <v>0</v>
      </c>
      <c r="AO74" s="113">
        <v>0</v>
      </c>
      <c r="AP74" s="113"/>
      <c r="AQ74" s="113">
        <v>0</v>
      </c>
      <c r="AR74" s="113">
        <v>0</v>
      </c>
      <c r="AS74" s="113"/>
      <c r="AT74" s="117">
        <f>VLOOKUP(L74,人事費!A:X,13,FALSE)</f>
        <v>10670590</v>
      </c>
      <c r="AU74" s="117">
        <f>VLOOKUP(L74,人事費!A:X,14,FALSE)</f>
        <v>0</v>
      </c>
      <c r="AV74" s="140">
        <v>693900</v>
      </c>
      <c r="AW74" s="116">
        <v>231800</v>
      </c>
      <c r="AX74" s="70"/>
      <c r="AY74" s="125">
        <v>31360</v>
      </c>
      <c r="AZ74" s="119"/>
      <c r="BA74" s="119"/>
      <c r="BB74" s="119"/>
      <c r="BC74" s="119"/>
      <c r="BD74" s="120">
        <v>23500</v>
      </c>
      <c r="BE74" s="121">
        <v>0</v>
      </c>
      <c r="BF74" s="117">
        <f>VLOOKUP(L74,人事費!A:X,22,FALSE)</f>
        <v>1137845</v>
      </c>
      <c r="BG74" s="117">
        <f>VLOOKUP(L74,人事費!A:X,23,FALSE)</f>
        <v>1316911</v>
      </c>
      <c r="BH74" s="117">
        <f>VLOOKUP(L74,人事費!A:X,15,FALSE)+VLOOKUP(L74,人事費!A:X,19,FALSE)</f>
        <v>1011657</v>
      </c>
      <c r="BI74" s="117">
        <f>VLOOKUP(L74,人事費!A:X,16,FALSE)</f>
        <v>236609</v>
      </c>
      <c r="BJ74" s="117">
        <f>VLOOKUP(L74,人事費!A:X,17,FALSE)+VLOOKUP(L74,人事費!A:X,18,FALSE)</f>
        <v>896101</v>
      </c>
      <c r="BK74" s="111">
        <v>13500</v>
      </c>
      <c r="BL74" s="117">
        <f>VLOOKUP(L74,人事費!A:X,20,FALSE)</f>
        <v>181000</v>
      </c>
      <c r="BM74" s="110">
        <v>0</v>
      </c>
      <c r="BN74" s="110">
        <v>0</v>
      </c>
      <c r="BO74" s="110">
        <v>1670784</v>
      </c>
      <c r="BP74" s="110">
        <v>0</v>
      </c>
      <c r="BQ74" s="110">
        <v>0</v>
      </c>
      <c r="BR74" s="122">
        <v>0</v>
      </c>
      <c r="BS74" s="110">
        <v>0</v>
      </c>
      <c r="BT74" s="110">
        <v>0</v>
      </c>
      <c r="BU74" s="64"/>
      <c r="BV74" s="109">
        <f t="shared" si="26"/>
        <v>849000</v>
      </c>
      <c r="BW74" s="109">
        <f t="shared" si="27"/>
        <v>16445000</v>
      </c>
      <c r="BX74" s="109">
        <f t="shared" si="31"/>
        <v>1671000</v>
      </c>
      <c r="BY74" s="109">
        <f t="shared" si="28"/>
        <v>0</v>
      </c>
      <c r="BZ74" s="109">
        <f t="shared" si="32"/>
        <v>18965000</v>
      </c>
    </row>
    <row r="75" spans="1:78" ht="16.5">
      <c r="A75" s="75"/>
      <c r="B75" s="146">
        <v>1</v>
      </c>
      <c r="C75" s="76">
        <f>人事費!B75</f>
        <v>7</v>
      </c>
      <c r="D75" s="76">
        <f>人事費!D75</f>
        <v>16</v>
      </c>
      <c r="E75" s="76">
        <f>人事費!E75</f>
        <v>2</v>
      </c>
      <c r="F75" s="76">
        <f>人事費!F75</f>
        <v>0</v>
      </c>
      <c r="G75" s="76">
        <f>人事費!G75</f>
        <v>1</v>
      </c>
      <c r="H75" s="76">
        <f>人事費!H75</f>
        <v>0</v>
      </c>
      <c r="I75" s="76">
        <f>人事費!I75</f>
        <v>0</v>
      </c>
      <c r="J75" s="77">
        <f t="shared" si="29"/>
        <v>16</v>
      </c>
      <c r="K75" s="442">
        <v>3</v>
      </c>
      <c r="L75" s="144" t="s">
        <v>79</v>
      </c>
      <c r="M75" s="143">
        <f t="shared" si="23"/>
        <v>18270714</v>
      </c>
      <c r="N75" s="110">
        <v>136000</v>
      </c>
      <c r="O75" s="110">
        <v>59000</v>
      </c>
      <c r="P75" s="114">
        <v>0</v>
      </c>
      <c r="Q75" s="114">
        <v>0</v>
      </c>
      <c r="R75" s="116">
        <f t="shared" si="24"/>
        <v>64200</v>
      </c>
      <c r="S75" s="113">
        <v>0</v>
      </c>
      <c r="T75" s="113">
        <v>0</v>
      </c>
      <c r="U75" s="114">
        <v>25500</v>
      </c>
      <c r="V75" s="114">
        <v>23495</v>
      </c>
      <c r="W75" s="114">
        <v>491000</v>
      </c>
      <c r="X75" s="114">
        <v>0</v>
      </c>
      <c r="Y75" s="113">
        <v>80000</v>
      </c>
      <c r="Z75" s="116">
        <f t="shared" si="30"/>
        <v>32000</v>
      </c>
      <c r="AA75" s="114">
        <v>164250</v>
      </c>
      <c r="AB75" s="116">
        <f t="shared" si="22"/>
        <v>43000</v>
      </c>
      <c r="AC75" s="126">
        <v>54871</v>
      </c>
      <c r="AD75" s="116">
        <f t="shared" si="25"/>
        <v>247400</v>
      </c>
      <c r="AE75" s="114">
        <v>0</v>
      </c>
      <c r="AF75" s="116">
        <v>19560</v>
      </c>
      <c r="AG75" s="114">
        <v>10600</v>
      </c>
      <c r="AH75" s="113">
        <v>5300</v>
      </c>
      <c r="AI75" s="114">
        <v>0</v>
      </c>
      <c r="AJ75" s="114">
        <v>0</v>
      </c>
      <c r="AK75" s="114">
        <v>4500</v>
      </c>
      <c r="AL75" s="114">
        <v>600</v>
      </c>
      <c r="AM75" s="114">
        <v>5040</v>
      </c>
      <c r="AN75" s="114">
        <v>18000</v>
      </c>
      <c r="AO75" s="113">
        <v>0</v>
      </c>
      <c r="AP75" s="113"/>
      <c r="AQ75" s="113">
        <v>0</v>
      </c>
      <c r="AR75" s="113">
        <v>10000</v>
      </c>
      <c r="AS75" s="113">
        <v>2000</v>
      </c>
      <c r="AT75" s="117">
        <f>VLOOKUP(L75,人事費!A:X,13,FALSE)</f>
        <v>10336797</v>
      </c>
      <c r="AU75" s="117">
        <f>VLOOKUP(L75,人事費!A:X,14,FALSE)</f>
        <v>0</v>
      </c>
      <c r="AV75" s="140">
        <v>1325620</v>
      </c>
      <c r="AW75" s="116">
        <v>231800</v>
      </c>
      <c r="AX75" s="70"/>
      <c r="AY75" s="125">
        <v>31360</v>
      </c>
      <c r="AZ75" s="119"/>
      <c r="BA75" s="119"/>
      <c r="BB75" s="119"/>
      <c r="BC75" s="119"/>
      <c r="BD75" s="120">
        <v>0</v>
      </c>
      <c r="BE75" s="121">
        <v>0</v>
      </c>
      <c r="BF75" s="117">
        <f>VLOOKUP(L75,人事費!A:X,22,FALSE)</f>
        <v>820235</v>
      </c>
      <c r="BG75" s="117">
        <f>VLOOKUP(L75,人事費!A:X,23,FALSE)</f>
        <v>1270866</v>
      </c>
      <c r="BH75" s="117">
        <f>VLOOKUP(L75,人事費!A:X,15,FALSE)+VLOOKUP(L75,人事費!A:X,19,FALSE)</f>
        <v>946023</v>
      </c>
      <c r="BI75" s="117">
        <f>VLOOKUP(L75,人事費!A:X,16,FALSE)</f>
        <v>227805</v>
      </c>
      <c r="BJ75" s="117">
        <f>VLOOKUP(L75,人事費!A:X,17,FALSE)+VLOOKUP(L75,人事費!A:X,18,FALSE)</f>
        <v>826640</v>
      </c>
      <c r="BK75" s="111">
        <v>12500</v>
      </c>
      <c r="BL75" s="117">
        <f>VLOOKUP(L75,人事費!A:X,20,FALSE)</f>
        <v>206000</v>
      </c>
      <c r="BM75" s="110">
        <v>0</v>
      </c>
      <c r="BN75" s="110">
        <v>0</v>
      </c>
      <c r="BO75" s="110">
        <v>538752</v>
      </c>
      <c r="BP75" s="123">
        <v>0</v>
      </c>
      <c r="BQ75" s="110">
        <v>0</v>
      </c>
      <c r="BR75" s="122">
        <v>0</v>
      </c>
      <c r="BS75" s="110">
        <v>0</v>
      </c>
      <c r="BT75" s="110">
        <v>0</v>
      </c>
      <c r="BU75" s="64"/>
      <c r="BV75" s="109">
        <f t="shared" si="26"/>
        <v>1496000</v>
      </c>
      <c r="BW75" s="109">
        <f t="shared" si="27"/>
        <v>16236000</v>
      </c>
      <c r="BX75" s="109">
        <f t="shared" si="31"/>
        <v>539000</v>
      </c>
      <c r="BY75" s="109">
        <f t="shared" si="28"/>
        <v>0</v>
      </c>
      <c r="BZ75" s="109">
        <f t="shared" si="32"/>
        <v>18271000</v>
      </c>
    </row>
    <row r="76" spans="1:78" ht="16.5">
      <c r="A76" s="75"/>
      <c r="B76" s="146">
        <v>1</v>
      </c>
      <c r="C76" s="76">
        <f>人事費!B76</f>
        <v>7</v>
      </c>
      <c r="D76" s="76">
        <f>人事費!D76</f>
        <v>16</v>
      </c>
      <c r="E76" s="76">
        <f>人事費!E76</f>
        <v>2</v>
      </c>
      <c r="F76" s="76">
        <f>人事費!F76</f>
        <v>0</v>
      </c>
      <c r="G76" s="76">
        <f>人事費!G76</f>
        <v>1</v>
      </c>
      <c r="H76" s="76">
        <f>人事費!H76</f>
        <v>0</v>
      </c>
      <c r="I76" s="76">
        <f>人事費!I76</f>
        <v>0</v>
      </c>
      <c r="J76" s="77">
        <f t="shared" si="29"/>
        <v>16</v>
      </c>
      <c r="K76" s="442">
        <v>2</v>
      </c>
      <c r="L76" s="142" t="s">
        <v>205</v>
      </c>
      <c r="M76" s="143">
        <f t="shared" si="23"/>
        <v>19626627</v>
      </c>
      <c r="N76" s="110">
        <v>136000</v>
      </c>
      <c r="O76" s="110">
        <v>59000</v>
      </c>
      <c r="P76" s="114">
        <v>0</v>
      </c>
      <c r="Q76" s="114">
        <v>0</v>
      </c>
      <c r="R76" s="116">
        <f t="shared" si="24"/>
        <v>64200</v>
      </c>
      <c r="S76" s="113">
        <v>30000</v>
      </c>
      <c r="T76" s="113">
        <v>3000</v>
      </c>
      <c r="U76" s="114">
        <v>0</v>
      </c>
      <c r="V76" s="114">
        <v>0</v>
      </c>
      <c r="W76" s="114">
        <v>0</v>
      </c>
      <c r="X76" s="114">
        <v>164250</v>
      </c>
      <c r="Y76" s="113">
        <v>80000</v>
      </c>
      <c r="Z76" s="116">
        <f t="shared" si="30"/>
        <v>32000</v>
      </c>
      <c r="AA76" s="114">
        <v>0</v>
      </c>
      <c r="AB76" s="116">
        <f t="shared" si="22"/>
        <v>43000</v>
      </c>
      <c r="AC76" s="126">
        <v>0</v>
      </c>
      <c r="AD76" s="116">
        <f t="shared" si="25"/>
        <v>247400</v>
      </c>
      <c r="AE76" s="114">
        <v>0</v>
      </c>
      <c r="AF76" s="116">
        <v>19560</v>
      </c>
      <c r="AG76" s="114">
        <v>13600</v>
      </c>
      <c r="AH76" s="113">
        <v>6800</v>
      </c>
      <c r="AI76" s="114">
        <v>0</v>
      </c>
      <c r="AJ76" s="114">
        <v>0</v>
      </c>
      <c r="AK76" s="114">
        <v>0</v>
      </c>
      <c r="AL76" s="114">
        <v>0</v>
      </c>
      <c r="AM76" s="114">
        <v>0</v>
      </c>
      <c r="AN76" s="114">
        <v>12000</v>
      </c>
      <c r="AO76" s="113">
        <v>0</v>
      </c>
      <c r="AP76" s="113"/>
      <c r="AQ76" s="113">
        <v>0</v>
      </c>
      <c r="AR76" s="113">
        <v>4000</v>
      </c>
      <c r="AS76" s="113"/>
      <c r="AT76" s="117">
        <f>VLOOKUP(L76,人事費!A:X,13,FALSE)</f>
        <v>10824947</v>
      </c>
      <c r="AU76" s="117">
        <f>VLOOKUP(L76,人事費!A:X,14,FALSE)</f>
        <v>0</v>
      </c>
      <c r="AV76" s="140">
        <v>1304700</v>
      </c>
      <c r="AW76" s="116">
        <v>231800</v>
      </c>
      <c r="AX76" s="70"/>
      <c r="AY76" s="125">
        <v>31360</v>
      </c>
      <c r="AZ76" s="119"/>
      <c r="BA76" s="119"/>
      <c r="BB76" s="119"/>
      <c r="BC76" s="119"/>
      <c r="BD76" s="120">
        <v>23500</v>
      </c>
      <c r="BE76" s="121">
        <v>0</v>
      </c>
      <c r="BF76" s="117">
        <f>VLOOKUP(L76,人事費!A:X,22,FALSE)</f>
        <v>861260</v>
      </c>
      <c r="BG76" s="117">
        <f>VLOOKUP(L76,人事費!A:X,23,FALSE)</f>
        <v>1341095</v>
      </c>
      <c r="BH76" s="117">
        <f>VLOOKUP(L76,人事費!A:X,15,FALSE)+VLOOKUP(L76,人事費!A:X,19,FALSE)</f>
        <v>986558</v>
      </c>
      <c r="BI76" s="117">
        <f>VLOOKUP(L76,人事費!A:X,16,FALSE)</f>
        <v>217652</v>
      </c>
      <c r="BJ76" s="117">
        <f>VLOOKUP(L76,人事費!A:X,17,FALSE)+VLOOKUP(L76,人事費!A:X,18,FALSE)</f>
        <v>950685</v>
      </c>
      <c r="BK76" s="111">
        <v>11500</v>
      </c>
      <c r="BL76" s="117">
        <f>VLOOKUP(L76,人事費!A:X,20,FALSE)</f>
        <v>194800</v>
      </c>
      <c r="BM76" s="110">
        <v>0</v>
      </c>
      <c r="BN76" s="110">
        <v>0</v>
      </c>
      <c r="BO76" s="110">
        <v>1292796</v>
      </c>
      <c r="BP76" s="110">
        <v>0</v>
      </c>
      <c r="BQ76" s="110">
        <v>0</v>
      </c>
      <c r="BR76" s="122">
        <v>439164</v>
      </c>
      <c r="BS76" s="110">
        <v>0</v>
      </c>
      <c r="BT76" s="110">
        <v>0</v>
      </c>
      <c r="BU76" s="64"/>
      <c r="BV76" s="109">
        <f t="shared" si="26"/>
        <v>915000</v>
      </c>
      <c r="BW76" s="109">
        <f t="shared" si="27"/>
        <v>16980000</v>
      </c>
      <c r="BX76" s="109">
        <f t="shared" si="31"/>
        <v>1732000</v>
      </c>
      <c r="BY76" s="109">
        <f t="shared" si="28"/>
        <v>0</v>
      </c>
      <c r="BZ76" s="109">
        <f t="shared" si="32"/>
        <v>19627000</v>
      </c>
    </row>
    <row r="77" spans="1:78" ht="16.5">
      <c r="A77" s="75"/>
      <c r="B77" s="146">
        <v>1</v>
      </c>
      <c r="C77" s="76">
        <f>人事費!B77</f>
        <v>7</v>
      </c>
      <c r="D77" s="76">
        <f>人事費!D77</f>
        <v>14</v>
      </c>
      <c r="E77" s="76">
        <f>人事費!E77</f>
        <v>1</v>
      </c>
      <c r="F77" s="76">
        <f>人事費!F77</f>
        <v>0</v>
      </c>
      <c r="G77" s="76">
        <f>人事費!G77</f>
        <v>1</v>
      </c>
      <c r="H77" s="76">
        <f>人事費!H77</f>
        <v>0</v>
      </c>
      <c r="I77" s="76">
        <f>人事費!I77</f>
        <v>1</v>
      </c>
      <c r="J77" s="77">
        <f t="shared" si="29"/>
        <v>15</v>
      </c>
      <c r="K77" s="442">
        <v>2</v>
      </c>
      <c r="L77" s="144" t="s">
        <v>25</v>
      </c>
      <c r="M77" s="143">
        <f t="shared" si="23"/>
        <v>17738919</v>
      </c>
      <c r="N77" s="110">
        <v>136000</v>
      </c>
      <c r="O77" s="110">
        <v>59000</v>
      </c>
      <c r="P77" s="114">
        <v>0</v>
      </c>
      <c r="Q77" s="114">
        <v>0</v>
      </c>
      <c r="R77" s="116">
        <f t="shared" si="24"/>
        <v>64200</v>
      </c>
      <c r="S77" s="113">
        <v>0</v>
      </c>
      <c r="T77" s="113">
        <v>0</v>
      </c>
      <c r="U77" s="114">
        <v>0</v>
      </c>
      <c r="V77" s="114">
        <v>0</v>
      </c>
      <c r="W77" s="114">
        <v>0</v>
      </c>
      <c r="X77" s="114">
        <v>0</v>
      </c>
      <c r="Y77" s="113">
        <v>0</v>
      </c>
      <c r="Z77" s="116">
        <f t="shared" si="30"/>
        <v>30000</v>
      </c>
      <c r="AA77" s="114">
        <v>0</v>
      </c>
      <c r="AB77" s="116">
        <f t="shared" si="22"/>
        <v>43000</v>
      </c>
      <c r="AC77" s="126">
        <v>0</v>
      </c>
      <c r="AD77" s="116">
        <f t="shared" si="25"/>
        <v>247400</v>
      </c>
      <c r="AE77" s="114">
        <v>0</v>
      </c>
      <c r="AF77" s="116">
        <v>19560</v>
      </c>
      <c r="AG77" s="114">
        <v>5600</v>
      </c>
      <c r="AH77" s="113">
        <v>2800</v>
      </c>
      <c r="AI77" s="114">
        <v>0</v>
      </c>
      <c r="AJ77" s="114">
        <v>0</v>
      </c>
      <c r="AK77" s="114">
        <v>0</v>
      </c>
      <c r="AL77" s="114">
        <v>0</v>
      </c>
      <c r="AM77" s="114">
        <v>0</v>
      </c>
      <c r="AN77" s="114">
        <v>12000</v>
      </c>
      <c r="AO77" s="113">
        <v>0</v>
      </c>
      <c r="AP77" s="113"/>
      <c r="AQ77" s="113">
        <v>0</v>
      </c>
      <c r="AR77" s="113">
        <v>0</v>
      </c>
      <c r="AS77" s="113"/>
      <c r="AT77" s="117">
        <f>VLOOKUP(L77,人事費!A:X,13,FALSE)</f>
        <v>10540249</v>
      </c>
      <c r="AU77" s="117">
        <f>VLOOKUP(L77,人事費!A:X,14,FALSE)</f>
        <v>390300</v>
      </c>
      <c r="AV77" s="140">
        <v>693900</v>
      </c>
      <c r="AW77" s="116">
        <v>231800</v>
      </c>
      <c r="AX77" s="70"/>
      <c r="AY77" s="125">
        <v>31360</v>
      </c>
      <c r="AZ77" s="119"/>
      <c r="BA77" s="119"/>
      <c r="BB77" s="119"/>
      <c r="BC77" s="119"/>
      <c r="BD77" s="120">
        <v>0</v>
      </c>
      <c r="BE77" s="121">
        <v>164250</v>
      </c>
      <c r="BF77" s="117">
        <f>VLOOKUP(L77,人事費!A:X,22,FALSE)</f>
        <v>841625</v>
      </c>
      <c r="BG77" s="117">
        <f>VLOOKUP(L77,人事費!A:X,23,FALSE)</f>
        <v>1355650</v>
      </c>
      <c r="BH77" s="117">
        <f>VLOOKUP(L77,人事費!A:X,15,FALSE)+VLOOKUP(L77,人事費!A:X,19,FALSE)</f>
        <v>952505</v>
      </c>
      <c r="BI77" s="117">
        <f>VLOOKUP(L77,人事費!A:X,16,FALSE)</f>
        <v>193950</v>
      </c>
      <c r="BJ77" s="117">
        <f>VLOOKUP(L77,人事費!A:X,17,FALSE)+VLOOKUP(L77,人事費!A:X,18,FALSE)</f>
        <v>1027262</v>
      </c>
      <c r="BK77" s="111">
        <v>12500</v>
      </c>
      <c r="BL77" s="117">
        <f>VLOOKUP(L77,人事費!A:X,20,FALSE)</f>
        <v>207200</v>
      </c>
      <c r="BM77" s="110">
        <v>0</v>
      </c>
      <c r="BN77" s="110">
        <v>0</v>
      </c>
      <c r="BO77" s="110">
        <v>476808</v>
      </c>
      <c r="BP77" s="110">
        <v>0</v>
      </c>
      <c r="BQ77" s="110">
        <v>0</v>
      </c>
      <c r="BR77" s="122">
        <v>0</v>
      </c>
      <c r="BS77" s="110">
        <v>0</v>
      </c>
      <c r="BT77" s="110">
        <v>0</v>
      </c>
      <c r="BU77" s="64"/>
      <c r="BV77" s="109">
        <f t="shared" si="26"/>
        <v>620000</v>
      </c>
      <c r="BW77" s="109">
        <f t="shared" si="27"/>
        <v>16643000</v>
      </c>
      <c r="BX77" s="109">
        <f t="shared" si="31"/>
        <v>477000</v>
      </c>
      <c r="BY77" s="109">
        <f t="shared" si="28"/>
        <v>0</v>
      </c>
      <c r="BZ77" s="109">
        <f t="shared" si="32"/>
        <v>17740000</v>
      </c>
    </row>
    <row r="78" spans="1:78" ht="16.5">
      <c r="A78" s="75"/>
      <c r="B78" s="146"/>
      <c r="C78" s="76">
        <f>人事費!B78</f>
        <v>6</v>
      </c>
      <c r="D78" s="76">
        <f>人事費!D78</f>
        <v>13</v>
      </c>
      <c r="E78" s="76">
        <f>人事費!E78</f>
        <v>0</v>
      </c>
      <c r="F78" s="76">
        <f>人事費!F78</f>
        <v>0</v>
      </c>
      <c r="G78" s="76">
        <f>人事費!G78</f>
        <v>0</v>
      </c>
      <c r="H78" s="76">
        <f>人事費!H78</f>
        <v>0</v>
      </c>
      <c r="I78" s="76">
        <f>人事費!I78</f>
        <v>0</v>
      </c>
      <c r="J78" s="77">
        <f t="shared" si="29"/>
        <v>13</v>
      </c>
      <c r="K78" s="442">
        <v>0</v>
      </c>
      <c r="L78" s="142" t="s">
        <v>206</v>
      </c>
      <c r="M78" s="143">
        <f t="shared" si="23"/>
        <v>18263939</v>
      </c>
      <c r="N78" s="110">
        <v>120000</v>
      </c>
      <c r="O78" s="110">
        <v>51000</v>
      </c>
      <c r="P78" s="114">
        <v>0</v>
      </c>
      <c r="Q78" s="114">
        <v>0</v>
      </c>
      <c r="R78" s="116">
        <f t="shared" si="24"/>
        <v>63600</v>
      </c>
      <c r="S78" s="113">
        <v>30000</v>
      </c>
      <c r="T78" s="113">
        <v>6000</v>
      </c>
      <c r="U78" s="114">
        <v>25500</v>
      </c>
      <c r="V78" s="114">
        <v>23495</v>
      </c>
      <c r="W78" s="114">
        <v>491000</v>
      </c>
      <c r="X78" s="114">
        <v>0</v>
      </c>
      <c r="Y78" s="113">
        <v>60000</v>
      </c>
      <c r="Z78" s="116">
        <f t="shared" si="30"/>
        <v>26000</v>
      </c>
      <c r="AA78" s="114">
        <v>164250</v>
      </c>
      <c r="AB78" s="116">
        <f t="shared" si="22"/>
        <v>42000</v>
      </c>
      <c r="AC78" s="126">
        <v>54872</v>
      </c>
      <c r="AD78" s="116">
        <f t="shared" si="25"/>
        <v>241200</v>
      </c>
      <c r="AE78" s="114">
        <v>0</v>
      </c>
      <c r="AF78" s="116">
        <v>18480</v>
      </c>
      <c r="AG78" s="114">
        <v>5800</v>
      </c>
      <c r="AH78" s="113">
        <v>2900</v>
      </c>
      <c r="AI78" s="114">
        <v>0</v>
      </c>
      <c r="AJ78" s="114">
        <v>0</v>
      </c>
      <c r="AK78" s="114">
        <v>4500</v>
      </c>
      <c r="AL78" s="114">
        <v>600</v>
      </c>
      <c r="AM78" s="114">
        <v>5040</v>
      </c>
      <c r="AN78" s="114">
        <v>0</v>
      </c>
      <c r="AO78" s="113">
        <v>0</v>
      </c>
      <c r="AP78" s="113"/>
      <c r="AQ78" s="113">
        <v>0</v>
      </c>
      <c r="AR78" s="113">
        <v>0</v>
      </c>
      <c r="AS78" s="113"/>
      <c r="AT78" s="117">
        <f>VLOOKUP(L78,人事費!A:X,13,FALSE)</f>
        <v>10603091</v>
      </c>
      <c r="AU78" s="117">
        <f>VLOOKUP(L78,人事費!A:X,14,FALSE)</f>
        <v>0</v>
      </c>
      <c r="AV78" s="116">
        <v>0</v>
      </c>
      <c r="AW78" s="116">
        <v>0</v>
      </c>
      <c r="AX78" s="70"/>
      <c r="AY78" s="125">
        <v>26880</v>
      </c>
      <c r="AZ78" s="119"/>
      <c r="BA78" s="119"/>
      <c r="BB78" s="119"/>
      <c r="BC78" s="119"/>
      <c r="BD78" s="120">
        <v>23500</v>
      </c>
      <c r="BE78" s="121">
        <v>0</v>
      </c>
      <c r="BF78" s="117">
        <f>VLOOKUP(L78,人事費!A:X,22,FALSE)</f>
        <v>1320555</v>
      </c>
      <c r="BG78" s="117">
        <f>VLOOKUP(L78,人事費!A:X,23,FALSE)</f>
        <v>1307535</v>
      </c>
      <c r="BH78" s="117">
        <f>VLOOKUP(L78,人事費!A:X,15,FALSE)+VLOOKUP(L78,人事費!A:X,19,FALSE)</f>
        <v>1030257</v>
      </c>
      <c r="BI78" s="117">
        <f>VLOOKUP(L78,人事費!A:X,16,FALSE)</f>
        <v>263955</v>
      </c>
      <c r="BJ78" s="117">
        <f>VLOOKUP(L78,人事費!A:X,17,FALSE)+VLOOKUP(L78,人事費!A:X,18,FALSE)</f>
        <v>801252</v>
      </c>
      <c r="BK78" s="111">
        <v>21500</v>
      </c>
      <c r="BL78" s="117">
        <f>VLOOKUP(L78,人事費!A:X,20,FALSE)</f>
        <v>196000</v>
      </c>
      <c r="BM78" s="110">
        <v>0</v>
      </c>
      <c r="BN78" s="110">
        <v>0</v>
      </c>
      <c r="BO78" s="110">
        <v>1203177</v>
      </c>
      <c r="BP78" s="110">
        <v>0</v>
      </c>
      <c r="BQ78" s="110">
        <v>0</v>
      </c>
      <c r="BR78" s="122">
        <v>0</v>
      </c>
      <c r="BS78" s="110">
        <v>30000</v>
      </c>
      <c r="BT78" s="110">
        <v>0</v>
      </c>
      <c r="BU78" s="64"/>
      <c r="BV78" s="109">
        <f t="shared" si="26"/>
        <v>1436000</v>
      </c>
      <c r="BW78" s="109">
        <f t="shared" si="27"/>
        <v>15595000</v>
      </c>
      <c r="BX78" s="109">
        <f t="shared" si="31"/>
        <v>1203000</v>
      </c>
      <c r="BY78" s="109">
        <f t="shared" si="28"/>
        <v>30000</v>
      </c>
      <c r="BZ78" s="109">
        <f t="shared" si="32"/>
        <v>18264000</v>
      </c>
    </row>
    <row r="79" spans="1:78" ht="16.5">
      <c r="A79" s="75"/>
      <c r="B79" s="146">
        <v>2</v>
      </c>
      <c r="C79" s="76">
        <f>人事費!B79</f>
        <v>9</v>
      </c>
      <c r="D79" s="76">
        <f>人事費!D79</f>
        <v>19</v>
      </c>
      <c r="E79" s="76">
        <f>人事費!E79</f>
        <v>2</v>
      </c>
      <c r="F79" s="76">
        <f>人事費!F79</f>
        <v>0</v>
      </c>
      <c r="G79" s="76">
        <f>人事費!G79</f>
        <v>1</v>
      </c>
      <c r="H79" s="76">
        <f>人事費!H79</f>
        <v>0</v>
      </c>
      <c r="I79" s="76">
        <f>人事費!I79</f>
        <v>0</v>
      </c>
      <c r="J79" s="77">
        <f t="shared" si="29"/>
        <v>19</v>
      </c>
      <c r="K79" s="442">
        <v>3</v>
      </c>
      <c r="L79" s="142" t="s">
        <v>207</v>
      </c>
      <c r="M79" s="143">
        <f t="shared" si="23"/>
        <v>31552104</v>
      </c>
      <c r="N79" s="110">
        <v>170000</v>
      </c>
      <c r="O79" s="110">
        <v>73000</v>
      </c>
      <c r="P79" s="114">
        <v>0</v>
      </c>
      <c r="Q79" s="114">
        <v>0</v>
      </c>
      <c r="R79" s="116">
        <f t="shared" si="24"/>
        <v>65400</v>
      </c>
      <c r="S79" s="113">
        <v>30000</v>
      </c>
      <c r="T79" s="113">
        <v>6000</v>
      </c>
      <c r="U79" s="114">
        <v>0</v>
      </c>
      <c r="V79" s="114">
        <v>0</v>
      </c>
      <c r="W79" s="114">
        <v>0</v>
      </c>
      <c r="X79" s="114">
        <v>74250</v>
      </c>
      <c r="Y79" s="113">
        <v>60000</v>
      </c>
      <c r="Z79" s="116">
        <f t="shared" si="30"/>
        <v>38000</v>
      </c>
      <c r="AA79" s="114">
        <v>90000</v>
      </c>
      <c r="AB79" s="116">
        <f t="shared" si="22"/>
        <v>45000</v>
      </c>
      <c r="AC79" s="126">
        <v>0</v>
      </c>
      <c r="AD79" s="116">
        <f t="shared" si="25"/>
        <v>259800</v>
      </c>
      <c r="AE79" s="114">
        <v>0</v>
      </c>
      <c r="AF79" s="116">
        <v>21720</v>
      </c>
      <c r="AG79" s="114">
        <v>15800</v>
      </c>
      <c r="AH79" s="113">
        <v>7900</v>
      </c>
      <c r="AI79" s="114">
        <v>12000</v>
      </c>
      <c r="AJ79" s="114">
        <v>7200</v>
      </c>
      <c r="AK79" s="114">
        <v>0</v>
      </c>
      <c r="AL79" s="114">
        <v>0</v>
      </c>
      <c r="AM79" s="114">
        <v>0</v>
      </c>
      <c r="AN79" s="114">
        <v>18000</v>
      </c>
      <c r="AO79" s="113">
        <v>0</v>
      </c>
      <c r="AP79" s="113"/>
      <c r="AQ79" s="113">
        <v>0</v>
      </c>
      <c r="AR79" s="113">
        <v>35000</v>
      </c>
      <c r="AS79" s="113">
        <v>3000</v>
      </c>
      <c r="AT79" s="117">
        <f>VLOOKUP(L79,人事費!A:X,13,FALSE)</f>
        <v>17303501</v>
      </c>
      <c r="AU79" s="117">
        <f>VLOOKUP(L79,人事費!A:X,14,FALSE)</f>
        <v>0</v>
      </c>
      <c r="AV79" s="140">
        <v>1304700</v>
      </c>
      <c r="AW79" s="116">
        <v>231800</v>
      </c>
      <c r="AX79" s="70"/>
      <c r="AY79" s="125">
        <v>40320</v>
      </c>
      <c r="AZ79" s="119"/>
      <c r="BA79" s="119"/>
      <c r="BB79" s="119"/>
      <c r="BC79" s="119"/>
      <c r="BD79" s="120">
        <v>23500</v>
      </c>
      <c r="BE79" s="121">
        <v>0</v>
      </c>
      <c r="BF79" s="117">
        <f>VLOOKUP(L79,人事費!A:X,22,FALSE)</f>
        <v>1627203</v>
      </c>
      <c r="BG79" s="117">
        <f>VLOOKUP(L79,人事費!A:X,23,FALSE)</f>
        <v>1969619</v>
      </c>
      <c r="BH79" s="117">
        <f>VLOOKUP(L79,人事費!A:X,15,FALSE)+VLOOKUP(L79,人事費!A:X,19,FALSE)</f>
        <v>1609121</v>
      </c>
      <c r="BI79" s="117">
        <f>VLOOKUP(L79,人事費!A:X,16,FALSE)</f>
        <v>429163</v>
      </c>
      <c r="BJ79" s="117">
        <f>VLOOKUP(L79,人事費!A:X,17,FALSE)+VLOOKUP(L79,人事費!A:X,18,FALSE)</f>
        <v>1193831</v>
      </c>
      <c r="BK79" s="111">
        <v>19500</v>
      </c>
      <c r="BL79" s="117">
        <f>VLOOKUP(L79,人事費!A:X,20,FALSE)</f>
        <v>218600</v>
      </c>
      <c r="BM79" s="110">
        <v>0</v>
      </c>
      <c r="BN79" s="110">
        <v>0</v>
      </c>
      <c r="BO79" s="110">
        <v>3747420</v>
      </c>
      <c r="BP79" s="110">
        <v>0</v>
      </c>
      <c r="BQ79" s="122">
        <v>167640</v>
      </c>
      <c r="BR79" s="122">
        <v>634116</v>
      </c>
      <c r="BS79" s="110">
        <v>0</v>
      </c>
      <c r="BT79" s="110">
        <v>0</v>
      </c>
      <c r="BU79" s="64"/>
      <c r="BV79" s="109">
        <f t="shared" si="26"/>
        <v>1032000</v>
      </c>
      <c r="BW79" s="109">
        <f t="shared" si="27"/>
        <v>25971000</v>
      </c>
      <c r="BX79" s="109">
        <f t="shared" si="31"/>
        <v>4549000</v>
      </c>
      <c r="BY79" s="109">
        <f t="shared" si="28"/>
        <v>0</v>
      </c>
      <c r="BZ79" s="109">
        <f t="shared" si="32"/>
        <v>31552000</v>
      </c>
    </row>
    <row r="80" spans="1:78" ht="16.5">
      <c r="A80" s="75"/>
      <c r="B80" s="146">
        <v>1</v>
      </c>
      <c r="C80" s="76">
        <f>人事費!B80</f>
        <v>7</v>
      </c>
      <c r="D80" s="76">
        <f>人事費!D80</f>
        <v>16</v>
      </c>
      <c r="E80" s="76">
        <f>人事費!E80</f>
        <v>2</v>
      </c>
      <c r="F80" s="76">
        <f>人事費!F80</f>
        <v>0</v>
      </c>
      <c r="G80" s="76">
        <f>人事費!G80</f>
        <v>1</v>
      </c>
      <c r="H80" s="76">
        <f>人事費!H80</f>
        <v>0</v>
      </c>
      <c r="I80" s="76">
        <f>人事費!I80</f>
        <v>0</v>
      </c>
      <c r="J80" s="77">
        <f t="shared" si="29"/>
        <v>16</v>
      </c>
      <c r="K80" s="442">
        <v>2</v>
      </c>
      <c r="L80" s="142" t="s">
        <v>208</v>
      </c>
      <c r="M80" s="143">
        <f t="shared" si="23"/>
        <v>27753483</v>
      </c>
      <c r="N80" s="110">
        <v>136000</v>
      </c>
      <c r="O80" s="110">
        <v>59000</v>
      </c>
      <c r="P80" s="114">
        <v>0</v>
      </c>
      <c r="Q80" s="114">
        <v>0</v>
      </c>
      <c r="R80" s="116">
        <f t="shared" si="24"/>
        <v>64200</v>
      </c>
      <c r="S80" s="113">
        <v>0</v>
      </c>
      <c r="T80" s="113">
        <v>0</v>
      </c>
      <c r="U80" s="114">
        <v>0</v>
      </c>
      <c r="V80" s="114">
        <v>0</v>
      </c>
      <c r="W80" s="114">
        <v>0</v>
      </c>
      <c r="X80" s="114">
        <v>92250</v>
      </c>
      <c r="Y80" s="113">
        <v>80000</v>
      </c>
      <c r="Z80" s="116">
        <f t="shared" si="30"/>
        <v>32000</v>
      </c>
      <c r="AA80" s="114">
        <v>72000</v>
      </c>
      <c r="AB80" s="116">
        <f t="shared" si="22"/>
        <v>43000</v>
      </c>
      <c r="AC80" s="126">
        <v>0</v>
      </c>
      <c r="AD80" s="116">
        <f t="shared" si="25"/>
        <v>247400</v>
      </c>
      <c r="AE80" s="114">
        <v>0</v>
      </c>
      <c r="AF80" s="116">
        <v>19560</v>
      </c>
      <c r="AG80" s="114">
        <v>15000</v>
      </c>
      <c r="AH80" s="113">
        <v>7500</v>
      </c>
      <c r="AI80" s="114">
        <v>0</v>
      </c>
      <c r="AJ80" s="114">
        <v>0</v>
      </c>
      <c r="AK80" s="114">
        <v>0</v>
      </c>
      <c r="AL80" s="114">
        <v>0</v>
      </c>
      <c r="AM80" s="114">
        <v>0</v>
      </c>
      <c r="AN80" s="114">
        <v>12000</v>
      </c>
      <c r="AO80" s="113">
        <v>0</v>
      </c>
      <c r="AP80" s="113"/>
      <c r="AQ80" s="113">
        <v>0</v>
      </c>
      <c r="AR80" s="113">
        <v>10000</v>
      </c>
      <c r="AS80" s="113"/>
      <c r="AT80" s="117">
        <f>VLOOKUP(L80,人事費!A:X,13,FALSE)</f>
        <v>14764383</v>
      </c>
      <c r="AU80" s="117">
        <f>VLOOKUP(L80,人事費!A:X,14,FALSE)</f>
        <v>0</v>
      </c>
      <c r="AV80" s="140">
        <v>1304700</v>
      </c>
      <c r="AW80" s="116">
        <v>231800</v>
      </c>
      <c r="AX80" s="70"/>
      <c r="AY80" s="125">
        <v>31360</v>
      </c>
      <c r="AZ80" s="119"/>
      <c r="BA80" s="119"/>
      <c r="BB80" s="119"/>
      <c r="BC80" s="119"/>
      <c r="BD80" s="120">
        <v>23500</v>
      </c>
      <c r="BE80" s="121">
        <v>0</v>
      </c>
      <c r="BF80" s="117">
        <f>VLOOKUP(L80,人事費!A:X,22,FALSE)</f>
        <v>1816066</v>
      </c>
      <c r="BG80" s="117">
        <f>VLOOKUP(L80,人事費!A:X,23,FALSE)</f>
        <v>1664264</v>
      </c>
      <c r="BH80" s="117">
        <f>VLOOKUP(L80,人事費!A:X,15,FALSE)+VLOOKUP(L80,人事費!A:X,19,FALSE)</f>
        <v>1389984</v>
      </c>
      <c r="BI80" s="117">
        <f>VLOOKUP(L80,人事費!A:X,16,FALSE)</f>
        <v>378696</v>
      </c>
      <c r="BJ80" s="117">
        <f>VLOOKUP(L80,人事費!A:X,17,FALSE)+VLOOKUP(L80,人事費!A:X,18,FALSE)</f>
        <v>999788</v>
      </c>
      <c r="BK80" s="111">
        <v>23000</v>
      </c>
      <c r="BL80" s="117">
        <f>VLOOKUP(L80,人事費!A:X,20,FALSE)</f>
        <v>224000</v>
      </c>
      <c r="BM80" s="110">
        <v>0</v>
      </c>
      <c r="BN80" s="110">
        <v>0</v>
      </c>
      <c r="BO80" s="110">
        <v>3456636</v>
      </c>
      <c r="BP80" s="110">
        <v>0</v>
      </c>
      <c r="BQ80" s="110">
        <v>0</v>
      </c>
      <c r="BR80" s="122">
        <v>555396</v>
      </c>
      <c r="BS80" s="110">
        <v>0</v>
      </c>
      <c r="BT80" s="110">
        <v>0</v>
      </c>
      <c r="BU80" s="64"/>
      <c r="BV80" s="109">
        <f t="shared" si="26"/>
        <v>890000</v>
      </c>
      <c r="BW80" s="109">
        <f t="shared" si="27"/>
        <v>22852000</v>
      </c>
      <c r="BX80" s="109">
        <f t="shared" si="31"/>
        <v>4012000</v>
      </c>
      <c r="BY80" s="109">
        <f t="shared" si="28"/>
        <v>0</v>
      </c>
      <c r="BZ80" s="109">
        <f t="shared" si="32"/>
        <v>27754000</v>
      </c>
    </row>
    <row r="81" spans="1:78" ht="16.5">
      <c r="A81" s="75"/>
      <c r="B81" s="146">
        <v>1</v>
      </c>
      <c r="C81" s="76">
        <f>人事費!B81</f>
        <v>8</v>
      </c>
      <c r="D81" s="76">
        <f>人事費!D81</f>
        <v>18</v>
      </c>
      <c r="E81" s="76">
        <f>人事費!E81</f>
        <v>2</v>
      </c>
      <c r="F81" s="76">
        <f>人事費!F81</f>
        <v>0</v>
      </c>
      <c r="G81" s="76">
        <f>人事費!G81</f>
        <v>1</v>
      </c>
      <c r="H81" s="76">
        <f>人事費!H81</f>
        <v>0</v>
      </c>
      <c r="I81" s="76">
        <f>人事費!I81</f>
        <v>1</v>
      </c>
      <c r="J81" s="77">
        <f t="shared" si="29"/>
        <v>19</v>
      </c>
      <c r="K81" s="442">
        <v>2</v>
      </c>
      <c r="L81" s="142" t="s">
        <v>209</v>
      </c>
      <c r="M81" s="143">
        <f t="shared" si="23"/>
        <v>26228523</v>
      </c>
      <c r="N81" s="110">
        <v>153000</v>
      </c>
      <c r="O81" s="110">
        <v>66000</v>
      </c>
      <c r="P81" s="114">
        <v>0</v>
      </c>
      <c r="Q81" s="114">
        <v>0</v>
      </c>
      <c r="R81" s="116">
        <f t="shared" si="24"/>
        <v>64800</v>
      </c>
      <c r="S81" s="113">
        <v>30000</v>
      </c>
      <c r="T81" s="113">
        <v>3000</v>
      </c>
      <c r="U81" s="114">
        <v>25500</v>
      </c>
      <c r="V81" s="114">
        <v>37295</v>
      </c>
      <c r="W81" s="114">
        <v>491000</v>
      </c>
      <c r="X81" s="114">
        <v>0</v>
      </c>
      <c r="Y81" s="113">
        <v>0</v>
      </c>
      <c r="Z81" s="116">
        <f t="shared" si="30"/>
        <v>38000</v>
      </c>
      <c r="AA81" s="114">
        <v>84000</v>
      </c>
      <c r="AB81" s="116">
        <f t="shared" si="22"/>
        <v>44000</v>
      </c>
      <c r="AC81" s="126">
        <v>63332</v>
      </c>
      <c r="AD81" s="116">
        <f t="shared" si="25"/>
        <v>253600</v>
      </c>
      <c r="AE81" s="114">
        <v>0</v>
      </c>
      <c r="AF81" s="116">
        <v>20640</v>
      </c>
      <c r="AG81" s="114">
        <v>15200</v>
      </c>
      <c r="AH81" s="113">
        <v>7600</v>
      </c>
      <c r="AI81" s="114">
        <v>12000</v>
      </c>
      <c r="AJ81" s="114">
        <v>7200</v>
      </c>
      <c r="AK81" s="114">
        <v>11700</v>
      </c>
      <c r="AL81" s="114">
        <v>1200</v>
      </c>
      <c r="AM81" s="114">
        <v>10998</v>
      </c>
      <c r="AN81" s="114">
        <v>12000</v>
      </c>
      <c r="AO81" s="113">
        <v>360000</v>
      </c>
      <c r="AP81" s="113"/>
      <c r="AQ81" s="113">
        <v>0</v>
      </c>
      <c r="AR81" s="113">
        <v>30000</v>
      </c>
      <c r="AS81" s="113"/>
      <c r="AT81" s="117">
        <f>VLOOKUP(L81,人事費!A:X,13,FALSE)</f>
        <v>13852920</v>
      </c>
      <c r="AU81" s="117">
        <f>VLOOKUP(L81,人事費!A:X,14,FALSE)</f>
        <v>439428</v>
      </c>
      <c r="AV81" s="140">
        <v>1325620</v>
      </c>
      <c r="AW81" s="116">
        <v>231800</v>
      </c>
      <c r="AX81" s="70"/>
      <c r="AY81" s="125">
        <v>35840</v>
      </c>
      <c r="AZ81" s="119"/>
      <c r="BA81" s="119"/>
      <c r="BB81" s="119"/>
      <c r="BC81" s="119"/>
      <c r="BD81" s="120">
        <v>23500</v>
      </c>
      <c r="BE81" s="121">
        <v>80250</v>
      </c>
      <c r="BF81" s="117">
        <f>VLOOKUP(L81,人事費!A:X,22,FALSE)</f>
        <v>1205843</v>
      </c>
      <c r="BG81" s="117">
        <f>VLOOKUP(L81,人事費!A:X,23,FALSE)</f>
        <v>1632206</v>
      </c>
      <c r="BH81" s="117">
        <f>VLOOKUP(L81,人事費!A:X,15,FALSE)+VLOOKUP(L81,人事費!A:X,19,FALSE)</f>
        <v>1222460</v>
      </c>
      <c r="BI81" s="117">
        <f>VLOOKUP(L81,人事費!A:X,16,FALSE)</f>
        <v>287592</v>
      </c>
      <c r="BJ81" s="117">
        <f>VLOOKUP(L81,人事費!A:X,17,FALSE)+VLOOKUP(L81,人事費!A:X,18,FALSE)</f>
        <v>1193179</v>
      </c>
      <c r="BK81" s="111">
        <v>15000</v>
      </c>
      <c r="BL81" s="117">
        <f>VLOOKUP(L81,人事費!A:X,20,FALSE)</f>
        <v>241200</v>
      </c>
      <c r="BM81" s="110">
        <v>0</v>
      </c>
      <c r="BN81" s="110">
        <v>0</v>
      </c>
      <c r="BO81" s="110">
        <v>1722888</v>
      </c>
      <c r="BP81" s="110">
        <v>0</v>
      </c>
      <c r="BQ81" s="110">
        <v>0</v>
      </c>
      <c r="BR81" s="122">
        <v>426732</v>
      </c>
      <c r="BS81" s="110">
        <v>450000</v>
      </c>
      <c r="BT81" s="110">
        <v>0</v>
      </c>
      <c r="BU81" s="64"/>
      <c r="BV81" s="109">
        <f t="shared" si="26"/>
        <v>1842000</v>
      </c>
      <c r="BW81" s="109">
        <f t="shared" si="27"/>
        <v>21787000</v>
      </c>
      <c r="BX81" s="109">
        <f t="shared" si="31"/>
        <v>2150000</v>
      </c>
      <c r="BY81" s="109">
        <f t="shared" si="28"/>
        <v>450000</v>
      </c>
      <c r="BZ81" s="109">
        <f t="shared" si="32"/>
        <v>26229000</v>
      </c>
    </row>
    <row r="82" spans="1:78" ht="16.5">
      <c r="A82" s="75"/>
      <c r="B82" s="146"/>
      <c r="C82" s="76">
        <f>人事費!B82</f>
        <v>6</v>
      </c>
      <c r="D82" s="76">
        <f>人事費!D82</f>
        <v>13</v>
      </c>
      <c r="E82" s="76">
        <f>人事費!E82</f>
        <v>0</v>
      </c>
      <c r="F82" s="76">
        <f>人事費!F82</f>
        <v>0</v>
      </c>
      <c r="G82" s="76">
        <f>人事費!G82</f>
        <v>0</v>
      </c>
      <c r="H82" s="76">
        <f>人事費!H82</f>
        <v>0</v>
      </c>
      <c r="I82" s="76">
        <f>人事費!I82</f>
        <v>0</v>
      </c>
      <c r="J82" s="77">
        <f t="shared" si="29"/>
        <v>13</v>
      </c>
      <c r="K82" s="442">
        <v>2</v>
      </c>
      <c r="L82" s="142" t="s">
        <v>210</v>
      </c>
      <c r="M82" s="143">
        <f t="shared" si="23"/>
        <v>21859065</v>
      </c>
      <c r="N82" s="110">
        <v>120000</v>
      </c>
      <c r="O82" s="110">
        <v>51000</v>
      </c>
      <c r="P82" s="114">
        <v>0</v>
      </c>
      <c r="Q82" s="114">
        <v>0</v>
      </c>
      <c r="R82" s="116">
        <f t="shared" si="24"/>
        <v>63600</v>
      </c>
      <c r="S82" s="113">
        <v>30000</v>
      </c>
      <c r="T82" s="113">
        <v>3000</v>
      </c>
      <c r="U82" s="114">
        <v>0</v>
      </c>
      <c r="V82" s="114">
        <v>0</v>
      </c>
      <c r="W82" s="114">
        <v>0</v>
      </c>
      <c r="X82" s="114">
        <v>68250</v>
      </c>
      <c r="Y82" s="113">
        <v>80000</v>
      </c>
      <c r="Z82" s="116">
        <f t="shared" si="30"/>
        <v>26000</v>
      </c>
      <c r="AA82" s="114">
        <v>96000</v>
      </c>
      <c r="AB82" s="116">
        <f t="shared" si="22"/>
        <v>42000</v>
      </c>
      <c r="AC82" s="126">
        <v>0</v>
      </c>
      <c r="AD82" s="116">
        <f t="shared" si="25"/>
        <v>241200</v>
      </c>
      <c r="AE82" s="114">
        <v>0</v>
      </c>
      <c r="AF82" s="116">
        <v>18480</v>
      </c>
      <c r="AG82" s="114">
        <v>7800</v>
      </c>
      <c r="AH82" s="113">
        <v>3900</v>
      </c>
      <c r="AI82" s="114">
        <v>0</v>
      </c>
      <c r="AJ82" s="114">
        <v>0</v>
      </c>
      <c r="AK82" s="114">
        <v>0</v>
      </c>
      <c r="AL82" s="114">
        <v>0</v>
      </c>
      <c r="AM82" s="114">
        <v>0</v>
      </c>
      <c r="AN82" s="114">
        <v>12000</v>
      </c>
      <c r="AO82" s="113">
        <v>17000</v>
      </c>
      <c r="AP82" s="113"/>
      <c r="AQ82" s="113">
        <v>0</v>
      </c>
      <c r="AR82" s="113">
        <v>50000</v>
      </c>
      <c r="AS82" s="113"/>
      <c r="AT82" s="117">
        <f>VLOOKUP(L82,人事費!A:X,13,FALSE)</f>
        <v>12250184</v>
      </c>
      <c r="AU82" s="117">
        <f>VLOOKUP(L82,人事費!A:X,14,FALSE)</f>
        <v>0</v>
      </c>
      <c r="AV82" s="116">
        <v>0</v>
      </c>
      <c r="AW82" s="116">
        <v>0</v>
      </c>
      <c r="AX82" s="70"/>
      <c r="AY82" s="125">
        <v>26880</v>
      </c>
      <c r="AZ82" s="119"/>
      <c r="BA82" s="119"/>
      <c r="BB82" s="119"/>
      <c r="BC82" s="119"/>
      <c r="BD82" s="120">
        <v>23500</v>
      </c>
      <c r="BE82" s="121">
        <v>0</v>
      </c>
      <c r="BF82" s="117">
        <f>VLOOKUP(L82,人事費!A:X,22,FALSE)</f>
        <v>1603060</v>
      </c>
      <c r="BG82" s="117">
        <f>VLOOKUP(L82,人事費!A:X,23,FALSE)</f>
        <v>1396275</v>
      </c>
      <c r="BH82" s="117">
        <f>VLOOKUP(L82,人事費!A:X,15,FALSE)+VLOOKUP(L82,人事費!A:X,19,FALSE)</f>
        <v>1134764</v>
      </c>
      <c r="BI82" s="117">
        <f>VLOOKUP(L82,人事費!A:X,16,FALSE)</f>
        <v>300215</v>
      </c>
      <c r="BJ82" s="117">
        <f>VLOOKUP(L82,人事費!A:X,17,FALSE)+VLOOKUP(L82,人事費!A:X,18,FALSE)</f>
        <v>852632</v>
      </c>
      <c r="BK82" s="111">
        <v>20500</v>
      </c>
      <c r="BL82" s="117">
        <f>VLOOKUP(L82,人事費!A:X,20,FALSE)</f>
        <v>196000</v>
      </c>
      <c r="BM82" s="110">
        <v>0</v>
      </c>
      <c r="BN82" s="110">
        <v>0</v>
      </c>
      <c r="BO82" s="110">
        <v>2872229</v>
      </c>
      <c r="BP82" s="110">
        <v>0</v>
      </c>
      <c r="BQ82" s="110">
        <v>0</v>
      </c>
      <c r="BR82" s="122">
        <v>241596</v>
      </c>
      <c r="BS82" s="110">
        <v>11000</v>
      </c>
      <c r="BT82" s="110">
        <v>0</v>
      </c>
      <c r="BU82" s="64"/>
      <c r="BV82" s="109">
        <f t="shared" si="26"/>
        <v>930000</v>
      </c>
      <c r="BW82" s="109">
        <f t="shared" si="27"/>
        <v>17804000</v>
      </c>
      <c r="BX82" s="109">
        <f t="shared" si="31"/>
        <v>3114000</v>
      </c>
      <c r="BY82" s="109">
        <f t="shared" si="28"/>
        <v>11000</v>
      </c>
      <c r="BZ82" s="109">
        <f t="shared" si="32"/>
        <v>21859000</v>
      </c>
    </row>
    <row r="83" spans="1:78" ht="16.5">
      <c r="A83" s="75"/>
      <c r="B83" s="146">
        <v>1</v>
      </c>
      <c r="C83" s="76">
        <f>人事費!B83</f>
        <v>7</v>
      </c>
      <c r="D83" s="76">
        <f>人事費!D83</f>
        <v>16</v>
      </c>
      <c r="E83" s="76">
        <f>人事費!E83</f>
        <v>2</v>
      </c>
      <c r="F83" s="76">
        <f>人事費!F83</f>
        <v>0</v>
      </c>
      <c r="G83" s="76">
        <f>人事費!G83</f>
        <v>1</v>
      </c>
      <c r="H83" s="76">
        <f>人事費!H83</f>
        <v>0</v>
      </c>
      <c r="I83" s="76">
        <f>人事費!I83</f>
        <v>0</v>
      </c>
      <c r="J83" s="77">
        <f t="shared" si="29"/>
        <v>16</v>
      </c>
      <c r="K83" s="442">
        <v>4</v>
      </c>
      <c r="L83" s="142" t="s">
        <v>211</v>
      </c>
      <c r="M83" s="143">
        <f t="shared" si="23"/>
        <v>26540917</v>
      </c>
      <c r="N83" s="110">
        <v>136000</v>
      </c>
      <c r="O83" s="110">
        <v>59000</v>
      </c>
      <c r="P83" s="114">
        <v>0</v>
      </c>
      <c r="Q83" s="114">
        <v>0</v>
      </c>
      <c r="R83" s="116">
        <f t="shared" si="24"/>
        <v>64200</v>
      </c>
      <c r="S83" s="113">
        <v>0</v>
      </c>
      <c r="T83" s="113">
        <v>0</v>
      </c>
      <c r="U83" s="114">
        <v>0</v>
      </c>
      <c r="V83" s="114">
        <v>0</v>
      </c>
      <c r="W83" s="114">
        <v>0</v>
      </c>
      <c r="X83" s="114">
        <v>68250</v>
      </c>
      <c r="Y83" s="113">
        <v>60000</v>
      </c>
      <c r="Z83" s="116">
        <f t="shared" si="30"/>
        <v>32000</v>
      </c>
      <c r="AA83" s="114">
        <v>96000</v>
      </c>
      <c r="AB83" s="116">
        <f t="shared" si="22"/>
        <v>43000</v>
      </c>
      <c r="AC83" s="126">
        <v>0</v>
      </c>
      <c r="AD83" s="116">
        <f t="shared" si="25"/>
        <v>247400</v>
      </c>
      <c r="AE83" s="114">
        <v>0</v>
      </c>
      <c r="AF83" s="116">
        <v>19560</v>
      </c>
      <c r="AG83" s="114">
        <v>12600</v>
      </c>
      <c r="AH83" s="113">
        <v>6300</v>
      </c>
      <c r="AI83" s="114">
        <v>0</v>
      </c>
      <c r="AJ83" s="114">
        <v>0</v>
      </c>
      <c r="AK83" s="114">
        <v>0</v>
      </c>
      <c r="AL83" s="114">
        <v>0</v>
      </c>
      <c r="AM83" s="114">
        <v>0</v>
      </c>
      <c r="AN83" s="114">
        <v>24000</v>
      </c>
      <c r="AO83" s="113">
        <v>0</v>
      </c>
      <c r="AP83" s="113"/>
      <c r="AQ83" s="113">
        <v>0</v>
      </c>
      <c r="AR83" s="113">
        <v>20000</v>
      </c>
      <c r="AS83" s="113"/>
      <c r="AT83" s="117">
        <f>VLOOKUP(L83,人事費!A:X,13,FALSE)</f>
        <v>14235472</v>
      </c>
      <c r="AU83" s="117">
        <f>VLOOKUP(L83,人事費!A:X,14,FALSE)</f>
        <v>0</v>
      </c>
      <c r="AV83" s="140">
        <v>1304700</v>
      </c>
      <c r="AW83" s="116">
        <v>231800</v>
      </c>
      <c r="AX83" s="70"/>
      <c r="AY83" s="125">
        <v>31360</v>
      </c>
      <c r="AZ83" s="119"/>
      <c r="BA83" s="119"/>
      <c r="BB83" s="119"/>
      <c r="BC83" s="119"/>
      <c r="BD83" s="120">
        <v>23500</v>
      </c>
      <c r="BE83" s="121">
        <v>0</v>
      </c>
      <c r="BF83" s="117">
        <f>VLOOKUP(L83,人事費!A:X,22,FALSE)</f>
        <v>1640740</v>
      </c>
      <c r="BG83" s="117">
        <f>VLOOKUP(L83,人事費!A:X,23,FALSE)</f>
        <v>1611938</v>
      </c>
      <c r="BH83" s="117">
        <f>VLOOKUP(L83,人事費!A:X,15,FALSE)+VLOOKUP(L83,人事費!A:X,19,FALSE)</f>
        <v>1317459</v>
      </c>
      <c r="BI83" s="117">
        <f>VLOOKUP(L83,人事費!A:X,16,FALSE)</f>
        <v>346480</v>
      </c>
      <c r="BJ83" s="117">
        <f>VLOOKUP(L83,人事費!A:X,17,FALSE)+VLOOKUP(L83,人事費!A:X,18,FALSE)</f>
        <v>1018690</v>
      </c>
      <c r="BK83" s="111">
        <v>24000</v>
      </c>
      <c r="BL83" s="117">
        <f>VLOOKUP(L83,人事費!A:X,20,FALSE)</f>
        <v>218600</v>
      </c>
      <c r="BM83" s="110">
        <v>0</v>
      </c>
      <c r="BN83" s="110">
        <v>0</v>
      </c>
      <c r="BO83" s="110">
        <v>3514536</v>
      </c>
      <c r="BP83" s="110">
        <v>0</v>
      </c>
      <c r="BQ83" s="122">
        <v>133332</v>
      </c>
      <c r="BR83" s="122">
        <v>0</v>
      </c>
      <c r="BS83" s="110">
        <v>0</v>
      </c>
      <c r="BT83" s="110">
        <v>0</v>
      </c>
      <c r="BU83" s="64"/>
      <c r="BV83" s="109">
        <f t="shared" si="26"/>
        <v>888000</v>
      </c>
      <c r="BW83" s="109">
        <f t="shared" si="27"/>
        <v>22005000</v>
      </c>
      <c r="BX83" s="109">
        <f t="shared" si="31"/>
        <v>3648000</v>
      </c>
      <c r="BY83" s="109">
        <f t="shared" si="28"/>
        <v>0</v>
      </c>
      <c r="BZ83" s="109">
        <f t="shared" si="32"/>
        <v>26541000</v>
      </c>
    </row>
    <row r="84" spans="1:78" ht="16.5">
      <c r="A84" s="75"/>
      <c r="B84" s="146">
        <v>1</v>
      </c>
      <c r="C84" s="76">
        <f>人事費!B84</f>
        <v>7</v>
      </c>
      <c r="D84" s="76">
        <f>人事費!D84</f>
        <v>15</v>
      </c>
      <c r="E84" s="76">
        <f>人事費!E84</f>
        <v>2</v>
      </c>
      <c r="F84" s="76">
        <f>人事費!F84</f>
        <v>0</v>
      </c>
      <c r="G84" s="76">
        <f>人事費!G84</f>
        <v>1</v>
      </c>
      <c r="H84" s="76">
        <f>人事費!H84</f>
        <v>0</v>
      </c>
      <c r="I84" s="76">
        <f>人事費!I84</f>
        <v>0</v>
      </c>
      <c r="J84" s="77">
        <f t="shared" si="29"/>
        <v>15</v>
      </c>
      <c r="K84" s="442">
        <v>1</v>
      </c>
      <c r="L84" s="142" t="s">
        <v>212</v>
      </c>
      <c r="M84" s="143">
        <f t="shared" si="23"/>
        <v>30804063</v>
      </c>
      <c r="N84" s="110">
        <v>136000</v>
      </c>
      <c r="O84" s="110">
        <v>59000</v>
      </c>
      <c r="P84" s="114">
        <v>0</v>
      </c>
      <c r="Q84" s="114">
        <v>0</v>
      </c>
      <c r="R84" s="116">
        <f t="shared" si="24"/>
        <v>64200</v>
      </c>
      <c r="S84" s="113">
        <v>0</v>
      </c>
      <c r="T84" s="113">
        <v>0</v>
      </c>
      <c r="U84" s="114">
        <v>0</v>
      </c>
      <c r="V84" s="114">
        <v>0</v>
      </c>
      <c r="W84" s="114">
        <v>0</v>
      </c>
      <c r="X84" s="114">
        <v>116250</v>
      </c>
      <c r="Y84" s="113">
        <v>60000</v>
      </c>
      <c r="Z84" s="116">
        <f t="shared" si="30"/>
        <v>30000</v>
      </c>
      <c r="AA84" s="114">
        <v>48000</v>
      </c>
      <c r="AB84" s="116">
        <f t="shared" si="22"/>
        <v>43000</v>
      </c>
      <c r="AC84" s="126">
        <v>0</v>
      </c>
      <c r="AD84" s="116">
        <f t="shared" si="25"/>
        <v>247400</v>
      </c>
      <c r="AE84" s="114">
        <v>0</v>
      </c>
      <c r="AF84" s="116">
        <v>19560</v>
      </c>
      <c r="AG84" s="114">
        <v>19200</v>
      </c>
      <c r="AH84" s="113">
        <v>9600</v>
      </c>
      <c r="AI84" s="114">
        <v>0</v>
      </c>
      <c r="AJ84" s="114">
        <v>0</v>
      </c>
      <c r="AK84" s="114">
        <v>0</v>
      </c>
      <c r="AL84" s="114">
        <v>0</v>
      </c>
      <c r="AM84" s="114">
        <v>0</v>
      </c>
      <c r="AN84" s="114">
        <v>6000</v>
      </c>
      <c r="AO84" s="113">
        <v>0</v>
      </c>
      <c r="AP84" s="113"/>
      <c r="AQ84" s="113">
        <v>0</v>
      </c>
      <c r="AR84" s="113">
        <v>3000</v>
      </c>
      <c r="AS84" s="113"/>
      <c r="AT84" s="117">
        <f>VLOOKUP(L84,人事費!A:X,13,FALSE)</f>
        <v>14720921</v>
      </c>
      <c r="AU84" s="117">
        <f>VLOOKUP(L84,人事費!A:X,14,FALSE)</f>
        <v>0</v>
      </c>
      <c r="AV84" s="140">
        <v>1304700</v>
      </c>
      <c r="AW84" s="116">
        <v>231800</v>
      </c>
      <c r="AX84" s="70"/>
      <c r="AY84" s="125">
        <v>31360</v>
      </c>
      <c r="AZ84" s="119"/>
      <c r="BA84" s="119"/>
      <c r="BB84" s="119"/>
      <c r="BC84" s="119"/>
      <c r="BD84" s="120">
        <v>23500</v>
      </c>
      <c r="BE84" s="121">
        <v>0</v>
      </c>
      <c r="BF84" s="117">
        <f>VLOOKUP(L84,人事費!A:X,22,FALSE)</f>
        <v>2005963</v>
      </c>
      <c r="BG84" s="117">
        <f>VLOOKUP(L84,人事費!A:X,23,FALSE)</f>
        <v>1665320</v>
      </c>
      <c r="BH84" s="117">
        <f>VLOOKUP(L84,人事費!A:X,15,FALSE)+VLOOKUP(L84,人事費!A:X,19,FALSE)</f>
        <v>1426352</v>
      </c>
      <c r="BI84" s="117">
        <f>VLOOKUP(L84,人事費!A:X,16,FALSE)</f>
        <v>398056</v>
      </c>
      <c r="BJ84" s="117">
        <f>VLOOKUP(L84,人事費!A:X,17,FALSE)+VLOOKUP(L84,人事費!A:X,18,FALSE)</f>
        <v>941353</v>
      </c>
      <c r="BK84" s="111">
        <v>26000</v>
      </c>
      <c r="BL84" s="117">
        <f>VLOOKUP(L84,人事費!A:X,20,FALSE)</f>
        <v>199200</v>
      </c>
      <c r="BM84" s="110">
        <v>0</v>
      </c>
      <c r="BN84" s="110">
        <v>0</v>
      </c>
      <c r="BO84" s="110">
        <v>6851844</v>
      </c>
      <c r="BP84" s="110">
        <v>0</v>
      </c>
      <c r="BQ84" s="110">
        <v>0</v>
      </c>
      <c r="BR84" s="122">
        <v>116484</v>
      </c>
      <c r="BS84" s="110">
        <v>0</v>
      </c>
      <c r="BT84" s="110">
        <v>0</v>
      </c>
      <c r="BU84" s="64"/>
      <c r="BV84" s="109">
        <f t="shared" si="26"/>
        <v>861000</v>
      </c>
      <c r="BW84" s="109">
        <f t="shared" si="27"/>
        <v>22975000</v>
      </c>
      <c r="BX84" s="109">
        <f t="shared" si="31"/>
        <v>6968000</v>
      </c>
      <c r="BY84" s="109">
        <f t="shared" si="28"/>
        <v>0</v>
      </c>
      <c r="BZ84" s="109">
        <f t="shared" si="32"/>
        <v>30804000</v>
      </c>
    </row>
    <row r="85" spans="1:78" ht="16.5">
      <c r="A85" s="75"/>
      <c r="B85" s="146">
        <v>1</v>
      </c>
      <c r="C85" s="76">
        <f>人事費!B85</f>
        <v>7</v>
      </c>
      <c r="D85" s="76">
        <f>人事費!D85</f>
        <v>16</v>
      </c>
      <c r="E85" s="76">
        <f>人事費!E85</f>
        <v>2</v>
      </c>
      <c r="F85" s="76">
        <f>人事費!F85</f>
        <v>0</v>
      </c>
      <c r="G85" s="76">
        <f>人事費!G85</f>
        <v>1</v>
      </c>
      <c r="H85" s="76">
        <f>人事費!H85</f>
        <v>0</v>
      </c>
      <c r="I85" s="76">
        <f>人事費!I85</f>
        <v>1</v>
      </c>
      <c r="J85" s="77">
        <f t="shared" si="29"/>
        <v>17</v>
      </c>
      <c r="K85" s="442">
        <v>0</v>
      </c>
      <c r="L85" s="142" t="s">
        <v>213</v>
      </c>
      <c r="M85" s="143">
        <f t="shared" si="23"/>
        <v>24960657</v>
      </c>
      <c r="N85" s="110">
        <v>136000</v>
      </c>
      <c r="O85" s="110">
        <v>59000</v>
      </c>
      <c r="P85" s="114">
        <v>0</v>
      </c>
      <c r="Q85" s="114">
        <v>0</v>
      </c>
      <c r="R85" s="116">
        <f t="shared" si="24"/>
        <v>64200</v>
      </c>
      <c r="S85" s="113">
        <v>0</v>
      </c>
      <c r="T85" s="113">
        <v>0</v>
      </c>
      <c r="U85" s="114">
        <v>0</v>
      </c>
      <c r="V85" s="114">
        <v>0</v>
      </c>
      <c r="W85" s="114">
        <v>0</v>
      </c>
      <c r="X85" s="114">
        <v>92250</v>
      </c>
      <c r="Y85" s="113">
        <v>0</v>
      </c>
      <c r="Z85" s="116">
        <f t="shared" si="30"/>
        <v>34000</v>
      </c>
      <c r="AA85" s="114">
        <v>72000</v>
      </c>
      <c r="AB85" s="116">
        <f t="shared" si="22"/>
        <v>43000</v>
      </c>
      <c r="AC85" s="126">
        <v>0</v>
      </c>
      <c r="AD85" s="116">
        <f t="shared" si="25"/>
        <v>247400</v>
      </c>
      <c r="AE85" s="114">
        <v>0</v>
      </c>
      <c r="AF85" s="116">
        <v>19560</v>
      </c>
      <c r="AG85" s="114">
        <v>16600</v>
      </c>
      <c r="AH85" s="113">
        <v>8300</v>
      </c>
      <c r="AI85" s="114">
        <v>0</v>
      </c>
      <c r="AJ85" s="114">
        <v>0</v>
      </c>
      <c r="AK85" s="114">
        <v>0</v>
      </c>
      <c r="AL85" s="114">
        <v>0</v>
      </c>
      <c r="AM85" s="114">
        <v>0</v>
      </c>
      <c r="AN85" s="114">
        <v>0</v>
      </c>
      <c r="AO85" s="113">
        <v>0</v>
      </c>
      <c r="AP85" s="113"/>
      <c r="AQ85" s="113">
        <v>0</v>
      </c>
      <c r="AR85" s="113">
        <v>15000</v>
      </c>
      <c r="AS85" s="113"/>
      <c r="AT85" s="117">
        <f>VLOOKUP(L85,人事費!A:X,13,FALSE)</f>
        <v>14663413</v>
      </c>
      <c r="AU85" s="117">
        <f>VLOOKUP(L85,人事費!A:X,14,FALSE)</f>
        <v>439428</v>
      </c>
      <c r="AV85" s="140">
        <v>1304700</v>
      </c>
      <c r="AW85" s="116">
        <v>231800</v>
      </c>
      <c r="AX85" s="70"/>
      <c r="AY85" s="125">
        <v>31360</v>
      </c>
      <c r="AZ85" s="119"/>
      <c r="BA85" s="119"/>
      <c r="BB85" s="119"/>
      <c r="BC85" s="119"/>
      <c r="BD85" s="120">
        <v>23500</v>
      </c>
      <c r="BE85" s="121">
        <v>0</v>
      </c>
      <c r="BF85" s="117">
        <f>VLOOKUP(L85,人事費!A:X,22,FALSE)</f>
        <v>1451148</v>
      </c>
      <c r="BG85" s="117">
        <f>VLOOKUP(L85,人事費!A:X,23,FALSE)</f>
        <v>1754984</v>
      </c>
      <c r="BH85" s="117">
        <f>VLOOKUP(L85,人事費!A:X,15,FALSE)+VLOOKUP(L85,人事費!A:X,19,FALSE)</f>
        <v>1397512</v>
      </c>
      <c r="BI85" s="117">
        <f>VLOOKUP(L85,人事費!A:X,16,FALSE)</f>
        <v>381590</v>
      </c>
      <c r="BJ85" s="117">
        <f>VLOOKUP(L85,人事費!A:X,17,FALSE)+VLOOKUP(L85,人事費!A:X,18,FALSE)</f>
        <v>1046696</v>
      </c>
      <c r="BK85" s="111">
        <v>26500</v>
      </c>
      <c r="BL85" s="117">
        <f>VLOOKUP(L85,人事費!A:X,20,FALSE)</f>
        <v>221800</v>
      </c>
      <c r="BM85" s="110">
        <v>0</v>
      </c>
      <c r="BN85" s="110">
        <v>0</v>
      </c>
      <c r="BO85" s="110">
        <v>988800</v>
      </c>
      <c r="BP85" s="110">
        <v>0</v>
      </c>
      <c r="BQ85" s="110">
        <v>0</v>
      </c>
      <c r="BR85" s="122">
        <v>190116</v>
      </c>
      <c r="BS85" s="110">
        <v>0</v>
      </c>
      <c r="BT85" s="110">
        <v>0</v>
      </c>
      <c r="BU85" s="64"/>
      <c r="BV85" s="109">
        <f t="shared" si="26"/>
        <v>807000</v>
      </c>
      <c r="BW85" s="109">
        <f t="shared" si="27"/>
        <v>22974000</v>
      </c>
      <c r="BX85" s="109">
        <f t="shared" si="31"/>
        <v>1179000</v>
      </c>
      <c r="BY85" s="109">
        <f t="shared" si="28"/>
        <v>0</v>
      </c>
      <c r="BZ85" s="109">
        <f t="shared" si="32"/>
        <v>24960000</v>
      </c>
    </row>
    <row r="86" spans="1:78" ht="16.5">
      <c r="A86" s="75"/>
      <c r="B86" s="146">
        <v>1</v>
      </c>
      <c r="C86" s="76">
        <f>人事費!B86</f>
        <v>7</v>
      </c>
      <c r="D86" s="76">
        <f>人事費!D86</f>
        <v>18</v>
      </c>
      <c r="E86" s="76">
        <f>人事費!E86</f>
        <v>1</v>
      </c>
      <c r="F86" s="76">
        <f>人事費!F86</f>
        <v>0</v>
      </c>
      <c r="G86" s="76">
        <f>人事費!G86</f>
        <v>1</v>
      </c>
      <c r="H86" s="76">
        <f>人事費!H86</f>
        <v>0</v>
      </c>
      <c r="I86" s="76">
        <f>人事費!I86</f>
        <v>1</v>
      </c>
      <c r="J86" s="77">
        <f t="shared" si="29"/>
        <v>19</v>
      </c>
      <c r="K86" s="442">
        <v>2</v>
      </c>
      <c r="L86" s="142" t="s">
        <v>214</v>
      </c>
      <c r="M86" s="143">
        <f t="shared" si="23"/>
        <v>30310195</v>
      </c>
      <c r="N86" s="110">
        <v>136000</v>
      </c>
      <c r="O86" s="110">
        <v>59000</v>
      </c>
      <c r="P86" s="114">
        <v>0</v>
      </c>
      <c r="Q86" s="114">
        <v>0</v>
      </c>
      <c r="R86" s="116">
        <f t="shared" si="24"/>
        <v>64200</v>
      </c>
      <c r="S86" s="113">
        <v>0</v>
      </c>
      <c r="T86" s="113">
        <v>0</v>
      </c>
      <c r="U86" s="114">
        <v>42500</v>
      </c>
      <c r="V86" s="114">
        <v>37378</v>
      </c>
      <c r="W86" s="114">
        <v>691213</v>
      </c>
      <c r="X86" s="114">
        <v>114000</v>
      </c>
      <c r="Y86" s="113">
        <v>0</v>
      </c>
      <c r="Z86" s="116">
        <f t="shared" si="30"/>
        <v>38000</v>
      </c>
      <c r="AA86" s="114">
        <v>100000</v>
      </c>
      <c r="AB86" s="116">
        <f t="shared" si="22"/>
        <v>43000</v>
      </c>
      <c r="AC86" s="126">
        <v>73537</v>
      </c>
      <c r="AD86" s="116">
        <f t="shared" si="25"/>
        <v>247400</v>
      </c>
      <c r="AE86" s="114">
        <v>0</v>
      </c>
      <c r="AF86" s="116">
        <v>19560</v>
      </c>
      <c r="AG86" s="114">
        <v>8000</v>
      </c>
      <c r="AH86" s="113">
        <v>4000</v>
      </c>
      <c r="AI86" s="114">
        <v>0</v>
      </c>
      <c r="AJ86" s="114">
        <v>0</v>
      </c>
      <c r="AK86" s="114">
        <v>15730</v>
      </c>
      <c r="AL86" s="114">
        <v>1800</v>
      </c>
      <c r="AM86" s="114">
        <v>11220</v>
      </c>
      <c r="AN86" s="114">
        <v>12000</v>
      </c>
      <c r="AO86" s="113">
        <v>0</v>
      </c>
      <c r="AP86" s="113"/>
      <c r="AQ86" s="113">
        <v>0</v>
      </c>
      <c r="AR86" s="113">
        <v>15000</v>
      </c>
      <c r="AS86" s="113"/>
      <c r="AT86" s="117">
        <f>VLOOKUP(L86,人事費!A:X,13,FALSE)</f>
        <v>16032626</v>
      </c>
      <c r="AU86" s="117">
        <f>VLOOKUP(L86,人事費!A:X,14,FALSE)</f>
        <v>439428</v>
      </c>
      <c r="AV86" s="140">
        <v>693900</v>
      </c>
      <c r="AW86" s="116">
        <v>231800</v>
      </c>
      <c r="AX86" s="70"/>
      <c r="AY86" s="125">
        <v>31360</v>
      </c>
      <c r="AZ86" s="119"/>
      <c r="BA86" s="119"/>
      <c r="BB86" s="119"/>
      <c r="BC86" s="119"/>
      <c r="BD86" s="120">
        <v>23500</v>
      </c>
      <c r="BE86" s="121">
        <v>0</v>
      </c>
      <c r="BF86" s="117">
        <f>VLOOKUP(L86,人事費!A:X,22,FALSE)</f>
        <v>1687357</v>
      </c>
      <c r="BG86" s="117">
        <f>VLOOKUP(L86,人事費!A:X,23,FALSE)</f>
        <v>1875219</v>
      </c>
      <c r="BH86" s="117">
        <f>VLOOKUP(L86,人事費!A:X,15,FALSE)+VLOOKUP(L86,人事費!A:X,19,FALSE)</f>
        <v>1441483</v>
      </c>
      <c r="BI86" s="117">
        <f>VLOOKUP(L86,人事費!A:X,16,FALSE)</f>
        <v>363602</v>
      </c>
      <c r="BJ86" s="117">
        <f>VLOOKUP(L86,人事費!A:X,17,FALSE)+VLOOKUP(L86,人事費!A:X,18,FALSE)</f>
        <v>1255518</v>
      </c>
      <c r="BK86" s="111">
        <v>26000</v>
      </c>
      <c r="BL86" s="117">
        <f>VLOOKUP(L86,人事費!A:X,20,FALSE)</f>
        <v>246400</v>
      </c>
      <c r="BM86" s="110">
        <v>0</v>
      </c>
      <c r="BN86" s="110">
        <v>0</v>
      </c>
      <c r="BO86" s="110">
        <v>3362652</v>
      </c>
      <c r="BP86" s="123">
        <v>0</v>
      </c>
      <c r="BQ86" s="110">
        <v>0</v>
      </c>
      <c r="BR86" s="122">
        <v>865812</v>
      </c>
      <c r="BS86" s="110">
        <v>0</v>
      </c>
      <c r="BT86" s="110">
        <v>0</v>
      </c>
      <c r="BU86" s="64"/>
      <c r="BV86" s="109">
        <f t="shared" si="26"/>
        <v>1734000</v>
      </c>
      <c r="BW86" s="109">
        <f t="shared" si="27"/>
        <v>24348000</v>
      </c>
      <c r="BX86" s="109">
        <f t="shared" si="31"/>
        <v>4228000</v>
      </c>
      <c r="BY86" s="109">
        <f t="shared" si="28"/>
        <v>0</v>
      </c>
      <c r="BZ86" s="109">
        <f t="shared" si="32"/>
        <v>30310000</v>
      </c>
    </row>
    <row r="87" spans="1:78" ht="16.5">
      <c r="A87" s="75"/>
      <c r="B87" s="146"/>
      <c r="C87" s="76">
        <f>人事費!B87</f>
        <v>7</v>
      </c>
      <c r="D87" s="76">
        <f>人事費!D87</f>
        <v>15</v>
      </c>
      <c r="E87" s="76">
        <f>人事費!E87</f>
        <v>0</v>
      </c>
      <c r="F87" s="76">
        <f>人事費!F87</f>
        <v>0</v>
      </c>
      <c r="G87" s="76">
        <f>人事費!G87</f>
        <v>0</v>
      </c>
      <c r="H87" s="76">
        <f>人事費!H87</f>
        <v>0</v>
      </c>
      <c r="I87" s="76">
        <f>人事費!I87</f>
        <v>0</v>
      </c>
      <c r="J87" s="77">
        <f t="shared" si="29"/>
        <v>15</v>
      </c>
      <c r="K87" s="442">
        <v>1</v>
      </c>
      <c r="L87" s="142" t="s">
        <v>215</v>
      </c>
      <c r="M87" s="143">
        <f t="shared" si="23"/>
        <v>26486852</v>
      </c>
      <c r="N87" s="110">
        <v>136000</v>
      </c>
      <c r="O87" s="110">
        <v>59000</v>
      </c>
      <c r="P87" s="114">
        <v>0</v>
      </c>
      <c r="Q87" s="114">
        <v>0</v>
      </c>
      <c r="R87" s="116">
        <f t="shared" si="24"/>
        <v>64200</v>
      </c>
      <c r="S87" s="113">
        <v>30000</v>
      </c>
      <c r="T87" s="113">
        <v>6000</v>
      </c>
      <c r="U87" s="114">
        <v>0</v>
      </c>
      <c r="V87" s="114">
        <v>0</v>
      </c>
      <c r="W87" s="114">
        <v>0</v>
      </c>
      <c r="X87" s="114">
        <v>92250</v>
      </c>
      <c r="Y87" s="113">
        <v>60000</v>
      </c>
      <c r="Z87" s="116">
        <f t="shared" si="30"/>
        <v>30000</v>
      </c>
      <c r="AA87" s="114">
        <v>72000</v>
      </c>
      <c r="AB87" s="116">
        <f t="shared" si="22"/>
        <v>43000</v>
      </c>
      <c r="AC87" s="126">
        <v>0</v>
      </c>
      <c r="AD87" s="116">
        <f t="shared" si="25"/>
        <v>247400</v>
      </c>
      <c r="AE87" s="114">
        <v>0</v>
      </c>
      <c r="AF87" s="116">
        <v>19560</v>
      </c>
      <c r="AG87" s="114">
        <v>7800</v>
      </c>
      <c r="AH87" s="113">
        <v>3900</v>
      </c>
      <c r="AI87" s="114">
        <v>12000</v>
      </c>
      <c r="AJ87" s="114">
        <v>7200</v>
      </c>
      <c r="AK87" s="114">
        <v>0</v>
      </c>
      <c r="AL87" s="114">
        <v>0</v>
      </c>
      <c r="AM87" s="114">
        <v>0</v>
      </c>
      <c r="AN87" s="114">
        <v>6000</v>
      </c>
      <c r="AO87" s="113">
        <v>0</v>
      </c>
      <c r="AP87" s="113"/>
      <c r="AQ87" s="113">
        <v>0</v>
      </c>
      <c r="AR87" s="113">
        <v>3000</v>
      </c>
      <c r="AS87" s="113"/>
      <c r="AT87" s="117">
        <f>VLOOKUP(L87,人事費!A:X,13,FALSE)</f>
        <v>14534310</v>
      </c>
      <c r="AU87" s="117">
        <f>VLOOKUP(L87,人事費!A:X,14,FALSE)</f>
        <v>0</v>
      </c>
      <c r="AV87" s="116">
        <v>0</v>
      </c>
      <c r="AW87" s="116">
        <v>0</v>
      </c>
      <c r="AX87" s="70"/>
      <c r="AY87" s="125">
        <v>31360</v>
      </c>
      <c r="AZ87" s="119"/>
      <c r="BA87" s="119"/>
      <c r="BB87" s="119"/>
      <c r="BC87" s="119"/>
      <c r="BD87" s="120">
        <v>23500</v>
      </c>
      <c r="BE87" s="121">
        <v>0</v>
      </c>
      <c r="BF87" s="117">
        <f>VLOOKUP(L87,人事費!A:X,22,FALSE)</f>
        <v>1767681</v>
      </c>
      <c r="BG87" s="117">
        <f>VLOOKUP(L87,人事費!A:X,23,FALSE)</f>
        <v>1604505</v>
      </c>
      <c r="BH87" s="117">
        <f>VLOOKUP(L87,人事費!A:X,15,FALSE)+VLOOKUP(L87,人事費!A:X,19,FALSE)</f>
        <v>1328363</v>
      </c>
      <c r="BI87" s="117">
        <f>VLOOKUP(L87,人事費!A:X,16,FALSE)</f>
        <v>360863</v>
      </c>
      <c r="BJ87" s="117">
        <f>VLOOKUP(L87,人事費!A:X,17,FALSE)+VLOOKUP(L87,人事費!A:X,18,FALSE)</f>
        <v>979440</v>
      </c>
      <c r="BK87" s="111">
        <v>20500</v>
      </c>
      <c r="BL87" s="117">
        <f>VLOOKUP(L87,人事費!A:X,20,FALSE)</f>
        <v>189400</v>
      </c>
      <c r="BM87" s="110">
        <v>0</v>
      </c>
      <c r="BN87" s="110">
        <v>0</v>
      </c>
      <c r="BO87" s="110">
        <v>3822072</v>
      </c>
      <c r="BP87" s="110">
        <v>0</v>
      </c>
      <c r="BQ87" s="110">
        <v>0</v>
      </c>
      <c r="BR87" s="122">
        <v>925548</v>
      </c>
      <c r="BS87" s="110">
        <v>0</v>
      </c>
      <c r="BT87" s="110">
        <v>0</v>
      </c>
      <c r="BU87" s="64"/>
      <c r="BV87" s="109">
        <f t="shared" si="26"/>
        <v>899000</v>
      </c>
      <c r="BW87" s="109">
        <f t="shared" si="27"/>
        <v>20840000</v>
      </c>
      <c r="BX87" s="109">
        <f t="shared" si="31"/>
        <v>4748000</v>
      </c>
      <c r="BY87" s="109">
        <f t="shared" si="28"/>
        <v>0</v>
      </c>
      <c r="BZ87" s="109">
        <f t="shared" si="32"/>
        <v>26487000</v>
      </c>
    </row>
    <row r="88" spans="1:78" ht="16.5">
      <c r="A88" s="75"/>
      <c r="B88" s="146">
        <v>1</v>
      </c>
      <c r="C88" s="76">
        <f>人事費!B88</f>
        <v>7</v>
      </c>
      <c r="D88" s="76">
        <f>人事費!D88</f>
        <v>16</v>
      </c>
      <c r="E88" s="76">
        <f>人事費!E88</f>
        <v>1</v>
      </c>
      <c r="F88" s="76">
        <f>人事費!F88</f>
        <v>0</v>
      </c>
      <c r="G88" s="76">
        <f>人事費!G88</f>
        <v>1</v>
      </c>
      <c r="H88" s="76">
        <f>人事費!H88</f>
        <v>0</v>
      </c>
      <c r="I88" s="76">
        <f>人事費!I88</f>
        <v>0</v>
      </c>
      <c r="J88" s="77">
        <f t="shared" si="29"/>
        <v>16</v>
      </c>
      <c r="K88" s="442">
        <v>2</v>
      </c>
      <c r="L88" s="142" t="s">
        <v>216</v>
      </c>
      <c r="M88" s="143">
        <f t="shared" si="23"/>
        <v>25781476</v>
      </c>
      <c r="N88" s="110">
        <v>136000</v>
      </c>
      <c r="O88" s="110">
        <v>59000</v>
      </c>
      <c r="P88" s="114">
        <v>0</v>
      </c>
      <c r="Q88" s="114">
        <v>0</v>
      </c>
      <c r="R88" s="116">
        <f t="shared" si="24"/>
        <v>64200</v>
      </c>
      <c r="S88" s="113">
        <v>0</v>
      </c>
      <c r="T88" s="113">
        <v>0</v>
      </c>
      <c r="U88" s="114">
        <v>0</v>
      </c>
      <c r="V88" s="114">
        <v>0</v>
      </c>
      <c r="W88" s="114">
        <v>0</v>
      </c>
      <c r="X88" s="114">
        <v>80250</v>
      </c>
      <c r="Y88" s="113">
        <v>60000</v>
      </c>
      <c r="Z88" s="116">
        <f t="shared" si="30"/>
        <v>32000</v>
      </c>
      <c r="AA88" s="114">
        <v>84000</v>
      </c>
      <c r="AB88" s="116">
        <f t="shared" si="22"/>
        <v>43000</v>
      </c>
      <c r="AC88" s="126">
        <v>0</v>
      </c>
      <c r="AD88" s="116">
        <f t="shared" si="25"/>
        <v>247400</v>
      </c>
      <c r="AE88" s="114">
        <v>0</v>
      </c>
      <c r="AF88" s="116">
        <v>19560</v>
      </c>
      <c r="AG88" s="114">
        <v>7200</v>
      </c>
      <c r="AH88" s="113">
        <v>3600</v>
      </c>
      <c r="AI88" s="114">
        <v>0</v>
      </c>
      <c r="AJ88" s="114">
        <v>0</v>
      </c>
      <c r="AK88" s="114">
        <v>0</v>
      </c>
      <c r="AL88" s="114">
        <v>0</v>
      </c>
      <c r="AM88" s="114">
        <v>0</v>
      </c>
      <c r="AN88" s="114">
        <v>12000</v>
      </c>
      <c r="AO88" s="113">
        <v>0</v>
      </c>
      <c r="AP88" s="113"/>
      <c r="AQ88" s="113">
        <v>0</v>
      </c>
      <c r="AR88" s="113">
        <v>10000</v>
      </c>
      <c r="AS88" s="113"/>
      <c r="AT88" s="117">
        <f>VLOOKUP(L88,人事費!A:X,13,FALSE)</f>
        <v>15016735</v>
      </c>
      <c r="AU88" s="117">
        <f>VLOOKUP(L88,人事費!A:X,14,FALSE)</f>
        <v>0</v>
      </c>
      <c r="AV88" s="140">
        <v>693900</v>
      </c>
      <c r="AW88" s="116">
        <v>231800</v>
      </c>
      <c r="AX88" s="70"/>
      <c r="AY88" s="125">
        <v>31360</v>
      </c>
      <c r="AZ88" s="119"/>
      <c r="BA88" s="119"/>
      <c r="BB88" s="119"/>
      <c r="BC88" s="119"/>
      <c r="BD88" s="120">
        <v>23500</v>
      </c>
      <c r="BE88" s="121">
        <v>0</v>
      </c>
      <c r="BF88" s="117">
        <f>VLOOKUP(L88,人事費!A:X,22,FALSE)</f>
        <v>1720194</v>
      </c>
      <c r="BG88" s="117">
        <f>VLOOKUP(L88,人事費!A:X,23,FALSE)</f>
        <v>1701358</v>
      </c>
      <c r="BH88" s="117">
        <f>VLOOKUP(L88,人事費!A:X,15,FALSE)+VLOOKUP(L88,人事費!A:X,19,FALSE)</f>
        <v>1375858</v>
      </c>
      <c r="BI88" s="117">
        <f>VLOOKUP(L88,人事費!A:X,16,FALSE)</f>
        <v>374056</v>
      </c>
      <c r="BJ88" s="117">
        <f>VLOOKUP(L88,人事費!A:X,17,FALSE)+VLOOKUP(L88,人事費!A:X,18,FALSE)</f>
        <v>1007093</v>
      </c>
      <c r="BK88" s="111">
        <v>24000</v>
      </c>
      <c r="BL88" s="117">
        <f>VLOOKUP(L88,人事費!A:X,20,FALSE)</f>
        <v>193800</v>
      </c>
      <c r="BM88" s="110">
        <v>0</v>
      </c>
      <c r="BN88" s="110">
        <v>0</v>
      </c>
      <c r="BO88" s="110">
        <v>2529612</v>
      </c>
      <c r="BP88" s="110">
        <v>0</v>
      </c>
      <c r="BQ88" s="110">
        <v>0</v>
      </c>
      <c r="BR88" s="122">
        <v>0</v>
      </c>
      <c r="BS88" s="110">
        <v>0</v>
      </c>
      <c r="BT88" s="110">
        <v>0</v>
      </c>
      <c r="BU88" s="64"/>
      <c r="BV88" s="109">
        <f t="shared" si="26"/>
        <v>858000</v>
      </c>
      <c r="BW88" s="109">
        <f t="shared" si="27"/>
        <v>22394000</v>
      </c>
      <c r="BX88" s="109">
        <f t="shared" si="31"/>
        <v>2530000</v>
      </c>
      <c r="BY88" s="109">
        <f t="shared" si="28"/>
        <v>0</v>
      </c>
      <c r="BZ88" s="109">
        <f t="shared" si="32"/>
        <v>25782000</v>
      </c>
    </row>
    <row r="89" spans="1:78" s="5" customFormat="1" ht="16.5">
      <c r="A89" s="75"/>
      <c r="B89" s="146"/>
      <c r="C89" s="76">
        <f>人事費!B89</f>
        <v>6</v>
      </c>
      <c r="D89" s="76">
        <f>人事費!D89</f>
        <v>15</v>
      </c>
      <c r="E89" s="76">
        <f>人事費!E89</f>
        <v>0</v>
      </c>
      <c r="F89" s="76">
        <f>人事費!F89</f>
        <v>0</v>
      </c>
      <c r="G89" s="76">
        <f>人事費!G89</f>
        <v>0</v>
      </c>
      <c r="H89" s="76">
        <f>人事費!H89</f>
        <v>0</v>
      </c>
      <c r="I89" s="76">
        <f>人事費!I89</f>
        <v>1</v>
      </c>
      <c r="J89" s="77">
        <f t="shared" si="29"/>
        <v>16</v>
      </c>
      <c r="K89" s="442">
        <v>0</v>
      </c>
      <c r="L89" s="142" t="s">
        <v>217</v>
      </c>
      <c r="M89" s="143">
        <f t="shared" si="23"/>
        <v>26150442</v>
      </c>
      <c r="N89" s="110">
        <v>120000</v>
      </c>
      <c r="O89" s="110">
        <v>51000</v>
      </c>
      <c r="P89" s="114">
        <v>0</v>
      </c>
      <c r="Q89" s="114">
        <v>0</v>
      </c>
      <c r="R89" s="116">
        <f t="shared" si="24"/>
        <v>63600</v>
      </c>
      <c r="S89" s="113">
        <v>0</v>
      </c>
      <c r="T89" s="113">
        <v>0</v>
      </c>
      <c r="U89" s="114">
        <v>0</v>
      </c>
      <c r="V89" s="114">
        <v>0</v>
      </c>
      <c r="W89" s="114">
        <v>0</v>
      </c>
      <c r="X89" s="114">
        <v>86250</v>
      </c>
      <c r="Y89" s="113">
        <v>0</v>
      </c>
      <c r="Z89" s="116">
        <f t="shared" si="30"/>
        <v>32000</v>
      </c>
      <c r="AA89" s="114">
        <v>78000</v>
      </c>
      <c r="AB89" s="116">
        <f t="shared" ref="AB89:AB107" si="33">ROUNDDOWN((20000*12+C89*600*12+A89*10000*12)*0.15,-3)</f>
        <v>42000</v>
      </c>
      <c r="AC89" s="126">
        <v>0</v>
      </c>
      <c r="AD89" s="116">
        <f t="shared" si="25"/>
        <v>241200</v>
      </c>
      <c r="AE89" s="114">
        <v>0</v>
      </c>
      <c r="AF89" s="116">
        <v>18480</v>
      </c>
      <c r="AG89" s="114">
        <v>8400</v>
      </c>
      <c r="AH89" s="113">
        <v>4200</v>
      </c>
      <c r="AI89" s="114">
        <v>0</v>
      </c>
      <c r="AJ89" s="114">
        <v>0</v>
      </c>
      <c r="AK89" s="114">
        <v>0</v>
      </c>
      <c r="AL89" s="114">
        <v>0</v>
      </c>
      <c r="AM89" s="114">
        <v>0</v>
      </c>
      <c r="AN89" s="114">
        <v>0</v>
      </c>
      <c r="AO89" s="113">
        <v>0</v>
      </c>
      <c r="AP89" s="113"/>
      <c r="AQ89" s="113">
        <v>0</v>
      </c>
      <c r="AR89" s="113">
        <v>6000</v>
      </c>
      <c r="AS89" s="113"/>
      <c r="AT89" s="117">
        <f>VLOOKUP(L89,人事費!A:X,13,FALSE)</f>
        <v>13608420</v>
      </c>
      <c r="AU89" s="117">
        <f>VLOOKUP(L89,人事費!A:X,14,FALSE)</f>
        <v>439428</v>
      </c>
      <c r="AV89" s="116">
        <v>0</v>
      </c>
      <c r="AW89" s="116">
        <v>0</v>
      </c>
      <c r="AX89" s="70"/>
      <c r="AY89" s="125">
        <v>26880</v>
      </c>
      <c r="AZ89" s="119"/>
      <c r="BA89" s="119"/>
      <c r="BB89" s="119"/>
      <c r="BC89" s="119"/>
      <c r="BD89" s="120">
        <v>23500</v>
      </c>
      <c r="BE89" s="121">
        <v>0</v>
      </c>
      <c r="BF89" s="117">
        <f>VLOOKUP(L89,人事費!A:X,22,FALSE)</f>
        <v>1780195</v>
      </c>
      <c r="BG89" s="117">
        <f>VLOOKUP(L89,人事費!A:X,23,FALSE)</f>
        <v>1584397</v>
      </c>
      <c r="BH89" s="117">
        <f>VLOOKUP(L89,人事費!A:X,15,FALSE)+VLOOKUP(L89,人事費!A:X,19,FALSE)</f>
        <v>1279346</v>
      </c>
      <c r="BI89" s="117">
        <f>VLOOKUP(L89,人事費!A:X,16,FALSE)</f>
        <v>347499</v>
      </c>
      <c r="BJ89" s="117">
        <f>VLOOKUP(L89,人事費!A:X,17,FALSE)+VLOOKUP(L89,人事費!A:X,18,FALSE)</f>
        <v>993252</v>
      </c>
      <c r="BK89" s="111">
        <v>24000</v>
      </c>
      <c r="BL89" s="117">
        <f>VLOOKUP(L89,人事費!A:X,20,FALSE)</f>
        <v>224000</v>
      </c>
      <c r="BM89" s="110">
        <v>0</v>
      </c>
      <c r="BN89" s="110">
        <v>0</v>
      </c>
      <c r="BO89" s="110">
        <v>4800879</v>
      </c>
      <c r="BP89" s="110">
        <v>0</v>
      </c>
      <c r="BQ89" s="110">
        <v>0</v>
      </c>
      <c r="BR89" s="122">
        <v>267516</v>
      </c>
      <c r="BS89" s="110">
        <v>0</v>
      </c>
      <c r="BT89" s="110">
        <v>0</v>
      </c>
      <c r="BU89" s="64"/>
      <c r="BV89" s="109">
        <f t="shared" si="26"/>
        <v>751000</v>
      </c>
      <c r="BW89" s="109">
        <f t="shared" si="27"/>
        <v>20331000</v>
      </c>
      <c r="BX89" s="109">
        <f t="shared" si="31"/>
        <v>5068000</v>
      </c>
      <c r="BY89" s="109">
        <f t="shared" si="28"/>
        <v>0</v>
      </c>
      <c r="BZ89" s="109">
        <f t="shared" si="32"/>
        <v>26150000</v>
      </c>
    </row>
    <row r="90" spans="1:78" ht="16.5">
      <c r="A90" s="75"/>
      <c r="B90" s="146"/>
      <c r="C90" s="76">
        <f>人事費!B90</f>
        <v>9</v>
      </c>
      <c r="D90" s="76">
        <f>人事費!D90</f>
        <v>21</v>
      </c>
      <c r="E90" s="76">
        <f>人事費!E90</f>
        <v>0</v>
      </c>
      <c r="F90" s="76">
        <f>人事費!F90</f>
        <v>0</v>
      </c>
      <c r="G90" s="76">
        <f>人事費!G90</f>
        <v>0</v>
      </c>
      <c r="H90" s="76">
        <f>人事費!H90</f>
        <v>0</v>
      </c>
      <c r="I90" s="76">
        <f>人事費!I90</f>
        <v>1</v>
      </c>
      <c r="J90" s="77">
        <f t="shared" si="29"/>
        <v>22</v>
      </c>
      <c r="K90" s="442">
        <v>1</v>
      </c>
      <c r="L90" s="142" t="s">
        <v>218</v>
      </c>
      <c r="M90" s="143">
        <f t="shared" si="23"/>
        <v>27813827</v>
      </c>
      <c r="N90" s="110">
        <v>170000</v>
      </c>
      <c r="O90" s="110">
        <v>73000</v>
      </c>
      <c r="P90" s="114">
        <v>0</v>
      </c>
      <c r="Q90" s="114">
        <v>0</v>
      </c>
      <c r="R90" s="116">
        <f t="shared" si="24"/>
        <v>65400</v>
      </c>
      <c r="S90" s="113">
        <v>0</v>
      </c>
      <c r="T90" s="113">
        <v>0</v>
      </c>
      <c r="U90" s="114">
        <v>0</v>
      </c>
      <c r="V90" s="114">
        <v>0</v>
      </c>
      <c r="W90" s="114">
        <v>0</v>
      </c>
      <c r="X90" s="114">
        <v>0</v>
      </c>
      <c r="Y90" s="113">
        <v>0</v>
      </c>
      <c r="Z90" s="116">
        <f t="shared" si="30"/>
        <v>44000</v>
      </c>
      <c r="AA90" s="114">
        <v>164000</v>
      </c>
      <c r="AB90" s="116">
        <f t="shared" si="33"/>
        <v>45000</v>
      </c>
      <c r="AC90" s="126">
        <v>0</v>
      </c>
      <c r="AD90" s="116">
        <f t="shared" si="25"/>
        <v>259800</v>
      </c>
      <c r="AE90" s="114">
        <v>0</v>
      </c>
      <c r="AF90" s="116">
        <v>21720</v>
      </c>
      <c r="AG90" s="114">
        <v>9800</v>
      </c>
      <c r="AH90" s="113">
        <v>4900</v>
      </c>
      <c r="AI90" s="114">
        <v>36000</v>
      </c>
      <c r="AJ90" s="114">
        <v>21600</v>
      </c>
      <c r="AK90" s="114">
        <v>0</v>
      </c>
      <c r="AL90" s="114">
        <v>0</v>
      </c>
      <c r="AM90" s="114">
        <v>0</v>
      </c>
      <c r="AN90" s="114">
        <v>6000</v>
      </c>
      <c r="AO90" s="113">
        <v>0</v>
      </c>
      <c r="AP90" s="113"/>
      <c r="AQ90" s="113">
        <v>0</v>
      </c>
      <c r="AR90" s="113">
        <v>5000</v>
      </c>
      <c r="AS90" s="113"/>
      <c r="AT90" s="117">
        <f>VLOOKUP(L90,人事費!A:X,13,FALSE)</f>
        <v>17200199</v>
      </c>
      <c r="AU90" s="117">
        <f>VLOOKUP(L90,人事費!A:X,14,FALSE)</f>
        <v>439428</v>
      </c>
      <c r="AV90" s="116">
        <v>0</v>
      </c>
      <c r="AW90" s="116">
        <v>0</v>
      </c>
      <c r="AX90" s="70"/>
      <c r="AY90" s="125">
        <v>40320</v>
      </c>
      <c r="AZ90" s="119"/>
      <c r="BA90" s="119"/>
      <c r="BB90" s="119"/>
      <c r="BC90" s="119"/>
      <c r="BD90" s="120">
        <v>23500</v>
      </c>
      <c r="BE90" s="121">
        <v>0</v>
      </c>
      <c r="BF90" s="117">
        <f>VLOOKUP(L90,人事費!A:X,22,FALSE)</f>
        <v>1409060</v>
      </c>
      <c r="BG90" s="117">
        <f>VLOOKUP(L90,人事費!A:X,23,FALSE)</f>
        <v>1975949</v>
      </c>
      <c r="BH90" s="117">
        <f>VLOOKUP(L90,人事費!A:X,15,FALSE)+VLOOKUP(L90,人事費!A:X,19,FALSE)</f>
        <v>1510391</v>
      </c>
      <c r="BI90" s="117">
        <f>VLOOKUP(L90,人事費!A:X,16,FALSE)</f>
        <v>380965</v>
      </c>
      <c r="BJ90" s="117">
        <f>VLOOKUP(L90,人事費!A:X,17,FALSE)+VLOOKUP(L90,人事費!A:X,18,FALSE)</f>
        <v>1312747</v>
      </c>
      <c r="BK90" s="111">
        <v>18500</v>
      </c>
      <c r="BL90" s="117">
        <f>VLOOKUP(L90,人事費!A:X,20,FALSE)</f>
        <v>209200</v>
      </c>
      <c r="BM90" s="110">
        <v>0</v>
      </c>
      <c r="BN90" s="110">
        <v>0</v>
      </c>
      <c r="BO90" s="110">
        <v>2307348</v>
      </c>
      <c r="BP90" s="110">
        <v>0</v>
      </c>
      <c r="BQ90" s="110">
        <v>0</v>
      </c>
      <c r="BR90" s="122">
        <v>0</v>
      </c>
      <c r="BS90" s="110">
        <v>20000</v>
      </c>
      <c r="BT90" s="110">
        <v>40000</v>
      </c>
      <c r="BU90" s="64"/>
      <c r="BV90" s="109">
        <f t="shared" si="26"/>
        <v>926000</v>
      </c>
      <c r="BW90" s="109">
        <f t="shared" si="27"/>
        <v>24520000</v>
      </c>
      <c r="BX90" s="109">
        <f t="shared" si="31"/>
        <v>2307000</v>
      </c>
      <c r="BY90" s="109">
        <f t="shared" si="28"/>
        <v>60000</v>
      </c>
      <c r="BZ90" s="109">
        <f t="shared" si="32"/>
        <v>27813000</v>
      </c>
    </row>
    <row r="91" spans="1:78" ht="16.5">
      <c r="A91" s="75"/>
      <c r="B91" s="146">
        <v>1</v>
      </c>
      <c r="C91" s="76">
        <f>人事費!B91</f>
        <v>7</v>
      </c>
      <c r="D91" s="76">
        <f>人事費!D91</f>
        <v>16</v>
      </c>
      <c r="E91" s="76">
        <f>人事費!E91</f>
        <v>2</v>
      </c>
      <c r="F91" s="76">
        <f>人事費!F91</f>
        <v>0</v>
      </c>
      <c r="G91" s="76">
        <f>人事費!G91</f>
        <v>1</v>
      </c>
      <c r="H91" s="76">
        <f>人事費!H91</f>
        <v>0</v>
      </c>
      <c r="I91" s="76">
        <f>人事費!I91</f>
        <v>0</v>
      </c>
      <c r="J91" s="77">
        <f t="shared" si="29"/>
        <v>16</v>
      </c>
      <c r="K91" s="442">
        <v>1</v>
      </c>
      <c r="L91" s="142" t="s">
        <v>219</v>
      </c>
      <c r="M91" s="143">
        <f t="shared" si="23"/>
        <v>25249548</v>
      </c>
      <c r="N91" s="110">
        <v>136000</v>
      </c>
      <c r="O91" s="110">
        <v>59000</v>
      </c>
      <c r="P91" s="114">
        <v>0</v>
      </c>
      <c r="Q91" s="114">
        <v>0</v>
      </c>
      <c r="R91" s="116">
        <f t="shared" si="24"/>
        <v>64200</v>
      </c>
      <c r="S91" s="113">
        <v>0</v>
      </c>
      <c r="T91" s="113">
        <v>0</v>
      </c>
      <c r="U91" s="114">
        <v>0</v>
      </c>
      <c r="V91" s="114">
        <v>0</v>
      </c>
      <c r="W91" s="114">
        <v>0</v>
      </c>
      <c r="X91" s="114">
        <v>68250</v>
      </c>
      <c r="Y91" s="113">
        <v>80000</v>
      </c>
      <c r="Z91" s="116">
        <f t="shared" si="30"/>
        <v>32000</v>
      </c>
      <c r="AA91" s="114">
        <v>96000</v>
      </c>
      <c r="AB91" s="116">
        <f t="shared" si="33"/>
        <v>43000</v>
      </c>
      <c r="AC91" s="126">
        <v>0</v>
      </c>
      <c r="AD91" s="116">
        <f t="shared" si="25"/>
        <v>247400</v>
      </c>
      <c r="AE91" s="114">
        <v>0</v>
      </c>
      <c r="AF91" s="116">
        <v>19560</v>
      </c>
      <c r="AG91" s="114">
        <v>12600</v>
      </c>
      <c r="AH91" s="113">
        <v>6300</v>
      </c>
      <c r="AI91" s="114">
        <v>0</v>
      </c>
      <c r="AJ91" s="114">
        <v>0</v>
      </c>
      <c r="AK91" s="114">
        <v>0</v>
      </c>
      <c r="AL91" s="114">
        <v>0</v>
      </c>
      <c r="AM91" s="114">
        <v>0</v>
      </c>
      <c r="AN91" s="114">
        <v>6000</v>
      </c>
      <c r="AO91" s="113">
        <v>0</v>
      </c>
      <c r="AP91" s="113"/>
      <c r="AQ91" s="113">
        <v>0</v>
      </c>
      <c r="AR91" s="113">
        <v>5000</v>
      </c>
      <c r="AS91" s="113"/>
      <c r="AT91" s="117">
        <f>VLOOKUP(L91,人事費!A:X,13,FALSE)</f>
        <v>14008110</v>
      </c>
      <c r="AU91" s="117">
        <f>VLOOKUP(L91,人事費!A:X,14,FALSE)</f>
        <v>0</v>
      </c>
      <c r="AV91" s="140">
        <v>1304700</v>
      </c>
      <c r="AW91" s="116">
        <v>231800</v>
      </c>
      <c r="AX91" s="70"/>
      <c r="AY91" s="125">
        <v>31360</v>
      </c>
      <c r="AZ91" s="119"/>
      <c r="BA91" s="119"/>
      <c r="BB91" s="119"/>
      <c r="BC91" s="119"/>
      <c r="BD91" s="120">
        <v>23500</v>
      </c>
      <c r="BE91" s="121">
        <v>0</v>
      </c>
      <c r="BF91" s="117">
        <f>VLOOKUP(L91,人事費!A:X,22,FALSE)</f>
        <v>1552861</v>
      </c>
      <c r="BG91" s="117">
        <f>VLOOKUP(L91,人事費!A:X,23,FALSE)</f>
        <v>1591252</v>
      </c>
      <c r="BH91" s="117">
        <f>VLOOKUP(L91,人事費!A:X,15,FALSE)+VLOOKUP(L91,人事費!A:X,19,FALSE)</f>
        <v>1267535</v>
      </c>
      <c r="BI91" s="117">
        <f>VLOOKUP(L91,人事費!A:X,16,FALSE)</f>
        <v>318798</v>
      </c>
      <c r="BJ91" s="117">
        <f>VLOOKUP(L91,人事費!A:X,17,FALSE)+VLOOKUP(L91,人事費!A:X,18,FALSE)</f>
        <v>1035046</v>
      </c>
      <c r="BK91" s="111">
        <v>25000</v>
      </c>
      <c r="BL91" s="117">
        <f>VLOOKUP(L91,人事費!A:X,20,FALSE)</f>
        <v>174400</v>
      </c>
      <c r="BM91" s="110">
        <v>0</v>
      </c>
      <c r="BN91" s="110">
        <v>0</v>
      </c>
      <c r="BO91" s="110">
        <v>2809876</v>
      </c>
      <c r="BP91" s="110">
        <v>0</v>
      </c>
      <c r="BQ91" s="110">
        <v>0</v>
      </c>
      <c r="BR91" s="122">
        <v>0</v>
      </c>
      <c r="BS91" s="110">
        <v>0</v>
      </c>
      <c r="BT91" s="110">
        <v>0</v>
      </c>
      <c r="BU91" s="64"/>
      <c r="BV91" s="109">
        <f t="shared" si="26"/>
        <v>875000</v>
      </c>
      <c r="BW91" s="109">
        <f t="shared" si="27"/>
        <v>21564000</v>
      </c>
      <c r="BX91" s="109">
        <f t="shared" si="31"/>
        <v>2810000</v>
      </c>
      <c r="BY91" s="109">
        <f t="shared" si="28"/>
        <v>0</v>
      </c>
      <c r="BZ91" s="109">
        <f t="shared" si="32"/>
        <v>25249000</v>
      </c>
    </row>
    <row r="92" spans="1:78" ht="16.5">
      <c r="A92" s="75"/>
      <c r="B92" s="146">
        <v>1</v>
      </c>
      <c r="C92" s="76">
        <f>人事費!B92</f>
        <v>7</v>
      </c>
      <c r="D92" s="76">
        <f>人事費!D92</f>
        <v>17</v>
      </c>
      <c r="E92" s="76">
        <f>人事費!E92</f>
        <v>2</v>
      </c>
      <c r="F92" s="76">
        <f>人事費!F92</f>
        <v>0</v>
      </c>
      <c r="G92" s="76">
        <f>人事費!G92</f>
        <v>1</v>
      </c>
      <c r="H92" s="76">
        <f>人事費!H92</f>
        <v>0</v>
      </c>
      <c r="I92" s="76">
        <f>人事費!I92</f>
        <v>0</v>
      </c>
      <c r="J92" s="77">
        <f t="shared" si="29"/>
        <v>17</v>
      </c>
      <c r="K92" s="442">
        <v>0</v>
      </c>
      <c r="L92" s="142" t="s">
        <v>93</v>
      </c>
      <c r="M92" s="143">
        <f t="shared" si="23"/>
        <v>25527337</v>
      </c>
      <c r="N92" s="110">
        <v>136000</v>
      </c>
      <c r="O92" s="110">
        <v>59000</v>
      </c>
      <c r="P92" s="114">
        <v>0</v>
      </c>
      <c r="Q92" s="114">
        <v>0</v>
      </c>
      <c r="R92" s="116">
        <f t="shared" si="24"/>
        <v>64200</v>
      </c>
      <c r="S92" s="113">
        <v>0</v>
      </c>
      <c r="T92" s="113">
        <v>0</v>
      </c>
      <c r="U92" s="114">
        <v>0</v>
      </c>
      <c r="V92" s="114">
        <v>0</v>
      </c>
      <c r="W92" s="114">
        <v>0</v>
      </c>
      <c r="X92" s="114">
        <v>164250</v>
      </c>
      <c r="Y92" s="113">
        <v>60000</v>
      </c>
      <c r="Z92" s="116">
        <f t="shared" si="30"/>
        <v>34000</v>
      </c>
      <c r="AA92" s="114">
        <v>0</v>
      </c>
      <c r="AB92" s="116">
        <f t="shared" si="33"/>
        <v>43000</v>
      </c>
      <c r="AC92" s="126">
        <v>0</v>
      </c>
      <c r="AD92" s="116">
        <f t="shared" si="25"/>
        <v>247400</v>
      </c>
      <c r="AE92" s="114">
        <v>0</v>
      </c>
      <c r="AF92" s="116">
        <v>19560</v>
      </c>
      <c r="AG92" s="114">
        <v>7200</v>
      </c>
      <c r="AH92" s="113">
        <v>3600</v>
      </c>
      <c r="AI92" s="114">
        <v>0</v>
      </c>
      <c r="AJ92" s="114">
        <v>0</v>
      </c>
      <c r="AK92" s="114">
        <v>0</v>
      </c>
      <c r="AL92" s="114">
        <v>0</v>
      </c>
      <c r="AM92" s="114">
        <v>0</v>
      </c>
      <c r="AN92" s="114">
        <v>0</v>
      </c>
      <c r="AO92" s="113">
        <v>0</v>
      </c>
      <c r="AP92" s="113"/>
      <c r="AQ92" s="113">
        <v>0</v>
      </c>
      <c r="AR92" s="113">
        <v>4000</v>
      </c>
      <c r="AS92" s="113"/>
      <c r="AT92" s="117">
        <f>VLOOKUP(L92,人事費!A:X,13,FALSE)</f>
        <v>14518461</v>
      </c>
      <c r="AU92" s="117">
        <f>VLOOKUP(L92,人事費!A:X,14,FALSE)</f>
        <v>0</v>
      </c>
      <c r="AV92" s="140">
        <v>1304700</v>
      </c>
      <c r="AW92" s="116">
        <v>231800</v>
      </c>
      <c r="AX92" s="70"/>
      <c r="AY92" s="125">
        <v>31360</v>
      </c>
      <c r="AZ92" s="119"/>
      <c r="BA92" s="119"/>
      <c r="BB92" s="119"/>
      <c r="BC92" s="119"/>
      <c r="BD92" s="120">
        <v>23500</v>
      </c>
      <c r="BE92" s="121">
        <v>0</v>
      </c>
      <c r="BF92" s="117">
        <f>VLOOKUP(L92,人事費!A:X,22,FALSE)</f>
        <v>1474233</v>
      </c>
      <c r="BG92" s="117">
        <f>VLOOKUP(L92,人事費!A:X,23,FALSE)</f>
        <v>1668639</v>
      </c>
      <c r="BH92" s="117">
        <f>VLOOKUP(L92,人事費!A:X,15,FALSE)+VLOOKUP(L92,人事費!A:X,19,FALSE)</f>
        <v>1303903</v>
      </c>
      <c r="BI92" s="117">
        <f>VLOOKUP(L92,人事費!A:X,16,FALSE)</f>
        <v>316745</v>
      </c>
      <c r="BJ92" s="117">
        <f>VLOOKUP(L92,人事費!A:X,17,FALSE)+VLOOKUP(L92,人事費!A:X,18,FALSE)</f>
        <v>1119090</v>
      </c>
      <c r="BK92" s="111">
        <v>24000</v>
      </c>
      <c r="BL92" s="117">
        <f>VLOOKUP(L92,人事費!A:X,20,FALSE)</f>
        <v>232000</v>
      </c>
      <c r="BM92" s="110">
        <v>0</v>
      </c>
      <c r="BN92" s="110">
        <v>0</v>
      </c>
      <c r="BO92" s="110">
        <v>2163360</v>
      </c>
      <c r="BP92" s="110">
        <v>0</v>
      </c>
      <c r="BQ92" s="110">
        <v>0</v>
      </c>
      <c r="BR92" s="122">
        <v>273336</v>
      </c>
      <c r="BS92" s="110">
        <v>0</v>
      </c>
      <c r="BT92" s="110">
        <v>0</v>
      </c>
      <c r="BU92" s="64"/>
      <c r="BV92" s="109">
        <f t="shared" si="26"/>
        <v>842000</v>
      </c>
      <c r="BW92" s="109">
        <f t="shared" si="27"/>
        <v>22248000</v>
      </c>
      <c r="BX92" s="109">
        <f t="shared" si="31"/>
        <v>2437000</v>
      </c>
      <c r="BY92" s="109">
        <f t="shared" si="28"/>
        <v>0</v>
      </c>
      <c r="BZ92" s="109">
        <f t="shared" si="32"/>
        <v>25527000</v>
      </c>
    </row>
    <row r="93" spans="1:78" ht="16.5">
      <c r="A93" s="75"/>
      <c r="B93" s="146"/>
      <c r="C93" s="76">
        <f>人事費!B93</f>
        <v>6</v>
      </c>
      <c r="D93" s="76">
        <f>人事費!D93</f>
        <v>15</v>
      </c>
      <c r="E93" s="76">
        <f>人事費!E93</f>
        <v>0</v>
      </c>
      <c r="F93" s="76">
        <f>人事費!F93</f>
        <v>0</v>
      </c>
      <c r="G93" s="76">
        <f>人事費!G93</f>
        <v>0</v>
      </c>
      <c r="H93" s="76">
        <f>人事費!H93</f>
        <v>0</v>
      </c>
      <c r="I93" s="76">
        <f>人事費!I93</f>
        <v>0</v>
      </c>
      <c r="J93" s="77">
        <f t="shared" si="29"/>
        <v>15</v>
      </c>
      <c r="K93" s="442">
        <v>0</v>
      </c>
      <c r="L93" s="142" t="s">
        <v>220</v>
      </c>
      <c r="M93" s="143">
        <f t="shared" si="23"/>
        <v>21450009</v>
      </c>
      <c r="N93" s="110">
        <v>120000</v>
      </c>
      <c r="O93" s="110">
        <v>51000</v>
      </c>
      <c r="P93" s="114">
        <v>0</v>
      </c>
      <c r="Q93" s="114">
        <v>0</v>
      </c>
      <c r="R93" s="116">
        <f t="shared" si="24"/>
        <v>63600</v>
      </c>
      <c r="S93" s="113">
        <v>0</v>
      </c>
      <c r="T93" s="113">
        <v>0</v>
      </c>
      <c r="U93" s="114">
        <v>0</v>
      </c>
      <c r="V93" s="114">
        <v>0</v>
      </c>
      <c r="W93" s="114">
        <v>0</v>
      </c>
      <c r="X93" s="114">
        <v>68250</v>
      </c>
      <c r="Y93" s="113">
        <v>60000</v>
      </c>
      <c r="Z93" s="116">
        <f t="shared" si="30"/>
        <v>30000</v>
      </c>
      <c r="AA93" s="114">
        <v>96000</v>
      </c>
      <c r="AB93" s="116">
        <f t="shared" si="33"/>
        <v>42000</v>
      </c>
      <c r="AC93" s="126">
        <v>0</v>
      </c>
      <c r="AD93" s="116">
        <f t="shared" si="25"/>
        <v>241200</v>
      </c>
      <c r="AE93" s="114">
        <v>0</v>
      </c>
      <c r="AF93" s="116">
        <v>18480</v>
      </c>
      <c r="AG93" s="114">
        <v>8200</v>
      </c>
      <c r="AH93" s="113">
        <v>4100</v>
      </c>
      <c r="AI93" s="114">
        <v>0</v>
      </c>
      <c r="AJ93" s="114">
        <v>0</v>
      </c>
      <c r="AK93" s="114">
        <v>0</v>
      </c>
      <c r="AL93" s="114">
        <v>0</v>
      </c>
      <c r="AM93" s="114">
        <v>0</v>
      </c>
      <c r="AN93" s="114">
        <v>0</v>
      </c>
      <c r="AO93" s="113">
        <v>0</v>
      </c>
      <c r="AP93" s="113"/>
      <c r="AQ93" s="113">
        <v>0</v>
      </c>
      <c r="AR93" s="113">
        <v>0</v>
      </c>
      <c r="AS93" s="113"/>
      <c r="AT93" s="117">
        <f>VLOOKUP(L93,人事費!A:X,13,FALSE)</f>
        <v>12384752</v>
      </c>
      <c r="AU93" s="117">
        <f>VLOOKUP(L93,人事費!A:X,14,FALSE)</f>
        <v>0</v>
      </c>
      <c r="AV93" s="116">
        <v>0</v>
      </c>
      <c r="AW93" s="116">
        <v>0</v>
      </c>
      <c r="AX93" s="70"/>
      <c r="AY93" s="125">
        <v>26880</v>
      </c>
      <c r="AZ93" s="119"/>
      <c r="BA93" s="119"/>
      <c r="BB93" s="119"/>
      <c r="BC93" s="119"/>
      <c r="BD93" s="120">
        <v>23500</v>
      </c>
      <c r="BE93" s="121">
        <v>0</v>
      </c>
      <c r="BF93" s="117">
        <f>VLOOKUP(L93,人事費!A:X,22,FALSE)</f>
        <v>1440628</v>
      </c>
      <c r="BG93" s="117">
        <f>VLOOKUP(L93,人事費!A:X,23,FALSE)</f>
        <v>1410082</v>
      </c>
      <c r="BH93" s="117">
        <f>VLOOKUP(L93,人事費!A:X,15,FALSE)+VLOOKUP(L93,人事費!A:X,19,FALSE)</f>
        <v>1136668</v>
      </c>
      <c r="BI93" s="117">
        <f>VLOOKUP(L93,人事費!A:X,16,FALSE)</f>
        <v>301258</v>
      </c>
      <c r="BJ93" s="117">
        <f>VLOOKUP(L93,人事費!A:X,17,FALSE)+VLOOKUP(L93,人事費!A:X,18,FALSE)</f>
        <v>867283</v>
      </c>
      <c r="BK93" s="111">
        <v>16000</v>
      </c>
      <c r="BL93" s="117">
        <f>VLOOKUP(L93,人事費!A:X,20,FALSE)</f>
        <v>178600</v>
      </c>
      <c r="BM93" s="110">
        <v>0</v>
      </c>
      <c r="BN93" s="110">
        <v>0</v>
      </c>
      <c r="BO93" s="110">
        <v>2022600</v>
      </c>
      <c r="BP93" s="110">
        <v>0</v>
      </c>
      <c r="BQ93" s="122">
        <v>0</v>
      </c>
      <c r="BR93" s="122">
        <v>248928</v>
      </c>
      <c r="BS93" s="110">
        <v>590000</v>
      </c>
      <c r="BT93" s="110">
        <v>0</v>
      </c>
      <c r="BU93" s="64"/>
      <c r="BV93" s="109">
        <f t="shared" si="26"/>
        <v>803000</v>
      </c>
      <c r="BW93" s="109">
        <f t="shared" si="27"/>
        <v>17786000</v>
      </c>
      <c r="BX93" s="109">
        <f t="shared" si="31"/>
        <v>2272000</v>
      </c>
      <c r="BY93" s="109">
        <f t="shared" si="28"/>
        <v>590000</v>
      </c>
      <c r="BZ93" s="109">
        <f t="shared" si="32"/>
        <v>21451000</v>
      </c>
    </row>
    <row r="94" spans="1:78" ht="16.5">
      <c r="A94" s="75"/>
      <c r="B94" s="146">
        <v>1</v>
      </c>
      <c r="C94" s="76">
        <f>人事費!B94</f>
        <v>7</v>
      </c>
      <c r="D94" s="76">
        <f>人事費!D94</f>
        <v>16</v>
      </c>
      <c r="E94" s="76">
        <f>人事費!E94</f>
        <v>2</v>
      </c>
      <c r="F94" s="76">
        <f>人事費!F94</f>
        <v>0</v>
      </c>
      <c r="G94" s="76">
        <f>人事費!G94</f>
        <v>1</v>
      </c>
      <c r="H94" s="76">
        <f>人事費!H94</f>
        <v>0</v>
      </c>
      <c r="I94" s="76">
        <f>人事費!I94</f>
        <v>0</v>
      </c>
      <c r="J94" s="77">
        <f t="shared" si="29"/>
        <v>16</v>
      </c>
      <c r="K94" s="442">
        <v>1</v>
      </c>
      <c r="L94" s="142" t="s">
        <v>387</v>
      </c>
      <c r="M94" s="143">
        <f t="shared" si="23"/>
        <v>26040217</v>
      </c>
      <c r="N94" s="110">
        <v>136000</v>
      </c>
      <c r="O94" s="110">
        <v>59000</v>
      </c>
      <c r="P94" s="114">
        <v>0</v>
      </c>
      <c r="Q94" s="114">
        <v>0</v>
      </c>
      <c r="R94" s="116">
        <f t="shared" si="24"/>
        <v>64200</v>
      </c>
      <c r="S94" s="113">
        <v>0</v>
      </c>
      <c r="T94" s="113">
        <v>0</v>
      </c>
      <c r="U94" s="114">
        <v>0</v>
      </c>
      <c r="V94" s="114">
        <v>0</v>
      </c>
      <c r="W94" s="114">
        <v>0</v>
      </c>
      <c r="X94" s="114">
        <v>68000</v>
      </c>
      <c r="Y94" s="113">
        <v>60000</v>
      </c>
      <c r="Z94" s="116">
        <f t="shared" si="30"/>
        <v>32000</v>
      </c>
      <c r="AA94" s="114">
        <v>96000</v>
      </c>
      <c r="AB94" s="116">
        <f t="shared" si="33"/>
        <v>43000</v>
      </c>
      <c r="AC94" s="126">
        <v>0</v>
      </c>
      <c r="AD94" s="116">
        <f t="shared" si="25"/>
        <v>247400</v>
      </c>
      <c r="AE94" s="114">
        <v>0</v>
      </c>
      <c r="AF94" s="116">
        <v>19560</v>
      </c>
      <c r="AG94" s="114">
        <v>8600</v>
      </c>
      <c r="AH94" s="113">
        <v>4300</v>
      </c>
      <c r="AI94" s="114">
        <v>0</v>
      </c>
      <c r="AJ94" s="114">
        <v>0</v>
      </c>
      <c r="AK94" s="114">
        <v>0</v>
      </c>
      <c r="AL94" s="114">
        <v>0</v>
      </c>
      <c r="AM94" s="114">
        <v>0</v>
      </c>
      <c r="AN94" s="114">
        <v>6000</v>
      </c>
      <c r="AO94" s="113">
        <v>0</v>
      </c>
      <c r="AP94" s="113"/>
      <c r="AQ94" s="113">
        <v>0</v>
      </c>
      <c r="AR94" s="113">
        <v>5000</v>
      </c>
      <c r="AS94" s="113"/>
      <c r="AT94" s="117">
        <f>VLOOKUP(L94,人事費!A:X,13,FALSE)</f>
        <v>13257630</v>
      </c>
      <c r="AU94" s="117">
        <f>VLOOKUP(L94,人事費!A:X,14,FALSE)</f>
        <v>0</v>
      </c>
      <c r="AV94" s="140">
        <v>1325620</v>
      </c>
      <c r="AW94" s="116">
        <v>231800</v>
      </c>
      <c r="AX94" s="70"/>
      <c r="AY94" s="125">
        <v>31360</v>
      </c>
      <c r="AZ94" s="119"/>
      <c r="BA94" s="119"/>
      <c r="BB94" s="119"/>
      <c r="BC94" s="119"/>
      <c r="BD94" s="120">
        <v>23500</v>
      </c>
      <c r="BE94" s="121">
        <v>0</v>
      </c>
      <c r="BF94" s="117">
        <f>VLOOKUP(L94,人事費!A:X,22,FALSE)</f>
        <v>1514688</v>
      </c>
      <c r="BG94" s="117">
        <f>VLOOKUP(L94,人事費!A:X,23,FALSE)</f>
        <v>1522794</v>
      </c>
      <c r="BH94" s="117">
        <f>VLOOKUP(L94,人事費!A:X,15,FALSE)+VLOOKUP(L94,人事費!A:X,19,FALSE)</f>
        <v>1239303</v>
      </c>
      <c r="BI94" s="117">
        <f>VLOOKUP(L94,人事費!A:X,16,FALSE)</f>
        <v>314119</v>
      </c>
      <c r="BJ94" s="117">
        <f>VLOOKUP(L94,人事費!A:X,17,FALSE)+VLOOKUP(L94,人事費!A:X,18,FALSE)</f>
        <v>1003491</v>
      </c>
      <c r="BK94" s="111">
        <v>20500</v>
      </c>
      <c r="BL94" s="117">
        <f>VLOOKUP(L94,人事費!A:X,20,FALSE)</f>
        <v>196000</v>
      </c>
      <c r="BM94" s="110">
        <v>0</v>
      </c>
      <c r="BN94" s="110">
        <v>0</v>
      </c>
      <c r="BO94" s="110">
        <v>4387052</v>
      </c>
      <c r="BP94" s="110">
        <v>0</v>
      </c>
      <c r="BQ94" s="110">
        <v>0</v>
      </c>
      <c r="BR94" s="122">
        <v>123300</v>
      </c>
      <c r="BS94" s="110">
        <v>0</v>
      </c>
      <c r="BT94" s="110">
        <v>0</v>
      </c>
      <c r="BU94" s="64"/>
      <c r="BV94" s="109">
        <f t="shared" si="26"/>
        <v>849000</v>
      </c>
      <c r="BW94" s="109">
        <f t="shared" si="27"/>
        <v>20681000</v>
      </c>
      <c r="BX94" s="109">
        <f t="shared" si="31"/>
        <v>4510000</v>
      </c>
      <c r="BY94" s="109">
        <f t="shared" si="28"/>
        <v>0</v>
      </c>
      <c r="BZ94" s="109">
        <f t="shared" si="32"/>
        <v>26040000</v>
      </c>
    </row>
    <row r="95" spans="1:78" ht="16.5">
      <c r="A95" s="75"/>
      <c r="B95" s="146">
        <v>1</v>
      </c>
      <c r="C95" s="76">
        <f>人事費!B95</f>
        <v>7</v>
      </c>
      <c r="D95" s="76">
        <f>人事費!D95</f>
        <v>17</v>
      </c>
      <c r="E95" s="76">
        <f>人事費!E95</f>
        <v>2</v>
      </c>
      <c r="F95" s="76">
        <f>人事費!F95</f>
        <v>0</v>
      </c>
      <c r="G95" s="76">
        <f>人事費!G95</f>
        <v>1</v>
      </c>
      <c r="H95" s="76">
        <f>人事費!H95</f>
        <v>0</v>
      </c>
      <c r="I95" s="76">
        <f>人事費!I95</f>
        <v>0</v>
      </c>
      <c r="J95" s="77">
        <f t="shared" si="29"/>
        <v>17</v>
      </c>
      <c r="K95" s="442">
        <v>2</v>
      </c>
      <c r="L95" s="142" t="s">
        <v>221</v>
      </c>
      <c r="M95" s="143">
        <f t="shared" si="23"/>
        <v>28426322</v>
      </c>
      <c r="N95" s="110">
        <v>136000</v>
      </c>
      <c r="O95" s="110">
        <v>59000</v>
      </c>
      <c r="P95" s="114">
        <v>0</v>
      </c>
      <c r="Q95" s="114">
        <v>0</v>
      </c>
      <c r="R95" s="116">
        <f t="shared" si="24"/>
        <v>64200</v>
      </c>
      <c r="S95" s="113">
        <v>30000</v>
      </c>
      <c r="T95" s="113">
        <v>3000</v>
      </c>
      <c r="U95" s="114">
        <v>0</v>
      </c>
      <c r="V95" s="114">
        <v>0</v>
      </c>
      <c r="W95" s="114">
        <v>0</v>
      </c>
      <c r="X95" s="114">
        <v>59250</v>
      </c>
      <c r="Y95" s="113">
        <v>80000</v>
      </c>
      <c r="Z95" s="116">
        <f t="shared" si="30"/>
        <v>34000</v>
      </c>
      <c r="AA95" s="114">
        <v>105000</v>
      </c>
      <c r="AB95" s="116">
        <f t="shared" si="33"/>
        <v>43000</v>
      </c>
      <c r="AC95" s="126">
        <v>0</v>
      </c>
      <c r="AD95" s="116">
        <f t="shared" si="25"/>
        <v>247400</v>
      </c>
      <c r="AE95" s="114">
        <v>0</v>
      </c>
      <c r="AF95" s="116">
        <v>19560</v>
      </c>
      <c r="AG95" s="114">
        <v>7800</v>
      </c>
      <c r="AH95" s="113">
        <v>3900</v>
      </c>
      <c r="AI95" s="114">
        <v>0</v>
      </c>
      <c r="AJ95" s="114">
        <v>0</v>
      </c>
      <c r="AK95" s="114">
        <v>0</v>
      </c>
      <c r="AL95" s="114">
        <v>0</v>
      </c>
      <c r="AM95" s="114">
        <v>0</v>
      </c>
      <c r="AN95" s="114">
        <v>12000</v>
      </c>
      <c r="AO95" s="113">
        <v>0</v>
      </c>
      <c r="AP95" s="113"/>
      <c r="AQ95" s="113">
        <v>0</v>
      </c>
      <c r="AR95" s="113">
        <v>619000</v>
      </c>
      <c r="AS95" s="113"/>
      <c r="AT95" s="117">
        <f>VLOOKUP(L95,人事費!A:X,13,FALSE)</f>
        <v>15409734</v>
      </c>
      <c r="AU95" s="117">
        <f>VLOOKUP(L95,人事費!A:X,14,FALSE)</f>
        <v>0</v>
      </c>
      <c r="AV95" s="140">
        <v>1325620</v>
      </c>
      <c r="AW95" s="116">
        <v>231800</v>
      </c>
      <c r="AX95" s="70"/>
      <c r="AY95" s="125">
        <v>31360</v>
      </c>
      <c r="AZ95" s="119"/>
      <c r="BA95" s="119"/>
      <c r="BB95" s="119"/>
      <c r="BC95" s="119"/>
      <c r="BD95" s="120">
        <v>23500</v>
      </c>
      <c r="BE95" s="121">
        <v>0</v>
      </c>
      <c r="BF95" s="117">
        <f>VLOOKUP(L95,人事費!A:X,22,FALSE)</f>
        <v>1652919</v>
      </c>
      <c r="BG95" s="117">
        <f>VLOOKUP(L95,人事費!A:X,23,FALSE)</f>
        <v>1765073</v>
      </c>
      <c r="BH95" s="117">
        <f>VLOOKUP(L95,人事費!A:X,15,FALSE)+VLOOKUP(L95,人事費!A:X,19,FALSE)</f>
        <v>1425871</v>
      </c>
      <c r="BI95" s="117">
        <f>VLOOKUP(L95,人事費!A:X,16,FALSE)</f>
        <v>380288</v>
      </c>
      <c r="BJ95" s="117">
        <f>VLOOKUP(L95,人事費!A:X,17,FALSE)+VLOOKUP(L95,人事費!A:X,18,FALSE)</f>
        <v>1082873</v>
      </c>
      <c r="BK95" s="111">
        <v>26500</v>
      </c>
      <c r="BL95" s="117">
        <f>VLOOKUP(L95,人事費!A:X,20,FALSE)</f>
        <v>252000</v>
      </c>
      <c r="BM95" s="110">
        <v>24000</v>
      </c>
      <c r="BN95" s="110">
        <v>0</v>
      </c>
      <c r="BO95" s="110">
        <v>2955262</v>
      </c>
      <c r="BP95" s="110">
        <v>0</v>
      </c>
      <c r="BQ95" s="110">
        <v>0</v>
      </c>
      <c r="BR95" s="122">
        <v>266412</v>
      </c>
      <c r="BS95" s="110">
        <v>0</v>
      </c>
      <c r="BT95" s="110">
        <v>50000</v>
      </c>
      <c r="BU95" s="64"/>
      <c r="BV95" s="109">
        <f t="shared" si="26"/>
        <v>1523000</v>
      </c>
      <c r="BW95" s="109">
        <f t="shared" si="27"/>
        <v>23632000</v>
      </c>
      <c r="BX95" s="109">
        <f t="shared" si="31"/>
        <v>3222000</v>
      </c>
      <c r="BY95" s="109">
        <f t="shared" si="28"/>
        <v>50000</v>
      </c>
      <c r="BZ95" s="109">
        <f t="shared" si="32"/>
        <v>28427000</v>
      </c>
    </row>
    <row r="96" spans="1:78" ht="16.5">
      <c r="A96" s="75"/>
      <c r="B96" s="146">
        <v>1</v>
      </c>
      <c r="C96" s="76">
        <f>人事費!B96</f>
        <v>7</v>
      </c>
      <c r="D96" s="76">
        <f>人事費!D96</f>
        <v>16</v>
      </c>
      <c r="E96" s="76">
        <f>人事費!E96</f>
        <v>2</v>
      </c>
      <c r="F96" s="76">
        <f>人事費!F96</f>
        <v>0</v>
      </c>
      <c r="G96" s="76">
        <f>人事費!G96</f>
        <v>1</v>
      </c>
      <c r="H96" s="76">
        <f>人事費!H96</f>
        <v>0</v>
      </c>
      <c r="I96" s="76">
        <f>人事費!I96</f>
        <v>0</v>
      </c>
      <c r="J96" s="77">
        <f t="shared" si="29"/>
        <v>16</v>
      </c>
      <c r="K96" s="442">
        <v>1</v>
      </c>
      <c r="L96" s="142" t="s">
        <v>222</v>
      </c>
      <c r="M96" s="143">
        <f t="shared" si="23"/>
        <v>29039141</v>
      </c>
      <c r="N96" s="110">
        <v>136000</v>
      </c>
      <c r="O96" s="110">
        <v>59000</v>
      </c>
      <c r="P96" s="114">
        <v>0</v>
      </c>
      <c r="Q96" s="114">
        <v>0</v>
      </c>
      <c r="R96" s="116">
        <f t="shared" si="24"/>
        <v>64200</v>
      </c>
      <c r="S96" s="113">
        <v>30000</v>
      </c>
      <c r="T96" s="113">
        <v>3000</v>
      </c>
      <c r="U96" s="114">
        <v>0</v>
      </c>
      <c r="V96" s="114">
        <v>0</v>
      </c>
      <c r="W96" s="114">
        <v>0</v>
      </c>
      <c r="X96" s="114">
        <v>0</v>
      </c>
      <c r="Y96" s="113">
        <v>60000</v>
      </c>
      <c r="Z96" s="116">
        <f t="shared" si="30"/>
        <v>32000</v>
      </c>
      <c r="AA96" s="114">
        <v>164250</v>
      </c>
      <c r="AB96" s="116">
        <f t="shared" si="33"/>
        <v>43000</v>
      </c>
      <c r="AC96" s="126">
        <v>0</v>
      </c>
      <c r="AD96" s="116">
        <f t="shared" si="25"/>
        <v>247400</v>
      </c>
      <c r="AE96" s="114">
        <v>0</v>
      </c>
      <c r="AF96" s="116">
        <v>19560</v>
      </c>
      <c r="AG96" s="114">
        <v>11800</v>
      </c>
      <c r="AH96" s="113">
        <v>5900</v>
      </c>
      <c r="AI96" s="114">
        <v>0</v>
      </c>
      <c r="AJ96" s="114">
        <v>0</v>
      </c>
      <c r="AK96" s="114">
        <v>0</v>
      </c>
      <c r="AL96" s="114">
        <v>0</v>
      </c>
      <c r="AM96" s="114">
        <v>0</v>
      </c>
      <c r="AN96" s="114">
        <v>6000</v>
      </c>
      <c r="AO96" s="113">
        <v>0</v>
      </c>
      <c r="AP96" s="113"/>
      <c r="AQ96" s="113">
        <v>0</v>
      </c>
      <c r="AR96" s="113">
        <v>15000</v>
      </c>
      <c r="AS96" s="113"/>
      <c r="AT96" s="117">
        <f>VLOOKUP(L96,人事費!A:X,13,FALSE)</f>
        <v>14849069</v>
      </c>
      <c r="AU96" s="117">
        <f>VLOOKUP(L96,人事費!A:X,14,FALSE)</f>
        <v>0</v>
      </c>
      <c r="AV96" s="140">
        <v>1325620</v>
      </c>
      <c r="AW96" s="116">
        <v>231800</v>
      </c>
      <c r="AX96" s="70"/>
      <c r="AY96" s="125">
        <v>31360</v>
      </c>
      <c r="AZ96" s="119"/>
      <c r="BA96" s="119"/>
      <c r="BB96" s="119"/>
      <c r="BC96" s="119"/>
      <c r="BD96" s="120">
        <v>23500</v>
      </c>
      <c r="BE96" s="121">
        <v>0</v>
      </c>
      <c r="BF96" s="117">
        <f>VLOOKUP(L96,人事費!A:X,22,FALSE)</f>
        <v>1585979</v>
      </c>
      <c r="BG96" s="117">
        <f>VLOOKUP(L96,人事費!A:X,23,FALSE)</f>
        <v>1612206</v>
      </c>
      <c r="BH96" s="117">
        <f>VLOOKUP(L96,人事費!A:X,15,FALSE)+VLOOKUP(L96,人事費!A:X,19,FALSE)</f>
        <v>1388538</v>
      </c>
      <c r="BI96" s="117">
        <f>VLOOKUP(L96,人事費!A:X,16,FALSE)</f>
        <v>380339</v>
      </c>
      <c r="BJ96" s="117">
        <f>VLOOKUP(L96,人事費!A:X,17,FALSE)+VLOOKUP(L96,人事費!A:X,18,FALSE)</f>
        <v>997274</v>
      </c>
      <c r="BK96" s="111">
        <v>19500</v>
      </c>
      <c r="BL96" s="117">
        <f>VLOOKUP(L96,人事費!A:X,20,FALSE)</f>
        <v>200600</v>
      </c>
      <c r="BM96" s="110">
        <v>0</v>
      </c>
      <c r="BN96" s="110">
        <v>0</v>
      </c>
      <c r="BO96" s="110">
        <v>4021890</v>
      </c>
      <c r="BP96" s="110">
        <v>0</v>
      </c>
      <c r="BQ96" s="110">
        <v>0</v>
      </c>
      <c r="BR96" s="122">
        <v>1474356</v>
      </c>
      <c r="BS96" s="110">
        <v>0</v>
      </c>
      <c r="BT96" s="110">
        <v>0</v>
      </c>
      <c r="BU96" s="64"/>
      <c r="BV96" s="109">
        <f t="shared" si="26"/>
        <v>897000</v>
      </c>
      <c r="BW96" s="109">
        <f t="shared" si="27"/>
        <v>22646000</v>
      </c>
      <c r="BX96" s="109">
        <f t="shared" si="31"/>
        <v>5496000</v>
      </c>
      <c r="BY96" s="109">
        <f t="shared" si="28"/>
        <v>0</v>
      </c>
      <c r="BZ96" s="109">
        <f t="shared" si="32"/>
        <v>29039000</v>
      </c>
    </row>
    <row r="97" spans="1:78" ht="16.5">
      <c r="A97" s="75"/>
      <c r="B97" s="146">
        <v>1</v>
      </c>
      <c r="C97" s="76">
        <f>人事費!B97</f>
        <v>7</v>
      </c>
      <c r="D97" s="76">
        <f>人事費!D97</f>
        <v>16</v>
      </c>
      <c r="E97" s="76">
        <f>人事費!E97</f>
        <v>2</v>
      </c>
      <c r="F97" s="76">
        <f>人事費!F97</f>
        <v>0</v>
      </c>
      <c r="G97" s="76">
        <f>人事費!G97</f>
        <v>1</v>
      </c>
      <c r="H97" s="76">
        <f>人事費!H97</f>
        <v>0</v>
      </c>
      <c r="I97" s="76">
        <f>人事費!I97</f>
        <v>1</v>
      </c>
      <c r="J97" s="77">
        <f t="shared" si="29"/>
        <v>17</v>
      </c>
      <c r="K97" s="442">
        <v>0</v>
      </c>
      <c r="L97" s="142" t="s">
        <v>223</v>
      </c>
      <c r="M97" s="143">
        <f t="shared" si="23"/>
        <v>21985205</v>
      </c>
      <c r="N97" s="110">
        <v>136000</v>
      </c>
      <c r="O97" s="110">
        <v>59000</v>
      </c>
      <c r="P97" s="114">
        <v>0</v>
      </c>
      <c r="Q97" s="114">
        <v>0</v>
      </c>
      <c r="R97" s="116">
        <f t="shared" si="24"/>
        <v>64200</v>
      </c>
      <c r="S97" s="113">
        <v>0</v>
      </c>
      <c r="T97" s="113">
        <v>0</v>
      </c>
      <c r="U97" s="114">
        <v>0</v>
      </c>
      <c r="V97" s="114">
        <v>0</v>
      </c>
      <c r="W97" s="114">
        <v>0</v>
      </c>
      <c r="X97" s="114">
        <v>68250</v>
      </c>
      <c r="Y97" s="113">
        <v>0</v>
      </c>
      <c r="Z97" s="116">
        <f t="shared" si="30"/>
        <v>34000</v>
      </c>
      <c r="AA97" s="114">
        <v>96000</v>
      </c>
      <c r="AB97" s="116">
        <f t="shared" si="33"/>
        <v>43000</v>
      </c>
      <c r="AC97" s="126">
        <v>0</v>
      </c>
      <c r="AD97" s="116">
        <f t="shared" si="25"/>
        <v>247400</v>
      </c>
      <c r="AE97" s="114">
        <v>0</v>
      </c>
      <c r="AF97" s="116">
        <v>19560</v>
      </c>
      <c r="AG97" s="114">
        <v>8400</v>
      </c>
      <c r="AH97" s="113">
        <v>4200</v>
      </c>
      <c r="AI97" s="114">
        <v>0</v>
      </c>
      <c r="AJ97" s="114">
        <v>0</v>
      </c>
      <c r="AK97" s="114">
        <v>0</v>
      </c>
      <c r="AL97" s="114">
        <v>0</v>
      </c>
      <c r="AM97" s="114">
        <v>0</v>
      </c>
      <c r="AN97" s="114">
        <v>0</v>
      </c>
      <c r="AO97" s="113">
        <v>2000</v>
      </c>
      <c r="AP97" s="113"/>
      <c r="AQ97" s="113">
        <v>0</v>
      </c>
      <c r="AR97" s="113">
        <v>0</v>
      </c>
      <c r="AS97" s="113"/>
      <c r="AT97" s="117">
        <f>VLOOKUP(L97,人事費!A:X,13,FALSE)</f>
        <v>12732133</v>
      </c>
      <c r="AU97" s="117">
        <f>VLOOKUP(L97,人事費!A:X,14,FALSE)</f>
        <v>439428</v>
      </c>
      <c r="AV97" s="116">
        <v>1304700</v>
      </c>
      <c r="AW97" s="116">
        <v>231800</v>
      </c>
      <c r="AX97" s="70"/>
      <c r="AY97" s="125">
        <v>31360</v>
      </c>
      <c r="AZ97" s="119"/>
      <c r="BA97" s="119"/>
      <c r="BB97" s="119"/>
      <c r="BC97" s="119"/>
      <c r="BD97" s="120">
        <v>23500</v>
      </c>
      <c r="BE97" s="121">
        <v>0</v>
      </c>
      <c r="BF97" s="117">
        <f>VLOOKUP(L97,人事費!A:X,22,FALSE)</f>
        <v>1412703</v>
      </c>
      <c r="BG97" s="117">
        <f>VLOOKUP(L97,人事費!A:X,23,FALSE)</f>
        <v>1489612</v>
      </c>
      <c r="BH97" s="117">
        <f>VLOOKUP(L97,人事費!A:X,15,FALSE)+VLOOKUP(L97,人事費!A:X,19,FALSE)</f>
        <v>1189571</v>
      </c>
      <c r="BI97" s="117">
        <f>VLOOKUP(L97,人事費!A:X,16,FALSE)</f>
        <v>309162</v>
      </c>
      <c r="BJ97" s="117">
        <f>VLOOKUP(L97,人事費!A:X,17,FALSE)+VLOOKUP(L97,人事費!A:X,18,FALSE)</f>
        <v>989354</v>
      </c>
      <c r="BK97" s="111">
        <v>20500</v>
      </c>
      <c r="BL97" s="117">
        <f>VLOOKUP(L97,人事費!A:X,20,FALSE)</f>
        <v>222800</v>
      </c>
      <c r="BM97" s="110">
        <v>0</v>
      </c>
      <c r="BN97" s="110">
        <v>0</v>
      </c>
      <c r="BO97" s="110">
        <v>766572</v>
      </c>
      <c r="BP97" s="110">
        <v>0</v>
      </c>
      <c r="BQ97" s="110">
        <v>0</v>
      </c>
      <c r="BR97" s="122">
        <v>0</v>
      </c>
      <c r="BS97" s="110">
        <v>40000</v>
      </c>
      <c r="BT97" s="110">
        <v>0</v>
      </c>
      <c r="BU97" s="64"/>
      <c r="BV97" s="109">
        <f t="shared" si="26"/>
        <v>782000</v>
      </c>
      <c r="BW97" s="109">
        <f t="shared" si="27"/>
        <v>20397000</v>
      </c>
      <c r="BX97" s="109">
        <f t="shared" si="31"/>
        <v>767000</v>
      </c>
      <c r="BY97" s="109">
        <f t="shared" si="28"/>
        <v>40000</v>
      </c>
      <c r="BZ97" s="109">
        <f t="shared" si="32"/>
        <v>21986000</v>
      </c>
    </row>
    <row r="98" spans="1:78" ht="16.5">
      <c r="A98" s="75"/>
      <c r="B98" s="146">
        <v>1</v>
      </c>
      <c r="C98" s="76">
        <f>人事費!B98</f>
        <v>7</v>
      </c>
      <c r="D98" s="76">
        <f>人事費!D98</f>
        <v>16</v>
      </c>
      <c r="E98" s="76">
        <f>人事費!E98</f>
        <v>1</v>
      </c>
      <c r="F98" s="76">
        <f>人事費!F98</f>
        <v>0</v>
      </c>
      <c r="G98" s="76">
        <f>人事費!G98</f>
        <v>1</v>
      </c>
      <c r="H98" s="76">
        <f>人事費!H98</f>
        <v>0</v>
      </c>
      <c r="I98" s="76">
        <f>人事費!I98</f>
        <v>1</v>
      </c>
      <c r="J98" s="77">
        <f t="shared" si="29"/>
        <v>17</v>
      </c>
      <c r="K98" s="442">
        <v>0</v>
      </c>
      <c r="L98" s="142" t="s">
        <v>224</v>
      </c>
      <c r="M98" s="143">
        <f t="shared" si="23"/>
        <v>26463052</v>
      </c>
      <c r="N98" s="110">
        <v>136000</v>
      </c>
      <c r="O98" s="110">
        <v>59000</v>
      </c>
      <c r="P98" s="114">
        <v>0</v>
      </c>
      <c r="Q98" s="114">
        <v>0</v>
      </c>
      <c r="R98" s="116">
        <f t="shared" si="24"/>
        <v>64200</v>
      </c>
      <c r="S98" s="113">
        <v>0</v>
      </c>
      <c r="T98" s="113">
        <v>0</v>
      </c>
      <c r="U98" s="114">
        <v>25500</v>
      </c>
      <c r="V98" s="114">
        <v>23495</v>
      </c>
      <c r="W98" s="114">
        <v>491000</v>
      </c>
      <c r="X98" s="114">
        <v>164250</v>
      </c>
      <c r="Y98" s="113">
        <v>0</v>
      </c>
      <c r="Z98" s="116">
        <f t="shared" si="30"/>
        <v>34000</v>
      </c>
      <c r="AA98" s="114">
        <v>0</v>
      </c>
      <c r="AB98" s="116">
        <f t="shared" si="33"/>
        <v>43000</v>
      </c>
      <c r="AC98" s="126">
        <v>36118</v>
      </c>
      <c r="AD98" s="116">
        <f t="shared" si="25"/>
        <v>247400</v>
      </c>
      <c r="AE98" s="114">
        <v>0</v>
      </c>
      <c r="AF98" s="116">
        <v>19560</v>
      </c>
      <c r="AG98" s="114">
        <v>9200</v>
      </c>
      <c r="AH98" s="113">
        <v>4600</v>
      </c>
      <c r="AI98" s="114">
        <v>0</v>
      </c>
      <c r="AJ98" s="114">
        <v>0</v>
      </c>
      <c r="AK98" s="114">
        <v>4500</v>
      </c>
      <c r="AL98" s="114">
        <v>600</v>
      </c>
      <c r="AM98" s="114">
        <v>5040</v>
      </c>
      <c r="AN98" s="114">
        <v>0</v>
      </c>
      <c r="AO98" s="113">
        <v>0</v>
      </c>
      <c r="AP98" s="113"/>
      <c r="AQ98" s="113">
        <v>0</v>
      </c>
      <c r="AR98" s="113">
        <v>5000</v>
      </c>
      <c r="AS98" s="113"/>
      <c r="AT98" s="117">
        <f>VLOOKUP(L98,人事費!A:X,13,FALSE)</f>
        <v>13727524</v>
      </c>
      <c r="AU98" s="117">
        <f>VLOOKUP(L98,人事費!A:X,14,FALSE)</f>
        <v>439428</v>
      </c>
      <c r="AV98" s="140">
        <v>693900</v>
      </c>
      <c r="AW98" s="116">
        <v>231800</v>
      </c>
      <c r="AX98" s="70"/>
      <c r="AY98" s="125">
        <v>31360</v>
      </c>
      <c r="AZ98" s="119"/>
      <c r="BA98" s="119"/>
      <c r="BB98" s="119"/>
      <c r="BC98" s="119"/>
      <c r="BD98" s="120">
        <v>23500</v>
      </c>
      <c r="BE98" s="121">
        <v>0</v>
      </c>
      <c r="BF98" s="117">
        <f>VLOOKUP(L98,人事費!A:X,22,FALSE)</f>
        <v>1394271</v>
      </c>
      <c r="BG98" s="117">
        <f>VLOOKUP(L98,人事費!A:X,23,FALSE)</f>
        <v>1610844</v>
      </c>
      <c r="BH98" s="117">
        <f>VLOOKUP(L98,人事費!A:X,15,FALSE)+VLOOKUP(L98,人事費!A:X,19,FALSE)</f>
        <v>1243834</v>
      </c>
      <c r="BI98" s="117">
        <f>VLOOKUP(L98,人事費!A:X,16,FALSE)</f>
        <v>314966</v>
      </c>
      <c r="BJ98" s="117">
        <f>VLOOKUP(L98,人事費!A:X,17,FALSE)+VLOOKUP(L98,人事費!A:X,18,FALSE)</f>
        <v>1093058</v>
      </c>
      <c r="BK98" s="111">
        <v>20500</v>
      </c>
      <c r="BL98" s="117">
        <f>VLOOKUP(L98,人事費!A:X,20,FALSE)</f>
        <v>246600</v>
      </c>
      <c r="BM98" s="110">
        <v>0</v>
      </c>
      <c r="BN98" s="110">
        <v>0</v>
      </c>
      <c r="BO98" s="110">
        <v>2939496</v>
      </c>
      <c r="BP98" s="110">
        <v>0</v>
      </c>
      <c r="BQ98" s="110">
        <v>0</v>
      </c>
      <c r="BR98" s="122">
        <v>1079508</v>
      </c>
      <c r="BS98" s="110">
        <v>0</v>
      </c>
      <c r="BT98" s="110">
        <v>0</v>
      </c>
      <c r="BU98" s="64"/>
      <c r="BV98" s="109">
        <f t="shared" si="26"/>
        <v>1372000</v>
      </c>
      <c r="BW98" s="109">
        <f t="shared" si="27"/>
        <v>21072000</v>
      </c>
      <c r="BX98" s="109">
        <f t="shared" si="31"/>
        <v>4019000</v>
      </c>
      <c r="BY98" s="109">
        <f t="shared" si="28"/>
        <v>0</v>
      </c>
      <c r="BZ98" s="109">
        <f t="shared" si="32"/>
        <v>26463000</v>
      </c>
    </row>
    <row r="99" spans="1:78" ht="16.5">
      <c r="A99" s="75"/>
      <c r="B99" s="146">
        <v>1</v>
      </c>
      <c r="C99" s="76">
        <f>人事費!B99</f>
        <v>7</v>
      </c>
      <c r="D99" s="76">
        <f>人事費!D99</f>
        <v>14</v>
      </c>
      <c r="E99" s="76">
        <f>人事費!E99</f>
        <v>1</v>
      </c>
      <c r="F99" s="76">
        <f>人事費!F99</f>
        <v>0</v>
      </c>
      <c r="G99" s="76">
        <f>人事費!G99</f>
        <v>1</v>
      </c>
      <c r="H99" s="76">
        <f>人事費!H99</f>
        <v>0</v>
      </c>
      <c r="I99" s="76">
        <f>人事費!I99</f>
        <v>0</v>
      </c>
      <c r="J99" s="77">
        <f t="shared" si="29"/>
        <v>14</v>
      </c>
      <c r="K99" s="442">
        <v>1</v>
      </c>
      <c r="L99" s="142" t="s">
        <v>225</v>
      </c>
      <c r="M99" s="143">
        <f t="shared" si="23"/>
        <v>23797921</v>
      </c>
      <c r="N99" s="110">
        <v>136000</v>
      </c>
      <c r="O99" s="110">
        <v>59000</v>
      </c>
      <c r="P99" s="114">
        <v>0</v>
      </c>
      <c r="Q99" s="114">
        <v>0</v>
      </c>
      <c r="R99" s="116">
        <f t="shared" si="24"/>
        <v>64200</v>
      </c>
      <c r="S99" s="113">
        <v>0</v>
      </c>
      <c r="T99" s="113">
        <v>0</v>
      </c>
      <c r="U99" s="114">
        <v>0</v>
      </c>
      <c r="V99" s="114">
        <v>0</v>
      </c>
      <c r="W99" s="114">
        <v>0</v>
      </c>
      <c r="X99" s="114">
        <v>68250</v>
      </c>
      <c r="Y99" s="113">
        <v>60000</v>
      </c>
      <c r="Z99" s="116">
        <f t="shared" si="30"/>
        <v>28000</v>
      </c>
      <c r="AA99" s="114">
        <v>96000</v>
      </c>
      <c r="AB99" s="116">
        <f t="shared" si="33"/>
        <v>43000</v>
      </c>
      <c r="AC99" s="126">
        <v>0</v>
      </c>
      <c r="AD99" s="116">
        <f t="shared" si="25"/>
        <v>247400</v>
      </c>
      <c r="AE99" s="114">
        <v>0</v>
      </c>
      <c r="AF99" s="116">
        <v>19560</v>
      </c>
      <c r="AG99" s="114">
        <v>5200</v>
      </c>
      <c r="AH99" s="113">
        <v>2600</v>
      </c>
      <c r="AI99" s="114">
        <v>0</v>
      </c>
      <c r="AJ99" s="114">
        <v>0</v>
      </c>
      <c r="AK99" s="114">
        <v>0</v>
      </c>
      <c r="AL99" s="114">
        <v>0</v>
      </c>
      <c r="AM99" s="114">
        <v>0</v>
      </c>
      <c r="AN99" s="114">
        <v>6000</v>
      </c>
      <c r="AO99" s="113">
        <v>0</v>
      </c>
      <c r="AP99" s="113"/>
      <c r="AQ99" s="113">
        <v>0</v>
      </c>
      <c r="AR99" s="113">
        <v>0</v>
      </c>
      <c r="AS99" s="113"/>
      <c r="AT99" s="117">
        <f>VLOOKUP(L99,人事費!A:X,13,FALSE)</f>
        <v>12861705</v>
      </c>
      <c r="AU99" s="117">
        <f>VLOOKUP(L99,人事費!A:X,14,FALSE)</f>
        <v>0</v>
      </c>
      <c r="AV99" s="140">
        <v>693900</v>
      </c>
      <c r="AW99" s="116">
        <v>231800</v>
      </c>
      <c r="AX99" s="70"/>
      <c r="AY99" s="125">
        <v>31360</v>
      </c>
      <c r="AZ99" s="119"/>
      <c r="BA99" s="119"/>
      <c r="BB99" s="119"/>
      <c r="BC99" s="119"/>
      <c r="BD99" s="120">
        <v>23500</v>
      </c>
      <c r="BE99" s="121">
        <v>0</v>
      </c>
      <c r="BF99" s="117">
        <f>VLOOKUP(L99,人事費!A:X,22,FALSE)</f>
        <v>1571664</v>
      </c>
      <c r="BG99" s="117">
        <f>VLOOKUP(L99,人事費!A:X,23,FALSE)</f>
        <v>1453939</v>
      </c>
      <c r="BH99" s="117">
        <f>VLOOKUP(L99,人事費!A:X,15,FALSE)+VLOOKUP(L99,人事費!A:X,19,FALSE)</f>
        <v>1203466</v>
      </c>
      <c r="BI99" s="117">
        <f>VLOOKUP(L99,人事費!A:X,16,FALSE)</f>
        <v>345116</v>
      </c>
      <c r="BJ99" s="117">
        <f>VLOOKUP(L99,人事費!A:X,17,FALSE)+VLOOKUP(L99,人事費!A:X,18,FALSE)</f>
        <v>796391</v>
      </c>
      <c r="BK99" s="111">
        <v>19500</v>
      </c>
      <c r="BL99" s="117">
        <f>VLOOKUP(L99,人事費!A:X,20,FALSE)</f>
        <v>165600</v>
      </c>
      <c r="BM99" s="110">
        <v>0</v>
      </c>
      <c r="BN99" s="110">
        <v>0</v>
      </c>
      <c r="BO99" s="110">
        <v>3165182</v>
      </c>
      <c r="BP99" s="110">
        <v>0</v>
      </c>
      <c r="BQ99" s="122">
        <v>181608</v>
      </c>
      <c r="BR99" s="122">
        <v>217980</v>
      </c>
      <c r="BS99" s="110">
        <v>0</v>
      </c>
      <c r="BT99" s="110">
        <v>0</v>
      </c>
      <c r="BU99" s="64"/>
      <c r="BV99" s="109">
        <f t="shared" si="26"/>
        <v>835000</v>
      </c>
      <c r="BW99" s="109">
        <f t="shared" si="27"/>
        <v>19398000</v>
      </c>
      <c r="BX99" s="109">
        <f t="shared" si="31"/>
        <v>3565000</v>
      </c>
      <c r="BY99" s="109">
        <f t="shared" si="28"/>
        <v>0</v>
      </c>
      <c r="BZ99" s="109">
        <f t="shared" si="32"/>
        <v>23798000</v>
      </c>
    </row>
    <row r="100" spans="1:78" ht="16.5">
      <c r="A100" s="75"/>
      <c r="B100" s="146">
        <v>1</v>
      </c>
      <c r="C100" s="76">
        <f>人事費!B100</f>
        <v>7</v>
      </c>
      <c r="D100" s="76">
        <f>人事費!D100</f>
        <v>16</v>
      </c>
      <c r="E100" s="76">
        <f>人事費!E100</f>
        <v>2</v>
      </c>
      <c r="F100" s="76">
        <f>人事費!F100</f>
        <v>0</v>
      </c>
      <c r="G100" s="76">
        <f>人事費!G100</f>
        <v>1</v>
      </c>
      <c r="H100" s="76">
        <f>人事費!H100</f>
        <v>0</v>
      </c>
      <c r="I100" s="76">
        <f>人事費!I100</f>
        <v>1</v>
      </c>
      <c r="J100" s="77">
        <f t="shared" si="29"/>
        <v>17</v>
      </c>
      <c r="K100" s="442">
        <v>1</v>
      </c>
      <c r="L100" s="142" t="s">
        <v>226</v>
      </c>
      <c r="M100" s="143">
        <f t="shared" si="23"/>
        <v>24871739</v>
      </c>
      <c r="N100" s="110">
        <v>136000</v>
      </c>
      <c r="O100" s="110">
        <v>59000</v>
      </c>
      <c r="P100" s="114">
        <v>0</v>
      </c>
      <c r="Q100" s="114">
        <v>0</v>
      </c>
      <c r="R100" s="116">
        <f t="shared" si="24"/>
        <v>64200</v>
      </c>
      <c r="S100" s="113">
        <v>0</v>
      </c>
      <c r="T100" s="113">
        <v>0</v>
      </c>
      <c r="U100" s="114">
        <v>17000</v>
      </c>
      <c r="V100" s="114">
        <v>37378</v>
      </c>
      <c r="W100" s="114">
        <v>691213</v>
      </c>
      <c r="X100" s="114">
        <v>164250</v>
      </c>
      <c r="Y100" s="113">
        <v>0</v>
      </c>
      <c r="Z100" s="116">
        <f t="shared" si="30"/>
        <v>34000</v>
      </c>
      <c r="AA100" s="114">
        <v>0</v>
      </c>
      <c r="AB100" s="116">
        <f t="shared" si="33"/>
        <v>43000</v>
      </c>
      <c r="AC100" s="126">
        <v>91802</v>
      </c>
      <c r="AD100" s="116">
        <f t="shared" si="25"/>
        <v>247400</v>
      </c>
      <c r="AE100" s="114">
        <v>0</v>
      </c>
      <c r="AF100" s="116">
        <v>19560</v>
      </c>
      <c r="AG100" s="114">
        <v>7600</v>
      </c>
      <c r="AH100" s="113">
        <v>3800</v>
      </c>
      <c r="AI100" s="114">
        <v>0</v>
      </c>
      <c r="AJ100" s="114">
        <v>0</v>
      </c>
      <c r="AK100" s="114">
        <v>15730</v>
      </c>
      <c r="AL100" s="114">
        <v>1200</v>
      </c>
      <c r="AM100" s="114">
        <v>11220</v>
      </c>
      <c r="AN100" s="114">
        <v>6000</v>
      </c>
      <c r="AO100" s="113">
        <v>0</v>
      </c>
      <c r="AP100" s="113"/>
      <c r="AQ100" s="113">
        <v>0</v>
      </c>
      <c r="AR100" s="113">
        <v>0</v>
      </c>
      <c r="AS100" s="113"/>
      <c r="AT100" s="117">
        <f>VLOOKUP(L100,人事費!A:X,13,FALSE)</f>
        <v>12344384</v>
      </c>
      <c r="AU100" s="117">
        <f>VLOOKUP(L100,人事費!A:X,14,FALSE)</f>
        <v>439416</v>
      </c>
      <c r="AV100" s="140">
        <v>1325620</v>
      </c>
      <c r="AW100" s="116">
        <v>231800</v>
      </c>
      <c r="AX100" s="70"/>
      <c r="AY100" s="125">
        <v>31360</v>
      </c>
      <c r="AZ100" s="119"/>
      <c r="BA100" s="119"/>
      <c r="BB100" s="119"/>
      <c r="BC100" s="119"/>
      <c r="BD100" s="120">
        <v>23500</v>
      </c>
      <c r="BE100" s="121">
        <v>0</v>
      </c>
      <c r="BF100" s="117">
        <f>VLOOKUP(L100,人事費!A:X,22,FALSE)</f>
        <v>1396473</v>
      </c>
      <c r="BG100" s="117">
        <f>VLOOKUP(L100,人事費!A:X,23,FALSE)</f>
        <v>1500003</v>
      </c>
      <c r="BH100" s="117">
        <f>VLOOKUP(L100,人事費!A:X,15,FALSE)+VLOOKUP(L100,人事費!A:X,19,FALSE)</f>
        <v>1087881</v>
      </c>
      <c r="BI100" s="117">
        <f>VLOOKUP(L100,人事費!A:X,16,FALSE)</f>
        <v>245795</v>
      </c>
      <c r="BJ100" s="117">
        <f>VLOOKUP(L100,人事費!A:X,17,FALSE)+VLOOKUP(L100,人事費!A:X,18,FALSE)</f>
        <v>1104418</v>
      </c>
      <c r="BK100" s="111">
        <v>16000</v>
      </c>
      <c r="BL100" s="117">
        <f>VLOOKUP(L100,人事費!A:X,20,FALSE)</f>
        <v>184000</v>
      </c>
      <c r="BM100" s="110">
        <v>0</v>
      </c>
      <c r="BN100" s="110">
        <v>20000</v>
      </c>
      <c r="BO100" s="110">
        <v>2611228</v>
      </c>
      <c r="BP100" s="110">
        <v>0</v>
      </c>
      <c r="BQ100" s="110">
        <v>0</v>
      </c>
      <c r="BR100" s="122">
        <v>659508</v>
      </c>
      <c r="BS100" s="110">
        <v>0</v>
      </c>
      <c r="BT100" s="110">
        <v>0</v>
      </c>
      <c r="BU100" s="64"/>
      <c r="BV100" s="109">
        <f t="shared" si="26"/>
        <v>1650000</v>
      </c>
      <c r="BW100" s="109">
        <f t="shared" si="27"/>
        <v>19931000</v>
      </c>
      <c r="BX100" s="109">
        <f t="shared" si="31"/>
        <v>3291000</v>
      </c>
      <c r="BY100" s="109">
        <f t="shared" si="28"/>
        <v>0</v>
      </c>
      <c r="BZ100" s="109">
        <f t="shared" si="32"/>
        <v>24872000</v>
      </c>
    </row>
    <row r="101" spans="1:78" ht="16.5">
      <c r="A101" s="75"/>
      <c r="B101" s="146">
        <v>1</v>
      </c>
      <c r="C101" s="76">
        <f>人事費!B101</f>
        <v>7</v>
      </c>
      <c r="D101" s="76">
        <f>人事費!D101</f>
        <v>16</v>
      </c>
      <c r="E101" s="76">
        <f>人事費!E101</f>
        <v>2</v>
      </c>
      <c r="F101" s="76">
        <f>人事費!F101</f>
        <v>0</v>
      </c>
      <c r="G101" s="76">
        <f>人事費!G101</f>
        <v>1</v>
      </c>
      <c r="H101" s="76">
        <f>人事費!H101</f>
        <v>0</v>
      </c>
      <c r="I101" s="76">
        <f>人事費!I101</f>
        <v>0</v>
      </c>
      <c r="J101" s="77">
        <f t="shared" si="29"/>
        <v>16</v>
      </c>
      <c r="K101" s="442">
        <v>2</v>
      </c>
      <c r="L101" s="142" t="s">
        <v>95</v>
      </c>
      <c r="M101" s="143">
        <f t="shared" si="23"/>
        <v>23870796</v>
      </c>
      <c r="N101" s="110">
        <v>136000</v>
      </c>
      <c r="O101" s="110">
        <v>59000</v>
      </c>
      <c r="P101" s="114">
        <v>0</v>
      </c>
      <c r="Q101" s="114">
        <v>0</v>
      </c>
      <c r="R101" s="116">
        <f t="shared" si="24"/>
        <v>64200</v>
      </c>
      <c r="S101" s="113">
        <v>30000</v>
      </c>
      <c r="T101" s="113">
        <v>3000</v>
      </c>
      <c r="U101" s="114">
        <v>59500</v>
      </c>
      <c r="V101" s="114">
        <v>37378</v>
      </c>
      <c r="W101" s="114">
        <v>692213</v>
      </c>
      <c r="X101" s="114">
        <v>68250</v>
      </c>
      <c r="Y101" s="113">
        <v>60000</v>
      </c>
      <c r="Z101" s="116">
        <f t="shared" si="30"/>
        <v>32000</v>
      </c>
      <c r="AA101" s="114">
        <v>96000</v>
      </c>
      <c r="AB101" s="116">
        <f t="shared" si="33"/>
        <v>43000</v>
      </c>
      <c r="AC101" s="126">
        <v>84787</v>
      </c>
      <c r="AD101" s="116">
        <f t="shared" si="25"/>
        <v>247400</v>
      </c>
      <c r="AE101" s="114">
        <v>0</v>
      </c>
      <c r="AF101" s="116">
        <v>19560</v>
      </c>
      <c r="AG101" s="114">
        <v>9400</v>
      </c>
      <c r="AH101" s="113">
        <v>4700</v>
      </c>
      <c r="AI101" s="114">
        <v>0</v>
      </c>
      <c r="AJ101" s="114">
        <v>0</v>
      </c>
      <c r="AK101" s="114">
        <v>17530</v>
      </c>
      <c r="AL101" s="114">
        <v>1800</v>
      </c>
      <c r="AM101" s="114">
        <v>13056</v>
      </c>
      <c r="AN101" s="114">
        <v>12000</v>
      </c>
      <c r="AO101" s="113">
        <v>0</v>
      </c>
      <c r="AP101" s="113"/>
      <c r="AQ101" s="113">
        <v>0</v>
      </c>
      <c r="AR101" s="113">
        <v>3000</v>
      </c>
      <c r="AS101" s="113"/>
      <c r="AT101" s="117">
        <f>VLOOKUP(L101,人事費!A:X,13,FALSE)</f>
        <v>12515666</v>
      </c>
      <c r="AU101" s="117">
        <f>VLOOKUP(L101,人事費!A:X,14,FALSE)</f>
        <v>0</v>
      </c>
      <c r="AV101" s="140">
        <v>1304700</v>
      </c>
      <c r="AW101" s="116">
        <v>231800</v>
      </c>
      <c r="AX101" s="70"/>
      <c r="AY101" s="125">
        <v>31360</v>
      </c>
      <c r="AZ101" s="119"/>
      <c r="BA101" s="119"/>
      <c r="BB101" s="119"/>
      <c r="BC101" s="119"/>
      <c r="BD101" s="120">
        <v>23500</v>
      </c>
      <c r="BE101" s="121">
        <v>0</v>
      </c>
      <c r="BF101" s="117">
        <f>VLOOKUP(L101,人事費!A:X,22,FALSE)</f>
        <v>1100050</v>
      </c>
      <c r="BG101" s="117">
        <f>VLOOKUP(L101,人事費!A:X,23,FALSE)</f>
        <v>1438574</v>
      </c>
      <c r="BH101" s="117">
        <f>VLOOKUP(L101,人事費!A:X,15,FALSE)+VLOOKUP(L101,人事費!A:X,19,FALSE)</f>
        <v>1125618</v>
      </c>
      <c r="BI101" s="117">
        <f>VLOOKUP(L101,人事費!A:X,16,FALSE)</f>
        <v>277971</v>
      </c>
      <c r="BJ101" s="117">
        <f>VLOOKUP(L101,人事費!A:X,17,FALSE)+VLOOKUP(L101,人事費!A:X,18,FALSE)</f>
        <v>959775</v>
      </c>
      <c r="BK101" s="111">
        <v>16000</v>
      </c>
      <c r="BL101" s="117">
        <f>VLOOKUP(L101,人事費!A:X,20,FALSE)</f>
        <v>162600</v>
      </c>
      <c r="BM101" s="110">
        <v>0</v>
      </c>
      <c r="BN101" s="110">
        <v>0</v>
      </c>
      <c r="BO101" s="110">
        <v>2648088</v>
      </c>
      <c r="BP101" s="110">
        <v>0</v>
      </c>
      <c r="BQ101" s="110">
        <v>0</v>
      </c>
      <c r="BR101" s="122">
        <v>241320</v>
      </c>
      <c r="BS101" s="110">
        <v>0</v>
      </c>
      <c r="BT101" s="110">
        <v>0</v>
      </c>
      <c r="BU101" s="64"/>
      <c r="BV101" s="109">
        <f t="shared" si="26"/>
        <v>1794000</v>
      </c>
      <c r="BW101" s="109">
        <f t="shared" si="27"/>
        <v>19188000</v>
      </c>
      <c r="BX101" s="109">
        <f t="shared" si="31"/>
        <v>2889000</v>
      </c>
      <c r="BY101" s="109">
        <f t="shared" si="28"/>
        <v>0</v>
      </c>
      <c r="BZ101" s="109">
        <f t="shared" si="32"/>
        <v>23871000</v>
      </c>
    </row>
    <row r="102" spans="1:78" ht="16.5">
      <c r="A102" s="75"/>
      <c r="B102" s="146"/>
      <c r="C102" s="76">
        <f>人事費!B102</f>
        <v>6</v>
      </c>
      <c r="D102" s="76">
        <f>人事費!D102</f>
        <v>15</v>
      </c>
      <c r="E102" s="76">
        <f>人事費!E102</f>
        <v>0</v>
      </c>
      <c r="F102" s="76">
        <f>人事費!F102</f>
        <v>0</v>
      </c>
      <c r="G102" s="76">
        <f>人事費!G102</f>
        <v>0</v>
      </c>
      <c r="H102" s="76">
        <f>人事費!H102</f>
        <v>0</v>
      </c>
      <c r="I102" s="76">
        <f>人事費!I102</f>
        <v>1</v>
      </c>
      <c r="J102" s="77">
        <f t="shared" si="29"/>
        <v>16</v>
      </c>
      <c r="K102" s="442">
        <v>0</v>
      </c>
      <c r="L102" s="142" t="s">
        <v>227</v>
      </c>
      <c r="M102" s="143">
        <f t="shared" si="23"/>
        <v>20231446</v>
      </c>
      <c r="N102" s="110">
        <v>120000</v>
      </c>
      <c r="O102" s="110">
        <v>51000</v>
      </c>
      <c r="P102" s="114">
        <v>0</v>
      </c>
      <c r="Q102" s="114">
        <v>0</v>
      </c>
      <c r="R102" s="116">
        <f t="shared" si="24"/>
        <v>63600</v>
      </c>
      <c r="S102" s="113">
        <v>30000</v>
      </c>
      <c r="T102" s="113">
        <v>3000</v>
      </c>
      <c r="U102" s="114">
        <v>0</v>
      </c>
      <c r="V102" s="114">
        <v>0</v>
      </c>
      <c r="W102" s="114">
        <v>0</v>
      </c>
      <c r="X102" s="114">
        <v>0</v>
      </c>
      <c r="Y102" s="113">
        <v>0</v>
      </c>
      <c r="Z102" s="116">
        <f t="shared" si="30"/>
        <v>32000</v>
      </c>
      <c r="AA102" s="114">
        <v>164250</v>
      </c>
      <c r="AB102" s="116">
        <f t="shared" si="33"/>
        <v>42000</v>
      </c>
      <c r="AC102" s="126">
        <v>0</v>
      </c>
      <c r="AD102" s="116">
        <f t="shared" si="25"/>
        <v>241200</v>
      </c>
      <c r="AE102" s="114">
        <v>0</v>
      </c>
      <c r="AF102" s="116">
        <v>18480</v>
      </c>
      <c r="AG102" s="114">
        <v>6800</v>
      </c>
      <c r="AH102" s="113">
        <v>3400</v>
      </c>
      <c r="AI102" s="114">
        <v>0</v>
      </c>
      <c r="AJ102" s="114">
        <v>0</v>
      </c>
      <c r="AK102" s="114">
        <v>0</v>
      </c>
      <c r="AL102" s="114">
        <v>0</v>
      </c>
      <c r="AM102" s="114">
        <v>0</v>
      </c>
      <c r="AN102" s="114">
        <v>0</v>
      </c>
      <c r="AO102" s="113">
        <v>25000</v>
      </c>
      <c r="AP102" s="113"/>
      <c r="AQ102" s="113">
        <v>0</v>
      </c>
      <c r="AR102" s="113">
        <v>0</v>
      </c>
      <c r="AS102" s="113"/>
      <c r="AT102" s="117">
        <f>VLOOKUP(L102,人事費!A:X,13,FALSE)</f>
        <v>12009235</v>
      </c>
      <c r="AU102" s="117">
        <f>VLOOKUP(L102,人事費!A:X,14,FALSE)</f>
        <v>439428</v>
      </c>
      <c r="AV102" s="116">
        <v>0</v>
      </c>
      <c r="AW102" s="116">
        <v>0</v>
      </c>
      <c r="AX102" s="70"/>
      <c r="AY102" s="125">
        <v>26880</v>
      </c>
      <c r="AZ102" s="119"/>
      <c r="BA102" s="119"/>
      <c r="BB102" s="119"/>
      <c r="BC102" s="119"/>
      <c r="BD102" s="120">
        <v>23500</v>
      </c>
      <c r="BE102" s="121">
        <v>0</v>
      </c>
      <c r="BF102" s="117">
        <f>VLOOKUP(L102,人事費!A:X,22,FALSE)</f>
        <v>1463612</v>
      </c>
      <c r="BG102" s="117">
        <f>VLOOKUP(L102,人事費!A:X,23,FALSE)</f>
        <v>1435795</v>
      </c>
      <c r="BH102" s="117">
        <f>VLOOKUP(L102,人事費!A:X,15,FALSE)+VLOOKUP(L102,人事費!A:X,19,FALSE)</f>
        <v>1091315</v>
      </c>
      <c r="BI102" s="117">
        <f>VLOOKUP(L102,人事費!A:X,16,FALSE)</f>
        <v>259631</v>
      </c>
      <c r="BJ102" s="117">
        <f>VLOOKUP(L102,人事費!A:X,17,FALSE)+VLOOKUP(L102,人事費!A:X,18,FALSE)</f>
        <v>1035308</v>
      </c>
      <c r="BK102" s="111">
        <v>17000</v>
      </c>
      <c r="BL102" s="117">
        <f>VLOOKUP(L102,人事費!A:X,20,FALSE)</f>
        <v>213200</v>
      </c>
      <c r="BM102" s="110">
        <v>0</v>
      </c>
      <c r="BN102" s="110">
        <v>0</v>
      </c>
      <c r="BO102" s="110">
        <v>706260</v>
      </c>
      <c r="BP102" s="110">
        <v>0</v>
      </c>
      <c r="BQ102" s="110">
        <v>0</v>
      </c>
      <c r="BR102" s="122">
        <v>609552</v>
      </c>
      <c r="BS102" s="110">
        <v>100000</v>
      </c>
      <c r="BT102" s="110">
        <v>0</v>
      </c>
      <c r="BU102" s="64"/>
      <c r="BV102" s="109">
        <f t="shared" si="26"/>
        <v>801000</v>
      </c>
      <c r="BW102" s="109">
        <f t="shared" si="27"/>
        <v>18015000</v>
      </c>
      <c r="BX102" s="109">
        <f t="shared" si="31"/>
        <v>1316000</v>
      </c>
      <c r="BY102" s="109">
        <f t="shared" si="28"/>
        <v>100000</v>
      </c>
      <c r="BZ102" s="109">
        <f t="shared" si="32"/>
        <v>20232000</v>
      </c>
    </row>
    <row r="103" spans="1:78" ht="16.5">
      <c r="A103" s="75"/>
      <c r="B103" s="146"/>
      <c r="C103" s="76">
        <f>人事費!B103</f>
        <v>6</v>
      </c>
      <c r="D103" s="76">
        <f>人事費!D103</f>
        <v>13</v>
      </c>
      <c r="E103" s="76">
        <f>人事費!E103</f>
        <v>0</v>
      </c>
      <c r="F103" s="76">
        <f>人事費!F103</f>
        <v>0</v>
      </c>
      <c r="G103" s="76">
        <f>人事費!G103</f>
        <v>0</v>
      </c>
      <c r="H103" s="76">
        <f>人事費!H103</f>
        <v>0</v>
      </c>
      <c r="I103" s="76">
        <f>人事費!I103</f>
        <v>0</v>
      </c>
      <c r="J103" s="77">
        <f t="shared" si="29"/>
        <v>13</v>
      </c>
      <c r="K103" s="442">
        <v>1</v>
      </c>
      <c r="L103" s="142" t="s">
        <v>228</v>
      </c>
      <c r="M103" s="143">
        <f t="shared" ref="M103:M107" si="34">SUM(N103:BU103)</f>
        <v>16823480</v>
      </c>
      <c r="N103" s="110">
        <v>120000</v>
      </c>
      <c r="O103" s="110">
        <v>51000</v>
      </c>
      <c r="P103" s="114">
        <v>0</v>
      </c>
      <c r="Q103" s="114">
        <v>0</v>
      </c>
      <c r="R103" s="116">
        <f t="shared" si="24"/>
        <v>63600</v>
      </c>
      <c r="S103" s="113">
        <v>0</v>
      </c>
      <c r="T103" s="113">
        <v>0</v>
      </c>
      <c r="U103" s="114">
        <v>0</v>
      </c>
      <c r="V103" s="114">
        <v>0</v>
      </c>
      <c r="W103" s="114">
        <v>0</v>
      </c>
      <c r="X103" s="114">
        <v>68250</v>
      </c>
      <c r="Y103" s="113">
        <v>60000</v>
      </c>
      <c r="Z103" s="116">
        <f t="shared" si="30"/>
        <v>26000</v>
      </c>
      <c r="AA103" s="114">
        <v>96000</v>
      </c>
      <c r="AB103" s="116">
        <f t="shared" si="33"/>
        <v>42000</v>
      </c>
      <c r="AC103" s="126">
        <v>0</v>
      </c>
      <c r="AD103" s="116">
        <f t="shared" si="25"/>
        <v>241200</v>
      </c>
      <c r="AE103" s="114">
        <v>0</v>
      </c>
      <c r="AF103" s="116">
        <v>18480</v>
      </c>
      <c r="AG103" s="114">
        <v>4600</v>
      </c>
      <c r="AH103" s="113">
        <v>2300</v>
      </c>
      <c r="AI103" s="114">
        <v>0</v>
      </c>
      <c r="AJ103" s="114">
        <v>0</v>
      </c>
      <c r="AK103" s="114">
        <v>0</v>
      </c>
      <c r="AL103" s="114">
        <v>0</v>
      </c>
      <c r="AM103" s="114">
        <v>0</v>
      </c>
      <c r="AN103" s="114">
        <v>6000</v>
      </c>
      <c r="AO103" s="113">
        <v>100000</v>
      </c>
      <c r="AP103" s="113"/>
      <c r="AQ103" s="113">
        <v>0</v>
      </c>
      <c r="AR103" s="113">
        <v>0</v>
      </c>
      <c r="AS103" s="113"/>
      <c r="AT103" s="117">
        <f>VLOOKUP(L103,人事費!A:X,13,FALSE)</f>
        <v>10371343</v>
      </c>
      <c r="AU103" s="117">
        <f>VLOOKUP(L103,人事費!A:X,14,FALSE)</f>
        <v>0</v>
      </c>
      <c r="AV103" s="116">
        <v>0</v>
      </c>
      <c r="AW103" s="116">
        <v>0</v>
      </c>
      <c r="AX103" s="70"/>
      <c r="AY103" s="125">
        <v>26880</v>
      </c>
      <c r="AZ103" s="119"/>
      <c r="BA103" s="119"/>
      <c r="BB103" s="119"/>
      <c r="BC103" s="119"/>
      <c r="BD103" s="120">
        <v>23500</v>
      </c>
      <c r="BE103" s="121">
        <v>0</v>
      </c>
      <c r="BF103" s="117">
        <f>VLOOKUP(L103,人事費!A:X,22,FALSE)</f>
        <v>1190164</v>
      </c>
      <c r="BG103" s="117">
        <f>VLOOKUP(L103,人事費!A:X,23,FALSE)</f>
        <v>1184475</v>
      </c>
      <c r="BH103" s="117">
        <f>VLOOKUP(L103,人事費!A:X,15,FALSE)+VLOOKUP(L103,人事費!A:X,19,FALSE)</f>
        <v>929588</v>
      </c>
      <c r="BI103" s="117">
        <f>VLOOKUP(L103,人事費!A:X,16,FALSE)</f>
        <v>221031</v>
      </c>
      <c r="BJ103" s="117">
        <f>VLOOKUP(L103,人事費!A:X,17,FALSE)+VLOOKUP(L103,人事費!A:X,18,FALSE)</f>
        <v>828073</v>
      </c>
      <c r="BK103" s="111">
        <v>12500</v>
      </c>
      <c r="BL103" s="117">
        <f>VLOOKUP(L103,人事費!A:X,20,FALSE)</f>
        <v>171200</v>
      </c>
      <c r="BM103" s="110">
        <v>0</v>
      </c>
      <c r="BN103" s="110">
        <v>0</v>
      </c>
      <c r="BO103" s="110">
        <v>865296</v>
      </c>
      <c r="BP103" s="110">
        <v>0</v>
      </c>
      <c r="BQ103" s="110">
        <v>0</v>
      </c>
      <c r="BR103" s="122">
        <v>0</v>
      </c>
      <c r="BS103" s="110">
        <v>100000</v>
      </c>
      <c r="BT103" s="110">
        <v>0</v>
      </c>
      <c r="BU103" s="64"/>
      <c r="BV103" s="109">
        <f t="shared" ref="BV103:BV107" si="35">ROUND(SUM(N103:AS103),-3)</f>
        <v>899000</v>
      </c>
      <c r="BW103" s="109">
        <f t="shared" si="27"/>
        <v>14959000</v>
      </c>
      <c r="BX103" s="109">
        <f t="shared" si="31"/>
        <v>865000</v>
      </c>
      <c r="BY103" s="109">
        <f t="shared" si="28"/>
        <v>100000</v>
      </c>
      <c r="BZ103" s="109">
        <f t="shared" si="32"/>
        <v>16823000</v>
      </c>
    </row>
    <row r="104" spans="1:78" ht="16.5">
      <c r="A104" s="75"/>
      <c r="B104" s="146"/>
      <c r="C104" s="76">
        <f>人事費!B104</f>
        <v>6</v>
      </c>
      <c r="D104" s="76">
        <f>人事費!D104</f>
        <v>13</v>
      </c>
      <c r="E104" s="76">
        <f>人事費!E104</f>
        <v>0</v>
      </c>
      <c r="F104" s="76">
        <f>人事費!F104</f>
        <v>0</v>
      </c>
      <c r="G104" s="76">
        <f>人事費!G104</f>
        <v>0</v>
      </c>
      <c r="H104" s="76">
        <f>人事費!H104</f>
        <v>0</v>
      </c>
      <c r="I104" s="76">
        <f>人事費!I104</f>
        <v>1</v>
      </c>
      <c r="J104" s="77">
        <f t="shared" si="29"/>
        <v>14</v>
      </c>
      <c r="K104" s="442">
        <v>1</v>
      </c>
      <c r="L104" s="142" t="s">
        <v>229</v>
      </c>
      <c r="M104" s="143">
        <f t="shared" si="34"/>
        <v>20168392</v>
      </c>
      <c r="N104" s="110">
        <v>120000</v>
      </c>
      <c r="O104" s="110">
        <v>51000</v>
      </c>
      <c r="P104" s="114">
        <v>0</v>
      </c>
      <c r="Q104" s="114">
        <v>0</v>
      </c>
      <c r="R104" s="116">
        <f t="shared" si="24"/>
        <v>63600</v>
      </c>
      <c r="S104" s="113">
        <v>30000</v>
      </c>
      <c r="T104" s="113">
        <v>4200</v>
      </c>
      <c r="U104" s="114">
        <v>0</v>
      </c>
      <c r="V104" s="114">
        <v>0</v>
      </c>
      <c r="W104" s="114">
        <v>0</v>
      </c>
      <c r="X104" s="114">
        <v>164250</v>
      </c>
      <c r="Y104" s="113">
        <v>0</v>
      </c>
      <c r="Z104" s="116">
        <f t="shared" si="30"/>
        <v>28000</v>
      </c>
      <c r="AA104" s="114">
        <v>0</v>
      </c>
      <c r="AB104" s="116">
        <f t="shared" si="33"/>
        <v>42000</v>
      </c>
      <c r="AC104" s="126">
        <v>0</v>
      </c>
      <c r="AD104" s="116">
        <f t="shared" si="25"/>
        <v>241200</v>
      </c>
      <c r="AE104" s="114">
        <v>0</v>
      </c>
      <c r="AF104" s="116">
        <v>18480</v>
      </c>
      <c r="AG104" s="114">
        <v>6000</v>
      </c>
      <c r="AH104" s="113">
        <v>3000</v>
      </c>
      <c r="AI104" s="114">
        <v>0</v>
      </c>
      <c r="AJ104" s="114">
        <v>0</v>
      </c>
      <c r="AK104" s="114">
        <v>0</v>
      </c>
      <c r="AL104" s="114">
        <v>0</v>
      </c>
      <c r="AM104" s="114">
        <v>0</v>
      </c>
      <c r="AN104" s="114">
        <v>6000</v>
      </c>
      <c r="AO104" s="113">
        <v>0</v>
      </c>
      <c r="AP104" s="113"/>
      <c r="AQ104" s="113">
        <v>0</v>
      </c>
      <c r="AR104" s="113">
        <v>2000</v>
      </c>
      <c r="AS104" s="113">
        <v>1000</v>
      </c>
      <c r="AT104" s="117">
        <f>VLOOKUP(L104,人事費!A:X,13,FALSE)</f>
        <v>11583780</v>
      </c>
      <c r="AU104" s="117">
        <f>VLOOKUP(L104,人事費!A:X,14,FALSE)</f>
        <v>390300</v>
      </c>
      <c r="AV104" s="116">
        <v>0</v>
      </c>
      <c r="AW104" s="116">
        <v>0</v>
      </c>
      <c r="AX104" s="70"/>
      <c r="AY104" s="125">
        <v>26880</v>
      </c>
      <c r="AZ104" s="119"/>
      <c r="BA104" s="119"/>
      <c r="BB104" s="119"/>
      <c r="BC104" s="119"/>
      <c r="BD104" s="120">
        <v>23500</v>
      </c>
      <c r="BE104" s="121">
        <v>0</v>
      </c>
      <c r="BF104" s="117">
        <f>VLOOKUP(L104,人事費!A:X,22,FALSE)</f>
        <v>1156545</v>
      </c>
      <c r="BG104" s="117">
        <f>VLOOKUP(L104,人事費!A:X,23,FALSE)</f>
        <v>1476383</v>
      </c>
      <c r="BH104" s="117">
        <f>VLOOKUP(L104,人事費!A:X,15,FALSE)+VLOOKUP(L104,人事費!A:X,19,FALSE)</f>
        <v>1124496</v>
      </c>
      <c r="BI104" s="117">
        <f>VLOOKUP(L104,人事費!A:X,16,FALSE)</f>
        <v>284866</v>
      </c>
      <c r="BJ104" s="117">
        <f>VLOOKUP(L104,人事費!A:X,17,FALSE)+VLOOKUP(L104,人事費!A:X,18,FALSE)</f>
        <v>945949</v>
      </c>
      <c r="BK104" s="111">
        <v>16000</v>
      </c>
      <c r="BL104" s="117">
        <f>VLOOKUP(L104,人事費!A:X,20,FALSE)</f>
        <v>224000</v>
      </c>
      <c r="BM104" s="110">
        <v>0</v>
      </c>
      <c r="BN104" s="110">
        <v>64027</v>
      </c>
      <c r="BO104" s="110">
        <v>1917588</v>
      </c>
      <c r="BP104" s="110">
        <v>0</v>
      </c>
      <c r="BQ104" s="110">
        <v>0</v>
      </c>
      <c r="BR104" s="122">
        <v>123348</v>
      </c>
      <c r="BS104" s="110">
        <v>30000</v>
      </c>
      <c r="BT104" s="110">
        <v>0</v>
      </c>
      <c r="BU104" s="64"/>
      <c r="BV104" s="109">
        <f t="shared" si="35"/>
        <v>781000</v>
      </c>
      <c r="BW104" s="109">
        <f t="shared" si="27"/>
        <v>17253000</v>
      </c>
      <c r="BX104" s="109">
        <f t="shared" si="31"/>
        <v>2105000</v>
      </c>
      <c r="BY104" s="109">
        <f t="shared" si="28"/>
        <v>30000</v>
      </c>
      <c r="BZ104" s="109">
        <f t="shared" si="32"/>
        <v>20169000</v>
      </c>
    </row>
    <row r="105" spans="1:78" ht="16.5">
      <c r="A105" s="75"/>
      <c r="B105" s="146"/>
      <c r="C105" s="76">
        <f>人事費!B105</f>
        <v>6</v>
      </c>
      <c r="D105" s="76">
        <f>人事費!D105</f>
        <v>13</v>
      </c>
      <c r="E105" s="76">
        <f>人事費!E105</f>
        <v>0</v>
      </c>
      <c r="F105" s="76">
        <f>人事費!F105</f>
        <v>0</v>
      </c>
      <c r="G105" s="76">
        <f>人事費!G105</f>
        <v>0</v>
      </c>
      <c r="H105" s="76">
        <f>人事費!H105</f>
        <v>0</v>
      </c>
      <c r="I105" s="76">
        <f>人事費!I105</f>
        <v>0</v>
      </c>
      <c r="J105" s="77">
        <f t="shared" si="29"/>
        <v>13</v>
      </c>
      <c r="K105" s="442">
        <v>1</v>
      </c>
      <c r="L105" s="142" t="s">
        <v>96</v>
      </c>
      <c r="M105" s="143">
        <f t="shared" si="34"/>
        <v>16563166</v>
      </c>
      <c r="N105" s="110">
        <v>120000</v>
      </c>
      <c r="O105" s="110">
        <v>51000</v>
      </c>
      <c r="P105" s="114">
        <v>0</v>
      </c>
      <c r="Q105" s="114">
        <v>0</v>
      </c>
      <c r="R105" s="116">
        <f t="shared" si="24"/>
        <v>63600</v>
      </c>
      <c r="S105" s="113">
        <v>30000</v>
      </c>
      <c r="T105" s="113">
        <v>3000</v>
      </c>
      <c r="U105" s="114">
        <v>0</v>
      </c>
      <c r="V105" s="114">
        <v>0</v>
      </c>
      <c r="W105" s="114">
        <v>0</v>
      </c>
      <c r="X105" s="114">
        <v>0</v>
      </c>
      <c r="Y105" s="113">
        <v>60000</v>
      </c>
      <c r="Z105" s="116">
        <f t="shared" si="30"/>
        <v>26000</v>
      </c>
      <c r="AA105" s="114">
        <v>164250</v>
      </c>
      <c r="AB105" s="116">
        <f t="shared" si="33"/>
        <v>42000</v>
      </c>
      <c r="AC105" s="126">
        <v>0</v>
      </c>
      <c r="AD105" s="116">
        <f t="shared" si="25"/>
        <v>241200</v>
      </c>
      <c r="AE105" s="114">
        <v>0</v>
      </c>
      <c r="AF105" s="116">
        <v>18480</v>
      </c>
      <c r="AG105" s="114">
        <v>5600</v>
      </c>
      <c r="AH105" s="113">
        <v>2800</v>
      </c>
      <c r="AI105" s="114">
        <v>0</v>
      </c>
      <c r="AJ105" s="114">
        <v>0</v>
      </c>
      <c r="AK105" s="114">
        <v>0</v>
      </c>
      <c r="AL105" s="114">
        <v>0</v>
      </c>
      <c r="AM105" s="114">
        <v>0</v>
      </c>
      <c r="AN105" s="114">
        <v>6000</v>
      </c>
      <c r="AO105" s="113">
        <v>0</v>
      </c>
      <c r="AP105" s="113"/>
      <c r="AQ105" s="113">
        <v>0</v>
      </c>
      <c r="AR105" s="113">
        <v>0</v>
      </c>
      <c r="AS105" s="113"/>
      <c r="AT105" s="117">
        <f>VLOOKUP(L105,人事費!A:X,13,FALSE)</f>
        <v>10545864</v>
      </c>
      <c r="AU105" s="117">
        <f>VLOOKUP(L105,人事費!A:X,14,FALSE)</f>
        <v>0</v>
      </c>
      <c r="AV105" s="116">
        <v>0</v>
      </c>
      <c r="AW105" s="116">
        <v>0</v>
      </c>
      <c r="AX105" s="70"/>
      <c r="AY105" s="125">
        <v>26880</v>
      </c>
      <c r="AZ105" s="119"/>
      <c r="BA105" s="119"/>
      <c r="BB105" s="119"/>
      <c r="BC105" s="119"/>
      <c r="BD105" s="120">
        <v>23500</v>
      </c>
      <c r="BE105" s="121">
        <v>0</v>
      </c>
      <c r="BF105" s="117">
        <f>VLOOKUP(L105,人事費!A:X,22,FALSE)</f>
        <v>966905</v>
      </c>
      <c r="BG105" s="117">
        <f>VLOOKUP(L105,人事費!A:X,23,FALSE)</f>
        <v>1312102</v>
      </c>
      <c r="BH105" s="117">
        <f>VLOOKUP(L105,人事費!A:X,15,FALSE)+VLOOKUP(L105,人事費!A:X,19,FALSE)</f>
        <v>1000943</v>
      </c>
      <c r="BI105" s="117">
        <f>VLOOKUP(L105,人事費!A:X,16,FALSE)</f>
        <v>228030</v>
      </c>
      <c r="BJ105" s="117">
        <f>VLOOKUP(L105,人事費!A:X,17,FALSE)+VLOOKUP(L105,人事費!A:X,18,FALSE)</f>
        <v>922680</v>
      </c>
      <c r="BK105" s="111">
        <v>16000</v>
      </c>
      <c r="BL105" s="117">
        <f>VLOOKUP(L105,人事費!A:X,20,FALSE)</f>
        <v>196000</v>
      </c>
      <c r="BM105" s="110">
        <v>0</v>
      </c>
      <c r="BN105" s="110">
        <v>0</v>
      </c>
      <c r="BO105" s="110">
        <v>490332</v>
      </c>
      <c r="BP105" s="110">
        <v>0</v>
      </c>
      <c r="BQ105" s="110">
        <v>0</v>
      </c>
      <c r="BR105" s="122">
        <v>0</v>
      </c>
      <c r="BS105" s="110">
        <v>0</v>
      </c>
      <c r="BT105" s="110">
        <v>0</v>
      </c>
      <c r="BU105" s="64"/>
      <c r="BV105" s="109">
        <f t="shared" si="35"/>
        <v>834000</v>
      </c>
      <c r="BW105" s="109">
        <f t="shared" si="27"/>
        <v>15239000</v>
      </c>
      <c r="BX105" s="109">
        <f t="shared" si="31"/>
        <v>490000</v>
      </c>
      <c r="BY105" s="109">
        <f t="shared" si="28"/>
        <v>0</v>
      </c>
      <c r="BZ105" s="109">
        <f t="shared" si="32"/>
        <v>16563000</v>
      </c>
    </row>
    <row r="106" spans="1:78" ht="16.5">
      <c r="A106" s="75"/>
      <c r="B106" s="146">
        <v>3</v>
      </c>
      <c r="C106" s="76">
        <f>人事費!B106</f>
        <v>24</v>
      </c>
      <c r="D106" s="76">
        <f>人事費!D106</f>
        <v>48</v>
      </c>
      <c r="E106" s="76">
        <f>人事費!E106</f>
        <v>4</v>
      </c>
      <c r="F106" s="76">
        <f>人事費!F106</f>
        <v>1</v>
      </c>
      <c r="G106" s="76">
        <f>人事費!G106</f>
        <v>1</v>
      </c>
      <c r="H106" s="76">
        <f>人事費!H106</f>
        <v>0</v>
      </c>
      <c r="I106" s="76">
        <f>人事費!I106</f>
        <v>1</v>
      </c>
      <c r="J106" s="77">
        <f t="shared" si="29"/>
        <v>49</v>
      </c>
      <c r="K106" s="442">
        <v>0</v>
      </c>
      <c r="L106" s="144" t="s">
        <v>97</v>
      </c>
      <c r="M106" s="143">
        <f t="shared" si="34"/>
        <v>74525025</v>
      </c>
      <c r="N106" s="110">
        <v>372000</v>
      </c>
      <c r="O106" s="110">
        <v>159000</v>
      </c>
      <c r="P106" s="114">
        <v>0</v>
      </c>
      <c r="Q106" s="114">
        <v>0</v>
      </c>
      <c r="R106" s="116">
        <f t="shared" si="24"/>
        <v>74400</v>
      </c>
      <c r="S106" s="113">
        <v>90000</v>
      </c>
      <c r="T106" s="113">
        <v>15000</v>
      </c>
      <c r="U106" s="114">
        <v>25500</v>
      </c>
      <c r="V106" s="114">
        <v>21095</v>
      </c>
      <c r="W106" s="114">
        <v>491075</v>
      </c>
      <c r="X106" s="114">
        <v>68250</v>
      </c>
      <c r="Y106" s="113">
        <v>0</v>
      </c>
      <c r="Z106" s="116">
        <f t="shared" si="30"/>
        <v>98000</v>
      </c>
      <c r="AA106" s="114">
        <v>96000</v>
      </c>
      <c r="AB106" s="116">
        <f t="shared" si="33"/>
        <v>61000</v>
      </c>
      <c r="AC106" s="126">
        <v>48400</v>
      </c>
      <c r="AD106" s="116">
        <f t="shared" si="25"/>
        <v>351800</v>
      </c>
      <c r="AE106" s="114">
        <v>0</v>
      </c>
      <c r="AF106" s="116">
        <v>36600</v>
      </c>
      <c r="AG106" s="114">
        <v>77800</v>
      </c>
      <c r="AH106" s="113">
        <v>38900</v>
      </c>
      <c r="AI106" s="114">
        <v>60000</v>
      </c>
      <c r="AJ106" s="114">
        <v>36000</v>
      </c>
      <c r="AK106" s="114">
        <v>6300</v>
      </c>
      <c r="AL106" s="114">
        <v>600</v>
      </c>
      <c r="AM106" s="114">
        <v>6876</v>
      </c>
      <c r="AN106" s="114">
        <v>0</v>
      </c>
      <c r="AO106" s="113">
        <v>0</v>
      </c>
      <c r="AP106" s="113"/>
      <c r="AQ106" s="113">
        <v>0</v>
      </c>
      <c r="AR106" s="113">
        <v>400000</v>
      </c>
      <c r="AS106" s="113">
        <v>8000</v>
      </c>
      <c r="AT106" s="117">
        <f>VLOOKUP(L106,人事費!A:X,13,FALSE)</f>
        <v>43212615</v>
      </c>
      <c r="AU106" s="117">
        <f>VLOOKUP(L106,人事費!A:X,14,FALSE)</f>
        <v>390300</v>
      </c>
      <c r="AV106" s="140">
        <v>2589060</v>
      </c>
      <c r="AW106" s="116">
        <v>610340</v>
      </c>
      <c r="AX106" s="70"/>
      <c r="AY106" s="125">
        <v>107520</v>
      </c>
      <c r="AZ106" s="119"/>
      <c r="BA106" s="119"/>
      <c r="BB106" s="119"/>
      <c r="BC106" s="119"/>
      <c r="BD106" s="120">
        <v>0</v>
      </c>
      <c r="BE106" s="121">
        <v>0</v>
      </c>
      <c r="BF106" s="117">
        <f>VLOOKUP(L106,人事費!A:X,22,FALSE)</f>
        <v>5192755</v>
      </c>
      <c r="BG106" s="117">
        <f>VLOOKUP(L106,人事費!A:X,23,FALSE)</f>
        <v>5265985</v>
      </c>
      <c r="BH106" s="117">
        <f>VLOOKUP(L106,人事費!A:X,15,FALSE)+VLOOKUP(L106,人事費!A:X,19,FALSE)</f>
        <v>4398708</v>
      </c>
      <c r="BI106" s="117">
        <f>VLOOKUP(L106,人事費!A:X,16,FALSE)</f>
        <v>1247637</v>
      </c>
      <c r="BJ106" s="117">
        <f>VLOOKUP(L106,人事費!A:X,17,FALSE)+VLOOKUP(L106,人事費!A:X,18,FALSE)</f>
        <v>2797032</v>
      </c>
      <c r="BK106" s="111">
        <v>74500</v>
      </c>
      <c r="BL106" s="117">
        <f>VLOOKUP(L106,人事費!A:X,20,FALSE)</f>
        <v>507200</v>
      </c>
      <c r="BM106" s="110">
        <v>0</v>
      </c>
      <c r="BN106" s="110">
        <v>0</v>
      </c>
      <c r="BO106" s="110">
        <v>5488777</v>
      </c>
      <c r="BP106" s="110">
        <v>0</v>
      </c>
      <c r="BQ106" s="110">
        <v>0</v>
      </c>
      <c r="BR106" s="122">
        <v>0</v>
      </c>
      <c r="BS106" s="110">
        <v>0</v>
      </c>
      <c r="BT106" s="110">
        <v>0</v>
      </c>
      <c r="BU106" s="64"/>
      <c r="BV106" s="109">
        <f t="shared" si="35"/>
        <v>2643000</v>
      </c>
      <c r="BW106" s="109">
        <f t="shared" si="27"/>
        <v>66394000</v>
      </c>
      <c r="BX106" s="109">
        <f t="shared" si="31"/>
        <v>5489000</v>
      </c>
      <c r="BY106" s="109">
        <f t="shared" si="28"/>
        <v>0</v>
      </c>
      <c r="BZ106" s="109">
        <f t="shared" si="32"/>
        <v>74526000</v>
      </c>
    </row>
    <row r="107" spans="1:78" s="4" customFormat="1" ht="16.5">
      <c r="A107" s="75"/>
      <c r="B107" s="146"/>
      <c r="C107" s="76">
        <f>人事費!B107</f>
        <v>6</v>
      </c>
      <c r="D107" s="76">
        <f>人事費!D107</f>
        <v>17</v>
      </c>
      <c r="E107" s="76">
        <f>人事費!E107</f>
        <v>0</v>
      </c>
      <c r="F107" s="76">
        <f>人事費!F107</f>
        <v>0</v>
      </c>
      <c r="G107" s="76">
        <f>人事費!G107</f>
        <v>0</v>
      </c>
      <c r="H107" s="76">
        <f>人事費!H107</f>
        <v>0</v>
      </c>
      <c r="I107" s="76">
        <f>人事費!I107</f>
        <v>1</v>
      </c>
      <c r="J107" s="77">
        <f t="shared" si="29"/>
        <v>18</v>
      </c>
      <c r="K107" s="442">
        <v>0</v>
      </c>
      <c r="L107" s="142" t="s">
        <v>230</v>
      </c>
      <c r="M107" s="143">
        <f t="shared" si="34"/>
        <v>19379433</v>
      </c>
      <c r="N107" s="110">
        <v>120000</v>
      </c>
      <c r="O107" s="110">
        <v>51000</v>
      </c>
      <c r="P107" s="114">
        <v>0</v>
      </c>
      <c r="Q107" s="114">
        <v>0</v>
      </c>
      <c r="R107" s="116">
        <f t="shared" si="24"/>
        <v>63600</v>
      </c>
      <c r="S107" s="113">
        <v>0</v>
      </c>
      <c r="T107" s="113">
        <v>0</v>
      </c>
      <c r="U107" s="114">
        <v>8500</v>
      </c>
      <c r="V107" s="114">
        <v>36095</v>
      </c>
      <c r="W107" s="114">
        <v>491000</v>
      </c>
      <c r="X107" s="114">
        <v>164250</v>
      </c>
      <c r="Y107" s="113">
        <v>0</v>
      </c>
      <c r="Z107" s="116">
        <f t="shared" si="30"/>
        <v>36000</v>
      </c>
      <c r="AA107" s="114">
        <v>0</v>
      </c>
      <c r="AB107" s="116">
        <f t="shared" si="33"/>
        <v>42000</v>
      </c>
      <c r="AC107" s="126">
        <v>57555</v>
      </c>
      <c r="AD107" s="116">
        <f t="shared" si="25"/>
        <v>241200</v>
      </c>
      <c r="AE107" s="114">
        <v>0</v>
      </c>
      <c r="AF107" s="116">
        <v>18480</v>
      </c>
      <c r="AG107" s="114">
        <v>8600</v>
      </c>
      <c r="AH107" s="113">
        <v>4300</v>
      </c>
      <c r="AI107" s="114">
        <v>0</v>
      </c>
      <c r="AJ107" s="114">
        <v>0</v>
      </c>
      <c r="AK107" s="114">
        <v>11700</v>
      </c>
      <c r="AL107" s="114">
        <v>600</v>
      </c>
      <c r="AM107" s="114">
        <v>10998</v>
      </c>
      <c r="AN107" s="114">
        <v>0</v>
      </c>
      <c r="AO107" s="113">
        <v>0</v>
      </c>
      <c r="AP107" s="113"/>
      <c r="AQ107" s="113">
        <v>0</v>
      </c>
      <c r="AR107" s="113">
        <v>120000</v>
      </c>
      <c r="AS107" s="113">
        <v>4000</v>
      </c>
      <c r="AT107" s="117">
        <f>VLOOKUP(L107,人事費!A:X,13,FALSE)</f>
        <v>12130667</v>
      </c>
      <c r="AU107" s="117">
        <f>VLOOKUP(L107,人事費!A:X,14,FALSE)</f>
        <v>464148</v>
      </c>
      <c r="AV107" s="116">
        <v>0</v>
      </c>
      <c r="AW107" s="116">
        <v>0</v>
      </c>
      <c r="AX107" s="70"/>
      <c r="AY107" s="125">
        <v>26880</v>
      </c>
      <c r="AZ107" s="119"/>
      <c r="BA107" s="119"/>
      <c r="BB107" s="119"/>
      <c r="BC107" s="119"/>
      <c r="BD107" s="120">
        <v>23500</v>
      </c>
      <c r="BE107" s="121">
        <v>0</v>
      </c>
      <c r="BF107" s="117">
        <f>VLOOKUP(L107,人事費!A:X,22,FALSE)</f>
        <v>1022536</v>
      </c>
      <c r="BG107" s="117">
        <f>VLOOKUP(L107,人事費!A:X,23,FALSE)</f>
        <v>1400417</v>
      </c>
      <c r="BH107" s="117">
        <f>VLOOKUP(L107,人事費!A:X,15,FALSE)+VLOOKUP(L107,人事費!A:X,19,FALSE)</f>
        <v>1029991</v>
      </c>
      <c r="BI107" s="117">
        <f>VLOOKUP(L107,人事費!A:X,16,FALSE)</f>
        <v>216407</v>
      </c>
      <c r="BJ107" s="117">
        <f>VLOOKUP(L107,人事費!A:X,17,FALSE)+VLOOKUP(L107,人事費!A:X,18,FALSE)</f>
        <v>1077077</v>
      </c>
      <c r="BK107" s="111">
        <v>13500</v>
      </c>
      <c r="BL107" s="117">
        <f>VLOOKUP(L107,人事費!A:X,20,FALSE)</f>
        <v>201000</v>
      </c>
      <c r="BM107" s="121">
        <v>40000</v>
      </c>
      <c r="BN107" s="110">
        <v>0</v>
      </c>
      <c r="BO107" s="110">
        <v>153432</v>
      </c>
      <c r="BP107" s="110">
        <v>0</v>
      </c>
      <c r="BQ107" s="110">
        <v>0</v>
      </c>
      <c r="BR107" s="122">
        <v>0</v>
      </c>
      <c r="BS107" s="110">
        <v>0</v>
      </c>
      <c r="BT107" s="110">
        <v>90000</v>
      </c>
      <c r="BU107" s="64"/>
      <c r="BV107" s="109">
        <f t="shared" si="35"/>
        <v>1490000</v>
      </c>
      <c r="BW107" s="109">
        <f t="shared" si="27"/>
        <v>17646000</v>
      </c>
      <c r="BX107" s="109">
        <f t="shared" si="31"/>
        <v>153000</v>
      </c>
      <c r="BY107" s="109">
        <f t="shared" si="28"/>
        <v>90000</v>
      </c>
      <c r="BZ107" s="109">
        <f t="shared" si="32"/>
        <v>19379000</v>
      </c>
    </row>
    <row r="108" spans="1:78">
      <c r="I108" s="3"/>
      <c r="J108" s="80"/>
      <c r="Q108" s="65"/>
      <c r="Y108" s="4"/>
      <c r="Z108" s="65"/>
      <c r="AF108" s="68"/>
      <c r="AG108" s="4"/>
      <c r="AH108" s="4"/>
      <c r="AI108" s="4"/>
      <c r="AJ108" s="4"/>
      <c r="AR108" s="65"/>
      <c r="AT108" s="3"/>
      <c r="AU108" s="3"/>
      <c r="AX108" s="3"/>
      <c r="AY108" s="3"/>
      <c r="BE108" s="3"/>
      <c r="BF108" s="3"/>
      <c r="BG108" s="3"/>
      <c r="BH108" s="3"/>
      <c r="BI108" s="3"/>
      <c r="BJ108" s="3"/>
      <c r="BL108" s="3"/>
      <c r="BN108" s="4"/>
      <c r="BP108" s="4"/>
      <c r="BS108" s="4"/>
      <c r="BT108" s="4"/>
    </row>
    <row r="109" spans="1:78">
      <c r="I109" s="3"/>
      <c r="J109" s="80"/>
      <c r="Q109" s="65"/>
      <c r="Y109" s="4"/>
      <c r="Z109" s="65"/>
      <c r="AF109" s="68"/>
      <c r="AG109" s="4"/>
      <c r="AH109" s="4"/>
      <c r="AI109" s="4"/>
      <c r="AJ109" s="4"/>
      <c r="AR109" s="65"/>
      <c r="AT109" s="3"/>
      <c r="AU109" s="3"/>
      <c r="AX109" s="3"/>
      <c r="AY109" s="3"/>
      <c r="BE109" s="3"/>
      <c r="BF109" s="3"/>
      <c r="BG109" s="3"/>
      <c r="BH109" s="3"/>
      <c r="BI109" s="3"/>
      <c r="BJ109" s="3"/>
      <c r="BL109" s="3"/>
      <c r="BN109" s="4"/>
      <c r="BP109" s="4"/>
      <c r="BS109" s="4"/>
      <c r="BT109" s="4"/>
    </row>
    <row r="110" spans="1:78">
      <c r="I110" s="3"/>
      <c r="J110" s="80"/>
      <c r="Q110" s="65"/>
      <c r="Y110" s="4"/>
      <c r="Z110" s="65"/>
      <c r="AF110" s="68"/>
      <c r="AG110" s="4"/>
      <c r="AH110" s="4"/>
      <c r="AI110" s="4"/>
      <c r="AJ110" s="4"/>
      <c r="AR110" s="65"/>
      <c r="AT110" s="3"/>
      <c r="AU110" s="3"/>
      <c r="AX110" s="3"/>
      <c r="AY110" s="3"/>
      <c r="BE110" s="3"/>
      <c r="BF110" s="3"/>
      <c r="BG110" s="3"/>
      <c r="BH110" s="3"/>
      <c r="BI110" s="3"/>
      <c r="BJ110" s="3"/>
      <c r="BL110" s="3"/>
      <c r="BN110" s="4"/>
      <c r="BP110" s="4"/>
      <c r="BS110" s="4"/>
      <c r="BT110" s="4"/>
    </row>
    <row r="111" spans="1:78">
      <c r="I111" s="3"/>
      <c r="J111" s="80"/>
      <c r="Q111" s="65"/>
      <c r="Y111" s="4"/>
      <c r="Z111" s="65"/>
      <c r="AF111" s="68"/>
      <c r="AG111" s="4"/>
      <c r="AH111" s="4"/>
      <c r="AI111" s="4"/>
      <c r="AJ111" s="4"/>
      <c r="AR111" s="65"/>
      <c r="AT111" s="3"/>
      <c r="AU111" s="3"/>
      <c r="AX111" s="3"/>
      <c r="AY111" s="3"/>
      <c r="BE111" s="3"/>
      <c r="BF111" s="3"/>
      <c r="BG111" s="3"/>
      <c r="BH111" s="3"/>
      <c r="BI111" s="3"/>
      <c r="BJ111" s="3"/>
      <c r="BL111" s="3"/>
      <c r="BN111" s="4"/>
      <c r="BP111" s="4"/>
      <c r="BS111" s="4"/>
      <c r="BT111" s="4"/>
    </row>
    <row r="112" spans="1:78">
      <c r="I112" s="3"/>
      <c r="J112" s="80"/>
      <c r="Q112" s="65"/>
      <c r="Y112" s="4"/>
      <c r="Z112" s="65"/>
      <c r="AF112" s="68"/>
      <c r="AG112" s="4"/>
      <c r="AH112" s="4"/>
      <c r="AI112" s="4"/>
      <c r="AJ112" s="4"/>
      <c r="AR112" s="65"/>
      <c r="AT112" s="3"/>
      <c r="AU112" s="3"/>
      <c r="AX112" s="3"/>
      <c r="AY112" s="3"/>
      <c r="BE112" s="3"/>
      <c r="BF112" s="3"/>
      <c r="BG112" s="3"/>
      <c r="BH112" s="3"/>
      <c r="BI112" s="3"/>
      <c r="BJ112" s="3"/>
      <c r="BL112" s="3"/>
      <c r="BN112" s="4"/>
      <c r="BP112" s="4"/>
      <c r="BS112" s="4"/>
      <c r="BT112" s="4"/>
    </row>
    <row r="113" spans="9:68">
      <c r="I113" s="3"/>
      <c r="J113" s="80"/>
      <c r="Q113" s="65"/>
      <c r="Y113" s="4"/>
      <c r="Z113" s="65"/>
      <c r="AF113" s="68"/>
      <c r="AG113" s="4"/>
      <c r="AH113" s="4"/>
      <c r="AI113" s="4"/>
      <c r="AJ113" s="4"/>
      <c r="AR113" s="65"/>
      <c r="AT113" s="3"/>
      <c r="AU113" s="3"/>
      <c r="AX113" s="3"/>
      <c r="AY113" s="3"/>
      <c r="BE113" s="3"/>
      <c r="BF113" s="3"/>
      <c r="BG113" s="3"/>
      <c r="BH113" s="3"/>
      <c r="BI113" s="3"/>
      <c r="BJ113" s="3"/>
      <c r="BL113" s="3"/>
      <c r="BN113" s="4"/>
      <c r="BP113" s="4"/>
    </row>
    <row r="114" spans="9:68">
      <c r="I114" s="3"/>
      <c r="J114" s="80"/>
      <c r="Q114" s="65"/>
      <c r="Y114" s="4"/>
      <c r="Z114" s="65"/>
      <c r="AF114" s="68"/>
      <c r="AG114" s="4"/>
      <c r="AH114" s="4"/>
      <c r="AI114" s="4"/>
      <c r="AJ114" s="4"/>
      <c r="AR114" s="65"/>
      <c r="AT114" s="3"/>
      <c r="AU114" s="3"/>
      <c r="AX114" s="3"/>
      <c r="AY114" s="3"/>
      <c r="BE114" s="3"/>
      <c r="BF114" s="3"/>
      <c r="BG114" s="3"/>
      <c r="BH114" s="3"/>
      <c r="BI114" s="3"/>
      <c r="BJ114" s="3"/>
      <c r="BL114" s="3"/>
      <c r="BP114" s="4"/>
    </row>
    <row r="115" spans="9:68">
      <c r="I115" s="3"/>
      <c r="J115" s="80"/>
      <c r="Q115" s="65"/>
      <c r="Y115" s="4"/>
      <c r="Z115" s="65"/>
      <c r="AG115" s="4"/>
      <c r="AH115" s="4"/>
      <c r="AI115" s="4"/>
      <c r="AJ115" s="4"/>
      <c r="AR115" s="65"/>
      <c r="AT115" s="3"/>
      <c r="AU115" s="3"/>
      <c r="AX115" s="3"/>
      <c r="AY115" s="3"/>
      <c r="BE115" s="3"/>
      <c r="BF115" s="3"/>
      <c r="BG115" s="3"/>
      <c r="BH115" s="3"/>
      <c r="BI115" s="3"/>
      <c r="BJ115" s="3"/>
      <c r="BL115" s="3"/>
      <c r="BP115" s="4"/>
    </row>
    <row r="116" spans="9:68">
      <c r="I116" s="3"/>
      <c r="J116" s="80"/>
      <c r="Q116" s="65"/>
      <c r="Y116" s="4"/>
      <c r="Z116" s="65"/>
      <c r="AG116" s="4"/>
      <c r="AH116" s="4"/>
      <c r="AI116" s="4"/>
      <c r="AJ116" s="4"/>
      <c r="AR116" s="65"/>
      <c r="AX116" s="3"/>
      <c r="AY116" s="3"/>
      <c r="BE116" s="3"/>
      <c r="BP116" s="4"/>
    </row>
    <row r="117" spans="9:68">
      <c r="I117" s="3"/>
      <c r="J117" s="80"/>
      <c r="Q117" s="65"/>
      <c r="Y117" s="4"/>
      <c r="Z117" s="65"/>
      <c r="AG117" s="4"/>
      <c r="AH117" s="4"/>
      <c r="AI117" s="4"/>
      <c r="AJ117" s="4"/>
      <c r="AR117" s="65"/>
      <c r="AX117" s="3"/>
      <c r="AY117" s="3"/>
      <c r="BE117" s="3"/>
      <c r="BP117" s="4"/>
    </row>
    <row r="118" spans="9:68">
      <c r="I118" s="3"/>
      <c r="J118" s="80"/>
      <c r="Q118" s="65"/>
      <c r="Y118" s="4"/>
      <c r="Z118" s="65"/>
      <c r="AG118" s="4"/>
      <c r="AH118" s="4"/>
      <c r="AI118" s="4"/>
      <c r="AJ118" s="4"/>
      <c r="AR118" s="65"/>
      <c r="AX118" s="3"/>
      <c r="AY118" s="3"/>
      <c r="BE118" s="3"/>
      <c r="BP118" s="4"/>
    </row>
    <row r="119" spans="9:68">
      <c r="I119" s="3"/>
      <c r="J119" s="80"/>
      <c r="Q119" s="65"/>
      <c r="Y119" s="4"/>
      <c r="Z119" s="65"/>
      <c r="AG119" s="4"/>
      <c r="AH119" s="4"/>
      <c r="AI119" s="4"/>
      <c r="AJ119" s="4"/>
      <c r="AR119" s="65"/>
      <c r="AX119" s="3"/>
      <c r="AY119" s="3"/>
      <c r="BE119" s="3"/>
      <c r="BP119" s="4"/>
    </row>
    <row r="120" spans="9:68">
      <c r="I120" s="3"/>
      <c r="J120" s="80"/>
      <c r="Q120" s="65"/>
      <c r="Y120" s="4"/>
      <c r="AG120" s="4"/>
      <c r="AH120" s="4"/>
      <c r="AI120" s="4"/>
      <c r="AJ120" s="4"/>
      <c r="AR120" s="65"/>
      <c r="AX120" s="3"/>
      <c r="AY120" s="3"/>
      <c r="BE120" s="3"/>
      <c r="BP120" s="4"/>
    </row>
    <row r="121" spans="9:68">
      <c r="I121" s="3"/>
      <c r="J121" s="80"/>
      <c r="Q121" s="65"/>
      <c r="Y121" s="4"/>
      <c r="AG121" s="4"/>
      <c r="AH121" s="4"/>
      <c r="AI121" s="4"/>
      <c r="AJ121" s="4"/>
      <c r="AR121" s="65"/>
      <c r="AX121" s="3"/>
      <c r="AY121" s="3"/>
      <c r="BE121" s="3"/>
      <c r="BP121" s="4"/>
    </row>
    <row r="122" spans="9:68">
      <c r="I122" s="3"/>
      <c r="J122" s="80"/>
      <c r="Q122" s="65"/>
      <c r="Y122" s="4"/>
      <c r="AG122" s="4"/>
      <c r="AH122" s="4"/>
      <c r="AI122" s="4"/>
      <c r="AJ122" s="4"/>
      <c r="AR122" s="65"/>
      <c r="AX122" s="3"/>
      <c r="AY122" s="3"/>
      <c r="BE122" s="3"/>
      <c r="BP122" s="4"/>
    </row>
    <row r="123" spans="9:68">
      <c r="I123" s="3"/>
      <c r="J123" s="80"/>
      <c r="Q123" s="65"/>
      <c r="Y123" s="4"/>
      <c r="AG123" s="4"/>
      <c r="AH123" s="4"/>
      <c r="AI123" s="4"/>
      <c r="AJ123" s="4"/>
      <c r="AR123" s="65"/>
      <c r="AX123" s="3"/>
      <c r="AY123" s="3"/>
      <c r="BE123" s="3"/>
      <c r="BP123" s="4"/>
    </row>
    <row r="124" spans="9:68">
      <c r="I124" s="3"/>
      <c r="J124" s="80"/>
      <c r="Q124" s="65"/>
      <c r="Y124" s="4"/>
      <c r="AG124" s="4"/>
      <c r="AH124" s="4"/>
      <c r="AI124" s="4"/>
      <c r="AJ124" s="4"/>
      <c r="AR124" s="65"/>
      <c r="AX124" s="3"/>
      <c r="AY124" s="3"/>
      <c r="BE124" s="3"/>
      <c r="BP124" s="4"/>
    </row>
    <row r="125" spans="9:68">
      <c r="I125" s="3"/>
      <c r="J125" s="80"/>
      <c r="Q125" s="65"/>
      <c r="Y125" s="4"/>
      <c r="AG125" s="4"/>
      <c r="AH125" s="4"/>
      <c r="AI125" s="4"/>
      <c r="AJ125" s="4"/>
      <c r="AR125" s="65"/>
      <c r="AX125" s="3"/>
      <c r="AY125" s="3"/>
      <c r="BE125" s="3"/>
      <c r="BP125" s="4"/>
    </row>
    <row r="126" spans="9:68">
      <c r="I126" s="3"/>
      <c r="J126" s="80"/>
      <c r="Q126" s="65"/>
      <c r="Y126" s="4"/>
      <c r="AG126" s="4"/>
      <c r="AH126" s="4"/>
      <c r="AI126" s="4"/>
      <c r="AJ126" s="4"/>
      <c r="AR126" s="65"/>
      <c r="AX126" s="3"/>
      <c r="AY126" s="3"/>
      <c r="BE126" s="3"/>
      <c r="BP126" s="4"/>
    </row>
    <row r="127" spans="9:68">
      <c r="I127" s="3"/>
      <c r="J127" s="80"/>
      <c r="Q127" s="65"/>
      <c r="Y127" s="4"/>
      <c r="AG127" s="4"/>
      <c r="AH127" s="4"/>
      <c r="AI127" s="4"/>
      <c r="AJ127" s="4"/>
      <c r="AR127" s="65"/>
      <c r="AX127" s="3"/>
      <c r="AY127" s="3"/>
      <c r="BE127" s="3"/>
      <c r="BP127" s="4"/>
    </row>
    <row r="128" spans="9:68">
      <c r="I128" s="3"/>
      <c r="J128" s="80"/>
      <c r="Q128" s="65"/>
      <c r="Y128" s="4"/>
      <c r="AG128" s="4"/>
      <c r="AH128" s="4"/>
      <c r="AI128" s="4"/>
      <c r="AJ128" s="4"/>
      <c r="AR128" s="65"/>
      <c r="AX128" s="3"/>
      <c r="AY128" s="3"/>
      <c r="BE128" s="3"/>
      <c r="BP128" s="4"/>
    </row>
    <row r="129" spans="9:68">
      <c r="I129" s="3"/>
      <c r="J129" s="80"/>
      <c r="Q129" s="65"/>
      <c r="Y129" s="4"/>
      <c r="AG129" s="4"/>
      <c r="AH129" s="4"/>
      <c r="AI129" s="4"/>
      <c r="AJ129" s="4"/>
      <c r="AR129" s="65"/>
      <c r="AX129" s="3"/>
      <c r="AY129" s="3"/>
      <c r="BE129" s="3"/>
      <c r="BP129" s="4"/>
    </row>
    <row r="130" spans="9:68">
      <c r="I130" s="3"/>
      <c r="J130" s="80"/>
      <c r="Q130" s="65"/>
      <c r="Y130" s="4"/>
      <c r="AG130" s="4"/>
      <c r="AH130" s="4"/>
      <c r="AI130" s="4"/>
      <c r="AJ130" s="4"/>
      <c r="AR130" s="65"/>
      <c r="AX130" s="3"/>
      <c r="AY130" s="3"/>
      <c r="BE130" s="3"/>
      <c r="BP130" s="4"/>
    </row>
    <row r="131" spans="9:68">
      <c r="I131" s="3"/>
      <c r="J131" s="80"/>
      <c r="Q131" s="65"/>
      <c r="Y131" s="4"/>
      <c r="AG131" s="4"/>
      <c r="AH131" s="4"/>
      <c r="AI131" s="4"/>
      <c r="AJ131" s="4"/>
      <c r="AR131" s="65"/>
      <c r="AX131" s="3"/>
      <c r="AY131" s="3"/>
      <c r="BE131" s="3"/>
      <c r="BP131" s="4"/>
    </row>
    <row r="132" spans="9:68">
      <c r="I132" s="3"/>
      <c r="J132" s="80"/>
      <c r="Q132" s="65"/>
      <c r="Y132" s="4"/>
      <c r="AG132" s="4"/>
      <c r="AH132" s="4"/>
      <c r="AI132" s="4"/>
      <c r="AJ132" s="4"/>
      <c r="AR132" s="65"/>
      <c r="AX132" s="3"/>
      <c r="AY132" s="3"/>
      <c r="BE132" s="3"/>
      <c r="BP132" s="4"/>
    </row>
    <row r="133" spans="9:68">
      <c r="I133" s="3"/>
      <c r="J133" s="80"/>
      <c r="Q133" s="65"/>
      <c r="Y133" s="4"/>
      <c r="AG133" s="4"/>
      <c r="AH133" s="4"/>
      <c r="AI133" s="4"/>
      <c r="AJ133" s="4"/>
      <c r="AR133" s="65"/>
      <c r="AX133" s="3"/>
      <c r="AY133" s="3"/>
      <c r="BE133" s="3"/>
      <c r="BP133" s="4"/>
    </row>
    <row r="134" spans="9:68">
      <c r="I134" s="3"/>
      <c r="J134" s="80"/>
      <c r="Q134" s="65"/>
      <c r="Y134" s="4"/>
      <c r="AG134" s="4"/>
      <c r="AH134" s="4"/>
      <c r="AI134" s="4"/>
      <c r="AJ134" s="4"/>
      <c r="AR134" s="65"/>
      <c r="AX134" s="3"/>
      <c r="AY134" s="3"/>
      <c r="BE134" s="3"/>
      <c r="BP134" s="4"/>
    </row>
    <row r="135" spans="9:68">
      <c r="I135" s="3"/>
      <c r="J135" s="80"/>
      <c r="Q135" s="65"/>
      <c r="Y135" s="4"/>
      <c r="AG135" s="4"/>
      <c r="AH135" s="4"/>
      <c r="AI135" s="4"/>
      <c r="AJ135" s="4"/>
      <c r="AR135" s="65"/>
      <c r="AX135" s="3"/>
      <c r="AY135" s="3"/>
      <c r="BE135" s="3"/>
      <c r="BP135" s="4"/>
    </row>
    <row r="136" spans="9:68">
      <c r="I136" s="3"/>
      <c r="J136" s="80"/>
      <c r="Q136" s="65"/>
      <c r="Y136" s="4"/>
      <c r="AG136" s="4"/>
      <c r="AH136" s="4"/>
      <c r="AI136" s="4"/>
      <c r="AJ136" s="4"/>
      <c r="AR136" s="65"/>
      <c r="AX136" s="3"/>
      <c r="AY136" s="3"/>
      <c r="BE136" s="3"/>
      <c r="BP136" s="4"/>
    </row>
    <row r="137" spans="9:68">
      <c r="I137" s="3"/>
      <c r="J137" s="80"/>
      <c r="Q137" s="65"/>
      <c r="Y137" s="4"/>
      <c r="AG137" s="4"/>
      <c r="AH137" s="4"/>
      <c r="AI137" s="4"/>
      <c r="AJ137" s="4"/>
      <c r="AR137" s="65"/>
      <c r="AX137" s="3"/>
      <c r="AY137" s="3"/>
      <c r="BE137" s="3"/>
      <c r="BP137" s="4"/>
    </row>
    <row r="138" spans="9:68">
      <c r="I138" s="3"/>
      <c r="J138" s="80"/>
      <c r="Q138" s="65"/>
      <c r="Y138" s="4"/>
      <c r="AG138" s="4"/>
      <c r="AH138" s="4"/>
      <c r="AI138" s="4"/>
      <c r="AJ138" s="4"/>
      <c r="AR138" s="65"/>
      <c r="AX138" s="3"/>
      <c r="AY138" s="3"/>
      <c r="BE138" s="3"/>
      <c r="BP138" s="4"/>
    </row>
    <row r="139" spans="9:68">
      <c r="I139" s="3"/>
      <c r="J139" s="80"/>
      <c r="Q139" s="65"/>
      <c r="Y139" s="4"/>
      <c r="AG139" s="4"/>
      <c r="AH139" s="4"/>
      <c r="AI139" s="4"/>
      <c r="AJ139" s="4"/>
      <c r="AR139" s="65"/>
      <c r="AX139" s="3"/>
      <c r="AY139" s="3"/>
      <c r="BP139" s="4"/>
    </row>
    <row r="140" spans="9:68">
      <c r="I140" s="3"/>
      <c r="J140" s="80"/>
      <c r="Q140" s="65"/>
      <c r="Y140" s="4"/>
      <c r="AG140" s="4"/>
      <c r="AH140" s="4"/>
      <c r="AI140" s="4"/>
      <c r="AJ140" s="4"/>
      <c r="AR140" s="65"/>
      <c r="AX140" s="3"/>
      <c r="AY140" s="3"/>
      <c r="BP140" s="4"/>
    </row>
    <row r="141" spans="9:68">
      <c r="I141" s="3"/>
      <c r="J141" s="80"/>
      <c r="Q141" s="65"/>
      <c r="Y141" s="4"/>
      <c r="AG141" s="4"/>
      <c r="AH141" s="4"/>
      <c r="AI141" s="4"/>
      <c r="AJ141" s="4"/>
      <c r="AR141" s="65"/>
      <c r="AX141" s="3"/>
      <c r="AY141" s="3"/>
      <c r="BP141" s="4"/>
    </row>
    <row r="142" spans="9:68">
      <c r="I142" s="3"/>
      <c r="J142" s="80"/>
      <c r="Q142" s="65"/>
      <c r="Y142" s="4"/>
      <c r="AG142" s="4"/>
      <c r="AH142" s="4"/>
      <c r="AI142" s="4"/>
      <c r="AJ142" s="4"/>
      <c r="AR142" s="65"/>
      <c r="AX142" s="3"/>
      <c r="AY142" s="3"/>
      <c r="BP142" s="4"/>
    </row>
    <row r="143" spans="9:68">
      <c r="I143" s="3"/>
      <c r="J143" s="80"/>
      <c r="Q143" s="65"/>
      <c r="Y143" s="4"/>
      <c r="AG143" s="4"/>
      <c r="AH143" s="4"/>
      <c r="AI143" s="4"/>
      <c r="AJ143" s="4"/>
      <c r="AR143" s="65"/>
      <c r="AX143" s="3"/>
      <c r="AY143" s="3"/>
      <c r="BP143" s="4"/>
    </row>
    <row r="144" spans="9:68">
      <c r="I144" s="3"/>
      <c r="J144" s="80"/>
      <c r="Q144" s="65"/>
      <c r="Y144" s="4"/>
      <c r="AG144" s="4"/>
      <c r="AH144" s="4"/>
      <c r="AI144" s="4"/>
      <c r="AJ144" s="4"/>
      <c r="AR144" s="65"/>
      <c r="AX144" s="3"/>
      <c r="AY144" s="3"/>
      <c r="BP144" s="4"/>
    </row>
    <row r="145" spans="9:68">
      <c r="I145" s="3"/>
      <c r="J145" s="80"/>
      <c r="Q145" s="65"/>
      <c r="Y145" s="4"/>
      <c r="AG145" s="4"/>
      <c r="AH145" s="4"/>
      <c r="AI145" s="4"/>
      <c r="AJ145" s="4"/>
      <c r="AR145" s="65"/>
      <c r="AX145" s="3"/>
      <c r="AY145" s="3"/>
      <c r="BP145" s="4"/>
    </row>
    <row r="146" spans="9:68">
      <c r="I146" s="3"/>
      <c r="J146" s="80"/>
      <c r="Q146" s="65"/>
      <c r="Y146" s="4"/>
      <c r="AG146" s="4"/>
      <c r="AH146" s="4"/>
      <c r="AI146" s="4"/>
      <c r="AJ146" s="4"/>
      <c r="AR146" s="65"/>
      <c r="AX146" s="3"/>
      <c r="AY146" s="3"/>
      <c r="BP146" s="4"/>
    </row>
    <row r="147" spans="9:68">
      <c r="J147" s="80"/>
      <c r="Q147" s="65"/>
      <c r="Y147" s="4"/>
      <c r="AG147" s="4"/>
      <c r="AH147" s="4"/>
      <c r="AI147" s="4"/>
      <c r="AJ147" s="4"/>
      <c r="AR147" s="65"/>
      <c r="AX147" s="3"/>
      <c r="AY147" s="3"/>
      <c r="BP147" s="4"/>
    </row>
    <row r="148" spans="9:68">
      <c r="J148" s="80"/>
      <c r="Q148" s="65"/>
      <c r="Y148" s="4"/>
      <c r="AG148" s="4"/>
      <c r="AH148" s="4"/>
      <c r="AI148" s="4"/>
      <c r="AJ148" s="4"/>
      <c r="AR148" s="65"/>
      <c r="AX148" s="3"/>
      <c r="AY148" s="3"/>
      <c r="BP148" s="4"/>
    </row>
    <row r="149" spans="9:68">
      <c r="J149" s="80"/>
      <c r="Q149" s="65"/>
      <c r="Y149" s="4"/>
      <c r="AG149" s="4"/>
      <c r="AH149" s="4"/>
      <c r="AI149" s="4"/>
      <c r="AJ149" s="4"/>
      <c r="AR149" s="65"/>
      <c r="AX149" s="3"/>
      <c r="AY149" s="3"/>
      <c r="BP149" s="4"/>
    </row>
    <row r="150" spans="9:68">
      <c r="J150" s="80"/>
      <c r="Q150" s="65"/>
      <c r="Y150" s="4"/>
      <c r="AG150" s="4"/>
      <c r="AH150" s="4"/>
      <c r="AI150" s="4"/>
      <c r="AJ150" s="4"/>
      <c r="AR150" s="65"/>
      <c r="AX150" s="3"/>
      <c r="AY150" s="3"/>
      <c r="BP150" s="4"/>
    </row>
    <row r="151" spans="9:68">
      <c r="J151" s="80"/>
      <c r="Q151" s="65"/>
      <c r="Y151" s="4"/>
      <c r="AG151" s="4"/>
      <c r="AH151" s="4"/>
      <c r="AI151" s="4"/>
      <c r="AJ151" s="4"/>
      <c r="AR151" s="65"/>
      <c r="AX151" s="3"/>
      <c r="AY151" s="3"/>
      <c r="BP151" s="4"/>
    </row>
    <row r="152" spans="9:68">
      <c r="J152" s="80"/>
      <c r="Q152" s="65"/>
      <c r="Y152" s="4"/>
      <c r="AG152" s="4"/>
      <c r="AH152" s="4"/>
      <c r="AI152" s="4"/>
      <c r="AJ152" s="4"/>
      <c r="AR152" s="65"/>
      <c r="AX152" s="3"/>
      <c r="AY152" s="3"/>
      <c r="BP152" s="4"/>
    </row>
    <row r="153" spans="9:68">
      <c r="J153" s="80"/>
      <c r="Q153" s="65"/>
      <c r="Y153" s="4"/>
      <c r="AG153" s="4"/>
      <c r="AH153" s="4"/>
      <c r="AI153" s="4"/>
      <c r="AJ153" s="4"/>
      <c r="AR153" s="65"/>
      <c r="AX153" s="3"/>
      <c r="AY153" s="3"/>
      <c r="BP153" s="4"/>
    </row>
    <row r="154" spans="9:68">
      <c r="J154" s="80"/>
      <c r="Q154" s="65"/>
      <c r="Y154" s="4"/>
      <c r="AG154" s="4"/>
      <c r="AH154" s="4"/>
      <c r="AI154" s="4"/>
      <c r="AJ154" s="4"/>
      <c r="AR154" s="65"/>
      <c r="AX154" s="3"/>
      <c r="AY154" s="3"/>
      <c r="BP154" s="4"/>
    </row>
    <row r="155" spans="9:68">
      <c r="J155" s="80"/>
      <c r="Q155" s="65"/>
      <c r="Y155" s="4"/>
      <c r="AG155" s="4"/>
      <c r="AH155" s="4"/>
      <c r="AI155" s="4"/>
      <c r="AJ155" s="4"/>
      <c r="AR155" s="65"/>
      <c r="AX155" s="3"/>
      <c r="AY155" s="3"/>
      <c r="BP155" s="4"/>
    </row>
    <row r="156" spans="9:68">
      <c r="J156" s="80"/>
      <c r="Q156" s="65"/>
      <c r="Y156" s="4"/>
      <c r="AG156" s="4"/>
      <c r="AH156" s="4"/>
      <c r="AI156" s="4"/>
      <c r="AJ156" s="4"/>
      <c r="AR156" s="65"/>
      <c r="AX156" s="3"/>
      <c r="AY156" s="3"/>
      <c r="BP156" s="4"/>
    </row>
    <row r="157" spans="9:68">
      <c r="J157" s="80"/>
      <c r="Q157" s="65"/>
      <c r="Y157" s="4"/>
      <c r="AG157" s="4"/>
      <c r="AH157" s="4"/>
      <c r="AI157" s="4"/>
      <c r="AJ157" s="4"/>
      <c r="AR157" s="65"/>
      <c r="AX157" s="3"/>
      <c r="AY157" s="3"/>
      <c r="BP157" s="4"/>
    </row>
    <row r="158" spans="9:68">
      <c r="J158" s="80"/>
      <c r="Q158" s="65"/>
      <c r="Y158" s="4"/>
      <c r="AG158" s="4"/>
      <c r="AH158" s="4"/>
      <c r="AI158" s="4"/>
      <c r="AJ158" s="4"/>
      <c r="AR158" s="65"/>
      <c r="AX158" s="3"/>
      <c r="AY158" s="3"/>
      <c r="BP158" s="4"/>
    </row>
    <row r="159" spans="9:68">
      <c r="J159" s="80"/>
      <c r="Q159" s="65"/>
      <c r="Y159" s="4"/>
      <c r="AG159" s="4"/>
      <c r="AH159" s="4"/>
      <c r="AI159" s="4"/>
      <c r="AJ159" s="4"/>
      <c r="AR159" s="65"/>
      <c r="AX159" s="3"/>
      <c r="AY159" s="3"/>
      <c r="BP159" s="4"/>
    </row>
    <row r="160" spans="9:68">
      <c r="J160" s="80"/>
      <c r="Q160" s="65"/>
      <c r="Y160" s="4"/>
      <c r="AG160" s="4"/>
      <c r="AH160" s="4"/>
      <c r="AI160" s="4"/>
      <c r="AJ160" s="4"/>
      <c r="AR160" s="65"/>
      <c r="AX160" s="3"/>
      <c r="AY160" s="3"/>
      <c r="BP160" s="4"/>
    </row>
    <row r="161" spans="10:68">
      <c r="J161" s="80"/>
      <c r="Q161" s="65"/>
      <c r="Y161" s="4"/>
      <c r="AG161" s="4"/>
      <c r="AH161" s="4"/>
      <c r="AI161" s="4"/>
      <c r="AJ161" s="4"/>
      <c r="AR161" s="65"/>
      <c r="AX161" s="3"/>
      <c r="AY161" s="3"/>
      <c r="BP161" s="4"/>
    </row>
    <row r="162" spans="10:68">
      <c r="J162" s="80"/>
      <c r="Q162" s="65"/>
      <c r="Y162" s="4"/>
      <c r="AG162" s="4"/>
      <c r="AH162" s="4"/>
      <c r="AI162" s="4"/>
      <c r="AJ162" s="4"/>
      <c r="AR162" s="65"/>
      <c r="AX162" s="3"/>
      <c r="AY162" s="3"/>
      <c r="BP162" s="4"/>
    </row>
    <row r="163" spans="10:68">
      <c r="J163" s="80"/>
      <c r="Q163" s="65"/>
      <c r="Y163" s="4"/>
      <c r="AG163" s="4"/>
      <c r="AH163" s="4"/>
      <c r="AI163" s="4"/>
      <c r="AJ163" s="4"/>
      <c r="AR163" s="65"/>
      <c r="AX163" s="3"/>
      <c r="AY163" s="3"/>
      <c r="BP163" s="4"/>
    </row>
    <row r="164" spans="10:68">
      <c r="J164" s="80"/>
      <c r="Q164" s="65"/>
      <c r="Y164" s="4"/>
      <c r="AG164" s="4"/>
      <c r="AH164" s="4"/>
      <c r="AI164" s="4"/>
      <c r="AJ164" s="4"/>
      <c r="AR164" s="65"/>
      <c r="AX164" s="3"/>
      <c r="AY164" s="3"/>
      <c r="BP164" s="4"/>
    </row>
    <row r="165" spans="10:68">
      <c r="J165" s="80"/>
      <c r="Q165" s="65"/>
      <c r="Y165" s="4"/>
      <c r="AG165" s="4"/>
      <c r="AH165" s="4"/>
      <c r="AI165" s="4"/>
      <c r="AJ165" s="4"/>
      <c r="AR165" s="65"/>
      <c r="AX165" s="3"/>
      <c r="AY165" s="3"/>
      <c r="BP165" s="4"/>
    </row>
    <row r="166" spans="10:68">
      <c r="J166" s="80"/>
      <c r="Q166" s="65"/>
      <c r="Y166" s="4"/>
      <c r="AG166" s="4"/>
      <c r="AH166" s="4"/>
      <c r="AI166" s="4"/>
      <c r="AJ166" s="4"/>
      <c r="AR166" s="65"/>
      <c r="AX166" s="3"/>
      <c r="AY166" s="3"/>
      <c r="BP166" s="4"/>
    </row>
    <row r="167" spans="10:68">
      <c r="J167" s="80"/>
      <c r="Q167" s="65"/>
      <c r="Y167" s="4"/>
      <c r="AG167" s="4"/>
      <c r="AH167" s="4"/>
      <c r="AI167" s="4"/>
      <c r="AJ167" s="4"/>
      <c r="AR167" s="65"/>
      <c r="AX167" s="3"/>
      <c r="AY167" s="3"/>
      <c r="BP167" s="4"/>
    </row>
    <row r="168" spans="10:68">
      <c r="J168" s="80"/>
      <c r="Q168" s="65"/>
      <c r="Y168" s="4"/>
      <c r="AG168" s="4"/>
      <c r="AH168" s="4"/>
      <c r="AI168" s="4"/>
      <c r="AJ168" s="4"/>
      <c r="AR168" s="65"/>
      <c r="AX168" s="3"/>
      <c r="AY168" s="3"/>
      <c r="BP168" s="4"/>
    </row>
    <row r="169" spans="10:68">
      <c r="J169" s="80"/>
      <c r="Q169" s="65"/>
      <c r="Y169" s="4"/>
      <c r="AG169" s="4"/>
      <c r="AH169" s="4"/>
      <c r="AI169" s="4"/>
      <c r="AJ169" s="4"/>
      <c r="AR169" s="65"/>
      <c r="AX169" s="3"/>
      <c r="AY169" s="3"/>
      <c r="BP169" s="4"/>
    </row>
    <row r="170" spans="10:68">
      <c r="J170" s="80"/>
      <c r="Q170" s="65"/>
      <c r="Y170" s="4"/>
      <c r="AG170" s="4"/>
      <c r="AH170" s="4"/>
      <c r="AI170" s="4"/>
      <c r="AJ170" s="4"/>
      <c r="AR170" s="65"/>
      <c r="AX170" s="3"/>
      <c r="AY170" s="3"/>
      <c r="BP170" s="4"/>
    </row>
    <row r="171" spans="10:68">
      <c r="J171" s="80"/>
      <c r="Q171" s="65"/>
      <c r="Y171" s="4"/>
      <c r="AG171" s="4"/>
      <c r="AH171" s="4"/>
      <c r="AI171" s="4"/>
      <c r="AJ171" s="4"/>
      <c r="AR171" s="65"/>
      <c r="AX171" s="3"/>
      <c r="AY171" s="3"/>
      <c r="BP171" s="4"/>
    </row>
    <row r="172" spans="10:68">
      <c r="J172" s="80"/>
      <c r="Q172" s="65"/>
      <c r="Y172" s="4"/>
      <c r="AG172" s="4"/>
      <c r="AH172" s="4"/>
      <c r="AI172" s="4"/>
      <c r="AJ172" s="4"/>
      <c r="AR172" s="65"/>
      <c r="AX172" s="3"/>
      <c r="AY172" s="3"/>
      <c r="BP172" s="4"/>
    </row>
    <row r="173" spans="10:68">
      <c r="J173" s="80"/>
      <c r="Q173" s="65"/>
      <c r="Y173" s="4"/>
      <c r="AG173" s="4"/>
      <c r="AH173" s="4"/>
      <c r="AI173" s="4"/>
      <c r="AJ173" s="4"/>
      <c r="AR173" s="65"/>
      <c r="AX173" s="3"/>
      <c r="AY173" s="3"/>
      <c r="BP173" s="4"/>
    </row>
    <row r="174" spans="10:68">
      <c r="J174" s="80"/>
      <c r="Q174" s="65"/>
      <c r="Y174" s="4"/>
      <c r="AG174" s="4"/>
      <c r="AH174" s="4"/>
      <c r="AI174" s="4"/>
      <c r="AJ174" s="4"/>
      <c r="AR174" s="65"/>
      <c r="AX174" s="3"/>
      <c r="AY174" s="3"/>
      <c r="BP174" s="4"/>
    </row>
    <row r="175" spans="10:68">
      <c r="J175" s="80"/>
      <c r="Q175" s="65"/>
      <c r="Y175" s="4"/>
      <c r="AG175" s="4"/>
      <c r="AH175" s="4"/>
      <c r="AI175" s="4"/>
      <c r="AJ175" s="4"/>
      <c r="AR175" s="65"/>
      <c r="AX175" s="3"/>
      <c r="AY175" s="3"/>
      <c r="BP175" s="4"/>
    </row>
    <row r="176" spans="10:68">
      <c r="J176" s="80"/>
      <c r="Q176" s="65"/>
      <c r="Y176" s="4"/>
      <c r="AG176" s="4"/>
      <c r="AH176" s="4"/>
      <c r="AI176" s="4"/>
      <c r="AJ176" s="4"/>
      <c r="AR176" s="65"/>
      <c r="AY176" s="3"/>
      <c r="BP176" s="4"/>
    </row>
    <row r="177" spans="10:68">
      <c r="J177" s="80"/>
      <c r="Q177" s="65"/>
      <c r="Y177" s="4"/>
      <c r="AG177" s="4"/>
      <c r="AH177" s="4"/>
      <c r="AI177" s="4"/>
      <c r="AJ177" s="4"/>
      <c r="AR177" s="65"/>
      <c r="AY177" s="3"/>
      <c r="BP177" s="4"/>
    </row>
    <row r="178" spans="10:68">
      <c r="J178" s="80"/>
      <c r="Q178" s="65"/>
      <c r="Y178" s="4"/>
      <c r="AG178" s="4"/>
      <c r="AH178" s="4"/>
      <c r="AI178" s="4"/>
      <c r="AJ178" s="4"/>
      <c r="AR178" s="65"/>
      <c r="AY178" s="3"/>
      <c r="BP178" s="4"/>
    </row>
    <row r="179" spans="10:68">
      <c r="J179" s="80"/>
      <c r="Q179" s="65"/>
      <c r="Y179" s="4"/>
      <c r="AG179" s="4"/>
      <c r="AH179" s="4"/>
      <c r="AI179" s="4"/>
      <c r="AJ179" s="4"/>
      <c r="AR179" s="65"/>
      <c r="AY179" s="3"/>
      <c r="BP179" s="4"/>
    </row>
    <row r="180" spans="10:68">
      <c r="J180" s="80"/>
      <c r="Q180" s="65"/>
      <c r="Y180" s="4"/>
      <c r="AG180" s="4"/>
      <c r="AH180" s="4"/>
      <c r="AI180" s="4"/>
      <c r="AJ180" s="4"/>
      <c r="AR180" s="65"/>
      <c r="AY180" s="3"/>
      <c r="BP180" s="4"/>
    </row>
    <row r="181" spans="10:68">
      <c r="J181" s="80"/>
      <c r="Q181" s="65"/>
      <c r="Y181" s="4"/>
      <c r="AG181" s="4"/>
      <c r="AH181" s="4"/>
      <c r="AI181" s="4"/>
      <c r="AJ181" s="4"/>
      <c r="AR181" s="65"/>
      <c r="AY181" s="3"/>
      <c r="BP181" s="4"/>
    </row>
    <row r="182" spans="10:68">
      <c r="J182" s="80"/>
      <c r="Q182" s="65"/>
      <c r="Y182" s="4"/>
      <c r="AG182" s="4"/>
      <c r="AH182" s="4"/>
      <c r="AI182" s="4"/>
      <c r="AJ182" s="4"/>
      <c r="AR182" s="65"/>
      <c r="AY182" s="3"/>
      <c r="BP182" s="4"/>
    </row>
    <row r="183" spans="10:68">
      <c r="J183" s="80"/>
      <c r="Q183" s="65"/>
      <c r="Y183" s="4"/>
      <c r="AG183" s="4"/>
      <c r="AH183" s="4"/>
      <c r="AI183" s="4"/>
      <c r="AJ183" s="4"/>
      <c r="AR183" s="65"/>
      <c r="AY183" s="3"/>
      <c r="BP183" s="4"/>
    </row>
    <row r="184" spans="10:68">
      <c r="J184" s="80"/>
      <c r="Q184" s="65"/>
      <c r="Y184" s="4"/>
      <c r="AG184" s="4"/>
      <c r="AH184" s="4"/>
      <c r="AI184" s="4"/>
      <c r="AJ184" s="4"/>
      <c r="AR184" s="65"/>
      <c r="AY184" s="3"/>
      <c r="BP184" s="4"/>
    </row>
    <row r="185" spans="10:68">
      <c r="J185" s="80"/>
      <c r="Q185" s="65"/>
      <c r="Y185" s="4"/>
      <c r="AG185" s="4"/>
      <c r="AH185" s="4"/>
      <c r="AI185" s="4"/>
      <c r="AJ185" s="4"/>
      <c r="AR185" s="65"/>
      <c r="AY185" s="3"/>
      <c r="BP185" s="4"/>
    </row>
    <row r="186" spans="10:68">
      <c r="J186" s="80"/>
      <c r="Q186" s="65"/>
      <c r="Y186" s="4"/>
      <c r="AG186" s="4"/>
      <c r="AH186" s="4"/>
      <c r="AI186" s="4"/>
      <c r="AJ186" s="4"/>
      <c r="AR186" s="65"/>
      <c r="AY186" s="3"/>
      <c r="BP186" s="4"/>
    </row>
    <row r="187" spans="10:68">
      <c r="J187" s="80"/>
      <c r="Q187" s="65"/>
      <c r="Y187" s="4"/>
      <c r="AG187" s="4"/>
      <c r="AH187" s="4"/>
      <c r="AI187" s="4"/>
      <c r="AJ187" s="4"/>
      <c r="AR187" s="65"/>
      <c r="AY187" s="3"/>
      <c r="BP187" s="4"/>
    </row>
    <row r="188" spans="10:68">
      <c r="J188" s="80"/>
      <c r="Q188" s="65"/>
      <c r="Y188" s="4"/>
      <c r="AG188" s="4"/>
      <c r="AH188" s="4"/>
      <c r="AI188" s="4"/>
      <c r="AJ188" s="4"/>
      <c r="AR188" s="65"/>
      <c r="AY188" s="3"/>
      <c r="BP188" s="4"/>
    </row>
    <row r="189" spans="10:68">
      <c r="J189" s="80"/>
      <c r="Q189" s="65"/>
      <c r="Y189" s="4"/>
      <c r="AG189" s="4"/>
      <c r="AH189" s="4"/>
      <c r="AI189" s="4"/>
      <c r="AJ189" s="4"/>
      <c r="AR189" s="65"/>
      <c r="AY189" s="3"/>
      <c r="BP189" s="4"/>
    </row>
    <row r="190" spans="10:68">
      <c r="J190" s="80"/>
      <c r="Q190" s="65"/>
      <c r="Y190" s="4"/>
      <c r="AG190" s="4"/>
      <c r="AH190" s="4"/>
      <c r="AI190" s="4"/>
      <c r="AJ190" s="4"/>
      <c r="AR190" s="65"/>
      <c r="AY190" s="3"/>
      <c r="BP190" s="4"/>
    </row>
    <row r="191" spans="10:68">
      <c r="J191" s="80"/>
      <c r="Q191" s="65"/>
      <c r="Y191" s="4"/>
      <c r="AG191" s="4"/>
      <c r="AH191" s="4"/>
      <c r="AI191" s="4"/>
      <c r="AJ191" s="4"/>
      <c r="AR191" s="65"/>
      <c r="AY191" s="3"/>
      <c r="BP191" s="4"/>
    </row>
    <row r="192" spans="10:68">
      <c r="J192" s="80"/>
      <c r="Q192" s="65"/>
      <c r="Y192" s="4"/>
      <c r="AG192" s="4"/>
      <c r="AH192" s="4"/>
      <c r="AI192" s="4"/>
      <c r="AJ192" s="4"/>
      <c r="AR192" s="65"/>
      <c r="AY192" s="3"/>
      <c r="BP192" s="4"/>
    </row>
    <row r="193" spans="10:68">
      <c r="J193" s="80"/>
      <c r="Q193" s="65"/>
      <c r="Y193" s="4"/>
      <c r="AG193" s="4"/>
      <c r="AH193" s="4"/>
      <c r="AI193" s="4"/>
      <c r="AJ193" s="4"/>
      <c r="AR193" s="65"/>
      <c r="AY193" s="3"/>
      <c r="BP193" s="4"/>
    </row>
    <row r="194" spans="10:68">
      <c r="J194" s="80"/>
      <c r="Q194" s="65"/>
      <c r="Y194" s="4"/>
      <c r="AG194" s="4"/>
      <c r="AH194" s="4"/>
      <c r="AI194" s="4"/>
      <c r="AJ194" s="4"/>
      <c r="AR194" s="65"/>
      <c r="AY194" s="3"/>
      <c r="BP194" s="4"/>
    </row>
    <row r="195" spans="10:68">
      <c r="J195" s="80"/>
      <c r="Q195" s="65"/>
      <c r="Y195" s="4"/>
      <c r="AG195" s="4"/>
      <c r="AH195" s="4"/>
      <c r="AI195" s="4"/>
      <c r="AJ195" s="4"/>
      <c r="AR195" s="65"/>
      <c r="AY195" s="3"/>
      <c r="BP195" s="4"/>
    </row>
    <row r="196" spans="10:68">
      <c r="J196" s="80"/>
      <c r="Q196" s="65"/>
      <c r="Y196" s="4"/>
      <c r="AG196" s="4"/>
      <c r="AH196" s="4"/>
      <c r="AI196" s="4"/>
      <c r="AJ196" s="4"/>
      <c r="AR196" s="65"/>
      <c r="AY196" s="3"/>
      <c r="BP196" s="4"/>
    </row>
    <row r="197" spans="10:68">
      <c r="J197" s="80"/>
      <c r="Q197" s="65"/>
      <c r="Y197" s="4"/>
      <c r="AG197" s="4"/>
      <c r="AH197" s="4"/>
      <c r="AI197" s="4"/>
      <c r="AJ197" s="4"/>
      <c r="AR197" s="65"/>
      <c r="AY197" s="3"/>
      <c r="BP197" s="4"/>
    </row>
    <row r="198" spans="10:68">
      <c r="J198" s="80"/>
      <c r="Q198" s="65"/>
      <c r="Y198" s="4"/>
      <c r="AG198" s="4"/>
      <c r="AH198" s="4"/>
      <c r="AI198" s="4"/>
      <c r="AJ198" s="4"/>
      <c r="AR198" s="65"/>
      <c r="AY198" s="3"/>
      <c r="BP198" s="4"/>
    </row>
    <row r="199" spans="10:68">
      <c r="J199" s="80"/>
      <c r="Q199" s="65"/>
      <c r="Y199" s="4"/>
      <c r="AG199" s="4"/>
      <c r="AH199" s="4"/>
      <c r="AI199" s="4"/>
      <c r="AJ199" s="4"/>
      <c r="AR199" s="65"/>
      <c r="AY199" s="3"/>
      <c r="BP199" s="4"/>
    </row>
    <row r="200" spans="10:68">
      <c r="J200" s="80"/>
      <c r="Q200" s="65"/>
      <c r="Y200" s="4"/>
      <c r="AG200" s="4"/>
      <c r="AH200" s="4"/>
      <c r="AI200" s="4"/>
      <c r="AJ200" s="4"/>
      <c r="AR200" s="65"/>
      <c r="AY200" s="3"/>
      <c r="BP200" s="4"/>
    </row>
    <row r="201" spans="10:68">
      <c r="J201" s="80"/>
      <c r="Q201" s="65"/>
      <c r="Y201" s="4"/>
      <c r="AG201" s="4"/>
      <c r="AH201" s="4"/>
      <c r="AI201" s="4"/>
      <c r="AJ201" s="4"/>
      <c r="AR201" s="65"/>
      <c r="AY201" s="3"/>
      <c r="BP201" s="4"/>
    </row>
    <row r="202" spans="10:68">
      <c r="J202" s="80"/>
      <c r="Q202" s="65"/>
      <c r="Y202" s="4"/>
      <c r="AG202" s="4"/>
      <c r="AH202" s="4"/>
      <c r="AI202" s="4"/>
      <c r="AJ202" s="4"/>
      <c r="AR202" s="65"/>
      <c r="AY202" s="3"/>
      <c r="BP202" s="4"/>
    </row>
    <row r="203" spans="10:68">
      <c r="J203" s="80"/>
      <c r="Q203" s="65"/>
      <c r="Y203" s="4"/>
      <c r="AG203" s="4"/>
      <c r="AH203" s="4"/>
      <c r="AI203" s="4"/>
      <c r="AJ203" s="4"/>
      <c r="AR203" s="65"/>
      <c r="AY203" s="3"/>
      <c r="BP203" s="4"/>
    </row>
    <row r="204" spans="10:68">
      <c r="J204" s="80"/>
      <c r="Q204" s="65"/>
      <c r="Y204" s="4"/>
      <c r="AG204" s="4"/>
      <c r="AH204" s="4"/>
      <c r="AI204" s="4"/>
      <c r="AJ204" s="4"/>
      <c r="AR204" s="65"/>
      <c r="AY204" s="3"/>
      <c r="BP204" s="4"/>
    </row>
    <row r="205" spans="10:68">
      <c r="J205" s="80"/>
      <c r="Q205" s="65"/>
      <c r="Y205" s="4"/>
      <c r="AG205" s="4"/>
      <c r="AH205" s="4"/>
      <c r="AI205" s="4"/>
      <c r="AJ205" s="4"/>
      <c r="AR205" s="65"/>
      <c r="AY205" s="3"/>
      <c r="BP205" s="4"/>
    </row>
    <row r="206" spans="10:68">
      <c r="J206" s="80"/>
      <c r="Q206" s="65"/>
      <c r="Y206" s="4"/>
      <c r="AG206" s="4"/>
      <c r="AH206" s="4"/>
      <c r="AI206" s="4"/>
      <c r="AJ206" s="4"/>
      <c r="AR206" s="65"/>
      <c r="AY206" s="3"/>
      <c r="BP206" s="4"/>
    </row>
    <row r="207" spans="10:68">
      <c r="J207" s="80"/>
      <c r="Q207" s="65"/>
      <c r="Y207" s="4"/>
      <c r="AG207" s="4"/>
      <c r="AH207" s="4"/>
      <c r="AI207" s="4"/>
      <c r="AJ207" s="4"/>
      <c r="AR207" s="65"/>
      <c r="AY207" s="3"/>
      <c r="BP207" s="4"/>
    </row>
    <row r="208" spans="10:68">
      <c r="J208" s="80"/>
      <c r="Q208" s="65"/>
      <c r="Y208" s="4"/>
      <c r="AG208" s="4"/>
      <c r="AH208" s="4"/>
      <c r="AI208" s="4"/>
      <c r="AJ208" s="4"/>
      <c r="AR208" s="65"/>
      <c r="AY208" s="3"/>
      <c r="BP208" s="4"/>
    </row>
    <row r="209" spans="10:68">
      <c r="J209" s="80"/>
      <c r="Q209" s="65"/>
      <c r="Y209" s="4"/>
      <c r="AG209" s="4"/>
      <c r="AH209" s="4"/>
      <c r="AI209" s="4"/>
      <c r="AJ209" s="4"/>
      <c r="AR209" s="65"/>
      <c r="AY209" s="3"/>
      <c r="BP209" s="4"/>
    </row>
    <row r="210" spans="10:68">
      <c r="J210" s="80"/>
      <c r="Q210" s="65"/>
      <c r="Y210" s="4"/>
      <c r="AG210" s="4"/>
      <c r="AH210" s="4"/>
      <c r="AI210" s="4"/>
      <c r="AJ210" s="4"/>
      <c r="AR210" s="65"/>
      <c r="AY210" s="3"/>
      <c r="BP210" s="4"/>
    </row>
    <row r="211" spans="10:68">
      <c r="J211" s="80"/>
      <c r="Q211" s="65"/>
      <c r="Y211" s="4"/>
      <c r="AG211" s="4"/>
      <c r="AH211" s="4"/>
      <c r="AI211" s="4"/>
      <c r="AJ211" s="4"/>
      <c r="AR211" s="65"/>
      <c r="AY211" s="3"/>
      <c r="BP211" s="4"/>
    </row>
    <row r="212" spans="10:68">
      <c r="J212" s="80"/>
      <c r="Q212" s="65"/>
      <c r="Y212" s="4"/>
      <c r="AG212" s="4"/>
      <c r="AH212" s="4"/>
      <c r="AI212" s="4"/>
      <c r="AJ212" s="4"/>
      <c r="AR212" s="65"/>
      <c r="AY212" s="3"/>
      <c r="BP212" s="4"/>
    </row>
    <row r="213" spans="10:68">
      <c r="J213" s="80"/>
      <c r="Q213" s="65"/>
      <c r="Y213" s="4"/>
      <c r="AG213" s="4"/>
      <c r="AH213" s="4"/>
      <c r="AI213" s="4"/>
      <c r="AJ213" s="4"/>
      <c r="AR213" s="65"/>
      <c r="AY213" s="3"/>
      <c r="BP213" s="4"/>
    </row>
    <row r="214" spans="10:68">
      <c r="J214" s="80"/>
      <c r="Q214" s="65"/>
      <c r="Y214" s="4"/>
      <c r="AG214" s="4"/>
      <c r="AH214" s="4"/>
      <c r="AI214" s="4"/>
      <c r="AJ214" s="4"/>
      <c r="AR214" s="65"/>
      <c r="AY214" s="3"/>
      <c r="BP214" s="4"/>
    </row>
    <row r="215" spans="10:68">
      <c r="J215" s="80"/>
      <c r="Q215" s="65"/>
      <c r="Y215" s="4"/>
      <c r="AG215" s="4"/>
      <c r="AH215" s="4"/>
      <c r="AI215" s="4"/>
      <c r="AJ215" s="4"/>
      <c r="AR215" s="65"/>
      <c r="AY215" s="3"/>
      <c r="BP215" s="4"/>
    </row>
    <row r="216" spans="10:68">
      <c r="J216" s="80"/>
      <c r="Q216" s="65"/>
      <c r="Y216" s="4"/>
      <c r="AG216" s="4"/>
      <c r="AH216" s="4"/>
      <c r="AI216" s="4"/>
      <c r="AJ216" s="4"/>
      <c r="AY216" s="3"/>
      <c r="BP216" s="4"/>
    </row>
    <row r="217" spans="10:68">
      <c r="J217" s="80"/>
      <c r="Q217" s="65"/>
      <c r="Y217" s="4"/>
      <c r="AG217" s="4"/>
      <c r="AH217" s="4"/>
      <c r="AI217" s="4"/>
      <c r="AJ217" s="4"/>
      <c r="AY217" s="3"/>
      <c r="BP217" s="4"/>
    </row>
    <row r="218" spans="10:68">
      <c r="J218" s="80"/>
      <c r="Q218" s="65"/>
      <c r="Y218" s="4"/>
      <c r="AG218" s="4"/>
      <c r="AH218" s="4"/>
      <c r="AI218" s="4"/>
      <c r="AJ218" s="4"/>
      <c r="AY218" s="3"/>
      <c r="BP218" s="4"/>
    </row>
    <row r="219" spans="10:68">
      <c r="J219" s="80"/>
      <c r="Q219" s="65"/>
      <c r="Y219" s="4"/>
      <c r="AG219" s="4"/>
      <c r="AH219" s="4"/>
      <c r="AI219" s="4"/>
      <c r="AJ219" s="4"/>
      <c r="AY219" s="3"/>
      <c r="BP219" s="4"/>
    </row>
    <row r="220" spans="10:68">
      <c r="J220" s="80"/>
      <c r="Q220" s="65"/>
      <c r="Y220" s="4"/>
      <c r="AG220" s="4"/>
      <c r="AH220" s="4"/>
      <c r="AI220" s="4"/>
      <c r="AJ220" s="4"/>
      <c r="AY220" s="3"/>
      <c r="BP220" s="4"/>
    </row>
    <row r="221" spans="10:68">
      <c r="J221" s="80"/>
      <c r="Q221" s="65"/>
      <c r="Y221" s="4"/>
      <c r="AG221" s="4"/>
      <c r="AH221" s="4"/>
      <c r="AI221" s="4"/>
      <c r="AJ221" s="4"/>
      <c r="AY221" s="3"/>
      <c r="BP221" s="4"/>
    </row>
    <row r="222" spans="10:68">
      <c r="J222" s="80"/>
      <c r="Q222" s="65"/>
      <c r="Y222" s="4"/>
      <c r="AG222" s="4"/>
      <c r="AH222" s="4"/>
      <c r="AI222" s="4"/>
      <c r="AJ222" s="4"/>
      <c r="AY222" s="3"/>
      <c r="BP222" s="4"/>
    </row>
    <row r="223" spans="10:68">
      <c r="J223" s="80"/>
      <c r="Q223" s="65"/>
      <c r="Y223" s="4"/>
      <c r="AG223" s="4"/>
      <c r="AH223" s="4"/>
      <c r="AI223" s="4"/>
      <c r="AJ223" s="4"/>
      <c r="AY223" s="3"/>
      <c r="BP223" s="4"/>
    </row>
    <row r="224" spans="10:68">
      <c r="J224" s="80"/>
      <c r="Q224" s="65"/>
      <c r="Y224" s="4"/>
      <c r="AG224" s="4"/>
      <c r="AH224" s="4"/>
      <c r="AI224" s="4"/>
      <c r="AJ224" s="4"/>
      <c r="AY224" s="3"/>
      <c r="BP224" s="4"/>
    </row>
    <row r="225" spans="10:68">
      <c r="J225" s="80"/>
      <c r="Q225" s="65"/>
      <c r="Y225" s="4"/>
      <c r="AG225" s="4"/>
      <c r="AH225" s="4"/>
      <c r="AI225" s="4"/>
      <c r="AJ225" s="4"/>
      <c r="AY225" s="3"/>
      <c r="BP225" s="4"/>
    </row>
    <row r="226" spans="10:68">
      <c r="J226" s="80"/>
      <c r="Q226" s="65"/>
      <c r="Y226" s="4"/>
      <c r="AG226" s="4"/>
      <c r="AH226" s="4"/>
      <c r="AI226" s="4"/>
      <c r="AJ226" s="4"/>
      <c r="AY226" s="3"/>
      <c r="BP226" s="4"/>
    </row>
    <row r="227" spans="10:68">
      <c r="J227" s="80"/>
      <c r="Q227" s="65"/>
      <c r="Y227" s="4"/>
      <c r="AG227" s="4"/>
      <c r="AH227" s="4"/>
      <c r="AI227" s="4"/>
      <c r="AJ227" s="4"/>
      <c r="AY227" s="3"/>
      <c r="BP227" s="4"/>
    </row>
    <row r="228" spans="10:68">
      <c r="J228" s="80"/>
      <c r="Q228" s="65"/>
      <c r="Y228" s="4"/>
      <c r="AG228" s="4"/>
      <c r="AH228" s="4"/>
      <c r="AI228" s="4"/>
      <c r="AJ228" s="4"/>
      <c r="AY228" s="3"/>
      <c r="BP228" s="4"/>
    </row>
    <row r="229" spans="10:68">
      <c r="J229" s="80"/>
      <c r="Q229" s="65"/>
      <c r="Y229" s="4"/>
      <c r="AG229" s="4"/>
      <c r="AH229" s="4"/>
      <c r="AI229" s="4"/>
      <c r="AJ229" s="4"/>
      <c r="AY229" s="3"/>
      <c r="BP229" s="4"/>
    </row>
    <row r="230" spans="10:68">
      <c r="J230" s="80"/>
      <c r="Q230" s="65"/>
      <c r="Y230" s="4"/>
      <c r="AG230" s="4"/>
      <c r="AH230" s="4"/>
      <c r="AI230" s="4"/>
      <c r="AJ230" s="4"/>
      <c r="AY230" s="3"/>
      <c r="BP230" s="4"/>
    </row>
    <row r="231" spans="10:68">
      <c r="J231" s="80"/>
      <c r="Q231" s="65"/>
      <c r="Y231" s="4"/>
      <c r="AG231" s="4"/>
      <c r="AH231" s="4"/>
      <c r="AI231" s="4"/>
      <c r="AJ231" s="4"/>
      <c r="AY231" s="3"/>
      <c r="BP231" s="4"/>
    </row>
    <row r="232" spans="10:68">
      <c r="J232" s="80"/>
      <c r="Q232" s="65"/>
      <c r="Y232" s="4"/>
      <c r="AG232" s="4"/>
      <c r="AH232" s="4"/>
      <c r="AI232" s="4"/>
      <c r="AJ232" s="4"/>
      <c r="AY232" s="3"/>
      <c r="BP232" s="4"/>
    </row>
    <row r="233" spans="10:68">
      <c r="J233" s="80"/>
      <c r="Q233" s="65"/>
      <c r="Y233" s="4"/>
      <c r="AG233" s="4"/>
      <c r="AH233" s="4"/>
      <c r="AI233" s="4"/>
      <c r="AJ233" s="4"/>
      <c r="AY233" s="3"/>
      <c r="BP233" s="4"/>
    </row>
    <row r="234" spans="10:68">
      <c r="J234" s="80"/>
      <c r="Q234" s="65"/>
      <c r="Y234" s="4"/>
      <c r="AG234" s="4"/>
      <c r="AH234" s="4"/>
      <c r="AI234" s="4"/>
      <c r="AJ234" s="4"/>
      <c r="AY234" s="3"/>
      <c r="BP234" s="4"/>
    </row>
    <row r="235" spans="10:68">
      <c r="J235" s="80"/>
      <c r="Q235" s="65"/>
      <c r="Y235" s="4"/>
      <c r="AG235" s="4"/>
      <c r="AH235" s="4"/>
      <c r="AI235" s="4"/>
      <c r="AJ235" s="4"/>
      <c r="AY235" s="3"/>
      <c r="BP235" s="4"/>
    </row>
    <row r="236" spans="10:68">
      <c r="J236" s="80"/>
      <c r="Q236" s="65"/>
      <c r="Y236" s="4"/>
      <c r="AG236" s="4"/>
      <c r="AH236" s="4"/>
      <c r="AI236" s="4"/>
      <c r="AJ236" s="4"/>
      <c r="AY236" s="3"/>
      <c r="BP236" s="4"/>
    </row>
    <row r="237" spans="10:68">
      <c r="J237" s="80"/>
      <c r="Q237" s="65"/>
      <c r="Y237" s="4"/>
      <c r="AG237" s="4"/>
      <c r="AH237" s="4"/>
      <c r="AI237" s="4"/>
      <c r="AJ237" s="4"/>
      <c r="AY237" s="3"/>
      <c r="BP237" s="4"/>
    </row>
    <row r="238" spans="10:68">
      <c r="J238" s="80"/>
      <c r="Q238" s="65"/>
      <c r="Y238" s="4"/>
      <c r="AG238" s="4"/>
      <c r="AH238" s="4"/>
      <c r="AI238" s="4"/>
      <c r="AJ238" s="4"/>
      <c r="AY238" s="3"/>
      <c r="BP238" s="4"/>
    </row>
    <row r="239" spans="10:68">
      <c r="J239" s="80"/>
      <c r="Q239" s="65"/>
      <c r="Y239" s="4"/>
      <c r="AG239" s="4"/>
      <c r="AH239" s="4"/>
      <c r="AI239" s="4"/>
      <c r="AJ239" s="4"/>
      <c r="AY239" s="3"/>
      <c r="BP239" s="4"/>
    </row>
    <row r="240" spans="10:68">
      <c r="J240" s="80"/>
      <c r="Q240" s="65"/>
      <c r="Y240" s="4"/>
      <c r="AG240" s="4"/>
      <c r="AH240" s="4"/>
      <c r="AI240" s="4"/>
      <c r="AJ240" s="4"/>
      <c r="AY240" s="3"/>
      <c r="BP240" s="4"/>
    </row>
    <row r="241" spans="10:68">
      <c r="J241" s="80"/>
      <c r="Q241" s="65"/>
      <c r="Y241" s="4"/>
      <c r="AG241" s="4"/>
      <c r="AH241" s="4"/>
      <c r="AI241" s="4"/>
      <c r="AJ241" s="4"/>
      <c r="AY241" s="3"/>
      <c r="BP241" s="4"/>
    </row>
    <row r="242" spans="10:68">
      <c r="J242" s="80"/>
      <c r="Q242" s="65"/>
      <c r="Y242" s="4"/>
      <c r="AG242" s="4"/>
      <c r="AH242" s="4"/>
      <c r="AI242" s="4"/>
      <c r="AJ242" s="4"/>
      <c r="AY242" s="3"/>
      <c r="BP242" s="4"/>
    </row>
    <row r="243" spans="10:68">
      <c r="J243" s="80"/>
      <c r="Q243" s="65"/>
      <c r="Y243" s="4"/>
      <c r="AG243" s="4"/>
      <c r="AH243" s="4"/>
      <c r="AI243" s="4"/>
      <c r="AJ243" s="4"/>
      <c r="AY243" s="3"/>
      <c r="BP243" s="4"/>
    </row>
    <row r="244" spans="10:68">
      <c r="J244" s="80"/>
      <c r="Q244" s="65"/>
      <c r="Y244" s="4"/>
      <c r="AG244" s="4"/>
      <c r="AH244" s="4"/>
      <c r="AI244" s="4"/>
      <c r="AJ244" s="4"/>
      <c r="AY244" s="3"/>
      <c r="BP244" s="4"/>
    </row>
    <row r="245" spans="10:68">
      <c r="J245" s="80"/>
      <c r="Q245" s="65"/>
      <c r="Y245" s="4"/>
      <c r="AG245" s="4"/>
      <c r="AH245" s="4"/>
      <c r="AI245" s="4"/>
      <c r="AJ245" s="4"/>
      <c r="AY245" s="3"/>
      <c r="BP245" s="4"/>
    </row>
    <row r="246" spans="10:68">
      <c r="J246" s="80"/>
      <c r="Q246" s="65"/>
      <c r="Y246" s="4"/>
      <c r="AG246" s="4"/>
      <c r="AH246" s="4"/>
      <c r="AI246" s="4"/>
      <c r="AJ246" s="4"/>
      <c r="AY246" s="3"/>
      <c r="BP246" s="4"/>
    </row>
    <row r="247" spans="10:68">
      <c r="J247" s="80"/>
      <c r="Q247" s="65"/>
      <c r="Y247" s="4"/>
      <c r="AG247" s="4"/>
      <c r="AH247" s="4"/>
      <c r="AI247" s="4"/>
      <c r="AJ247" s="4"/>
      <c r="AY247" s="3"/>
      <c r="BP247" s="4"/>
    </row>
    <row r="248" spans="10:68">
      <c r="J248" s="80"/>
      <c r="Q248" s="65"/>
      <c r="Y248" s="4"/>
      <c r="AG248" s="4"/>
      <c r="AH248" s="4"/>
      <c r="AI248" s="4"/>
      <c r="AJ248" s="4"/>
      <c r="AY248" s="3"/>
      <c r="BP248" s="4"/>
    </row>
    <row r="249" spans="10:68">
      <c r="J249" s="80"/>
      <c r="Q249" s="65"/>
      <c r="Y249" s="4"/>
      <c r="AG249" s="4"/>
      <c r="AH249" s="4"/>
      <c r="AI249" s="4"/>
      <c r="AJ249" s="4"/>
      <c r="AY249" s="3"/>
      <c r="BP249" s="4"/>
    </row>
    <row r="250" spans="10:68">
      <c r="J250" s="80"/>
      <c r="Q250" s="65"/>
      <c r="Y250" s="4"/>
      <c r="AG250" s="4"/>
      <c r="AH250" s="4"/>
      <c r="AI250" s="4"/>
      <c r="AJ250" s="4"/>
      <c r="AY250" s="3"/>
      <c r="BP250" s="4"/>
    </row>
    <row r="251" spans="10:68">
      <c r="J251" s="80"/>
      <c r="Q251" s="65"/>
      <c r="Y251" s="4"/>
      <c r="AG251" s="4"/>
      <c r="AH251" s="4"/>
      <c r="AI251" s="4"/>
      <c r="AJ251" s="4"/>
      <c r="AY251" s="3"/>
      <c r="BP251" s="4"/>
    </row>
    <row r="252" spans="10:68">
      <c r="J252" s="80"/>
      <c r="Q252" s="65"/>
      <c r="Y252" s="4"/>
      <c r="AG252" s="4"/>
      <c r="AH252" s="4"/>
      <c r="AI252" s="4"/>
      <c r="AJ252" s="4"/>
      <c r="AY252" s="3"/>
      <c r="BP252" s="4"/>
    </row>
    <row r="253" spans="10:68">
      <c r="J253" s="80"/>
      <c r="Q253" s="65"/>
      <c r="Y253" s="4"/>
      <c r="AG253" s="4"/>
      <c r="AH253" s="4"/>
      <c r="AI253" s="4"/>
      <c r="AJ253" s="4"/>
      <c r="AY253" s="3"/>
    </row>
    <row r="254" spans="10:68">
      <c r="J254" s="80"/>
      <c r="Q254" s="65"/>
      <c r="Y254" s="4"/>
      <c r="AG254" s="4"/>
      <c r="AH254" s="4"/>
      <c r="AI254" s="4"/>
      <c r="AJ254" s="4"/>
      <c r="AY254" s="3"/>
    </row>
    <row r="255" spans="10:68">
      <c r="J255" s="80"/>
      <c r="Q255" s="65"/>
      <c r="Y255" s="4"/>
      <c r="AG255" s="4"/>
      <c r="AH255" s="4"/>
      <c r="AI255" s="4"/>
      <c r="AJ255" s="4"/>
      <c r="AY255" s="3"/>
    </row>
    <row r="256" spans="10:68">
      <c r="J256" s="80"/>
      <c r="Q256" s="65"/>
      <c r="Y256" s="4"/>
      <c r="AG256" s="4"/>
      <c r="AH256" s="4"/>
      <c r="AI256" s="4"/>
      <c r="AJ256" s="4"/>
      <c r="AY256" s="3"/>
    </row>
    <row r="257" spans="10:51">
      <c r="J257" s="80"/>
      <c r="Q257" s="65"/>
      <c r="Y257" s="4"/>
      <c r="AG257" s="4"/>
      <c r="AH257" s="4"/>
      <c r="AI257" s="4"/>
      <c r="AJ257" s="4"/>
      <c r="AY257" s="3"/>
    </row>
    <row r="258" spans="10:51">
      <c r="J258" s="80"/>
      <c r="Q258" s="65"/>
      <c r="Y258" s="4"/>
      <c r="AG258" s="4"/>
      <c r="AH258" s="4"/>
      <c r="AI258" s="4"/>
      <c r="AJ258" s="4"/>
      <c r="AY258" s="3"/>
    </row>
    <row r="259" spans="10:51">
      <c r="J259" s="80"/>
      <c r="Q259" s="65"/>
      <c r="Y259" s="4"/>
      <c r="AG259" s="4"/>
      <c r="AH259" s="4"/>
      <c r="AI259" s="4"/>
      <c r="AJ259" s="4"/>
      <c r="AY259" s="3"/>
    </row>
    <row r="260" spans="10:51">
      <c r="J260" s="80"/>
      <c r="Q260" s="65"/>
      <c r="Y260" s="4"/>
      <c r="AG260" s="4"/>
      <c r="AH260" s="4"/>
      <c r="AI260" s="4"/>
      <c r="AJ260" s="4"/>
      <c r="AY260" s="3"/>
    </row>
    <row r="261" spans="10:51">
      <c r="J261" s="3"/>
      <c r="Q261" s="65"/>
      <c r="Y261" s="4"/>
      <c r="AG261" s="4"/>
      <c r="AH261" s="4"/>
      <c r="AI261" s="4"/>
      <c r="AJ261" s="4"/>
      <c r="AY261" s="3"/>
    </row>
    <row r="262" spans="10:51">
      <c r="J262" s="3"/>
      <c r="Q262" s="65"/>
      <c r="Y262" s="4"/>
      <c r="AG262" s="4"/>
      <c r="AH262" s="4"/>
      <c r="AI262" s="4"/>
      <c r="AJ262" s="4"/>
      <c r="AY262" s="3"/>
    </row>
    <row r="263" spans="10:51">
      <c r="J263" s="3"/>
      <c r="Q263" s="65"/>
      <c r="Y263" s="4"/>
      <c r="AG263" s="4"/>
      <c r="AH263" s="4"/>
      <c r="AI263" s="4"/>
      <c r="AJ263" s="4"/>
      <c r="AY263" s="3"/>
    </row>
    <row r="264" spans="10:51">
      <c r="J264" s="3"/>
      <c r="Q264" s="65"/>
      <c r="Y264" s="4"/>
      <c r="AG264" s="4"/>
      <c r="AH264" s="4"/>
      <c r="AI264" s="4"/>
      <c r="AJ264" s="4"/>
      <c r="AY264" s="3"/>
    </row>
    <row r="265" spans="10:51">
      <c r="J265" s="3"/>
      <c r="Q265" s="65"/>
      <c r="Y265" s="4"/>
      <c r="AG265" s="4"/>
      <c r="AH265" s="4"/>
      <c r="AI265" s="4"/>
      <c r="AJ265" s="4"/>
      <c r="AY265" s="3"/>
    </row>
    <row r="266" spans="10:51">
      <c r="J266" s="3"/>
      <c r="Q266" s="65"/>
      <c r="Y266" s="4"/>
      <c r="AG266" s="4"/>
      <c r="AH266" s="4"/>
      <c r="AI266" s="4"/>
      <c r="AJ266" s="4"/>
      <c r="AY266" s="3"/>
    </row>
    <row r="267" spans="10:51">
      <c r="J267" s="3"/>
      <c r="Q267" s="65"/>
      <c r="Y267" s="4"/>
      <c r="AG267" s="4"/>
      <c r="AH267" s="4"/>
      <c r="AI267" s="4"/>
      <c r="AJ267" s="4"/>
      <c r="AY267" s="3"/>
    </row>
    <row r="268" spans="10:51">
      <c r="J268" s="3"/>
      <c r="Q268" s="65"/>
      <c r="Y268" s="4"/>
      <c r="AG268" s="4"/>
      <c r="AH268" s="4"/>
      <c r="AI268" s="4"/>
      <c r="AJ268" s="4"/>
      <c r="AY268" s="3"/>
    </row>
    <row r="269" spans="10:51">
      <c r="J269" s="3"/>
      <c r="Q269" s="65"/>
      <c r="Y269" s="4"/>
      <c r="AG269" s="4"/>
      <c r="AH269" s="4"/>
      <c r="AI269" s="4"/>
      <c r="AJ269" s="4"/>
      <c r="AY269" s="3"/>
    </row>
    <row r="270" spans="10:51">
      <c r="J270" s="3"/>
      <c r="Q270" s="65"/>
      <c r="Y270" s="4"/>
      <c r="AG270" s="4"/>
      <c r="AH270" s="4"/>
      <c r="AI270" s="4"/>
      <c r="AJ270" s="4"/>
      <c r="AY270" s="3"/>
    </row>
    <row r="271" spans="10:51">
      <c r="J271" s="3"/>
      <c r="Q271" s="65"/>
      <c r="Y271" s="4"/>
      <c r="AG271" s="4"/>
      <c r="AH271" s="4"/>
      <c r="AI271" s="4"/>
      <c r="AJ271" s="4"/>
      <c r="AY271" s="3"/>
    </row>
    <row r="272" spans="10:51">
      <c r="J272" s="3"/>
      <c r="Q272" s="65"/>
      <c r="Y272" s="4"/>
      <c r="AG272" s="4"/>
      <c r="AH272" s="4"/>
      <c r="AI272" s="4"/>
      <c r="AJ272" s="4"/>
      <c r="AY272" s="3"/>
    </row>
    <row r="273" spans="10:51">
      <c r="J273" s="3"/>
      <c r="Q273" s="65"/>
      <c r="Y273" s="4"/>
      <c r="AG273" s="4"/>
      <c r="AH273" s="4"/>
      <c r="AI273" s="4"/>
      <c r="AJ273" s="4"/>
      <c r="AY273" s="3"/>
    </row>
    <row r="274" spans="10:51">
      <c r="J274" s="3"/>
      <c r="Q274" s="65"/>
      <c r="Y274" s="4"/>
      <c r="AG274" s="4"/>
      <c r="AH274" s="4"/>
      <c r="AI274" s="4"/>
      <c r="AJ274" s="4"/>
      <c r="AY274" s="3"/>
    </row>
    <row r="275" spans="10:51">
      <c r="J275" s="3"/>
      <c r="Q275" s="65"/>
      <c r="Y275" s="4"/>
      <c r="AG275" s="4"/>
      <c r="AH275" s="4"/>
      <c r="AI275" s="4"/>
      <c r="AJ275" s="4"/>
      <c r="AY275" s="3"/>
    </row>
    <row r="276" spans="10:51">
      <c r="J276" s="3"/>
      <c r="Q276" s="65"/>
      <c r="Y276" s="4"/>
      <c r="AG276" s="4"/>
      <c r="AH276" s="4"/>
      <c r="AI276" s="4"/>
      <c r="AJ276" s="4"/>
      <c r="AY276" s="3"/>
    </row>
    <row r="277" spans="10:51">
      <c r="J277" s="3"/>
      <c r="Q277" s="65"/>
      <c r="Y277" s="4"/>
      <c r="AG277" s="4"/>
      <c r="AH277" s="4"/>
      <c r="AI277" s="4"/>
      <c r="AJ277" s="4"/>
      <c r="AY277" s="3"/>
    </row>
    <row r="278" spans="10:51">
      <c r="J278" s="3"/>
      <c r="Q278" s="65"/>
      <c r="Y278" s="4"/>
      <c r="AG278" s="4"/>
      <c r="AH278" s="4"/>
      <c r="AI278" s="4"/>
      <c r="AJ278" s="4"/>
      <c r="AY278" s="3"/>
    </row>
    <row r="279" spans="10:51">
      <c r="J279" s="3"/>
      <c r="Q279" s="65"/>
      <c r="Y279" s="4"/>
      <c r="AG279" s="4"/>
      <c r="AH279" s="4"/>
      <c r="AI279" s="4"/>
      <c r="AJ279" s="4"/>
      <c r="AY279" s="3"/>
    </row>
    <row r="280" spans="10:51">
      <c r="J280" s="3"/>
      <c r="Q280" s="65"/>
      <c r="Y280" s="4"/>
      <c r="AG280" s="4"/>
      <c r="AH280" s="4"/>
      <c r="AI280" s="4"/>
      <c r="AJ280" s="4"/>
      <c r="AY280" s="3"/>
    </row>
    <row r="281" spans="10:51">
      <c r="J281" s="3"/>
      <c r="Q281" s="65"/>
      <c r="Y281" s="4"/>
      <c r="AG281" s="4"/>
      <c r="AH281" s="4"/>
      <c r="AI281" s="4"/>
      <c r="AJ281" s="4"/>
      <c r="AY281" s="3"/>
    </row>
    <row r="282" spans="10:51">
      <c r="J282" s="3"/>
      <c r="Q282" s="65"/>
      <c r="Y282" s="4"/>
      <c r="AG282" s="4"/>
      <c r="AH282" s="4"/>
      <c r="AI282" s="4"/>
      <c r="AJ282" s="4"/>
      <c r="AY282" s="3"/>
    </row>
    <row r="283" spans="10:51">
      <c r="J283" s="3"/>
      <c r="Q283" s="65"/>
      <c r="Y283" s="4"/>
      <c r="AG283" s="4"/>
      <c r="AH283" s="4"/>
      <c r="AI283" s="4"/>
      <c r="AJ283" s="4"/>
      <c r="AY283" s="3"/>
    </row>
    <row r="284" spans="10:51">
      <c r="J284" s="3"/>
      <c r="Q284" s="65"/>
      <c r="Y284" s="4"/>
      <c r="AG284" s="4"/>
      <c r="AH284" s="4"/>
      <c r="AI284" s="4"/>
      <c r="AJ284" s="4"/>
      <c r="AY284" s="3"/>
    </row>
    <row r="285" spans="10:51">
      <c r="J285" s="3"/>
      <c r="Q285" s="65"/>
      <c r="Y285" s="4"/>
      <c r="AG285" s="4"/>
      <c r="AH285" s="4"/>
      <c r="AI285" s="4"/>
      <c r="AJ285" s="4"/>
      <c r="AY285" s="3"/>
    </row>
    <row r="286" spans="10:51">
      <c r="J286" s="3"/>
      <c r="Q286" s="65"/>
      <c r="Y286" s="4"/>
      <c r="AG286" s="4"/>
      <c r="AH286" s="4"/>
      <c r="AI286" s="4"/>
      <c r="AJ286" s="4"/>
      <c r="AY286" s="3"/>
    </row>
    <row r="287" spans="10:51">
      <c r="J287" s="3"/>
      <c r="Q287" s="65"/>
      <c r="Y287" s="4"/>
      <c r="AI287" s="4"/>
      <c r="AJ287" s="4"/>
      <c r="AY287" s="3"/>
    </row>
    <row r="288" spans="10:51">
      <c r="J288" s="3"/>
      <c r="Q288" s="65"/>
      <c r="Y288" s="4"/>
      <c r="AI288" s="4"/>
      <c r="AJ288" s="4"/>
      <c r="AY288" s="3"/>
    </row>
    <row r="289" spans="10:51">
      <c r="J289" s="3"/>
      <c r="Q289" s="65"/>
      <c r="Y289" s="4"/>
      <c r="AI289" s="4"/>
      <c r="AJ289" s="4"/>
      <c r="AY289" s="3"/>
    </row>
    <row r="290" spans="10:51">
      <c r="J290" s="3"/>
      <c r="Q290" s="65"/>
      <c r="Y290" s="4"/>
      <c r="AI290" s="4"/>
      <c r="AJ290" s="4"/>
      <c r="AY290" s="3"/>
    </row>
    <row r="291" spans="10:51">
      <c r="J291" s="3"/>
      <c r="Q291" s="65"/>
      <c r="Y291" s="4"/>
      <c r="AI291" s="4"/>
      <c r="AJ291" s="4"/>
      <c r="AY291" s="3"/>
    </row>
    <row r="292" spans="10:51">
      <c r="J292" s="3"/>
      <c r="Q292" s="65"/>
      <c r="Y292" s="4"/>
      <c r="AI292" s="4"/>
      <c r="AJ292" s="4"/>
      <c r="AY292" s="3"/>
    </row>
    <row r="293" spans="10:51">
      <c r="J293" s="3"/>
      <c r="Q293" s="65"/>
      <c r="Y293" s="4"/>
      <c r="AI293" s="4"/>
      <c r="AJ293" s="4"/>
      <c r="AY293" s="3"/>
    </row>
    <row r="294" spans="10:51">
      <c r="J294" s="3"/>
      <c r="Q294" s="65"/>
      <c r="Y294" s="4"/>
      <c r="AI294" s="4"/>
      <c r="AJ294" s="4"/>
      <c r="AY294" s="3"/>
    </row>
    <row r="295" spans="10:51">
      <c r="J295" s="3"/>
      <c r="Q295" s="65"/>
      <c r="Y295" s="4"/>
      <c r="AI295" s="4"/>
      <c r="AJ295" s="4"/>
      <c r="AY295" s="3"/>
    </row>
    <row r="296" spans="10:51">
      <c r="J296" s="3"/>
      <c r="Q296" s="65"/>
      <c r="Y296" s="4"/>
      <c r="AI296" s="4"/>
      <c r="AJ296" s="4"/>
      <c r="AY296" s="3"/>
    </row>
    <row r="297" spans="10:51">
      <c r="J297" s="3"/>
      <c r="Q297" s="65"/>
      <c r="Y297" s="4"/>
      <c r="AI297" s="4"/>
      <c r="AJ297" s="4"/>
      <c r="AY297" s="3"/>
    </row>
    <row r="298" spans="10:51">
      <c r="J298" s="3"/>
      <c r="Q298" s="65"/>
      <c r="Y298" s="4"/>
      <c r="AI298" s="4"/>
      <c r="AJ298" s="4"/>
      <c r="AY298" s="3"/>
    </row>
    <row r="299" spans="10:51">
      <c r="J299" s="3"/>
      <c r="Q299" s="65"/>
      <c r="Y299" s="4"/>
      <c r="AI299" s="4"/>
      <c r="AJ299" s="4"/>
      <c r="AY299" s="3"/>
    </row>
    <row r="300" spans="10:51">
      <c r="J300" s="3"/>
      <c r="Q300" s="65"/>
      <c r="Y300" s="4"/>
      <c r="AI300" s="4"/>
      <c r="AJ300" s="4"/>
      <c r="AY300" s="3"/>
    </row>
    <row r="301" spans="10:51">
      <c r="J301" s="3"/>
      <c r="Q301" s="65"/>
      <c r="Y301" s="4"/>
      <c r="AI301" s="4"/>
      <c r="AJ301" s="4"/>
      <c r="AY301" s="3"/>
    </row>
    <row r="302" spans="10:51">
      <c r="J302" s="3"/>
      <c r="Q302" s="65"/>
      <c r="Y302" s="4"/>
      <c r="AI302" s="4"/>
      <c r="AJ302" s="4"/>
      <c r="AY302" s="3"/>
    </row>
    <row r="303" spans="10:51">
      <c r="J303" s="3"/>
      <c r="Q303" s="65"/>
      <c r="Y303" s="4"/>
      <c r="AY303" s="3"/>
    </row>
    <row r="304" spans="10:51">
      <c r="J304" s="3"/>
      <c r="Q304" s="65"/>
      <c r="Y304" s="4"/>
      <c r="AY304" s="3"/>
    </row>
    <row r="305" spans="10:51">
      <c r="J305" s="3"/>
      <c r="Q305" s="65"/>
      <c r="Y305" s="4"/>
      <c r="AY305" s="3"/>
    </row>
    <row r="306" spans="10:51">
      <c r="J306" s="3"/>
      <c r="Q306" s="65"/>
      <c r="AY306" s="3"/>
    </row>
    <row r="307" spans="10:51">
      <c r="J307" s="3"/>
      <c r="Q307" s="65"/>
      <c r="AY307" s="3"/>
    </row>
    <row r="308" spans="10:51">
      <c r="J308" s="3"/>
      <c r="Q308" s="65"/>
      <c r="AY308" s="3"/>
    </row>
    <row r="309" spans="10:51">
      <c r="J309" s="3"/>
      <c r="Q309" s="65"/>
      <c r="AY309" s="3"/>
    </row>
    <row r="310" spans="10:51">
      <c r="J310" s="3"/>
      <c r="Q310" s="65"/>
      <c r="AY310" s="3"/>
    </row>
    <row r="311" spans="10:51">
      <c r="J311" s="3"/>
      <c r="Q311" s="65"/>
      <c r="AY311" s="3"/>
    </row>
    <row r="312" spans="10:51">
      <c r="J312" s="3"/>
      <c r="Q312" s="65"/>
      <c r="AY312" s="3"/>
    </row>
    <row r="313" spans="10:51">
      <c r="J313" s="3"/>
      <c r="Q313" s="65"/>
      <c r="AY313" s="3"/>
    </row>
    <row r="314" spans="10:51">
      <c r="J314" s="3"/>
      <c r="Q314" s="65"/>
      <c r="AY314" s="3"/>
    </row>
    <row r="315" spans="10:51">
      <c r="J315" s="3"/>
      <c r="Q315" s="65"/>
      <c r="AY315" s="3"/>
    </row>
    <row r="316" spans="10:51">
      <c r="J316" s="3"/>
      <c r="Q316" s="65"/>
      <c r="AY316" s="3"/>
    </row>
    <row r="317" spans="10:51">
      <c r="J317" s="3"/>
      <c r="Q317" s="65"/>
      <c r="AY317" s="3"/>
    </row>
    <row r="318" spans="10:51">
      <c r="J318" s="3"/>
      <c r="Q318" s="65"/>
      <c r="AY318" s="3"/>
    </row>
    <row r="319" spans="10:51">
      <c r="J319" s="3"/>
      <c r="Q319" s="65"/>
      <c r="AY319" s="3"/>
    </row>
    <row r="320" spans="10:51">
      <c r="J320" s="3"/>
      <c r="Q320" s="65"/>
      <c r="AY320" s="3"/>
    </row>
    <row r="321" spans="10:51">
      <c r="J321" s="3"/>
      <c r="Q321" s="65"/>
      <c r="AY321" s="3"/>
    </row>
    <row r="322" spans="10:51">
      <c r="J322" s="3"/>
      <c r="Q322" s="65"/>
      <c r="AY322" s="3"/>
    </row>
    <row r="323" spans="10:51">
      <c r="J323" s="3"/>
      <c r="Q323" s="65"/>
      <c r="AY323" s="3"/>
    </row>
    <row r="324" spans="10:51">
      <c r="J324" s="3"/>
      <c r="Q324" s="65"/>
      <c r="AY324" s="3"/>
    </row>
    <row r="325" spans="10:51">
      <c r="J325" s="3"/>
      <c r="Q325" s="65"/>
      <c r="AY325" s="3"/>
    </row>
    <row r="326" spans="10:51">
      <c r="J326" s="3"/>
      <c r="Q326" s="65"/>
      <c r="AY326" s="3"/>
    </row>
    <row r="327" spans="10:51">
      <c r="J327" s="3"/>
      <c r="Q327" s="65"/>
      <c r="AY327" s="3"/>
    </row>
    <row r="328" spans="10:51">
      <c r="J328" s="3"/>
      <c r="Q328" s="65"/>
      <c r="AY328" s="3"/>
    </row>
    <row r="329" spans="10:51">
      <c r="J329" s="3"/>
      <c r="Q329" s="65"/>
      <c r="AY329" s="3"/>
    </row>
    <row r="330" spans="10:51">
      <c r="J330" s="3"/>
      <c r="Q330" s="65"/>
      <c r="AY330" s="3"/>
    </row>
    <row r="331" spans="10:51">
      <c r="J331" s="3"/>
      <c r="Q331" s="65"/>
      <c r="AY331" s="3"/>
    </row>
    <row r="332" spans="10:51">
      <c r="J332" s="3"/>
      <c r="Q332" s="65"/>
      <c r="AY332" s="3"/>
    </row>
    <row r="333" spans="10:51">
      <c r="J333" s="3"/>
      <c r="Q333" s="65"/>
      <c r="AY333" s="3"/>
    </row>
    <row r="334" spans="10:51">
      <c r="J334" s="3"/>
      <c r="Q334" s="65"/>
      <c r="AY334" s="3"/>
    </row>
    <row r="335" spans="10:51">
      <c r="J335" s="3"/>
      <c r="Q335" s="65"/>
      <c r="AY335" s="3"/>
    </row>
    <row r="336" spans="10:51">
      <c r="J336" s="3"/>
      <c r="Q336" s="65"/>
      <c r="AY336" s="3"/>
    </row>
    <row r="337" spans="10:51">
      <c r="J337" s="3"/>
      <c r="Q337" s="65"/>
      <c r="AY337" s="3"/>
    </row>
    <row r="338" spans="10:51">
      <c r="J338" s="3"/>
      <c r="Q338" s="65"/>
      <c r="AY338" s="3"/>
    </row>
    <row r="339" spans="10:51">
      <c r="J339" s="3"/>
      <c r="Q339" s="65"/>
      <c r="AY339" s="3"/>
    </row>
    <row r="340" spans="10:51">
      <c r="J340" s="3"/>
      <c r="Q340" s="65"/>
      <c r="AY340" s="3"/>
    </row>
    <row r="341" spans="10:51">
      <c r="J341" s="3"/>
      <c r="Q341" s="65"/>
      <c r="AY341" s="3"/>
    </row>
    <row r="342" spans="10:51">
      <c r="J342" s="3"/>
      <c r="Q342" s="65"/>
      <c r="AY342" s="3"/>
    </row>
    <row r="343" spans="10:51">
      <c r="J343" s="3"/>
      <c r="Q343" s="65"/>
      <c r="AY343" s="3"/>
    </row>
    <row r="344" spans="10:51">
      <c r="J344" s="3"/>
      <c r="Q344" s="65"/>
      <c r="AY344" s="3"/>
    </row>
    <row r="345" spans="10:51">
      <c r="J345" s="3"/>
      <c r="Q345" s="65"/>
      <c r="AY345" s="3"/>
    </row>
    <row r="346" spans="10:51">
      <c r="J346" s="3"/>
      <c r="Q346" s="65"/>
      <c r="AY346" s="3"/>
    </row>
    <row r="347" spans="10:51">
      <c r="J347" s="3"/>
      <c r="Q347" s="65"/>
      <c r="AY347" s="3"/>
    </row>
    <row r="348" spans="10:51">
      <c r="J348" s="3"/>
      <c r="Q348" s="65"/>
      <c r="AY348" s="3"/>
    </row>
    <row r="349" spans="10:51">
      <c r="J349" s="3"/>
      <c r="Q349" s="65"/>
      <c r="AY349" s="3"/>
    </row>
    <row r="350" spans="10:51">
      <c r="J350" s="3"/>
      <c r="Q350" s="65"/>
      <c r="AY350" s="3"/>
    </row>
    <row r="351" spans="10:51">
      <c r="J351" s="3"/>
      <c r="Q351" s="65"/>
      <c r="AY351" s="3"/>
    </row>
    <row r="352" spans="10:51">
      <c r="J352" s="3"/>
      <c r="Q352" s="65"/>
      <c r="AY352" s="3"/>
    </row>
    <row r="353" spans="10:51">
      <c r="J353" s="3"/>
      <c r="Q353" s="65"/>
      <c r="AY353" s="3"/>
    </row>
    <row r="354" spans="10:51">
      <c r="J354" s="3"/>
      <c r="Q354" s="65"/>
      <c r="AY354" s="3"/>
    </row>
    <row r="355" spans="10:51">
      <c r="J355" s="3"/>
      <c r="Q355" s="65"/>
      <c r="AY355" s="3"/>
    </row>
    <row r="356" spans="10:51">
      <c r="J356" s="3"/>
      <c r="Q356" s="65"/>
      <c r="AY356" s="3"/>
    </row>
    <row r="357" spans="10:51">
      <c r="J357" s="3"/>
      <c r="Q357" s="65"/>
      <c r="AY357" s="3"/>
    </row>
    <row r="358" spans="10:51">
      <c r="J358" s="3"/>
      <c r="Q358" s="65"/>
      <c r="AY358" s="3"/>
    </row>
    <row r="359" spans="10:51">
      <c r="J359" s="3"/>
      <c r="Q359" s="65"/>
      <c r="AY359" s="3"/>
    </row>
    <row r="360" spans="10:51">
      <c r="J360" s="3"/>
      <c r="Q360" s="65"/>
      <c r="AY360" s="3"/>
    </row>
    <row r="361" spans="10:51">
      <c r="J361" s="3"/>
      <c r="Q361" s="65"/>
      <c r="AY361" s="3"/>
    </row>
    <row r="362" spans="10:51">
      <c r="J362" s="3"/>
      <c r="Q362" s="65"/>
      <c r="AY362" s="3"/>
    </row>
    <row r="363" spans="10:51">
      <c r="J363" s="3"/>
      <c r="Q363" s="65"/>
      <c r="AY363" s="3"/>
    </row>
    <row r="364" spans="10:51">
      <c r="J364" s="3"/>
      <c r="Q364" s="65"/>
      <c r="AY364" s="3"/>
    </row>
    <row r="365" spans="10:51">
      <c r="J365" s="3"/>
      <c r="Q365" s="65"/>
      <c r="AY365" s="3"/>
    </row>
    <row r="366" spans="10:51">
      <c r="J366" s="3"/>
      <c r="Q366" s="65"/>
      <c r="AY366" s="3"/>
    </row>
    <row r="367" spans="10:51">
      <c r="J367" s="3"/>
      <c r="Q367" s="65"/>
      <c r="AY367" s="3"/>
    </row>
    <row r="368" spans="10:51">
      <c r="J368" s="3"/>
      <c r="Q368" s="65"/>
      <c r="AY368" s="3"/>
    </row>
    <row r="369" spans="10:51">
      <c r="J369" s="3"/>
      <c r="Q369" s="65"/>
      <c r="AY369" s="3"/>
    </row>
    <row r="370" spans="10:51">
      <c r="J370" s="3"/>
      <c r="Q370" s="65"/>
      <c r="AY370" s="3"/>
    </row>
    <row r="371" spans="10:51">
      <c r="J371" s="3"/>
      <c r="Q371" s="65"/>
      <c r="AY371" s="3"/>
    </row>
    <row r="372" spans="10:51">
      <c r="J372" s="3"/>
      <c r="Q372" s="65"/>
      <c r="AY372" s="3"/>
    </row>
    <row r="373" spans="10:51">
      <c r="J373" s="3"/>
      <c r="Q373" s="65"/>
      <c r="AY373" s="3"/>
    </row>
    <row r="374" spans="10:51">
      <c r="J374" s="3"/>
      <c r="Q374" s="65"/>
      <c r="AY374" s="3"/>
    </row>
    <row r="375" spans="10:51">
      <c r="J375" s="3"/>
      <c r="Q375" s="65"/>
      <c r="AY375" s="3"/>
    </row>
    <row r="376" spans="10:51">
      <c r="J376" s="3"/>
      <c r="Q376" s="65"/>
      <c r="AY376" s="3"/>
    </row>
    <row r="377" spans="10:51">
      <c r="J377" s="3"/>
      <c r="Q377" s="65"/>
      <c r="AY377" s="3"/>
    </row>
    <row r="378" spans="10:51">
      <c r="J378" s="3"/>
      <c r="Q378" s="65"/>
      <c r="AY378" s="3"/>
    </row>
    <row r="379" spans="10:51">
      <c r="J379" s="3"/>
      <c r="Q379" s="65"/>
      <c r="AY379" s="3"/>
    </row>
    <row r="380" spans="10:51">
      <c r="J380" s="3"/>
      <c r="Q380" s="65"/>
      <c r="AY380" s="3"/>
    </row>
    <row r="381" spans="10:51">
      <c r="J381" s="3"/>
      <c r="AY381" s="3"/>
    </row>
    <row r="382" spans="10:51">
      <c r="J382" s="3"/>
      <c r="AY382" s="3"/>
    </row>
    <row r="383" spans="10:51">
      <c r="J383" s="3"/>
      <c r="AY383" s="3"/>
    </row>
    <row r="384" spans="10:51">
      <c r="J384" s="3"/>
      <c r="AY384" s="3"/>
    </row>
    <row r="385" spans="10:51">
      <c r="J385" s="3"/>
      <c r="AY385" s="3"/>
    </row>
    <row r="386" spans="10:51">
      <c r="J386" s="3"/>
      <c r="AY386" s="3"/>
    </row>
    <row r="387" spans="10:51">
      <c r="J387" s="3"/>
      <c r="AY387" s="3"/>
    </row>
    <row r="388" spans="10:51">
      <c r="J388" s="3"/>
      <c r="AY388" s="3"/>
    </row>
    <row r="389" spans="10:51">
      <c r="J389" s="3"/>
      <c r="AY389" s="3"/>
    </row>
    <row r="390" spans="10:51">
      <c r="J390" s="3"/>
      <c r="AY390" s="3"/>
    </row>
    <row r="391" spans="10:51">
      <c r="J391" s="3"/>
      <c r="AY391" s="3"/>
    </row>
    <row r="392" spans="10:51">
      <c r="J392" s="3"/>
      <c r="AY392" s="3"/>
    </row>
    <row r="393" spans="10:51">
      <c r="J393" s="3"/>
      <c r="AY393" s="3"/>
    </row>
    <row r="394" spans="10:51">
      <c r="J394" s="3"/>
      <c r="AY394" s="3"/>
    </row>
    <row r="395" spans="10:51">
      <c r="J395" s="3"/>
      <c r="AY395" s="3"/>
    </row>
    <row r="396" spans="10:51">
      <c r="J396" s="3"/>
      <c r="AY396" s="3"/>
    </row>
    <row r="397" spans="10:51">
      <c r="J397" s="3"/>
      <c r="AY397" s="3"/>
    </row>
    <row r="398" spans="10:51">
      <c r="J398" s="3"/>
      <c r="AY398" s="3"/>
    </row>
    <row r="399" spans="10:51">
      <c r="J399" s="3"/>
      <c r="AY399" s="3"/>
    </row>
    <row r="400" spans="10:51">
      <c r="J400" s="3"/>
      <c r="AY400" s="3"/>
    </row>
    <row r="401" spans="10:51">
      <c r="J401" s="3"/>
      <c r="AY401" s="3"/>
    </row>
    <row r="402" spans="10:51">
      <c r="J402" s="3"/>
      <c r="AY402" s="3"/>
    </row>
    <row r="403" spans="10:51">
      <c r="J403" s="3"/>
      <c r="AY403" s="3"/>
    </row>
    <row r="404" spans="10:51">
      <c r="J404" s="3"/>
      <c r="AY404" s="3"/>
    </row>
    <row r="405" spans="10:51">
      <c r="J405" s="3"/>
      <c r="AY405" s="3"/>
    </row>
    <row r="406" spans="10:51">
      <c r="J406" s="3"/>
      <c r="AY406" s="3"/>
    </row>
    <row r="407" spans="10:51">
      <c r="J407" s="3"/>
      <c r="AY407" s="3"/>
    </row>
    <row r="408" spans="10:51">
      <c r="J408" s="3"/>
      <c r="AY408" s="3"/>
    </row>
    <row r="409" spans="10:51">
      <c r="J409" s="3"/>
      <c r="AY409" s="3"/>
    </row>
    <row r="410" spans="10:51">
      <c r="J410" s="3"/>
      <c r="AY410" s="3"/>
    </row>
    <row r="411" spans="10:51">
      <c r="J411" s="3"/>
      <c r="AY411" s="3"/>
    </row>
    <row r="412" spans="10:51">
      <c r="J412" s="3"/>
      <c r="AY412" s="3"/>
    </row>
    <row r="413" spans="10:51">
      <c r="J413" s="3"/>
      <c r="AY413" s="3"/>
    </row>
    <row r="414" spans="10:51">
      <c r="J414" s="3"/>
      <c r="AY414" s="3"/>
    </row>
    <row r="415" spans="10:51">
      <c r="J415" s="3"/>
      <c r="AY415" s="3"/>
    </row>
    <row r="416" spans="10:51">
      <c r="J416" s="3"/>
      <c r="AY416" s="3"/>
    </row>
    <row r="417" spans="10:51">
      <c r="J417" s="3"/>
      <c r="AY417" s="3"/>
    </row>
    <row r="418" spans="10:51">
      <c r="J418" s="3"/>
      <c r="AY418" s="3"/>
    </row>
    <row r="419" spans="10:51">
      <c r="J419" s="3"/>
      <c r="AY419" s="3"/>
    </row>
    <row r="420" spans="10:51">
      <c r="J420" s="3"/>
      <c r="AY420" s="3"/>
    </row>
    <row r="421" spans="10:51">
      <c r="J421" s="3"/>
      <c r="AY421" s="3"/>
    </row>
    <row r="422" spans="10:51">
      <c r="J422" s="3"/>
      <c r="AY422" s="3"/>
    </row>
    <row r="423" spans="10:51">
      <c r="J423" s="3"/>
      <c r="AY423" s="3"/>
    </row>
    <row r="424" spans="10:51">
      <c r="J424" s="3"/>
      <c r="AY424" s="3"/>
    </row>
    <row r="425" spans="10:51">
      <c r="J425" s="3"/>
      <c r="AY425" s="3"/>
    </row>
    <row r="426" spans="10:51">
      <c r="J426" s="3"/>
      <c r="AY426" s="3"/>
    </row>
    <row r="427" spans="10:51">
      <c r="J427" s="3"/>
      <c r="AY427" s="3"/>
    </row>
    <row r="428" spans="10:51">
      <c r="J428" s="3"/>
      <c r="AY428" s="3"/>
    </row>
    <row r="429" spans="10:51">
      <c r="J429" s="3"/>
      <c r="AY429" s="3"/>
    </row>
    <row r="430" spans="10:51">
      <c r="J430" s="3"/>
      <c r="AY430" s="3"/>
    </row>
    <row r="431" spans="10:51">
      <c r="J431" s="3"/>
      <c r="AY431" s="3"/>
    </row>
    <row r="432" spans="10:51">
      <c r="J432" s="3"/>
      <c r="AY432" s="3"/>
    </row>
    <row r="433" spans="10:51">
      <c r="J433" s="3"/>
      <c r="AY433" s="3"/>
    </row>
    <row r="434" spans="10:51">
      <c r="J434" s="3"/>
      <c r="AY434" s="3"/>
    </row>
    <row r="435" spans="10:51">
      <c r="J435" s="3"/>
      <c r="AY435" s="3"/>
    </row>
    <row r="436" spans="10:51">
      <c r="J436" s="3"/>
      <c r="AY436" s="3"/>
    </row>
    <row r="437" spans="10:51">
      <c r="J437" s="3"/>
      <c r="AY437" s="3"/>
    </row>
    <row r="438" spans="10:51">
      <c r="J438" s="3"/>
      <c r="AY438" s="3"/>
    </row>
    <row r="439" spans="10:51">
      <c r="J439" s="3"/>
      <c r="AY439" s="3"/>
    </row>
    <row r="440" spans="10:51">
      <c r="J440" s="3"/>
      <c r="AY440" s="3"/>
    </row>
    <row r="441" spans="10:51">
      <c r="J441" s="3"/>
      <c r="AY441" s="3"/>
    </row>
    <row r="442" spans="10:51">
      <c r="J442" s="3"/>
      <c r="AY442" s="3"/>
    </row>
    <row r="443" spans="10:51">
      <c r="J443" s="3"/>
      <c r="AY443" s="3"/>
    </row>
    <row r="444" spans="10:51">
      <c r="J444" s="3"/>
      <c r="AY444" s="3"/>
    </row>
    <row r="445" spans="10:51">
      <c r="J445" s="3"/>
      <c r="AY445" s="3"/>
    </row>
    <row r="446" spans="10:51">
      <c r="J446" s="3"/>
      <c r="AY446" s="3"/>
    </row>
    <row r="447" spans="10:51">
      <c r="J447" s="3"/>
      <c r="AY447" s="3"/>
    </row>
    <row r="448" spans="10:51">
      <c r="J448" s="3"/>
      <c r="AY448" s="3"/>
    </row>
    <row r="449" spans="10:51">
      <c r="J449" s="3"/>
      <c r="AY449" s="3"/>
    </row>
    <row r="450" spans="10:51">
      <c r="J450" s="3"/>
      <c r="AY450" s="3"/>
    </row>
    <row r="451" spans="10:51">
      <c r="J451" s="3"/>
      <c r="AY451" s="3"/>
    </row>
    <row r="452" spans="10:51">
      <c r="J452" s="3"/>
      <c r="AY452" s="3"/>
    </row>
    <row r="453" spans="10:51">
      <c r="J453" s="3"/>
      <c r="AY453" s="3"/>
    </row>
    <row r="454" spans="10:51">
      <c r="J454" s="3"/>
      <c r="AY454" s="3"/>
    </row>
    <row r="455" spans="10:51">
      <c r="J455" s="3"/>
      <c r="AY455" s="3"/>
    </row>
    <row r="456" spans="10:51">
      <c r="J456" s="3"/>
      <c r="AY456" s="3"/>
    </row>
    <row r="457" spans="10:51">
      <c r="J457" s="3"/>
      <c r="AY457" s="3"/>
    </row>
    <row r="458" spans="10:51">
      <c r="J458" s="3"/>
      <c r="AY458" s="3"/>
    </row>
    <row r="459" spans="10:51">
      <c r="J459" s="3"/>
      <c r="AY459" s="3"/>
    </row>
    <row r="460" spans="10:51">
      <c r="J460" s="3"/>
      <c r="AY460" s="3"/>
    </row>
    <row r="461" spans="10:51">
      <c r="J461" s="3"/>
      <c r="AY461" s="3"/>
    </row>
    <row r="462" spans="10:51">
      <c r="J462" s="3"/>
      <c r="AY462" s="3"/>
    </row>
    <row r="463" spans="10:51">
      <c r="J463" s="3"/>
      <c r="AY463" s="3"/>
    </row>
    <row r="464" spans="10:51">
      <c r="J464" s="3"/>
      <c r="AY464" s="3"/>
    </row>
    <row r="465" spans="10:51">
      <c r="J465" s="3"/>
      <c r="AY465" s="3"/>
    </row>
    <row r="466" spans="10:51">
      <c r="J466" s="3"/>
      <c r="AY466" s="3"/>
    </row>
    <row r="467" spans="10:51">
      <c r="J467" s="3"/>
      <c r="AY467" s="3"/>
    </row>
    <row r="468" spans="10:51">
      <c r="J468" s="3"/>
      <c r="AY468" s="3"/>
    </row>
    <row r="469" spans="10:51">
      <c r="J469" s="3"/>
      <c r="AY469" s="3"/>
    </row>
    <row r="470" spans="10:51">
      <c r="J470" s="3"/>
      <c r="AY470" s="3"/>
    </row>
    <row r="471" spans="10:51">
      <c r="J471" s="3"/>
      <c r="AY471" s="3"/>
    </row>
    <row r="472" spans="10:51">
      <c r="J472" s="3"/>
      <c r="AY472" s="3"/>
    </row>
    <row r="473" spans="10:51">
      <c r="J473" s="3"/>
      <c r="AY473" s="3"/>
    </row>
    <row r="474" spans="10:51">
      <c r="J474" s="3"/>
      <c r="AY474" s="3"/>
    </row>
    <row r="475" spans="10:51">
      <c r="J475" s="3"/>
      <c r="AY475" s="3"/>
    </row>
    <row r="476" spans="10:51">
      <c r="J476" s="3"/>
      <c r="AY476" s="3"/>
    </row>
    <row r="477" spans="10:51">
      <c r="J477" s="3"/>
      <c r="AY477" s="3"/>
    </row>
    <row r="478" spans="10:51">
      <c r="J478" s="3"/>
      <c r="AY478" s="3"/>
    </row>
    <row r="479" spans="10:51">
      <c r="J479" s="3"/>
      <c r="AY479" s="3"/>
    </row>
    <row r="480" spans="10:51">
      <c r="J480" s="3"/>
      <c r="AY480" s="3"/>
    </row>
    <row r="481" spans="10:51">
      <c r="J481" s="3"/>
      <c r="AY481" s="3"/>
    </row>
    <row r="482" spans="10:51">
      <c r="J482" s="3"/>
      <c r="AY482" s="3"/>
    </row>
    <row r="483" spans="10:51">
      <c r="J483" s="3"/>
      <c r="AY483" s="3"/>
    </row>
    <row r="484" spans="10:51">
      <c r="J484" s="3"/>
      <c r="AY484" s="3"/>
    </row>
    <row r="485" spans="10:51">
      <c r="J485" s="3"/>
      <c r="AY485" s="3"/>
    </row>
    <row r="486" spans="10:51">
      <c r="J486" s="3"/>
      <c r="AY486" s="3"/>
    </row>
    <row r="487" spans="10:51">
      <c r="J487" s="3"/>
      <c r="AY487" s="3"/>
    </row>
    <row r="488" spans="10:51">
      <c r="J488" s="3"/>
      <c r="AY488" s="3"/>
    </row>
    <row r="489" spans="10:51">
      <c r="J489" s="3"/>
      <c r="AY489" s="3"/>
    </row>
    <row r="490" spans="10:51">
      <c r="J490" s="3"/>
      <c r="AY490" s="3"/>
    </row>
    <row r="491" spans="10:51">
      <c r="J491" s="3"/>
      <c r="AY491" s="3"/>
    </row>
    <row r="492" spans="10:51">
      <c r="J492" s="3"/>
      <c r="AY492" s="3"/>
    </row>
    <row r="493" spans="10:51">
      <c r="J493" s="3"/>
      <c r="AY493" s="3"/>
    </row>
    <row r="494" spans="10:51">
      <c r="J494" s="3"/>
      <c r="AY494" s="3"/>
    </row>
    <row r="495" spans="10:51">
      <c r="J495" s="3"/>
      <c r="AY495" s="3"/>
    </row>
    <row r="496" spans="10:51">
      <c r="J496" s="3"/>
      <c r="AY496" s="3"/>
    </row>
    <row r="497" spans="10:51">
      <c r="J497" s="3"/>
      <c r="AY497" s="3"/>
    </row>
    <row r="498" spans="10:51">
      <c r="J498" s="3"/>
      <c r="AY498" s="3"/>
    </row>
    <row r="499" spans="10:51">
      <c r="J499" s="3"/>
      <c r="AY499" s="3"/>
    </row>
    <row r="500" spans="10:51">
      <c r="J500" s="3"/>
      <c r="AY500" s="3"/>
    </row>
    <row r="501" spans="10:51">
      <c r="J501" s="3"/>
      <c r="AY501" s="3"/>
    </row>
    <row r="502" spans="10:51">
      <c r="J502" s="3"/>
      <c r="AY502" s="3"/>
    </row>
    <row r="503" spans="10:51">
      <c r="J503" s="3"/>
      <c r="AY503" s="3"/>
    </row>
    <row r="504" spans="10:51">
      <c r="J504" s="3"/>
      <c r="AY504" s="3"/>
    </row>
    <row r="505" spans="10:51">
      <c r="J505" s="3"/>
      <c r="AY505" s="3"/>
    </row>
    <row r="506" spans="10:51">
      <c r="J506" s="3"/>
      <c r="AY506" s="3"/>
    </row>
    <row r="507" spans="10:51">
      <c r="J507" s="3"/>
      <c r="AY507" s="3"/>
    </row>
    <row r="508" spans="10:51">
      <c r="J508" s="3"/>
      <c r="AY508" s="3"/>
    </row>
    <row r="509" spans="10:51">
      <c r="J509" s="3"/>
      <c r="AY509" s="3"/>
    </row>
    <row r="510" spans="10:51">
      <c r="J510" s="3"/>
      <c r="AY510" s="3"/>
    </row>
    <row r="511" spans="10:51">
      <c r="J511" s="3"/>
      <c r="AY511" s="3"/>
    </row>
    <row r="512" spans="10:51">
      <c r="J512" s="3"/>
      <c r="AY512" s="3"/>
    </row>
    <row r="513" spans="10:51">
      <c r="J513" s="3"/>
      <c r="AY513" s="3"/>
    </row>
    <row r="514" spans="10:51">
      <c r="J514" s="3"/>
      <c r="AY514" s="3"/>
    </row>
    <row r="515" spans="10:51">
      <c r="J515" s="3"/>
      <c r="AY515" s="3"/>
    </row>
    <row r="516" spans="10:51">
      <c r="J516" s="3"/>
      <c r="AY516" s="3"/>
    </row>
    <row r="517" spans="10:51">
      <c r="J517" s="3"/>
      <c r="AY517" s="3"/>
    </row>
    <row r="518" spans="10:51">
      <c r="J518" s="3"/>
      <c r="AY518" s="3"/>
    </row>
    <row r="519" spans="10:51">
      <c r="J519" s="3"/>
      <c r="AY519" s="3"/>
    </row>
    <row r="520" spans="10:51">
      <c r="J520" s="3"/>
      <c r="AY520" s="3"/>
    </row>
    <row r="521" spans="10:51">
      <c r="J521" s="3"/>
      <c r="AY521" s="3"/>
    </row>
    <row r="522" spans="10:51">
      <c r="J522" s="3"/>
      <c r="AY522" s="3"/>
    </row>
    <row r="523" spans="10:51">
      <c r="J523" s="3"/>
      <c r="AY523" s="3"/>
    </row>
    <row r="524" spans="10:51">
      <c r="J524" s="3"/>
      <c r="AY524" s="3"/>
    </row>
    <row r="525" spans="10:51">
      <c r="J525" s="3"/>
      <c r="AY525" s="3"/>
    </row>
    <row r="526" spans="10:51">
      <c r="J526" s="3"/>
      <c r="AY526" s="3"/>
    </row>
    <row r="527" spans="10:51">
      <c r="J527" s="3"/>
      <c r="AY527" s="3"/>
    </row>
    <row r="528" spans="10:51">
      <c r="J528" s="3"/>
      <c r="AY528" s="3"/>
    </row>
    <row r="529" spans="10:51">
      <c r="J529" s="3"/>
      <c r="AY529" s="3"/>
    </row>
    <row r="530" spans="10:51">
      <c r="J530" s="3"/>
      <c r="AY530" s="3"/>
    </row>
    <row r="531" spans="10:51">
      <c r="J531" s="3"/>
      <c r="AY531" s="3"/>
    </row>
    <row r="532" spans="10:51">
      <c r="J532" s="3"/>
      <c r="AY532" s="3"/>
    </row>
    <row r="533" spans="10:51">
      <c r="AY533" s="3"/>
    </row>
    <row r="534" spans="10:51">
      <c r="AY534" s="3"/>
    </row>
    <row r="535" spans="10:51">
      <c r="AY535" s="3"/>
    </row>
    <row r="536" spans="10:51">
      <c r="AY536" s="3"/>
    </row>
    <row r="537" spans="10:51">
      <c r="AY537" s="3"/>
    </row>
    <row r="538" spans="10:51">
      <c r="AY538" s="3"/>
    </row>
    <row r="539" spans="10:51">
      <c r="AY539" s="3"/>
    </row>
    <row r="540" spans="10:51">
      <c r="AY540" s="3"/>
    </row>
    <row r="541" spans="10:51">
      <c r="AY541" s="3"/>
    </row>
    <row r="542" spans="10:51">
      <c r="AY542" s="3"/>
    </row>
    <row r="543" spans="10:51">
      <c r="AY543" s="3"/>
    </row>
    <row r="544" spans="10:51">
      <c r="AY544" s="3"/>
    </row>
    <row r="545" spans="51:51">
      <c r="AY545" s="3"/>
    </row>
    <row r="546" spans="51:51">
      <c r="AY546" s="3"/>
    </row>
    <row r="547" spans="51:51">
      <c r="AY547" s="3"/>
    </row>
    <row r="548" spans="51:51">
      <c r="AY548" s="3"/>
    </row>
    <row r="549" spans="51:51">
      <c r="AY549" s="3"/>
    </row>
    <row r="550" spans="51:51">
      <c r="AY550" s="3"/>
    </row>
    <row r="551" spans="51:51">
      <c r="AY551" s="3"/>
    </row>
    <row r="552" spans="51:51">
      <c r="AY552" s="3"/>
    </row>
    <row r="553" spans="51:51">
      <c r="AY553" s="3"/>
    </row>
    <row r="554" spans="51:51">
      <c r="AY554" s="3"/>
    </row>
    <row r="555" spans="51:51">
      <c r="AY555" s="3"/>
    </row>
    <row r="556" spans="51:51">
      <c r="AY556" s="3"/>
    </row>
    <row r="557" spans="51:51">
      <c r="AY557" s="3"/>
    </row>
    <row r="558" spans="51:51">
      <c r="AY558" s="3"/>
    </row>
    <row r="559" spans="51:51">
      <c r="AY559" s="3"/>
    </row>
    <row r="560" spans="51:51">
      <c r="AY560" s="3"/>
    </row>
    <row r="561" spans="51:51">
      <c r="AY561" s="3"/>
    </row>
    <row r="562" spans="51:51">
      <c r="AY562" s="3"/>
    </row>
    <row r="563" spans="51:51">
      <c r="AY563" s="3"/>
    </row>
    <row r="564" spans="51:51">
      <c r="AY564" s="3"/>
    </row>
    <row r="565" spans="51:51">
      <c r="AY565" s="3"/>
    </row>
    <row r="566" spans="51:51">
      <c r="AY566" s="3"/>
    </row>
    <row r="567" spans="51:51">
      <c r="AY567" s="3"/>
    </row>
    <row r="568" spans="51:51">
      <c r="AY568" s="3"/>
    </row>
    <row r="569" spans="51:51">
      <c r="AY569" s="3"/>
    </row>
    <row r="570" spans="51:51">
      <c r="AY570" s="3"/>
    </row>
    <row r="571" spans="51:51">
      <c r="AY571" s="3"/>
    </row>
    <row r="572" spans="51:51">
      <c r="AY572" s="3"/>
    </row>
    <row r="573" spans="51:51">
      <c r="AY573" s="3"/>
    </row>
    <row r="574" spans="51:51">
      <c r="AY574" s="3"/>
    </row>
    <row r="575" spans="51:51">
      <c r="AY575" s="3"/>
    </row>
    <row r="576" spans="51:51">
      <c r="AY576" s="3"/>
    </row>
    <row r="577" spans="51:51">
      <c r="AY577" s="3"/>
    </row>
    <row r="578" spans="51:51">
      <c r="AY578" s="3"/>
    </row>
    <row r="579" spans="51:51">
      <c r="AY579" s="3"/>
    </row>
    <row r="580" spans="51:51">
      <c r="AY580" s="3"/>
    </row>
    <row r="581" spans="51:51">
      <c r="AY581" s="3"/>
    </row>
    <row r="582" spans="51:51">
      <c r="AY582" s="3"/>
    </row>
    <row r="583" spans="51:51">
      <c r="AY583" s="3"/>
    </row>
    <row r="584" spans="51:51">
      <c r="AY584" s="3"/>
    </row>
    <row r="585" spans="51:51">
      <c r="AY585" s="3"/>
    </row>
    <row r="586" spans="51:51">
      <c r="AY586" s="3"/>
    </row>
    <row r="587" spans="51:51">
      <c r="AY587" s="3"/>
    </row>
    <row r="588" spans="51:51">
      <c r="AY588" s="3"/>
    </row>
    <row r="589" spans="51:51">
      <c r="AY589" s="3"/>
    </row>
    <row r="590" spans="51:51">
      <c r="AY590" s="3"/>
    </row>
    <row r="591" spans="51:51">
      <c r="AY591" s="3"/>
    </row>
    <row r="592" spans="51:51">
      <c r="AY592" s="3"/>
    </row>
    <row r="593" spans="51:51">
      <c r="AY593" s="3"/>
    </row>
    <row r="594" spans="51:51">
      <c r="AY594" s="3"/>
    </row>
    <row r="595" spans="51:51">
      <c r="AY595" s="3"/>
    </row>
    <row r="596" spans="51:51">
      <c r="AY596" s="3"/>
    </row>
    <row r="597" spans="51:51">
      <c r="AY597" s="3"/>
    </row>
    <row r="598" spans="51:51">
      <c r="AY598" s="3"/>
    </row>
    <row r="599" spans="51:51">
      <c r="AY599" s="3"/>
    </row>
    <row r="600" spans="51:51">
      <c r="AY600" s="3"/>
    </row>
    <row r="601" spans="51:51">
      <c r="AY601" s="3"/>
    </row>
    <row r="602" spans="51:51">
      <c r="AY602" s="3"/>
    </row>
    <row r="603" spans="51:51">
      <c r="AY603" s="3"/>
    </row>
    <row r="604" spans="51:51">
      <c r="AY604" s="3"/>
    </row>
    <row r="605" spans="51:51">
      <c r="AY605" s="3"/>
    </row>
    <row r="606" spans="51:51">
      <c r="AY606" s="3"/>
    </row>
    <row r="607" spans="51:51">
      <c r="AY607" s="3"/>
    </row>
    <row r="608" spans="51:51">
      <c r="AY608" s="3"/>
    </row>
    <row r="609" spans="51:51">
      <c r="AY609" s="3"/>
    </row>
    <row r="610" spans="51:51">
      <c r="AY610" s="3"/>
    </row>
    <row r="611" spans="51:51">
      <c r="AY611" s="3"/>
    </row>
    <row r="612" spans="51:51">
      <c r="AY612" s="3"/>
    </row>
    <row r="613" spans="51:51">
      <c r="AY613" s="3"/>
    </row>
    <row r="614" spans="51:51">
      <c r="AY614" s="3"/>
    </row>
    <row r="615" spans="51:51">
      <c r="AY615" s="3"/>
    </row>
    <row r="616" spans="51:51">
      <c r="AY616" s="3"/>
    </row>
    <row r="617" spans="51:51">
      <c r="AY617" s="3"/>
    </row>
    <row r="618" spans="51:51">
      <c r="AY618" s="3"/>
    </row>
    <row r="619" spans="51:51">
      <c r="AY619" s="3"/>
    </row>
    <row r="620" spans="51:51">
      <c r="AY620" s="3"/>
    </row>
    <row r="621" spans="51:51">
      <c r="AY621" s="3"/>
    </row>
    <row r="622" spans="51:51">
      <c r="AY622" s="3"/>
    </row>
    <row r="623" spans="51:51">
      <c r="AY623" s="3"/>
    </row>
    <row r="624" spans="51:51">
      <c r="AY624" s="3"/>
    </row>
    <row r="625" spans="51:51">
      <c r="AY625" s="3"/>
    </row>
    <row r="626" spans="51:51">
      <c r="AY626" s="3"/>
    </row>
    <row r="627" spans="51:51">
      <c r="AY627" s="3"/>
    </row>
    <row r="628" spans="51:51">
      <c r="AY628" s="3"/>
    </row>
    <row r="629" spans="51:51">
      <c r="AY629" s="3"/>
    </row>
    <row r="630" spans="51:51">
      <c r="AY630" s="3"/>
    </row>
    <row r="631" spans="51:51">
      <c r="AY631" s="3"/>
    </row>
    <row r="632" spans="51:51">
      <c r="AY632" s="3"/>
    </row>
    <row r="633" spans="51:51">
      <c r="AY633" s="3"/>
    </row>
    <row r="634" spans="51:51">
      <c r="AY634" s="3"/>
    </row>
    <row r="635" spans="51:51">
      <c r="AY635" s="3"/>
    </row>
    <row r="636" spans="51:51">
      <c r="AY636" s="3"/>
    </row>
    <row r="637" spans="51:51">
      <c r="AY637" s="3"/>
    </row>
    <row r="638" spans="51:51">
      <c r="AY638" s="3"/>
    </row>
    <row r="639" spans="51:51">
      <c r="AY639" s="3"/>
    </row>
    <row r="640" spans="51:51">
      <c r="AY640" s="3"/>
    </row>
    <row r="641" spans="51:51">
      <c r="AY641" s="3"/>
    </row>
    <row r="642" spans="51:51">
      <c r="AY642" s="3"/>
    </row>
    <row r="643" spans="51:51">
      <c r="AY643" s="3"/>
    </row>
    <row r="644" spans="51:51">
      <c r="AY644" s="3"/>
    </row>
    <row r="645" spans="51:51">
      <c r="AY645" s="3"/>
    </row>
    <row r="646" spans="51:51">
      <c r="AY646" s="3"/>
    </row>
    <row r="647" spans="51:51">
      <c r="AY647" s="3"/>
    </row>
    <row r="648" spans="51:51">
      <c r="AY648" s="3"/>
    </row>
    <row r="649" spans="51:51">
      <c r="AY649" s="3"/>
    </row>
    <row r="650" spans="51:51">
      <c r="AY650" s="3"/>
    </row>
    <row r="651" spans="51:51">
      <c r="AY651" s="3"/>
    </row>
    <row r="652" spans="51:51">
      <c r="AY652" s="3"/>
    </row>
    <row r="653" spans="51:51">
      <c r="AY653" s="3"/>
    </row>
    <row r="654" spans="51:51">
      <c r="AY654" s="3"/>
    </row>
    <row r="655" spans="51:51">
      <c r="AY655" s="3"/>
    </row>
    <row r="656" spans="51:51">
      <c r="AY656" s="3"/>
    </row>
    <row r="657" spans="51:51">
      <c r="AY657" s="3"/>
    </row>
    <row r="658" spans="51:51">
      <c r="AY658" s="3"/>
    </row>
    <row r="659" spans="51:51">
      <c r="AY659" s="3"/>
    </row>
    <row r="660" spans="51:51">
      <c r="AY660" s="3"/>
    </row>
    <row r="661" spans="51:51">
      <c r="AY661" s="3"/>
    </row>
    <row r="662" spans="51:51">
      <c r="AY662" s="3"/>
    </row>
    <row r="663" spans="51:51">
      <c r="AY663" s="3"/>
    </row>
    <row r="664" spans="51:51">
      <c r="AY664" s="3"/>
    </row>
    <row r="665" spans="51:51">
      <c r="AY665" s="3"/>
    </row>
    <row r="666" spans="51:51">
      <c r="AY666" s="3"/>
    </row>
    <row r="667" spans="51:51">
      <c r="AY667" s="3"/>
    </row>
    <row r="668" spans="51:51">
      <c r="AY668" s="3"/>
    </row>
    <row r="669" spans="51:51">
      <c r="AY669" s="3"/>
    </row>
    <row r="670" spans="51:51">
      <c r="AY670" s="3"/>
    </row>
    <row r="671" spans="51:51">
      <c r="AY671" s="3"/>
    </row>
    <row r="672" spans="51:51">
      <c r="AY672" s="3"/>
    </row>
    <row r="673" spans="51:51">
      <c r="AY673" s="3"/>
    </row>
    <row r="674" spans="51:51">
      <c r="AY674" s="3"/>
    </row>
    <row r="675" spans="51:51">
      <c r="AY675" s="3"/>
    </row>
    <row r="676" spans="51:51">
      <c r="AY676" s="3"/>
    </row>
    <row r="677" spans="51:51">
      <c r="AY677" s="3"/>
    </row>
    <row r="678" spans="51:51">
      <c r="AY678" s="3"/>
    </row>
    <row r="679" spans="51:51">
      <c r="AY679" s="3"/>
    </row>
    <row r="680" spans="51:51">
      <c r="AY680" s="3"/>
    </row>
    <row r="681" spans="51:51">
      <c r="AY681" s="3"/>
    </row>
    <row r="682" spans="51:51">
      <c r="AY682" s="3"/>
    </row>
    <row r="683" spans="51:51">
      <c r="AY683" s="3"/>
    </row>
    <row r="684" spans="51:51">
      <c r="AY684" s="3"/>
    </row>
    <row r="685" spans="51:51">
      <c r="AY685" s="3"/>
    </row>
    <row r="686" spans="51:51">
      <c r="AY686" s="3"/>
    </row>
    <row r="687" spans="51:51">
      <c r="AY687" s="3"/>
    </row>
    <row r="688" spans="51:51">
      <c r="AY688" s="3"/>
    </row>
    <row r="689" spans="51:51">
      <c r="AY689" s="3"/>
    </row>
    <row r="690" spans="51:51">
      <c r="AY690" s="3"/>
    </row>
    <row r="691" spans="51:51">
      <c r="AY691" s="3"/>
    </row>
    <row r="692" spans="51:51">
      <c r="AY692" s="3"/>
    </row>
    <row r="693" spans="51:51">
      <c r="AY693" s="3"/>
    </row>
    <row r="694" spans="51:51">
      <c r="AY694" s="3"/>
    </row>
    <row r="695" spans="51:51">
      <c r="AY695" s="3"/>
    </row>
    <row r="696" spans="51:51">
      <c r="AY696" s="3"/>
    </row>
    <row r="697" spans="51:51">
      <c r="AY697" s="3"/>
    </row>
    <row r="698" spans="51:51">
      <c r="AY698" s="3"/>
    </row>
    <row r="699" spans="51:51">
      <c r="AY699" s="3"/>
    </row>
    <row r="700" spans="51:51">
      <c r="AY700" s="3"/>
    </row>
    <row r="701" spans="51:51">
      <c r="AY701" s="3"/>
    </row>
    <row r="702" spans="51:51">
      <c r="AY702" s="3"/>
    </row>
    <row r="703" spans="51:51">
      <c r="AY703" s="3"/>
    </row>
    <row r="704" spans="51:51">
      <c r="AY704" s="3"/>
    </row>
    <row r="705" spans="51:51">
      <c r="AY705" s="3"/>
    </row>
    <row r="706" spans="51:51">
      <c r="AY706" s="3"/>
    </row>
    <row r="707" spans="51:51">
      <c r="AY707" s="3"/>
    </row>
    <row r="708" spans="51:51">
      <c r="AY708" s="3"/>
    </row>
    <row r="709" spans="51:51">
      <c r="AY709" s="3"/>
    </row>
    <row r="710" spans="51:51">
      <c r="AY710" s="3"/>
    </row>
    <row r="711" spans="51:51">
      <c r="AY711" s="3"/>
    </row>
    <row r="712" spans="51:51">
      <c r="AY712" s="3"/>
    </row>
    <row r="713" spans="51:51">
      <c r="AY713" s="3"/>
    </row>
    <row r="714" spans="51:51">
      <c r="AY714" s="3"/>
    </row>
    <row r="715" spans="51:51">
      <c r="AY715" s="3"/>
    </row>
    <row r="716" spans="51:51">
      <c r="AY716" s="3"/>
    </row>
    <row r="717" spans="51:51">
      <c r="AY717" s="3"/>
    </row>
    <row r="718" spans="51:51">
      <c r="AY718" s="3"/>
    </row>
    <row r="719" spans="51:51">
      <c r="AY719" s="3"/>
    </row>
    <row r="720" spans="51:51">
      <c r="AY720" s="3"/>
    </row>
    <row r="721" spans="51:51">
      <c r="AY721" s="3"/>
    </row>
    <row r="722" spans="51:51">
      <c r="AY722" s="3"/>
    </row>
    <row r="723" spans="51:51">
      <c r="AY723" s="3"/>
    </row>
    <row r="724" spans="51:51">
      <c r="AY724" s="3"/>
    </row>
    <row r="725" spans="51:51">
      <c r="AY725" s="3"/>
    </row>
    <row r="726" spans="51:51">
      <c r="AY726" s="3"/>
    </row>
    <row r="727" spans="51:51">
      <c r="AY727" s="3"/>
    </row>
    <row r="728" spans="51:51">
      <c r="AY728" s="3"/>
    </row>
    <row r="729" spans="51:51">
      <c r="AY729" s="3"/>
    </row>
    <row r="730" spans="51:51">
      <c r="AY730" s="3"/>
    </row>
    <row r="731" spans="51:51">
      <c r="AY731" s="3"/>
    </row>
    <row r="732" spans="51:51">
      <c r="AY732" s="3"/>
    </row>
    <row r="733" spans="51:51">
      <c r="AY733" s="3"/>
    </row>
    <row r="734" spans="51:51">
      <c r="AY734" s="3"/>
    </row>
    <row r="735" spans="51:51">
      <c r="AY735" s="3"/>
    </row>
    <row r="736" spans="51:51">
      <c r="AY736" s="3"/>
    </row>
    <row r="737" spans="51:51">
      <c r="AY737" s="3"/>
    </row>
    <row r="738" spans="51:51">
      <c r="AY738" s="3"/>
    </row>
    <row r="739" spans="51:51">
      <c r="AY739" s="3"/>
    </row>
    <row r="740" spans="51:51">
      <c r="AY740" s="3"/>
    </row>
    <row r="741" spans="51:51">
      <c r="AY741" s="3"/>
    </row>
    <row r="742" spans="51:51">
      <c r="AY742" s="3"/>
    </row>
    <row r="743" spans="51:51">
      <c r="AY743" s="3"/>
    </row>
    <row r="744" spans="51:51">
      <c r="AY744" s="3"/>
    </row>
    <row r="745" spans="51:51">
      <c r="AY745" s="3"/>
    </row>
    <row r="746" spans="51:51">
      <c r="AY746" s="3"/>
    </row>
    <row r="747" spans="51:51">
      <c r="AY747" s="3"/>
    </row>
    <row r="748" spans="51:51">
      <c r="AY748" s="3"/>
    </row>
    <row r="749" spans="51:51">
      <c r="AY749" s="3"/>
    </row>
    <row r="750" spans="51:51">
      <c r="AY750" s="3"/>
    </row>
    <row r="751" spans="51:51">
      <c r="AY751" s="3"/>
    </row>
    <row r="752" spans="51:51">
      <c r="AY752" s="3"/>
    </row>
    <row r="753" spans="51:51">
      <c r="AY753" s="3"/>
    </row>
    <row r="754" spans="51:51">
      <c r="AY754" s="3"/>
    </row>
    <row r="755" spans="51:51">
      <c r="AY755" s="3"/>
    </row>
    <row r="756" spans="51:51">
      <c r="AY756" s="3"/>
    </row>
    <row r="757" spans="51:51">
      <c r="AY757" s="3"/>
    </row>
    <row r="758" spans="51:51">
      <c r="AY758" s="3"/>
    </row>
    <row r="759" spans="51:51">
      <c r="AY759" s="3"/>
    </row>
    <row r="760" spans="51:51">
      <c r="AY760" s="3"/>
    </row>
    <row r="761" spans="51:51">
      <c r="AY761" s="3"/>
    </row>
    <row r="762" spans="51:51">
      <c r="AY762" s="3"/>
    </row>
    <row r="763" spans="51:51">
      <c r="AY763" s="3"/>
    </row>
    <row r="764" spans="51:51">
      <c r="AY764" s="3"/>
    </row>
    <row r="765" spans="51:51">
      <c r="AY765" s="3"/>
    </row>
    <row r="766" spans="51:51">
      <c r="AY766" s="3"/>
    </row>
    <row r="767" spans="51:51">
      <c r="AY767" s="3"/>
    </row>
    <row r="768" spans="51:51">
      <c r="AY768" s="3"/>
    </row>
    <row r="769" spans="51:51">
      <c r="AY769" s="3"/>
    </row>
    <row r="770" spans="51:51">
      <c r="AY770" s="3"/>
    </row>
    <row r="771" spans="51:51">
      <c r="AY771" s="3"/>
    </row>
    <row r="772" spans="51:51">
      <c r="AY772" s="3"/>
    </row>
    <row r="773" spans="51:51">
      <c r="AY773" s="3"/>
    </row>
    <row r="774" spans="51:51">
      <c r="AY774" s="3"/>
    </row>
    <row r="775" spans="51:51">
      <c r="AY775" s="3"/>
    </row>
    <row r="776" spans="51:51">
      <c r="AY776" s="3"/>
    </row>
    <row r="777" spans="51:51">
      <c r="AY777" s="3"/>
    </row>
    <row r="778" spans="51:51">
      <c r="AY778" s="3"/>
    </row>
    <row r="779" spans="51:51">
      <c r="AY779" s="3"/>
    </row>
    <row r="780" spans="51:51">
      <c r="AY780" s="3"/>
    </row>
    <row r="781" spans="51:51">
      <c r="AY781" s="3"/>
    </row>
    <row r="782" spans="51:51">
      <c r="AY782" s="3"/>
    </row>
    <row r="783" spans="51:51">
      <c r="AY783" s="3"/>
    </row>
    <row r="784" spans="51:51">
      <c r="AY784" s="3"/>
    </row>
    <row r="785" spans="51:51">
      <c r="AY785" s="3"/>
    </row>
    <row r="786" spans="51:51">
      <c r="AY786" s="3"/>
    </row>
    <row r="787" spans="51:51">
      <c r="AY787" s="3"/>
    </row>
    <row r="788" spans="51:51">
      <c r="AY788" s="3"/>
    </row>
    <row r="789" spans="51:51">
      <c r="AY789" s="3"/>
    </row>
    <row r="790" spans="51:51">
      <c r="AY790" s="3"/>
    </row>
    <row r="791" spans="51:51">
      <c r="AY791" s="3"/>
    </row>
    <row r="792" spans="51:51">
      <c r="AY792" s="3"/>
    </row>
    <row r="793" spans="51:51">
      <c r="AY793" s="3"/>
    </row>
    <row r="794" spans="51:51">
      <c r="AY794" s="3"/>
    </row>
    <row r="795" spans="51:51">
      <c r="AY795" s="3"/>
    </row>
    <row r="796" spans="51:51">
      <c r="AY796" s="3"/>
    </row>
    <row r="797" spans="51:51">
      <c r="AY797" s="3"/>
    </row>
    <row r="798" spans="51:51">
      <c r="AY798" s="3"/>
    </row>
    <row r="799" spans="51:51">
      <c r="AY799" s="3"/>
    </row>
    <row r="800" spans="51:51">
      <c r="AY800" s="3"/>
    </row>
    <row r="801" spans="51:51">
      <c r="AY801" s="3"/>
    </row>
    <row r="802" spans="51:51">
      <c r="AY802" s="3"/>
    </row>
    <row r="803" spans="51:51">
      <c r="AY803" s="3"/>
    </row>
    <row r="804" spans="51:51">
      <c r="AY804" s="3"/>
    </row>
    <row r="805" spans="51:51">
      <c r="AY805" s="3"/>
    </row>
    <row r="806" spans="51:51">
      <c r="AY806" s="3"/>
    </row>
    <row r="807" spans="51:51">
      <c r="AY807" s="3"/>
    </row>
    <row r="808" spans="51:51">
      <c r="AY808" s="3"/>
    </row>
    <row r="809" spans="51:51">
      <c r="AY809" s="3"/>
    </row>
    <row r="810" spans="51:51">
      <c r="AY810" s="3"/>
    </row>
    <row r="811" spans="51:51">
      <c r="AY811" s="3"/>
    </row>
    <row r="812" spans="51:51">
      <c r="AY812" s="3"/>
    </row>
    <row r="813" spans="51:51">
      <c r="AY813" s="3"/>
    </row>
    <row r="814" spans="51:51">
      <c r="AY814" s="3"/>
    </row>
    <row r="815" spans="51:51">
      <c r="AY815" s="3"/>
    </row>
    <row r="816" spans="51:51">
      <c r="AY816" s="3"/>
    </row>
    <row r="817" spans="51:51">
      <c r="AY817" s="3"/>
    </row>
    <row r="818" spans="51:51">
      <c r="AY818" s="3"/>
    </row>
    <row r="819" spans="51:51">
      <c r="AY819" s="3"/>
    </row>
    <row r="820" spans="51:51">
      <c r="AY820" s="3"/>
    </row>
    <row r="821" spans="51:51">
      <c r="AY821" s="3"/>
    </row>
    <row r="822" spans="51:51">
      <c r="AY822" s="3"/>
    </row>
    <row r="823" spans="51:51">
      <c r="AY823" s="3"/>
    </row>
    <row r="824" spans="51:51">
      <c r="AY824" s="3"/>
    </row>
    <row r="825" spans="51:51">
      <c r="AY825" s="3"/>
    </row>
    <row r="826" spans="51:51">
      <c r="AY826" s="3"/>
    </row>
    <row r="827" spans="51:51">
      <c r="AY827" s="3"/>
    </row>
    <row r="828" spans="51:51">
      <c r="AY828" s="3"/>
    </row>
    <row r="829" spans="51:51">
      <c r="AY829" s="3"/>
    </row>
    <row r="830" spans="51:51">
      <c r="AY830" s="3"/>
    </row>
    <row r="831" spans="51:51">
      <c r="AY831" s="3"/>
    </row>
    <row r="832" spans="51:51">
      <c r="AY832" s="3"/>
    </row>
    <row r="833" spans="51:51">
      <c r="AY833" s="3"/>
    </row>
    <row r="834" spans="51:51">
      <c r="AY834" s="3"/>
    </row>
    <row r="835" spans="51:51">
      <c r="AY835" s="3"/>
    </row>
    <row r="836" spans="51:51">
      <c r="AY836" s="3"/>
    </row>
    <row r="837" spans="51:51">
      <c r="AY837" s="3"/>
    </row>
    <row r="838" spans="51:51">
      <c r="AY838" s="3"/>
    </row>
    <row r="839" spans="51:51">
      <c r="AY839" s="3"/>
    </row>
    <row r="840" spans="51:51">
      <c r="AY840" s="3"/>
    </row>
    <row r="841" spans="51:51">
      <c r="AY841" s="3"/>
    </row>
    <row r="842" spans="51:51">
      <c r="AY842" s="3"/>
    </row>
    <row r="843" spans="51:51">
      <c r="AY843" s="3"/>
    </row>
    <row r="844" spans="51:51">
      <c r="AY844" s="3"/>
    </row>
    <row r="845" spans="51:51">
      <c r="AY845" s="3"/>
    </row>
    <row r="846" spans="51:51">
      <c r="AY846" s="3"/>
    </row>
    <row r="847" spans="51:51">
      <c r="AY847" s="3"/>
    </row>
    <row r="848" spans="51:51">
      <c r="AY848" s="3"/>
    </row>
    <row r="849" spans="51:51">
      <c r="AY849" s="3"/>
    </row>
    <row r="850" spans="51:51">
      <c r="AY850" s="3"/>
    </row>
    <row r="851" spans="51:51">
      <c r="AY851" s="3"/>
    </row>
    <row r="852" spans="51:51">
      <c r="AY852" s="3"/>
    </row>
    <row r="853" spans="51:51">
      <c r="AY853" s="3"/>
    </row>
    <row r="854" spans="51:51">
      <c r="AY854" s="3"/>
    </row>
    <row r="855" spans="51:51">
      <c r="AY855" s="3"/>
    </row>
    <row r="856" spans="51:51">
      <c r="AY856" s="3"/>
    </row>
    <row r="857" spans="51:51">
      <c r="AY857" s="3"/>
    </row>
    <row r="858" spans="51:51">
      <c r="AY858" s="3"/>
    </row>
    <row r="859" spans="51:51">
      <c r="AY859" s="3"/>
    </row>
    <row r="860" spans="51:51">
      <c r="AY860" s="3"/>
    </row>
    <row r="861" spans="51:51">
      <c r="AY861" s="3"/>
    </row>
    <row r="862" spans="51:51">
      <c r="AY862" s="3"/>
    </row>
    <row r="863" spans="51:51">
      <c r="AY863" s="3"/>
    </row>
    <row r="864" spans="51:51">
      <c r="AY864" s="3"/>
    </row>
    <row r="865" spans="51:51">
      <c r="AY865" s="3"/>
    </row>
    <row r="866" spans="51:51">
      <c r="AY866" s="3"/>
    </row>
    <row r="867" spans="51:51">
      <c r="AY867" s="3"/>
    </row>
    <row r="868" spans="51:51">
      <c r="AY868" s="3"/>
    </row>
    <row r="869" spans="51:51">
      <c r="AY869" s="3"/>
    </row>
    <row r="870" spans="51:51">
      <c r="AY870" s="3"/>
    </row>
    <row r="871" spans="51:51">
      <c r="AY871" s="3"/>
    </row>
    <row r="872" spans="51:51">
      <c r="AY872" s="3"/>
    </row>
    <row r="873" spans="51:51">
      <c r="AY873" s="3"/>
    </row>
    <row r="874" spans="51:51">
      <c r="AY874" s="3"/>
    </row>
    <row r="875" spans="51:51">
      <c r="AY875" s="3"/>
    </row>
    <row r="876" spans="51:51">
      <c r="AY876" s="3"/>
    </row>
    <row r="877" spans="51:51">
      <c r="AY877" s="3"/>
    </row>
    <row r="878" spans="51:51">
      <c r="AY878" s="3"/>
    </row>
    <row r="879" spans="51:51">
      <c r="AY879" s="3"/>
    </row>
    <row r="880" spans="51:51">
      <c r="AY880" s="3"/>
    </row>
    <row r="881" spans="51:51">
      <c r="AY881" s="3"/>
    </row>
    <row r="882" spans="51:51">
      <c r="AY882" s="3"/>
    </row>
    <row r="883" spans="51:51">
      <c r="AY883" s="3"/>
    </row>
    <row r="884" spans="51:51">
      <c r="AY884" s="3"/>
    </row>
    <row r="885" spans="51:51">
      <c r="AY885" s="3"/>
    </row>
    <row r="886" spans="51:51">
      <c r="AY886" s="3"/>
    </row>
    <row r="887" spans="51:51">
      <c r="AY887" s="3"/>
    </row>
    <row r="888" spans="51:51">
      <c r="AY888" s="3"/>
    </row>
    <row r="889" spans="51:51">
      <c r="AY889" s="3"/>
    </row>
    <row r="890" spans="51:51">
      <c r="AY890" s="3"/>
    </row>
    <row r="891" spans="51:51">
      <c r="AY891" s="3"/>
    </row>
    <row r="892" spans="51:51">
      <c r="AY892" s="3"/>
    </row>
    <row r="893" spans="51:51">
      <c r="AY893" s="3"/>
    </row>
    <row r="894" spans="51:51">
      <c r="AY894" s="3"/>
    </row>
    <row r="895" spans="51:51">
      <c r="AY895" s="3"/>
    </row>
    <row r="896" spans="51:51">
      <c r="AY896" s="3"/>
    </row>
    <row r="897" spans="51:51">
      <c r="AY897" s="3"/>
    </row>
    <row r="898" spans="51:51">
      <c r="AY898" s="3"/>
    </row>
    <row r="899" spans="51:51">
      <c r="AY899" s="3"/>
    </row>
    <row r="900" spans="51:51">
      <c r="AY900" s="3"/>
    </row>
    <row r="901" spans="51:51">
      <c r="AY901" s="3"/>
    </row>
    <row r="902" spans="51:51">
      <c r="AY902" s="3"/>
    </row>
    <row r="903" spans="51:51">
      <c r="AY903" s="3"/>
    </row>
    <row r="904" spans="51:51">
      <c r="AY904" s="3"/>
    </row>
    <row r="905" spans="51:51">
      <c r="AY905" s="3"/>
    </row>
    <row r="906" spans="51:51">
      <c r="AY906" s="3"/>
    </row>
    <row r="907" spans="51:51">
      <c r="AY907" s="3"/>
    </row>
    <row r="908" spans="51:51">
      <c r="AY908" s="3"/>
    </row>
    <row r="909" spans="51:51">
      <c r="AY909" s="3"/>
    </row>
    <row r="910" spans="51:51">
      <c r="AY910" s="3"/>
    </row>
    <row r="911" spans="51:51">
      <c r="AY911" s="3"/>
    </row>
    <row r="912" spans="51:51">
      <c r="AY912" s="3"/>
    </row>
    <row r="913" spans="51:51">
      <c r="AY913" s="3"/>
    </row>
    <row r="914" spans="51:51">
      <c r="AY914" s="3"/>
    </row>
    <row r="915" spans="51:51">
      <c r="AY915" s="3"/>
    </row>
    <row r="916" spans="51:51">
      <c r="AY916" s="3"/>
    </row>
    <row r="917" spans="51:51">
      <c r="AY917" s="3"/>
    </row>
    <row r="918" spans="51:51">
      <c r="AY918" s="3"/>
    </row>
    <row r="919" spans="51:51">
      <c r="AY919" s="3"/>
    </row>
    <row r="920" spans="51:51">
      <c r="AY920" s="3"/>
    </row>
    <row r="921" spans="51:51">
      <c r="AY921" s="3"/>
    </row>
    <row r="922" spans="51:51">
      <c r="AY922" s="3"/>
    </row>
    <row r="923" spans="51:51">
      <c r="AY923" s="3"/>
    </row>
    <row r="924" spans="51:51">
      <c r="AY924" s="3"/>
    </row>
    <row r="925" spans="51:51">
      <c r="AY925" s="3"/>
    </row>
    <row r="926" spans="51:51">
      <c r="AY926" s="3"/>
    </row>
    <row r="927" spans="51:51">
      <c r="AY927" s="3"/>
    </row>
    <row r="928" spans="51:51">
      <c r="AY928" s="3"/>
    </row>
    <row r="929" spans="51:51">
      <c r="AY929" s="3"/>
    </row>
    <row r="930" spans="51:51">
      <c r="AY930" s="3"/>
    </row>
    <row r="931" spans="51:51">
      <c r="AY931" s="3"/>
    </row>
    <row r="932" spans="51:51">
      <c r="AY932" s="3"/>
    </row>
    <row r="933" spans="51:51">
      <c r="AY933" s="3"/>
    </row>
    <row r="934" spans="51:51">
      <c r="AY934" s="3"/>
    </row>
    <row r="935" spans="51:51">
      <c r="AY935" s="3"/>
    </row>
    <row r="936" spans="51:51">
      <c r="AY936" s="3"/>
    </row>
    <row r="937" spans="51:51">
      <c r="AY937" s="3"/>
    </row>
    <row r="938" spans="51:51">
      <c r="AY938" s="3"/>
    </row>
    <row r="939" spans="51:51">
      <c r="AY939" s="3"/>
    </row>
    <row r="940" spans="51:51">
      <c r="AY940" s="3"/>
    </row>
    <row r="941" spans="51:51">
      <c r="AY941" s="3"/>
    </row>
    <row r="942" spans="51:51">
      <c r="AY942" s="3"/>
    </row>
    <row r="943" spans="51:51">
      <c r="AY943" s="3"/>
    </row>
    <row r="944" spans="51:51">
      <c r="AY944" s="3"/>
    </row>
    <row r="945" spans="51:51">
      <c r="AY945" s="3"/>
    </row>
    <row r="946" spans="51:51">
      <c r="AY946" s="3"/>
    </row>
    <row r="947" spans="51:51">
      <c r="AY947" s="3"/>
    </row>
    <row r="948" spans="51:51">
      <c r="AY948" s="3"/>
    </row>
    <row r="949" spans="51:51">
      <c r="AY949" s="3"/>
    </row>
    <row r="950" spans="51:51">
      <c r="AY950" s="3"/>
    </row>
    <row r="951" spans="51:51">
      <c r="AY951" s="3"/>
    </row>
    <row r="952" spans="51:51">
      <c r="AY952" s="3"/>
    </row>
    <row r="953" spans="51:51">
      <c r="AY953" s="3"/>
    </row>
    <row r="954" spans="51:51">
      <c r="AY954" s="3"/>
    </row>
    <row r="955" spans="51:51">
      <c r="AY955" s="3"/>
    </row>
    <row r="956" spans="51:51">
      <c r="AY956" s="3"/>
    </row>
    <row r="957" spans="51:51">
      <c r="AY957" s="3"/>
    </row>
    <row r="958" spans="51:51">
      <c r="AY958" s="3"/>
    </row>
    <row r="959" spans="51:51">
      <c r="AY959" s="3"/>
    </row>
    <row r="960" spans="51:51">
      <c r="AY960" s="3"/>
    </row>
    <row r="961" spans="51:51">
      <c r="AY961" s="3"/>
    </row>
    <row r="962" spans="51:51">
      <c r="AY962" s="3"/>
    </row>
    <row r="963" spans="51:51">
      <c r="AY963" s="3"/>
    </row>
    <row r="964" spans="51:51">
      <c r="AY964" s="3"/>
    </row>
    <row r="965" spans="51:51">
      <c r="AY965" s="3"/>
    </row>
    <row r="966" spans="51:51">
      <c r="AY966" s="3"/>
    </row>
    <row r="967" spans="51:51">
      <c r="AY967" s="3"/>
    </row>
    <row r="968" spans="51:51">
      <c r="AY968" s="3"/>
    </row>
    <row r="969" spans="51:51">
      <c r="AY969" s="3"/>
    </row>
    <row r="970" spans="51:51">
      <c r="AY970" s="3"/>
    </row>
    <row r="971" spans="51:51">
      <c r="AY971" s="3"/>
    </row>
    <row r="972" spans="51:51">
      <c r="AY972" s="3"/>
    </row>
    <row r="973" spans="51:51">
      <c r="AY973" s="3"/>
    </row>
    <row r="974" spans="51:51">
      <c r="AY974" s="3"/>
    </row>
    <row r="975" spans="51:51">
      <c r="AY975" s="3"/>
    </row>
    <row r="976" spans="51:51">
      <c r="AY976" s="3"/>
    </row>
    <row r="977" spans="51:51">
      <c r="AY977" s="3"/>
    </row>
    <row r="978" spans="51:51">
      <c r="AY978" s="3"/>
    </row>
    <row r="979" spans="51:51">
      <c r="AY979" s="3"/>
    </row>
    <row r="980" spans="51:51">
      <c r="AY980" s="3"/>
    </row>
    <row r="981" spans="51:51">
      <c r="AY981" s="3"/>
    </row>
    <row r="982" spans="51:51">
      <c r="AY982" s="3"/>
    </row>
    <row r="983" spans="51:51">
      <c r="AY983" s="3"/>
    </row>
    <row r="984" spans="51:51">
      <c r="AY984" s="3"/>
    </row>
    <row r="985" spans="51:51">
      <c r="AY985" s="3"/>
    </row>
    <row r="986" spans="51:51">
      <c r="AY986" s="3"/>
    </row>
    <row r="987" spans="51:51">
      <c r="AY987" s="3"/>
    </row>
    <row r="988" spans="51:51">
      <c r="AY988" s="3"/>
    </row>
    <row r="989" spans="51:51">
      <c r="AY989" s="3"/>
    </row>
    <row r="990" spans="51:51">
      <c r="AY990" s="3"/>
    </row>
    <row r="991" spans="51:51">
      <c r="AY991" s="3"/>
    </row>
    <row r="992" spans="51:51">
      <c r="AY992" s="3"/>
    </row>
    <row r="993" spans="51:51">
      <c r="AY993" s="3"/>
    </row>
    <row r="994" spans="51:51">
      <c r="AY994" s="3"/>
    </row>
    <row r="995" spans="51:51">
      <c r="AY995" s="3"/>
    </row>
    <row r="996" spans="51:51">
      <c r="AY996" s="3"/>
    </row>
    <row r="997" spans="51:51">
      <c r="AY997" s="3"/>
    </row>
    <row r="998" spans="51:51">
      <c r="AY998" s="3"/>
    </row>
    <row r="999" spans="51:51">
      <c r="AY999" s="3"/>
    </row>
    <row r="1000" spans="51:51">
      <c r="AY1000" s="3"/>
    </row>
    <row r="1001" spans="51:51">
      <c r="AY1001" s="3"/>
    </row>
    <row r="1002" spans="51:51">
      <c r="AY1002" s="3"/>
    </row>
    <row r="1003" spans="51:51">
      <c r="AY1003" s="3"/>
    </row>
    <row r="1004" spans="51:51">
      <c r="AY1004" s="3"/>
    </row>
    <row r="1005" spans="51:51">
      <c r="AY1005" s="3"/>
    </row>
    <row r="1006" spans="51:51">
      <c r="AY1006" s="3"/>
    </row>
    <row r="1007" spans="51:51">
      <c r="AY1007" s="3"/>
    </row>
    <row r="1008" spans="51:51">
      <c r="AY1008" s="3"/>
    </row>
    <row r="1009" spans="51:51">
      <c r="AY1009" s="3"/>
    </row>
    <row r="1010" spans="51:51">
      <c r="AY1010" s="3"/>
    </row>
    <row r="1011" spans="51:51">
      <c r="AY1011" s="3"/>
    </row>
    <row r="1012" spans="51:51">
      <c r="AY1012" s="3"/>
    </row>
    <row r="1013" spans="51:51">
      <c r="AY1013" s="3"/>
    </row>
    <row r="1014" spans="51:51">
      <c r="AY1014" s="3"/>
    </row>
    <row r="1015" spans="51:51">
      <c r="AY1015" s="3"/>
    </row>
    <row r="1016" spans="51:51">
      <c r="AY1016" s="3"/>
    </row>
    <row r="1017" spans="51:51">
      <c r="AY1017" s="3"/>
    </row>
    <row r="1018" spans="51:51">
      <c r="AY1018" s="3"/>
    </row>
    <row r="1019" spans="51:51">
      <c r="AY1019" s="3"/>
    </row>
    <row r="1020" spans="51:51">
      <c r="AY1020" s="3"/>
    </row>
    <row r="1021" spans="51:51">
      <c r="AY1021" s="3"/>
    </row>
    <row r="1022" spans="51:51">
      <c r="AY1022" s="3"/>
    </row>
    <row r="1023" spans="51:51">
      <c r="AY1023" s="3"/>
    </row>
    <row r="1024" spans="51:51">
      <c r="AY1024" s="3"/>
    </row>
    <row r="1025" spans="51:51">
      <c r="AY1025" s="3"/>
    </row>
    <row r="1026" spans="51:51">
      <c r="AY1026" s="3"/>
    </row>
    <row r="1027" spans="51:51">
      <c r="AY1027" s="3"/>
    </row>
    <row r="1028" spans="51:51">
      <c r="AY1028" s="3"/>
    </row>
    <row r="1029" spans="51:51">
      <c r="AY1029" s="3"/>
    </row>
    <row r="1030" spans="51:51">
      <c r="AY1030" s="3"/>
    </row>
    <row r="1031" spans="51:51">
      <c r="AY1031" s="3"/>
    </row>
    <row r="1032" spans="51:51">
      <c r="AY1032" s="3"/>
    </row>
    <row r="1033" spans="51:51">
      <c r="AY1033" s="3"/>
    </row>
    <row r="1034" spans="51:51">
      <c r="AY1034" s="3"/>
    </row>
    <row r="1035" spans="51:51">
      <c r="AY1035" s="3"/>
    </row>
    <row r="1036" spans="51:51">
      <c r="AY1036" s="3"/>
    </row>
    <row r="1037" spans="51:51">
      <c r="AY1037" s="3"/>
    </row>
    <row r="1038" spans="51:51">
      <c r="AY1038" s="3"/>
    </row>
    <row r="1039" spans="51:51">
      <c r="AY1039" s="3"/>
    </row>
    <row r="1040" spans="51:51">
      <c r="AY1040" s="3"/>
    </row>
    <row r="1041" spans="51:51">
      <c r="AY1041" s="3"/>
    </row>
    <row r="1042" spans="51:51">
      <c r="AY1042" s="3"/>
    </row>
    <row r="1043" spans="51:51">
      <c r="AY1043" s="3"/>
    </row>
    <row r="1044" spans="51:51">
      <c r="AY1044" s="3"/>
    </row>
    <row r="1045" spans="51:51">
      <c r="AY1045" s="3"/>
    </row>
    <row r="1046" spans="51:51">
      <c r="AY1046" s="3"/>
    </row>
    <row r="1047" spans="51:51">
      <c r="AY1047" s="3"/>
    </row>
    <row r="1048" spans="51:51">
      <c r="AY1048" s="3"/>
    </row>
    <row r="1049" spans="51:51">
      <c r="AY1049" s="3"/>
    </row>
    <row r="1050" spans="51:51">
      <c r="AY1050" s="3"/>
    </row>
    <row r="1051" spans="51:51">
      <c r="AY1051" s="3"/>
    </row>
    <row r="1052" spans="51:51">
      <c r="AY1052" s="3"/>
    </row>
    <row r="1053" spans="51:51">
      <c r="AY1053" s="3"/>
    </row>
    <row r="1054" spans="51:51">
      <c r="AY1054" s="3"/>
    </row>
    <row r="1055" spans="51:51">
      <c r="AY1055" s="3"/>
    </row>
    <row r="1056" spans="51:51">
      <c r="AY1056" s="3"/>
    </row>
    <row r="1057" spans="51:51">
      <c r="AY1057" s="3"/>
    </row>
    <row r="1058" spans="51:51">
      <c r="AY1058" s="3"/>
    </row>
    <row r="1059" spans="51:51">
      <c r="AY1059" s="3"/>
    </row>
    <row r="1060" spans="51:51">
      <c r="AY1060" s="3"/>
    </row>
    <row r="1061" spans="51:51">
      <c r="AY1061" s="3"/>
    </row>
    <row r="1062" spans="51:51">
      <c r="AY1062" s="3"/>
    </row>
    <row r="1063" spans="51:51">
      <c r="AY1063" s="3"/>
    </row>
    <row r="1064" spans="51:51">
      <c r="AY1064" s="3"/>
    </row>
    <row r="1065" spans="51:51">
      <c r="AY1065" s="3"/>
    </row>
    <row r="1066" spans="51:51">
      <c r="AY1066" s="3"/>
    </row>
    <row r="1067" spans="51:51">
      <c r="AY1067" s="3"/>
    </row>
    <row r="1068" spans="51:51">
      <c r="AY1068" s="3"/>
    </row>
    <row r="1069" spans="51:51">
      <c r="AY1069" s="3"/>
    </row>
    <row r="1070" spans="51:51">
      <c r="AY1070" s="3"/>
    </row>
    <row r="1071" spans="51:51">
      <c r="AY1071" s="3"/>
    </row>
    <row r="1072" spans="51:51">
      <c r="AY1072" s="3"/>
    </row>
    <row r="1073" spans="51:51">
      <c r="AY1073" s="3"/>
    </row>
    <row r="1074" spans="51:51">
      <c r="AY1074" s="3"/>
    </row>
    <row r="1075" spans="51:51">
      <c r="AY1075" s="3"/>
    </row>
    <row r="1076" spans="51:51">
      <c r="AY1076" s="3"/>
    </row>
    <row r="1077" spans="51:51">
      <c r="AY1077" s="3"/>
    </row>
    <row r="1078" spans="51:51">
      <c r="AY1078" s="3"/>
    </row>
    <row r="1079" spans="51:51">
      <c r="AY1079" s="3"/>
    </row>
    <row r="1080" spans="51:51">
      <c r="AY1080" s="3"/>
    </row>
    <row r="1081" spans="51:51">
      <c r="AY1081" s="3"/>
    </row>
    <row r="1082" spans="51:51">
      <c r="AY1082" s="3"/>
    </row>
    <row r="1083" spans="51:51">
      <c r="AY1083" s="3"/>
    </row>
    <row r="1084" spans="51:51">
      <c r="AY1084" s="3"/>
    </row>
    <row r="1085" spans="51:51">
      <c r="AY1085" s="3"/>
    </row>
    <row r="1086" spans="51:51">
      <c r="AY1086" s="3"/>
    </row>
    <row r="1087" spans="51:51">
      <c r="AY1087" s="3"/>
    </row>
    <row r="1088" spans="51:51">
      <c r="AY1088" s="3"/>
    </row>
    <row r="1089" spans="51:51">
      <c r="AY1089" s="3"/>
    </row>
    <row r="1090" spans="51:51">
      <c r="AY1090" s="3"/>
    </row>
    <row r="1091" spans="51:51">
      <c r="AY1091" s="3"/>
    </row>
    <row r="1092" spans="51:51">
      <c r="AY1092" s="3"/>
    </row>
    <row r="1093" spans="51:51">
      <c r="AY1093" s="3"/>
    </row>
    <row r="1094" spans="51:51">
      <c r="AY1094" s="3"/>
    </row>
    <row r="1095" spans="51:51">
      <c r="AY1095" s="3"/>
    </row>
    <row r="1096" spans="51:51">
      <c r="AY1096" s="3"/>
    </row>
    <row r="1097" spans="51:51">
      <c r="AY1097" s="3"/>
    </row>
    <row r="1098" spans="51:51">
      <c r="AY1098" s="3"/>
    </row>
    <row r="1099" spans="51:51">
      <c r="AY1099" s="3"/>
    </row>
    <row r="1100" spans="51:51">
      <c r="AY1100" s="3"/>
    </row>
    <row r="1101" spans="51:51">
      <c r="AY1101" s="3"/>
    </row>
    <row r="1102" spans="51:51">
      <c r="AY1102" s="3"/>
    </row>
    <row r="1103" spans="51:51">
      <c r="AY1103" s="3"/>
    </row>
    <row r="1104" spans="51:51">
      <c r="AY1104" s="3"/>
    </row>
    <row r="1105" spans="51:51">
      <c r="AY1105" s="3"/>
    </row>
    <row r="1106" spans="51:51">
      <c r="AY1106" s="3"/>
    </row>
    <row r="1107" spans="51:51">
      <c r="AY1107" s="3"/>
    </row>
    <row r="1108" spans="51:51">
      <c r="AY1108" s="3"/>
    </row>
  </sheetData>
  <mergeCells count="79">
    <mergeCell ref="BV2:BV5"/>
    <mergeCell ref="BW2:BW5"/>
    <mergeCell ref="BX2:BX5"/>
    <mergeCell ref="BY2:BY5"/>
    <mergeCell ref="N3:N4"/>
    <mergeCell ref="AA3:AA4"/>
    <mergeCell ref="AX3:AX4"/>
    <mergeCell ref="BN2:BR2"/>
    <mergeCell ref="AD3:AD4"/>
    <mergeCell ref="O3:O4"/>
    <mergeCell ref="V3:V4"/>
    <mergeCell ref="W3:W4"/>
    <mergeCell ref="AC3:AC4"/>
    <mergeCell ref="AK3:AK4"/>
    <mergeCell ref="AL3:AL4"/>
    <mergeCell ref="AM3:AM4"/>
    <mergeCell ref="N2:AS2"/>
    <mergeCell ref="BP3:BP4"/>
    <mergeCell ref="T3:T4"/>
    <mergeCell ref="AE3:AE4"/>
    <mergeCell ref="X3:X4"/>
    <mergeCell ref="BE3:BE4"/>
    <mergeCell ref="AP3:AP4"/>
    <mergeCell ref="AN3:AN4"/>
    <mergeCell ref="AI3:AI4"/>
    <mergeCell ref="AZ3:AZ4"/>
    <mergeCell ref="BO3:BO4"/>
    <mergeCell ref="AG3:AG4"/>
    <mergeCell ref="AQ3:AQ4"/>
    <mergeCell ref="AS3:AS4"/>
    <mergeCell ref="BL3:BL4"/>
    <mergeCell ref="Q3:Q4"/>
    <mergeCell ref="BQ3:BQ4"/>
    <mergeCell ref="S3:S4"/>
    <mergeCell ref="R3:R4"/>
    <mergeCell ref="AB3:AB4"/>
    <mergeCell ref="AJ3:AJ4"/>
    <mergeCell ref="BG3:BG4"/>
    <mergeCell ref="AT3:AT4"/>
    <mergeCell ref="BH3:BH4"/>
    <mergeCell ref="BI3:BI4"/>
    <mergeCell ref="BJ3:BJ4"/>
    <mergeCell ref="BD3:BD4"/>
    <mergeCell ref="AY3:AY4"/>
    <mergeCell ref="BB3:BB4"/>
    <mergeCell ref="AV3:AV4"/>
    <mergeCell ref="Y3:Y4"/>
    <mergeCell ref="BS2:BT2"/>
    <mergeCell ref="BF3:BF4"/>
    <mergeCell ref="A2:A4"/>
    <mergeCell ref="BT3:BT4"/>
    <mergeCell ref="BK3:BK4"/>
    <mergeCell ref="BA3:BA4"/>
    <mergeCell ref="BM3:BM4"/>
    <mergeCell ref="B2:B4"/>
    <mergeCell ref="G2:G4"/>
    <mergeCell ref="F2:F4"/>
    <mergeCell ref="D2:D4"/>
    <mergeCell ref="E2:E4"/>
    <mergeCell ref="J2:J4"/>
    <mergeCell ref="H2:H4"/>
    <mergeCell ref="I2:I4"/>
    <mergeCell ref="M2:M4"/>
    <mergeCell ref="BS3:BS4"/>
    <mergeCell ref="C2:C4"/>
    <mergeCell ref="BZ2:BZ5"/>
    <mergeCell ref="K2:K4"/>
    <mergeCell ref="L2:L4"/>
    <mergeCell ref="P3:P4"/>
    <mergeCell ref="Z3:Z4"/>
    <mergeCell ref="U3:U4"/>
    <mergeCell ref="BU2:BU4"/>
    <mergeCell ref="BC3:BC4"/>
    <mergeCell ref="AF3:AF4"/>
    <mergeCell ref="AH3:AH4"/>
    <mergeCell ref="AW3:AW4"/>
    <mergeCell ref="BR3:BR4"/>
    <mergeCell ref="AR3:AR4"/>
    <mergeCell ref="AO3:AO4"/>
  </mergeCells>
  <phoneticPr fontId="20" type="noConversion"/>
  <printOptions headings="1"/>
  <pageMargins left="0" right="0" top="0.59055118110236227" bottom="0.59055118110236227" header="0.51181102362204722" footer="0.51181102362204722"/>
  <pageSetup paperSize="8" scale="85" orientation="landscape" r:id="rId1"/>
  <headerFooter alignWithMargins="0">
    <oddFooter>&amp;R&amp;D&amp;T</oddFooter>
  </headerFooter>
  <cellWatches>
    <cellWatch r="A1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EBF19D"/>
  </sheetPr>
  <dimension ref="A1:Z1629"/>
  <sheetViews>
    <sheetView view="pageBreakPreview" zoomScale="70" zoomScaleNormal="75" zoomScaleSheetLayoutView="70" workbookViewId="0">
      <pane xSplit="11" ySplit="6" topLeftCell="L7" activePane="bottomRight" state="frozen"/>
      <selection pane="topRight" activeCell="K1" sqref="K1"/>
      <selection pane="bottomLeft" activeCell="A5" sqref="A5"/>
      <selection pane="bottomRight" activeCell="L108" sqref="L108"/>
    </sheetView>
  </sheetViews>
  <sheetFormatPr defaultRowHeight="16.5"/>
  <cols>
    <col min="1" max="1" width="22.5" style="34" customWidth="1"/>
    <col min="2" max="2" width="7.625" style="34" hidden="1" customWidth="1"/>
    <col min="3" max="3" width="9.625" style="34" hidden="1" customWidth="1"/>
    <col min="4" max="5" width="8" style="35" hidden="1" customWidth="1"/>
    <col min="6" max="7" width="6.625" style="35" hidden="1" customWidth="1"/>
    <col min="8" max="8" width="6.25" style="35" hidden="1" customWidth="1"/>
    <col min="9" max="9" width="6.125" style="31" hidden="1" customWidth="1"/>
    <col min="10" max="10" width="5.625" style="62" hidden="1" customWidth="1"/>
    <col min="11" max="11" width="8.875" style="16" hidden="1" customWidth="1"/>
    <col min="12" max="12" width="20" style="16" customWidth="1"/>
    <col min="13" max="14" width="19.125" style="49" customWidth="1"/>
    <col min="15" max="15" width="18.625" style="49" customWidth="1"/>
    <col min="16" max="16" width="16.375" style="49" customWidth="1"/>
    <col min="17" max="17" width="14.5" style="49" customWidth="1"/>
    <col min="18" max="18" width="16.875" style="49" customWidth="1"/>
    <col min="19" max="19" width="15.5" style="49" customWidth="1"/>
    <col min="20" max="20" width="13.5" style="49" customWidth="1"/>
    <col min="21" max="21" width="7.25" style="49" customWidth="1"/>
    <col min="22" max="22" width="16.75" style="49" customWidth="1"/>
    <col min="23" max="23" width="15.375" style="49" customWidth="1"/>
    <col min="24" max="24" width="18.625" style="49" customWidth="1"/>
    <col min="25" max="25" width="15" style="16" bestFit="1" customWidth="1"/>
    <col min="26" max="26" width="13" style="16" customWidth="1"/>
    <col min="27" max="16384" width="9" style="16"/>
  </cols>
  <sheetData>
    <row r="1" spans="1:26" ht="36" customHeight="1">
      <c r="A1" s="10" t="s">
        <v>26</v>
      </c>
      <c r="B1" s="11"/>
      <c r="C1" s="11"/>
      <c r="D1" s="12"/>
      <c r="E1" s="12"/>
      <c r="F1" s="12"/>
      <c r="G1" s="12"/>
      <c r="H1" s="12"/>
      <c r="I1" s="13"/>
      <c r="J1" s="59"/>
      <c r="K1" s="14"/>
      <c r="L1" s="15"/>
      <c r="M1" s="47"/>
      <c r="N1" s="47"/>
      <c r="O1" s="47"/>
      <c r="P1" s="531" t="s">
        <v>27</v>
      </c>
      <c r="Q1" s="532"/>
      <c r="R1" s="532"/>
      <c r="S1" s="532"/>
      <c r="T1" s="532"/>
      <c r="U1" s="532"/>
      <c r="V1" s="532"/>
      <c r="W1" s="532"/>
      <c r="X1" s="532"/>
    </row>
    <row r="2" spans="1:26" s="17" customFormat="1" ht="36" customHeight="1">
      <c r="A2" s="541" t="s">
        <v>28</v>
      </c>
      <c r="B2" s="537" t="s">
        <v>112</v>
      </c>
      <c r="C2" s="537" t="s">
        <v>110</v>
      </c>
      <c r="D2" s="543" t="s">
        <v>118</v>
      </c>
      <c r="E2" s="545" t="s">
        <v>1396</v>
      </c>
      <c r="F2" s="529" t="s">
        <v>1397</v>
      </c>
      <c r="G2" s="529" t="s">
        <v>1398</v>
      </c>
      <c r="H2" s="529" t="s">
        <v>1399</v>
      </c>
      <c r="I2" s="535" t="s">
        <v>312</v>
      </c>
      <c r="J2" s="537" t="s">
        <v>117</v>
      </c>
      <c r="K2" s="539" t="s">
        <v>163</v>
      </c>
      <c r="L2" s="533" t="s">
        <v>164</v>
      </c>
      <c r="M2" s="55">
        <v>13</v>
      </c>
      <c r="N2" s="55">
        <v>14</v>
      </c>
      <c r="O2" s="55">
        <v>15</v>
      </c>
      <c r="P2" s="55">
        <v>16</v>
      </c>
      <c r="Q2" s="55">
        <v>17</v>
      </c>
      <c r="R2" s="55">
        <v>18</v>
      </c>
      <c r="S2" s="55">
        <v>19</v>
      </c>
      <c r="T2" s="56">
        <v>20</v>
      </c>
      <c r="U2" s="56">
        <v>21</v>
      </c>
      <c r="V2" s="56">
        <v>22</v>
      </c>
      <c r="W2" s="56">
        <v>23</v>
      </c>
      <c r="X2" s="56"/>
    </row>
    <row r="3" spans="1:26" s="17" customFormat="1" ht="67.5" customHeight="1">
      <c r="A3" s="542"/>
      <c r="B3" s="538"/>
      <c r="C3" s="538"/>
      <c r="D3" s="544"/>
      <c r="E3" s="546"/>
      <c r="F3" s="530"/>
      <c r="G3" s="530"/>
      <c r="H3" s="530"/>
      <c r="I3" s="536"/>
      <c r="J3" s="538"/>
      <c r="K3" s="540"/>
      <c r="L3" s="534"/>
      <c r="M3" s="55" t="s">
        <v>1</v>
      </c>
      <c r="N3" s="57" t="s">
        <v>321</v>
      </c>
      <c r="O3" s="55" t="s">
        <v>2</v>
      </c>
      <c r="P3" s="55" t="s">
        <v>3</v>
      </c>
      <c r="Q3" s="55" t="s">
        <v>4</v>
      </c>
      <c r="R3" s="55" t="s">
        <v>5</v>
      </c>
      <c r="S3" s="57" t="s">
        <v>6</v>
      </c>
      <c r="T3" s="56" t="s">
        <v>100</v>
      </c>
      <c r="U3" s="56" t="s">
        <v>314</v>
      </c>
      <c r="V3" s="56" t="s">
        <v>7</v>
      </c>
      <c r="W3" s="56" t="s">
        <v>8</v>
      </c>
      <c r="X3" s="56" t="s">
        <v>104</v>
      </c>
    </row>
    <row r="4" spans="1:26" s="17" customFormat="1" ht="42" customHeight="1">
      <c r="A4" s="86" t="s">
        <v>238</v>
      </c>
      <c r="B4" s="87"/>
      <c r="C4" s="87"/>
      <c r="D4" s="88"/>
      <c r="E4" s="89"/>
      <c r="F4" s="85"/>
      <c r="G4" s="85"/>
      <c r="H4" s="85"/>
      <c r="I4" s="91"/>
      <c r="J4" s="87"/>
      <c r="K4" s="92"/>
      <c r="L4" s="90"/>
      <c r="M4" s="55" t="s">
        <v>240</v>
      </c>
      <c r="N4" s="55" t="s">
        <v>240</v>
      </c>
      <c r="O4" s="55" t="s">
        <v>240</v>
      </c>
      <c r="P4" s="55" t="s">
        <v>240</v>
      </c>
      <c r="Q4" s="55" t="s">
        <v>240</v>
      </c>
      <c r="R4" s="55" t="s">
        <v>240</v>
      </c>
      <c r="S4" s="55" t="s">
        <v>240</v>
      </c>
      <c r="T4" s="55" t="s">
        <v>240</v>
      </c>
      <c r="U4" s="56"/>
      <c r="V4" s="55" t="s">
        <v>240</v>
      </c>
      <c r="W4" s="55" t="s">
        <v>240</v>
      </c>
      <c r="X4" s="56"/>
    </row>
    <row r="5" spans="1:26" s="17" customFormat="1" ht="42" customHeight="1">
      <c r="A5" s="86" t="s">
        <v>239</v>
      </c>
      <c r="B5" s="87"/>
      <c r="C5" s="87"/>
      <c r="D5" s="88"/>
      <c r="E5" s="89"/>
      <c r="F5" s="85"/>
      <c r="G5" s="85"/>
      <c r="H5" s="85"/>
      <c r="I5" s="91"/>
      <c r="J5" s="87"/>
      <c r="K5" s="92"/>
      <c r="L5" s="90"/>
      <c r="M5" s="55">
        <v>113</v>
      </c>
      <c r="N5" s="55">
        <v>114</v>
      </c>
      <c r="O5" s="55">
        <v>161</v>
      </c>
      <c r="P5" s="55">
        <v>181</v>
      </c>
      <c r="Q5" s="55">
        <v>181</v>
      </c>
      <c r="R5" s="55">
        <v>181</v>
      </c>
      <c r="S5" s="57">
        <v>161</v>
      </c>
      <c r="T5" s="56" t="s">
        <v>241</v>
      </c>
      <c r="U5" s="56"/>
      <c r="V5" s="56">
        <v>151</v>
      </c>
      <c r="W5" s="56">
        <v>152</v>
      </c>
      <c r="X5" s="56"/>
    </row>
    <row r="6" spans="1:26" s="19" customFormat="1" ht="36" customHeight="1">
      <c r="A6" s="52" t="s">
        <v>107</v>
      </c>
      <c r="B6" s="38">
        <f t="shared" ref="B6:I6" si="0">SUM(B7:B107)</f>
        <v>1071</v>
      </c>
      <c r="C6" s="38">
        <f t="shared" si="0"/>
        <v>13318</v>
      </c>
      <c r="D6" s="40">
        <f t="shared" si="0"/>
        <v>2229</v>
      </c>
      <c r="E6" s="39">
        <f t="shared" si="0"/>
        <v>180</v>
      </c>
      <c r="F6" s="39">
        <f t="shared" si="0"/>
        <v>20</v>
      </c>
      <c r="G6" s="39">
        <f t="shared" si="0"/>
        <v>62</v>
      </c>
      <c r="H6" s="39">
        <f t="shared" si="0"/>
        <v>1</v>
      </c>
      <c r="I6" s="39">
        <f t="shared" si="0"/>
        <v>49</v>
      </c>
      <c r="J6" s="60"/>
      <c r="K6" s="18"/>
      <c r="L6" s="50">
        <f>SUM(L7:L107)</f>
        <v>2680106459</v>
      </c>
      <c r="M6" s="51">
        <f>SUM(M7:M107)</f>
        <v>1840199173</v>
      </c>
      <c r="N6" s="51">
        <f>SUM(N7:N107)</f>
        <v>19714536</v>
      </c>
      <c r="O6" s="51">
        <f t="shared" ref="O6:X6" si="1">SUM(O7:O107)</f>
        <v>159285357</v>
      </c>
      <c r="P6" s="51">
        <f t="shared" si="1"/>
        <v>47111827</v>
      </c>
      <c r="Q6" s="51">
        <f t="shared" si="1"/>
        <v>108552895</v>
      </c>
      <c r="R6" s="51">
        <f t="shared" si="1"/>
        <v>26890993</v>
      </c>
      <c r="S6" s="51">
        <f t="shared" si="1"/>
        <v>20422116</v>
      </c>
      <c r="T6" s="51">
        <f t="shared" si="1"/>
        <v>26415520</v>
      </c>
      <c r="U6" s="51">
        <f t="shared" si="1"/>
        <v>0</v>
      </c>
      <c r="V6" s="51">
        <f t="shared" si="1"/>
        <v>207633360</v>
      </c>
      <c r="W6" s="51">
        <f t="shared" si="1"/>
        <v>223880682</v>
      </c>
      <c r="X6" s="51">
        <f t="shared" si="1"/>
        <v>2680106459</v>
      </c>
    </row>
    <row r="7" spans="1:26" s="21" customFormat="1" ht="27.95" customHeight="1">
      <c r="A7" s="53" t="s">
        <v>108</v>
      </c>
      <c r="B7" s="66">
        <v>16</v>
      </c>
      <c r="C7" s="67">
        <v>201</v>
      </c>
      <c r="D7" s="83">
        <v>27</v>
      </c>
      <c r="E7" s="106">
        <v>5</v>
      </c>
      <c r="F7" s="78">
        <v>2</v>
      </c>
      <c r="G7" s="78">
        <v>0</v>
      </c>
      <c r="H7" s="78">
        <v>0</v>
      </c>
      <c r="I7" s="79">
        <v>0</v>
      </c>
      <c r="J7" s="63">
        <f t="shared" ref="J7:J38" si="2">+IF(B7&lt;=10,B7,0)</f>
        <v>0</v>
      </c>
      <c r="K7" s="20"/>
      <c r="L7" s="50">
        <f>SUM(X7)</f>
        <v>33248163</v>
      </c>
      <c r="M7" s="71">
        <v>23149126</v>
      </c>
      <c r="N7" s="71"/>
      <c r="O7" s="71">
        <v>2131654</v>
      </c>
      <c r="P7" s="71">
        <v>630375</v>
      </c>
      <c r="Q7" s="71">
        <v>1357363</v>
      </c>
      <c r="R7" s="71">
        <v>269064</v>
      </c>
      <c r="S7" s="71">
        <v>225504</v>
      </c>
      <c r="T7" s="72">
        <v>166800</v>
      </c>
      <c r="U7" s="72">
        <v>0</v>
      </c>
      <c r="V7" s="72">
        <v>2495970</v>
      </c>
      <c r="W7" s="71">
        <v>2822307</v>
      </c>
      <c r="X7" s="71">
        <f>SUM(M7:W7)</f>
        <v>33248163</v>
      </c>
    </row>
    <row r="8" spans="1:26" s="21" customFormat="1" ht="27.95" customHeight="1">
      <c r="A8" s="53" t="s">
        <v>9</v>
      </c>
      <c r="B8" s="66">
        <v>66</v>
      </c>
      <c r="C8" s="67">
        <v>1405</v>
      </c>
      <c r="D8" s="83">
        <v>120</v>
      </c>
      <c r="E8" s="106">
        <v>8</v>
      </c>
      <c r="F8" s="78">
        <v>3</v>
      </c>
      <c r="G8" s="78">
        <v>0</v>
      </c>
      <c r="H8" s="78">
        <v>1</v>
      </c>
      <c r="I8" s="79">
        <v>2</v>
      </c>
      <c r="J8" s="63">
        <f t="shared" si="2"/>
        <v>0</v>
      </c>
      <c r="K8" s="20"/>
      <c r="L8" s="50">
        <f t="shared" ref="L8:L69" si="3">SUM(X8)</f>
        <v>160012316</v>
      </c>
      <c r="M8" s="71">
        <v>109279535</v>
      </c>
      <c r="N8" s="71">
        <v>780600</v>
      </c>
      <c r="O8" s="71">
        <v>10837605</v>
      </c>
      <c r="P8" s="71">
        <v>3205106</v>
      </c>
      <c r="Q8" s="71">
        <v>6432886</v>
      </c>
      <c r="R8" s="71">
        <v>687444</v>
      </c>
      <c r="S8" s="71">
        <v>531864</v>
      </c>
      <c r="T8" s="72">
        <v>830200</v>
      </c>
      <c r="U8" s="72">
        <v>0</v>
      </c>
      <c r="V8" s="72">
        <v>14026100</v>
      </c>
      <c r="W8" s="71">
        <v>13400976</v>
      </c>
      <c r="X8" s="71">
        <f t="shared" ref="X8:X71" si="4">SUM(M8:W8)</f>
        <v>160012316</v>
      </c>
    </row>
    <row r="9" spans="1:26" s="23" customFormat="1" ht="27.95" customHeight="1">
      <c r="A9" s="53" t="s">
        <v>10</v>
      </c>
      <c r="B9" s="66">
        <v>25</v>
      </c>
      <c r="C9" s="67">
        <v>460</v>
      </c>
      <c r="D9" s="83">
        <v>46</v>
      </c>
      <c r="E9" s="106">
        <v>7</v>
      </c>
      <c r="F9" s="78">
        <v>1</v>
      </c>
      <c r="G9" s="78">
        <v>1</v>
      </c>
      <c r="H9" s="78">
        <v>0</v>
      </c>
      <c r="I9" s="79">
        <v>1</v>
      </c>
      <c r="J9" s="63">
        <f t="shared" si="2"/>
        <v>0</v>
      </c>
      <c r="K9" s="20"/>
      <c r="L9" s="455">
        <f t="shared" si="3"/>
        <v>60526877</v>
      </c>
      <c r="M9" s="71">
        <v>40856332</v>
      </c>
      <c r="N9" s="71">
        <v>390300</v>
      </c>
      <c r="O9" s="71">
        <v>4065992</v>
      </c>
      <c r="P9" s="71">
        <v>1202432</v>
      </c>
      <c r="Q9" s="71">
        <v>2422778</v>
      </c>
      <c r="R9" s="71">
        <v>254964</v>
      </c>
      <c r="S9" s="71">
        <v>175608</v>
      </c>
      <c r="T9" s="72">
        <v>480600</v>
      </c>
      <c r="U9" s="72">
        <v>0</v>
      </c>
      <c r="V9" s="72">
        <v>5670985</v>
      </c>
      <c r="W9" s="71">
        <v>5006886</v>
      </c>
      <c r="X9" s="71">
        <f t="shared" si="4"/>
        <v>60526877</v>
      </c>
      <c r="Y9" s="21"/>
      <c r="Z9" s="21"/>
    </row>
    <row r="10" spans="1:26" s="454" customFormat="1" ht="27.95" customHeight="1">
      <c r="A10" s="444" t="s">
        <v>152</v>
      </c>
      <c r="B10" s="445">
        <v>20</v>
      </c>
      <c r="C10" s="446">
        <v>242</v>
      </c>
      <c r="D10" s="447">
        <v>39</v>
      </c>
      <c r="E10" s="448">
        <v>5</v>
      </c>
      <c r="F10" s="449">
        <v>1</v>
      </c>
      <c r="G10" s="449">
        <v>0</v>
      </c>
      <c r="H10" s="449">
        <v>0</v>
      </c>
      <c r="I10" s="450">
        <v>0</v>
      </c>
      <c r="J10" s="451">
        <f t="shared" si="2"/>
        <v>0</v>
      </c>
      <c r="K10" s="452"/>
      <c r="L10" s="455">
        <f t="shared" si="3"/>
        <v>45436110</v>
      </c>
      <c r="M10" s="282">
        <v>31587811</v>
      </c>
      <c r="N10" s="282"/>
      <c r="O10" s="282">
        <v>2762551</v>
      </c>
      <c r="P10" s="282">
        <v>817002</v>
      </c>
      <c r="Q10" s="282">
        <v>1850097</v>
      </c>
      <c r="R10" s="282">
        <v>401736</v>
      </c>
      <c r="S10" s="282">
        <v>319608</v>
      </c>
      <c r="T10" s="453">
        <v>407800</v>
      </c>
      <c r="U10" s="453">
        <v>0</v>
      </c>
      <c r="V10" s="453">
        <v>3463595</v>
      </c>
      <c r="W10" s="282">
        <v>3825910</v>
      </c>
      <c r="X10" s="282">
        <v>45436110</v>
      </c>
    </row>
    <row r="11" spans="1:26" s="21" customFormat="1" ht="30" customHeight="1">
      <c r="A11" s="53" t="s">
        <v>11</v>
      </c>
      <c r="B11" s="66">
        <v>39</v>
      </c>
      <c r="C11" s="67">
        <v>977</v>
      </c>
      <c r="D11" s="83">
        <v>76</v>
      </c>
      <c r="E11" s="106">
        <v>0</v>
      </c>
      <c r="F11" s="78">
        <v>0</v>
      </c>
      <c r="G11" s="78">
        <v>0</v>
      </c>
      <c r="H11" s="78">
        <v>0</v>
      </c>
      <c r="I11" s="79">
        <v>1</v>
      </c>
      <c r="J11" s="63">
        <f t="shared" si="2"/>
        <v>0</v>
      </c>
      <c r="K11" s="20"/>
      <c r="L11" s="50">
        <f t="shared" si="3"/>
        <v>95824601</v>
      </c>
      <c r="M11" s="71">
        <v>65947855</v>
      </c>
      <c r="N11" s="71">
        <v>390300</v>
      </c>
      <c r="O11" s="71">
        <v>6185386</v>
      </c>
      <c r="P11" s="71">
        <v>1829249</v>
      </c>
      <c r="Q11" s="71">
        <v>3869532</v>
      </c>
      <c r="R11" s="71">
        <v>658560</v>
      </c>
      <c r="S11" s="71">
        <v>527472</v>
      </c>
      <c r="T11" s="72">
        <v>608000</v>
      </c>
      <c r="U11" s="72">
        <v>0</v>
      </c>
      <c r="V11" s="72">
        <v>7741820</v>
      </c>
      <c r="W11" s="71">
        <v>8066427</v>
      </c>
      <c r="X11" s="71">
        <f t="shared" si="4"/>
        <v>95824601</v>
      </c>
    </row>
    <row r="12" spans="1:26" s="21" customFormat="1" ht="30" customHeight="1">
      <c r="A12" s="53" t="s">
        <v>52</v>
      </c>
      <c r="B12" s="66">
        <v>7</v>
      </c>
      <c r="C12" s="67">
        <v>73</v>
      </c>
      <c r="D12" s="83">
        <v>14</v>
      </c>
      <c r="E12" s="106">
        <v>2</v>
      </c>
      <c r="F12" s="78">
        <v>0</v>
      </c>
      <c r="G12" s="78">
        <v>1</v>
      </c>
      <c r="H12" s="78">
        <v>0</v>
      </c>
      <c r="I12" s="79">
        <v>0</v>
      </c>
      <c r="J12" s="63">
        <f t="shared" si="2"/>
        <v>7</v>
      </c>
      <c r="K12" s="20"/>
      <c r="L12" s="50">
        <f t="shared" si="3"/>
        <v>19077818</v>
      </c>
      <c r="M12" s="71">
        <v>13032478</v>
      </c>
      <c r="N12" s="71">
        <v>0</v>
      </c>
      <c r="O12" s="71">
        <v>1312937</v>
      </c>
      <c r="P12" s="71">
        <v>388267</v>
      </c>
      <c r="Q12" s="71">
        <v>765108</v>
      </c>
      <c r="R12" s="71">
        <v>44844</v>
      </c>
      <c r="S12" s="71">
        <v>39888</v>
      </c>
      <c r="T12" s="72">
        <v>224000</v>
      </c>
      <c r="U12" s="72">
        <v>0</v>
      </c>
      <c r="V12" s="72">
        <v>1683740</v>
      </c>
      <c r="W12" s="71">
        <v>1586556</v>
      </c>
      <c r="X12" s="71">
        <f t="shared" si="4"/>
        <v>19077818</v>
      </c>
    </row>
    <row r="13" spans="1:26" s="21" customFormat="1" ht="30" customHeight="1">
      <c r="A13" s="53" t="s">
        <v>53</v>
      </c>
      <c r="B13" s="66">
        <v>7</v>
      </c>
      <c r="C13" s="67">
        <v>92</v>
      </c>
      <c r="D13" s="83">
        <v>15</v>
      </c>
      <c r="E13" s="106">
        <v>2</v>
      </c>
      <c r="F13" s="78">
        <v>0</v>
      </c>
      <c r="G13" s="78">
        <v>1</v>
      </c>
      <c r="H13" s="78">
        <v>0</v>
      </c>
      <c r="I13" s="79">
        <v>1</v>
      </c>
      <c r="J13" s="63">
        <f t="shared" si="2"/>
        <v>7</v>
      </c>
      <c r="K13" s="20"/>
      <c r="L13" s="50">
        <f t="shared" si="3"/>
        <v>19326355</v>
      </c>
      <c r="M13" s="71">
        <v>12700732</v>
      </c>
      <c r="N13" s="71">
        <v>390300</v>
      </c>
      <c r="O13" s="71">
        <v>1256929</v>
      </c>
      <c r="P13" s="71">
        <v>371742</v>
      </c>
      <c r="Q13" s="71">
        <v>764454</v>
      </c>
      <c r="R13" s="71">
        <v>94273</v>
      </c>
      <c r="S13" s="71">
        <v>46068</v>
      </c>
      <c r="T13" s="72">
        <v>227200</v>
      </c>
      <c r="U13" s="72">
        <v>0</v>
      </c>
      <c r="V13" s="72">
        <v>1900335</v>
      </c>
      <c r="W13" s="71">
        <v>1574322</v>
      </c>
      <c r="X13" s="71">
        <f t="shared" si="4"/>
        <v>19326355</v>
      </c>
    </row>
    <row r="14" spans="1:26" s="22" customFormat="1" ht="30" customHeight="1">
      <c r="A14" s="53" t="s">
        <v>54</v>
      </c>
      <c r="B14" s="66">
        <v>16</v>
      </c>
      <c r="C14" s="67">
        <v>305</v>
      </c>
      <c r="D14" s="83">
        <v>35</v>
      </c>
      <c r="E14" s="106">
        <v>2</v>
      </c>
      <c r="F14" s="78">
        <v>1</v>
      </c>
      <c r="G14" s="78">
        <v>0</v>
      </c>
      <c r="H14" s="78">
        <v>0</v>
      </c>
      <c r="I14" s="66">
        <v>1</v>
      </c>
      <c r="J14" s="63">
        <f t="shared" si="2"/>
        <v>0</v>
      </c>
      <c r="K14" s="20"/>
      <c r="L14" s="50">
        <f t="shared" si="3"/>
        <v>43724792</v>
      </c>
      <c r="M14" s="71">
        <v>29342884</v>
      </c>
      <c r="N14" s="71">
        <v>390300</v>
      </c>
      <c r="O14" s="71">
        <v>2896727</v>
      </c>
      <c r="P14" s="71">
        <v>856616</v>
      </c>
      <c r="Q14" s="71">
        <v>1739456</v>
      </c>
      <c r="R14" s="71">
        <v>210120</v>
      </c>
      <c r="S14" s="71">
        <v>135720</v>
      </c>
      <c r="T14" s="72">
        <v>459200</v>
      </c>
      <c r="U14" s="72">
        <v>0</v>
      </c>
      <c r="V14" s="72">
        <v>4069395</v>
      </c>
      <c r="W14" s="71">
        <v>3624374</v>
      </c>
      <c r="X14" s="71">
        <f t="shared" si="4"/>
        <v>43724792</v>
      </c>
      <c r="Y14" s="21"/>
      <c r="Z14" s="21"/>
    </row>
    <row r="15" spans="1:26" s="21" customFormat="1" ht="27.95" customHeight="1">
      <c r="A15" s="53" t="s">
        <v>153</v>
      </c>
      <c r="B15" s="66">
        <v>22</v>
      </c>
      <c r="C15" s="67">
        <v>474</v>
      </c>
      <c r="D15" s="83">
        <v>44</v>
      </c>
      <c r="E15" s="106">
        <v>3</v>
      </c>
      <c r="F15" s="78">
        <v>1</v>
      </c>
      <c r="G15" s="78">
        <v>0</v>
      </c>
      <c r="H15" s="78">
        <v>0</v>
      </c>
      <c r="I15" s="79">
        <v>0</v>
      </c>
      <c r="J15" s="63">
        <f t="shared" si="2"/>
        <v>0</v>
      </c>
      <c r="K15" s="20"/>
      <c r="L15" s="50">
        <f t="shared" si="3"/>
        <v>54017201</v>
      </c>
      <c r="M15" s="71">
        <v>37368001</v>
      </c>
      <c r="N15" s="71"/>
      <c r="O15" s="71">
        <v>3553508</v>
      </c>
      <c r="P15" s="71">
        <v>1050853</v>
      </c>
      <c r="Q15" s="71">
        <v>2178015</v>
      </c>
      <c r="R15" s="71">
        <v>347592</v>
      </c>
      <c r="S15" s="71">
        <v>264240</v>
      </c>
      <c r="T15" s="72">
        <v>475200</v>
      </c>
      <c r="U15" s="72">
        <v>0</v>
      </c>
      <c r="V15" s="72">
        <v>4218800</v>
      </c>
      <c r="W15" s="71">
        <v>4560992</v>
      </c>
      <c r="X15" s="71">
        <f t="shared" si="4"/>
        <v>54017201</v>
      </c>
    </row>
    <row r="16" spans="1:26" s="21" customFormat="1" ht="27.95" customHeight="1">
      <c r="A16" s="53" t="s">
        <v>29</v>
      </c>
      <c r="B16" s="66">
        <v>7</v>
      </c>
      <c r="C16" s="67">
        <v>125</v>
      </c>
      <c r="D16" s="83">
        <v>14</v>
      </c>
      <c r="E16" s="106">
        <v>2</v>
      </c>
      <c r="F16" s="78">
        <v>0</v>
      </c>
      <c r="G16" s="78">
        <v>1</v>
      </c>
      <c r="H16" s="78">
        <v>0</v>
      </c>
      <c r="I16" s="79">
        <v>0</v>
      </c>
      <c r="J16" s="63">
        <f t="shared" si="2"/>
        <v>7</v>
      </c>
      <c r="K16" s="20"/>
      <c r="L16" s="50">
        <f t="shared" si="3"/>
        <v>20091139</v>
      </c>
      <c r="M16" s="71">
        <v>13667280</v>
      </c>
      <c r="N16" s="71">
        <v>0</v>
      </c>
      <c r="O16" s="71">
        <v>1439562</v>
      </c>
      <c r="P16" s="71">
        <v>425736</v>
      </c>
      <c r="Q16" s="71">
        <v>797569</v>
      </c>
      <c r="R16" s="71">
        <v>0</v>
      </c>
      <c r="S16" s="71">
        <v>0</v>
      </c>
      <c r="T16" s="72">
        <v>224000</v>
      </c>
      <c r="U16" s="72">
        <v>0</v>
      </c>
      <c r="V16" s="72">
        <v>1878445</v>
      </c>
      <c r="W16" s="71">
        <v>1658547</v>
      </c>
      <c r="X16" s="71">
        <f t="shared" si="4"/>
        <v>20091139</v>
      </c>
    </row>
    <row r="17" spans="1:26" s="21" customFormat="1" ht="27.95" customHeight="1">
      <c r="A17" s="53" t="s">
        <v>12</v>
      </c>
      <c r="B17" s="66">
        <v>26</v>
      </c>
      <c r="C17" s="67">
        <v>495</v>
      </c>
      <c r="D17" s="83">
        <v>50</v>
      </c>
      <c r="E17" s="106">
        <v>3</v>
      </c>
      <c r="F17" s="78">
        <v>1</v>
      </c>
      <c r="G17" s="78">
        <v>0</v>
      </c>
      <c r="H17" s="78">
        <v>0</v>
      </c>
      <c r="I17" s="79">
        <v>2</v>
      </c>
      <c r="J17" s="63">
        <f t="shared" si="2"/>
        <v>0</v>
      </c>
      <c r="K17" s="20"/>
      <c r="L17" s="50">
        <f t="shared" si="3"/>
        <v>65113452</v>
      </c>
      <c r="M17" s="71">
        <v>44390924</v>
      </c>
      <c r="N17" s="71">
        <v>780600</v>
      </c>
      <c r="O17" s="436">
        <v>4116594</v>
      </c>
      <c r="P17" s="436">
        <v>1217346</v>
      </c>
      <c r="Q17" s="436">
        <v>2630407</v>
      </c>
      <c r="R17" s="436">
        <v>552137</v>
      </c>
      <c r="S17" s="436">
        <v>384990</v>
      </c>
      <c r="T17" s="436">
        <v>529800</v>
      </c>
      <c r="U17" s="436">
        <v>0</v>
      </c>
      <c r="V17" s="436">
        <v>5003755</v>
      </c>
      <c r="W17" s="436">
        <v>5506899</v>
      </c>
      <c r="X17" s="71">
        <f t="shared" si="4"/>
        <v>65113452</v>
      </c>
    </row>
    <row r="18" spans="1:26" s="21" customFormat="1" ht="27.95" customHeight="1">
      <c r="A18" s="53" t="s">
        <v>30</v>
      </c>
      <c r="B18" s="66">
        <v>7</v>
      </c>
      <c r="C18" s="67">
        <v>34</v>
      </c>
      <c r="D18" s="83">
        <v>14</v>
      </c>
      <c r="E18" s="106">
        <v>2</v>
      </c>
      <c r="F18" s="78">
        <v>0</v>
      </c>
      <c r="G18" s="78">
        <v>1</v>
      </c>
      <c r="H18" s="78">
        <v>0</v>
      </c>
      <c r="I18" s="79">
        <v>1</v>
      </c>
      <c r="J18" s="63">
        <f t="shared" si="2"/>
        <v>7</v>
      </c>
      <c r="K18" s="20"/>
      <c r="L18" s="50">
        <f t="shared" si="3"/>
        <v>19022890</v>
      </c>
      <c r="M18" s="71">
        <v>12667886</v>
      </c>
      <c r="N18" s="71">
        <v>390300</v>
      </c>
      <c r="O18" s="71">
        <v>1205489</v>
      </c>
      <c r="P18" s="71">
        <v>356481</v>
      </c>
      <c r="Q18" s="71">
        <v>761848</v>
      </c>
      <c r="R18" s="71">
        <v>122292</v>
      </c>
      <c r="S18" s="71">
        <v>79776</v>
      </c>
      <c r="T18" s="72">
        <v>252000</v>
      </c>
      <c r="U18" s="72">
        <v>0</v>
      </c>
      <c r="V18" s="72">
        <v>1591480</v>
      </c>
      <c r="W18" s="71">
        <v>1595338</v>
      </c>
      <c r="X18" s="71">
        <f t="shared" si="4"/>
        <v>19022890</v>
      </c>
    </row>
    <row r="19" spans="1:26" s="441" customFormat="1" ht="27.95" customHeight="1">
      <c r="A19" s="444" t="s">
        <v>55</v>
      </c>
      <c r="B19" s="445">
        <v>18</v>
      </c>
      <c r="C19" s="446">
        <v>230</v>
      </c>
      <c r="D19" s="447">
        <v>35</v>
      </c>
      <c r="E19" s="448">
        <v>3</v>
      </c>
      <c r="F19" s="449">
        <v>0</v>
      </c>
      <c r="G19" s="449">
        <v>1</v>
      </c>
      <c r="H19" s="449">
        <v>0</v>
      </c>
      <c r="I19" s="450">
        <v>0</v>
      </c>
      <c r="J19" s="451">
        <f t="shared" si="2"/>
        <v>0</v>
      </c>
      <c r="K19" s="452"/>
      <c r="L19" s="455">
        <f t="shared" si="3"/>
        <v>38717663</v>
      </c>
      <c r="M19" s="282">
        <v>26998919</v>
      </c>
      <c r="N19" s="282"/>
      <c r="O19" s="282">
        <v>2383614</v>
      </c>
      <c r="P19" s="282">
        <v>704856</v>
      </c>
      <c r="Q19" s="282">
        <v>1580747</v>
      </c>
      <c r="R19" s="282">
        <v>312048</v>
      </c>
      <c r="S19" s="282">
        <v>243288</v>
      </c>
      <c r="T19" s="453">
        <v>434800</v>
      </c>
      <c r="U19" s="453">
        <v>0</v>
      </c>
      <c r="V19" s="453">
        <v>2790300</v>
      </c>
      <c r="W19" s="282">
        <v>3269091</v>
      </c>
      <c r="X19" s="282">
        <f t="shared" si="4"/>
        <v>38717663</v>
      </c>
    </row>
    <row r="20" spans="1:26" s="23" customFormat="1" ht="27.95" customHeight="1">
      <c r="A20" s="53" t="s">
        <v>106</v>
      </c>
      <c r="B20" s="66">
        <v>24</v>
      </c>
      <c r="C20" s="67">
        <v>431</v>
      </c>
      <c r="D20" s="83">
        <v>47</v>
      </c>
      <c r="E20" s="106">
        <v>4</v>
      </c>
      <c r="F20" s="78">
        <v>1</v>
      </c>
      <c r="G20" s="78">
        <v>0</v>
      </c>
      <c r="H20" s="78">
        <v>0</v>
      </c>
      <c r="I20" s="79">
        <v>0</v>
      </c>
      <c r="J20" s="63">
        <f t="shared" si="2"/>
        <v>0</v>
      </c>
      <c r="K20" s="20"/>
      <c r="L20" s="50">
        <f t="shared" si="3"/>
        <v>60552844</v>
      </c>
      <c r="M20" s="71">
        <v>41532861</v>
      </c>
      <c r="N20" s="71">
        <v>0</v>
      </c>
      <c r="O20" s="71">
        <v>4077347</v>
      </c>
      <c r="P20" s="71">
        <v>1205753</v>
      </c>
      <c r="Q20" s="71">
        <v>2436019</v>
      </c>
      <c r="R20" s="71">
        <v>269064</v>
      </c>
      <c r="S20" s="71">
        <v>220320</v>
      </c>
      <c r="T20" s="72">
        <v>497400</v>
      </c>
      <c r="U20" s="72">
        <v>0</v>
      </c>
      <c r="V20" s="72">
        <v>5269740</v>
      </c>
      <c r="W20" s="71">
        <v>5044340</v>
      </c>
      <c r="X20" s="71">
        <f t="shared" si="4"/>
        <v>60552844</v>
      </c>
      <c r="Y20" s="21"/>
      <c r="Z20" s="21"/>
    </row>
    <row r="21" spans="1:26" s="21" customFormat="1" ht="27.95" customHeight="1">
      <c r="A21" s="53" t="s">
        <v>13</v>
      </c>
      <c r="B21" s="66">
        <v>7</v>
      </c>
      <c r="C21" s="67">
        <v>85</v>
      </c>
      <c r="D21" s="83">
        <v>15</v>
      </c>
      <c r="E21" s="106">
        <v>2</v>
      </c>
      <c r="F21" s="78">
        <v>0</v>
      </c>
      <c r="G21" s="78">
        <v>1</v>
      </c>
      <c r="H21" s="78">
        <v>0</v>
      </c>
      <c r="I21" s="79">
        <v>1</v>
      </c>
      <c r="J21" s="63">
        <f t="shared" si="2"/>
        <v>7</v>
      </c>
      <c r="K21" s="20"/>
      <c r="L21" s="50">
        <f t="shared" si="3"/>
        <v>20770018</v>
      </c>
      <c r="M21" s="71">
        <v>14051566</v>
      </c>
      <c r="N21" s="71">
        <v>390300</v>
      </c>
      <c r="O21" s="71">
        <v>1253718</v>
      </c>
      <c r="P21" s="71">
        <v>370764</v>
      </c>
      <c r="Q21" s="71">
        <v>841651</v>
      </c>
      <c r="R21" s="71">
        <v>210120</v>
      </c>
      <c r="S21" s="71">
        <v>140904</v>
      </c>
      <c r="T21" s="72">
        <v>252000</v>
      </c>
      <c r="U21" s="72">
        <v>0</v>
      </c>
      <c r="V21" s="72">
        <v>1487315</v>
      </c>
      <c r="W21" s="71">
        <v>1771680</v>
      </c>
      <c r="X21" s="71">
        <f t="shared" si="4"/>
        <v>20770018</v>
      </c>
    </row>
    <row r="22" spans="1:26" s="21" customFormat="1" ht="27.95" customHeight="1">
      <c r="A22" s="53" t="s">
        <v>14</v>
      </c>
      <c r="B22" s="66">
        <v>6</v>
      </c>
      <c r="C22" s="67">
        <v>78</v>
      </c>
      <c r="D22" s="83">
        <v>14</v>
      </c>
      <c r="E22" s="106">
        <v>0</v>
      </c>
      <c r="F22" s="78">
        <v>0</v>
      </c>
      <c r="G22" s="78">
        <v>0</v>
      </c>
      <c r="H22" s="78">
        <v>0</v>
      </c>
      <c r="I22" s="79">
        <v>2</v>
      </c>
      <c r="J22" s="63">
        <f t="shared" si="2"/>
        <v>6</v>
      </c>
      <c r="K22" s="20"/>
      <c r="L22" s="50">
        <f t="shared" si="3"/>
        <v>18488292</v>
      </c>
      <c r="M22" s="71">
        <v>11949335</v>
      </c>
      <c r="N22" s="71">
        <v>780600</v>
      </c>
      <c r="O22" s="71">
        <v>1008451</v>
      </c>
      <c r="P22" s="71">
        <v>305650</v>
      </c>
      <c r="Q22" s="71">
        <v>710819</v>
      </c>
      <c r="R22" s="71">
        <v>242724</v>
      </c>
      <c r="S22" s="71">
        <v>140904</v>
      </c>
      <c r="T22" s="72">
        <v>252000</v>
      </c>
      <c r="U22" s="72">
        <v>0</v>
      </c>
      <c r="V22" s="72">
        <v>1571970</v>
      </c>
      <c r="W22" s="71">
        <v>1525839</v>
      </c>
      <c r="X22" s="71">
        <f t="shared" si="4"/>
        <v>18488292</v>
      </c>
    </row>
    <row r="23" spans="1:26" s="24" customFormat="1" ht="27.95" customHeight="1">
      <c r="A23" s="53" t="s">
        <v>56</v>
      </c>
      <c r="B23" s="66">
        <v>19</v>
      </c>
      <c r="C23" s="67">
        <v>273</v>
      </c>
      <c r="D23" s="83">
        <v>36</v>
      </c>
      <c r="E23" s="106">
        <v>4</v>
      </c>
      <c r="F23" s="78">
        <v>1</v>
      </c>
      <c r="G23" s="78">
        <v>0</v>
      </c>
      <c r="H23" s="78">
        <v>0</v>
      </c>
      <c r="I23" s="79">
        <v>1</v>
      </c>
      <c r="J23" s="63">
        <f t="shared" si="2"/>
        <v>0</v>
      </c>
      <c r="K23" s="20"/>
      <c r="L23" s="50">
        <f t="shared" si="3"/>
        <v>36450806</v>
      </c>
      <c r="M23" s="71">
        <v>24903950</v>
      </c>
      <c r="N23" s="71">
        <v>390300</v>
      </c>
      <c r="O23" s="71">
        <v>2295999</v>
      </c>
      <c r="P23" s="71">
        <v>678960</v>
      </c>
      <c r="Q23" s="71">
        <v>1447246</v>
      </c>
      <c r="R23" s="71">
        <v>256824</v>
      </c>
      <c r="S23" s="71">
        <v>229464</v>
      </c>
      <c r="T23" s="72">
        <v>360000</v>
      </c>
      <c r="U23" s="72">
        <v>0</v>
      </c>
      <c r="V23" s="72">
        <v>2825085</v>
      </c>
      <c r="W23" s="71">
        <v>3062978</v>
      </c>
      <c r="X23" s="71">
        <f t="shared" si="4"/>
        <v>36450806</v>
      </c>
      <c r="Y23" s="21"/>
      <c r="Z23" s="21"/>
    </row>
    <row r="24" spans="1:26" s="23" customFormat="1" ht="27.95" customHeight="1">
      <c r="A24" s="53" t="s">
        <v>15</v>
      </c>
      <c r="B24" s="66">
        <v>45</v>
      </c>
      <c r="C24" s="67">
        <v>799</v>
      </c>
      <c r="D24" s="83">
        <v>87</v>
      </c>
      <c r="E24" s="106">
        <v>3</v>
      </c>
      <c r="F24" s="78">
        <v>0</v>
      </c>
      <c r="G24" s="78">
        <v>1</v>
      </c>
      <c r="H24" s="78">
        <v>0</v>
      </c>
      <c r="I24" s="79">
        <v>1</v>
      </c>
      <c r="J24" s="63">
        <f t="shared" si="2"/>
        <v>0</v>
      </c>
      <c r="K24" s="20"/>
      <c r="L24" s="50">
        <f t="shared" si="3"/>
        <v>101526499</v>
      </c>
      <c r="M24" s="71">
        <v>70404949</v>
      </c>
      <c r="N24" s="71">
        <v>390300</v>
      </c>
      <c r="O24" s="71">
        <v>6544551</v>
      </c>
      <c r="P24" s="71">
        <v>1935318</v>
      </c>
      <c r="Q24" s="71">
        <v>4146275</v>
      </c>
      <c r="R24" s="71">
        <v>768500</v>
      </c>
      <c r="S24" s="71">
        <v>578724</v>
      </c>
      <c r="T24" s="72">
        <v>728000</v>
      </c>
      <c r="U24" s="72">
        <v>0</v>
      </c>
      <c r="V24" s="72">
        <v>7265920</v>
      </c>
      <c r="W24" s="71">
        <v>8763962</v>
      </c>
      <c r="X24" s="71">
        <f t="shared" si="4"/>
        <v>101526499</v>
      </c>
      <c r="Y24" s="21"/>
      <c r="Z24" s="21"/>
    </row>
    <row r="25" spans="1:26" s="24" customFormat="1" ht="27.95" customHeight="1">
      <c r="A25" s="53" t="s">
        <v>57</v>
      </c>
      <c r="B25" s="66">
        <v>35</v>
      </c>
      <c r="C25" s="67">
        <v>823</v>
      </c>
      <c r="D25" s="83">
        <v>64</v>
      </c>
      <c r="E25" s="106">
        <v>4</v>
      </c>
      <c r="F25" s="78">
        <v>1</v>
      </c>
      <c r="G25" s="78">
        <v>0</v>
      </c>
      <c r="H25" s="78">
        <v>0</v>
      </c>
      <c r="I25" s="79">
        <v>2</v>
      </c>
      <c r="J25" s="63">
        <f t="shared" si="2"/>
        <v>0</v>
      </c>
      <c r="K25" s="20"/>
      <c r="L25" s="50">
        <f t="shared" si="3"/>
        <v>84063056</v>
      </c>
      <c r="M25" s="71">
        <v>56909461</v>
      </c>
      <c r="N25" s="71">
        <v>780600</v>
      </c>
      <c r="O25" s="71">
        <v>5486490</v>
      </c>
      <c r="P25" s="71">
        <v>1622636</v>
      </c>
      <c r="Q25" s="71">
        <v>3384411</v>
      </c>
      <c r="R25" s="71">
        <v>509928</v>
      </c>
      <c r="S25" s="71">
        <v>344304</v>
      </c>
      <c r="T25" s="72">
        <v>642800</v>
      </c>
      <c r="U25" s="72">
        <v>0</v>
      </c>
      <c r="V25" s="72">
        <v>7344650</v>
      </c>
      <c r="W25" s="71">
        <v>7037776</v>
      </c>
      <c r="X25" s="71">
        <f t="shared" si="4"/>
        <v>84063056</v>
      </c>
      <c r="Y25" s="21"/>
      <c r="Z25" s="21"/>
    </row>
    <row r="26" spans="1:26" s="21" customFormat="1" ht="27.95" customHeight="1">
      <c r="A26" s="53" t="s">
        <v>58</v>
      </c>
      <c r="B26" s="66">
        <v>8</v>
      </c>
      <c r="C26" s="67">
        <v>71</v>
      </c>
      <c r="D26" s="83">
        <v>14</v>
      </c>
      <c r="E26" s="106">
        <v>4</v>
      </c>
      <c r="F26" s="78">
        <v>1</v>
      </c>
      <c r="G26" s="78">
        <v>0</v>
      </c>
      <c r="H26" s="78">
        <v>0</v>
      </c>
      <c r="I26" s="79">
        <v>0</v>
      </c>
      <c r="J26" s="63">
        <f t="shared" si="2"/>
        <v>8</v>
      </c>
      <c r="K26" s="20"/>
      <c r="L26" s="50">
        <f t="shared" si="3"/>
        <v>20133361</v>
      </c>
      <c r="M26" s="71">
        <v>13688870</v>
      </c>
      <c r="N26" s="71">
        <v>0</v>
      </c>
      <c r="O26" s="71">
        <v>1454546</v>
      </c>
      <c r="P26" s="71">
        <v>430138</v>
      </c>
      <c r="Q26" s="71">
        <v>803507</v>
      </c>
      <c r="R26" s="71">
        <v>0</v>
      </c>
      <c r="S26" s="71">
        <v>0</v>
      </c>
      <c r="T26" s="72">
        <v>224000</v>
      </c>
      <c r="U26" s="72">
        <v>0</v>
      </c>
      <c r="V26" s="72">
        <v>1871060</v>
      </c>
      <c r="W26" s="71">
        <v>1661240</v>
      </c>
      <c r="X26" s="71">
        <f t="shared" si="4"/>
        <v>20133361</v>
      </c>
    </row>
    <row r="27" spans="1:26" s="21" customFormat="1" ht="27.95" customHeight="1">
      <c r="A27" s="53" t="s">
        <v>59</v>
      </c>
      <c r="B27" s="66">
        <v>15</v>
      </c>
      <c r="C27" s="67">
        <v>279</v>
      </c>
      <c r="D27" s="83">
        <v>31</v>
      </c>
      <c r="E27" s="106">
        <v>3</v>
      </c>
      <c r="F27" s="78">
        <v>1</v>
      </c>
      <c r="G27" s="78">
        <v>0</v>
      </c>
      <c r="H27" s="78">
        <v>0</v>
      </c>
      <c r="I27" s="79">
        <v>0</v>
      </c>
      <c r="J27" s="63">
        <f t="shared" si="2"/>
        <v>0</v>
      </c>
      <c r="K27" s="20"/>
      <c r="L27" s="50">
        <f t="shared" si="3"/>
        <v>40609683</v>
      </c>
      <c r="M27" s="71">
        <v>27663606</v>
      </c>
      <c r="N27" s="71">
        <v>0</v>
      </c>
      <c r="O27" s="71">
        <v>2547148</v>
      </c>
      <c r="P27" s="71">
        <v>753246</v>
      </c>
      <c r="Q27" s="71">
        <v>1610176</v>
      </c>
      <c r="R27" s="71">
        <v>310188</v>
      </c>
      <c r="S27" s="71">
        <v>243648</v>
      </c>
      <c r="T27" s="72">
        <v>426400</v>
      </c>
      <c r="U27" s="72">
        <v>0</v>
      </c>
      <c r="V27" s="72">
        <v>3678365</v>
      </c>
      <c r="W27" s="71">
        <v>3376906</v>
      </c>
      <c r="X27" s="71">
        <f t="shared" si="4"/>
        <v>40609683</v>
      </c>
    </row>
    <row r="28" spans="1:26" s="24" customFormat="1" ht="27.95" customHeight="1">
      <c r="A28" s="53" t="s">
        <v>60</v>
      </c>
      <c r="B28" s="66">
        <v>7</v>
      </c>
      <c r="C28" s="67">
        <v>70</v>
      </c>
      <c r="D28" s="83">
        <v>15</v>
      </c>
      <c r="E28" s="106">
        <v>1</v>
      </c>
      <c r="F28" s="78">
        <v>0</v>
      </c>
      <c r="G28" s="78">
        <v>1</v>
      </c>
      <c r="H28" s="78">
        <v>0</v>
      </c>
      <c r="I28" s="79">
        <v>2</v>
      </c>
      <c r="J28" s="63">
        <f t="shared" si="2"/>
        <v>7</v>
      </c>
      <c r="K28" s="20"/>
      <c r="L28" s="50">
        <f t="shared" si="3"/>
        <v>20639899</v>
      </c>
      <c r="M28" s="71">
        <v>13360216</v>
      </c>
      <c r="N28" s="71">
        <v>780600</v>
      </c>
      <c r="O28" s="71">
        <v>1298180</v>
      </c>
      <c r="P28" s="71">
        <v>383903</v>
      </c>
      <c r="Q28" s="71">
        <v>823924</v>
      </c>
      <c r="R28" s="71">
        <v>154896</v>
      </c>
      <c r="S28" s="71">
        <v>79776</v>
      </c>
      <c r="T28" s="72">
        <v>278800</v>
      </c>
      <c r="U28" s="72">
        <v>0</v>
      </c>
      <c r="V28" s="72">
        <v>1754470</v>
      </c>
      <c r="W28" s="71">
        <v>1725134</v>
      </c>
      <c r="X28" s="71">
        <f t="shared" si="4"/>
        <v>20639899</v>
      </c>
      <c r="Y28" s="21"/>
      <c r="Z28" s="21"/>
    </row>
    <row r="29" spans="1:26" s="24" customFormat="1" ht="27.95" customHeight="1">
      <c r="A29" s="53" t="s">
        <v>154</v>
      </c>
      <c r="B29" s="66">
        <v>16</v>
      </c>
      <c r="C29" s="67">
        <v>225</v>
      </c>
      <c r="D29" s="447">
        <v>30</v>
      </c>
      <c r="E29" s="106">
        <v>5</v>
      </c>
      <c r="F29" s="78">
        <v>1</v>
      </c>
      <c r="G29" s="78">
        <v>0</v>
      </c>
      <c r="H29" s="78">
        <v>0</v>
      </c>
      <c r="I29" s="79">
        <v>0</v>
      </c>
      <c r="J29" s="63">
        <f t="shared" si="2"/>
        <v>0</v>
      </c>
      <c r="K29" s="20"/>
      <c r="L29" s="50">
        <f t="shared" si="3"/>
        <v>37423638</v>
      </c>
      <c r="M29" s="71">
        <v>25473686</v>
      </c>
      <c r="N29" s="71">
        <v>0</v>
      </c>
      <c r="O29" s="71">
        <v>2501681</v>
      </c>
      <c r="P29" s="71">
        <v>739745</v>
      </c>
      <c r="Q29" s="71">
        <v>1493627</v>
      </c>
      <c r="R29" s="71">
        <v>179376</v>
      </c>
      <c r="S29" s="71">
        <v>144000</v>
      </c>
      <c r="T29" s="72">
        <v>413400</v>
      </c>
      <c r="U29" s="72">
        <v>0</v>
      </c>
      <c r="V29" s="72">
        <v>3369210</v>
      </c>
      <c r="W29" s="71">
        <v>3108913</v>
      </c>
      <c r="X29" s="71">
        <f t="shared" si="4"/>
        <v>37423638</v>
      </c>
      <c r="Y29" s="21"/>
      <c r="Z29" s="21"/>
    </row>
    <row r="30" spans="1:26" s="25" customFormat="1" ht="27.95" customHeight="1">
      <c r="A30" s="54" t="s">
        <v>61</v>
      </c>
      <c r="B30" s="66">
        <v>18</v>
      </c>
      <c r="C30" s="67">
        <v>311</v>
      </c>
      <c r="D30" s="83">
        <v>35</v>
      </c>
      <c r="E30" s="106">
        <v>3</v>
      </c>
      <c r="F30" s="78">
        <v>1</v>
      </c>
      <c r="G30" s="78">
        <v>0</v>
      </c>
      <c r="H30" s="78">
        <v>0</v>
      </c>
      <c r="I30" s="79">
        <v>1</v>
      </c>
      <c r="J30" s="63">
        <f t="shared" si="2"/>
        <v>0</v>
      </c>
      <c r="K30" s="20"/>
      <c r="L30" s="50">
        <f t="shared" si="3"/>
        <v>45662336</v>
      </c>
      <c r="M30" s="71">
        <v>31019110</v>
      </c>
      <c r="N30" s="71">
        <v>390300</v>
      </c>
      <c r="O30" s="71">
        <v>2663045</v>
      </c>
      <c r="P30" s="71">
        <v>787581</v>
      </c>
      <c r="Q30" s="71">
        <v>1835759</v>
      </c>
      <c r="R30" s="71">
        <v>525888</v>
      </c>
      <c r="S30" s="71">
        <v>402480</v>
      </c>
      <c r="T30" s="72">
        <v>418000</v>
      </c>
      <c r="U30" s="72">
        <v>0</v>
      </c>
      <c r="V30" s="72">
        <v>3790060</v>
      </c>
      <c r="W30" s="71">
        <v>3830113</v>
      </c>
      <c r="X30" s="71">
        <f t="shared" si="4"/>
        <v>45662336</v>
      </c>
      <c r="Y30" s="21"/>
      <c r="Z30" s="21"/>
    </row>
    <row r="31" spans="1:26" s="27" customFormat="1" ht="27.95" customHeight="1">
      <c r="A31" s="54" t="s">
        <v>62</v>
      </c>
      <c r="B31" s="66">
        <v>6</v>
      </c>
      <c r="C31" s="67">
        <v>44</v>
      </c>
      <c r="D31" s="83">
        <v>15</v>
      </c>
      <c r="E31" s="106">
        <v>0</v>
      </c>
      <c r="F31" s="78">
        <v>0</v>
      </c>
      <c r="G31" s="78">
        <v>0</v>
      </c>
      <c r="H31" s="78">
        <v>0</v>
      </c>
      <c r="I31" s="79">
        <v>2</v>
      </c>
      <c r="J31" s="63">
        <f t="shared" si="2"/>
        <v>6</v>
      </c>
      <c r="K31" s="26"/>
      <c r="L31" s="50">
        <f t="shared" si="3"/>
        <v>19509540</v>
      </c>
      <c r="M31" s="71">
        <v>12712468</v>
      </c>
      <c r="N31" s="71">
        <v>780600</v>
      </c>
      <c r="O31" s="71">
        <v>1181010</v>
      </c>
      <c r="P31" s="71">
        <v>349235</v>
      </c>
      <c r="Q31" s="71">
        <v>783354</v>
      </c>
      <c r="R31" s="71">
        <v>197880</v>
      </c>
      <c r="S31" s="71">
        <v>128886</v>
      </c>
      <c r="T31" s="72">
        <v>242400</v>
      </c>
      <c r="U31" s="72">
        <v>0</v>
      </c>
      <c r="V31" s="72">
        <v>1472195</v>
      </c>
      <c r="W31" s="71">
        <v>1661512</v>
      </c>
      <c r="X31" s="71">
        <f t="shared" si="4"/>
        <v>19509540</v>
      </c>
      <c r="Y31" s="21"/>
      <c r="Z31" s="21"/>
    </row>
    <row r="32" spans="1:26" s="27" customFormat="1" ht="27.95" customHeight="1">
      <c r="A32" s="54" t="s">
        <v>63</v>
      </c>
      <c r="B32" s="66">
        <v>10</v>
      </c>
      <c r="C32" s="67">
        <v>118</v>
      </c>
      <c r="D32" s="83">
        <v>20</v>
      </c>
      <c r="E32" s="106">
        <v>1</v>
      </c>
      <c r="F32" s="78">
        <v>0</v>
      </c>
      <c r="G32" s="78">
        <v>1</v>
      </c>
      <c r="H32" s="78">
        <v>0</v>
      </c>
      <c r="I32" s="79">
        <v>0</v>
      </c>
      <c r="J32" s="63">
        <f t="shared" si="2"/>
        <v>10</v>
      </c>
      <c r="K32" s="26"/>
      <c r="L32" s="50">
        <f t="shared" si="3"/>
        <v>25964389</v>
      </c>
      <c r="M32" s="71">
        <v>17818561</v>
      </c>
      <c r="N32" s="71">
        <v>0</v>
      </c>
      <c r="O32" s="71">
        <v>1783530</v>
      </c>
      <c r="P32" s="71">
        <v>527404</v>
      </c>
      <c r="Q32" s="71">
        <v>1042251</v>
      </c>
      <c r="R32" s="71">
        <v>87828</v>
      </c>
      <c r="S32" s="71">
        <v>64584</v>
      </c>
      <c r="T32" s="72">
        <v>252000</v>
      </c>
      <c r="U32" s="72">
        <v>0</v>
      </c>
      <c r="V32" s="72">
        <v>2223370</v>
      </c>
      <c r="W32" s="71">
        <v>2164861</v>
      </c>
      <c r="X32" s="71">
        <f t="shared" si="4"/>
        <v>25964389</v>
      </c>
      <c r="Y32" s="21"/>
      <c r="Z32" s="21"/>
    </row>
    <row r="33" spans="1:26" s="27" customFormat="1" ht="27.95" customHeight="1">
      <c r="A33" s="54" t="s">
        <v>64</v>
      </c>
      <c r="B33" s="66">
        <v>6</v>
      </c>
      <c r="C33" s="67">
        <v>76</v>
      </c>
      <c r="D33" s="83">
        <v>15</v>
      </c>
      <c r="E33" s="106">
        <v>0</v>
      </c>
      <c r="F33" s="78">
        <v>0</v>
      </c>
      <c r="G33" s="78">
        <v>0</v>
      </c>
      <c r="H33" s="78">
        <v>0</v>
      </c>
      <c r="I33" s="79">
        <v>0</v>
      </c>
      <c r="J33" s="63">
        <f t="shared" si="2"/>
        <v>6</v>
      </c>
      <c r="K33" s="26"/>
      <c r="L33" s="50">
        <f t="shared" si="3"/>
        <v>19259615</v>
      </c>
      <c r="M33" s="71">
        <v>13113395</v>
      </c>
      <c r="N33" s="71">
        <v>0</v>
      </c>
      <c r="O33" s="71">
        <v>1236942</v>
      </c>
      <c r="P33" s="71">
        <v>365828</v>
      </c>
      <c r="Q33" s="71">
        <v>770440</v>
      </c>
      <c r="R33" s="71">
        <v>132672</v>
      </c>
      <c r="S33" s="71">
        <v>106200</v>
      </c>
      <c r="T33" s="72">
        <v>194800</v>
      </c>
      <c r="U33" s="72">
        <v>0</v>
      </c>
      <c r="V33" s="72">
        <v>1725780</v>
      </c>
      <c r="W33" s="71">
        <v>1613558</v>
      </c>
      <c r="X33" s="71">
        <f t="shared" si="4"/>
        <v>19259615</v>
      </c>
      <c r="Y33" s="21"/>
      <c r="Z33" s="21"/>
    </row>
    <row r="34" spans="1:26" s="29" customFormat="1" ht="27.95" customHeight="1">
      <c r="A34" s="53" t="s">
        <v>16</v>
      </c>
      <c r="B34" s="66">
        <v>8</v>
      </c>
      <c r="C34" s="67">
        <v>87</v>
      </c>
      <c r="D34" s="83">
        <v>16</v>
      </c>
      <c r="E34" s="106">
        <v>3</v>
      </c>
      <c r="F34" s="78">
        <v>0</v>
      </c>
      <c r="G34" s="78">
        <v>1</v>
      </c>
      <c r="H34" s="78">
        <v>0</v>
      </c>
      <c r="I34" s="79">
        <v>0</v>
      </c>
      <c r="J34" s="63">
        <f t="shared" si="2"/>
        <v>8</v>
      </c>
      <c r="K34" s="28"/>
      <c r="L34" s="50">
        <f t="shared" si="3"/>
        <v>18931473</v>
      </c>
      <c r="M34" s="71">
        <v>13179800</v>
      </c>
      <c r="N34" s="71">
        <v>0</v>
      </c>
      <c r="O34" s="71">
        <v>1068818</v>
      </c>
      <c r="P34" s="71">
        <v>316071</v>
      </c>
      <c r="Q34" s="71">
        <v>750258</v>
      </c>
      <c r="R34" s="71">
        <v>222360</v>
      </c>
      <c r="S34" s="71">
        <v>179064</v>
      </c>
      <c r="T34" s="72">
        <v>172000</v>
      </c>
      <c r="U34" s="72">
        <v>0</v>
      </c>
      <c r="V34" s="72">
        <v>1447405</v>
      </c>
      <c r="W34" s="71">
        <v>1595697</v>
      </c>
      <c r="X34" s="71">
        <f t="shared" si="4"/>
        <v>18931473</v>
      </c>
      <c r="Y34" s="21"/>
      <c r="Z34" s="21"/>
    </row>
    <row r="35" spans="1:26" s="29" customFormat="1" ht="27.95" customHeight="1">
      <c r="A35" s="53" t="s">
        <v>65</v>
      </c>
      <c r="B35" s="66">
        <v>8</v>
      </c>
      <c r="C35" s="67">
        <v>132</v>
      </c>
      <c r="D35" s="83">
        <v>16</v>
      </c>
      <c r="E35" s="106">
        <v>2</v>
      </c>
      <c r="F35" s="78">
        <v>0</v>
      </c>
      <c r="G35" s="78">
        <v>1</v>
      </c>
      <c r="H35" s="78">
        <v>0</v>
      </c>
      <c r="I35" s="79">
        <v>0</v>
      </c>
      <c r="J35" s="63">
        <f t="shared" si="2"/>
        <v>8</v>
      </c>
      <c r="K35" s="28"/>
      <c r="L35" s="50">
        <f t="shared" si="3"/>
        <v>20408203</v>
      </c>
      <c r="M35" s="71">
        <v>13911511</v>
      </c>
      <c r="N35" s="71"/>
      <c r="O35" s="71">
        <v>1392554</v>
      </c>
      <c r="P35" s="71">
        <v>411859</v>
      </c>
      <c r="Q35" s="71">
        <v>817852</v>
      </c>
      <c r="R35" s="71">
        <v>44844</v>
      </c>
      <c r="S35" s="71">
        <v>34704</v>
      </c>
      <c r="T35" s="72">
        <v>224000</v>
      </c>
      <c r="U35" s="72">
        <v>0</v>
      </c>
      <c r="V35" s="72">
        <v>1882285</v>
      </c>
      <c r="W35" s="71">
        <v>1688594</v>
      </c>
      <c r="X35" s="71">
        <f t="shared" si="4"/>
        <v>20408203</v>
      </c>
      <c r="Y35" s="21"/>
      <c r="Z35" s="21"/>
    </row>
    <row r="36" spans="1:26" s="29" customFormat="1" ht="27.95" customHeight="1">
      <c r="A36" s="53" t="s">
        <v>66</v>
      </c>
      <c r="B36" s="66">
        <v>6</v>
      </c>
      <c r="C36" s="67">
        <v>27</v>
      </c>
      <c r="D36" s="83">
        <v>13</v>
      </c>
      <c r="E36" s="106">
        <v>0</v>
      </c>
      <c r="F36" s="78">
        <v>0</v>
      </c>
      <c r="G36" s="78">
        <v>0</v>
      </c>
      <c r="H36" s="78">
        <v>0</v>
      </c>
      <c r="I36" s="79">
        <v>1</v>
      </c>
      <c r="J36" s="63">
        <f t="shared" si="2"/>
        <v>6</v>
      </c>
      <c r="K36" s="28"/>
      <c r="L36" s="50">
        <f t="shared" si="3"/>
        <v>16394442</v>
      </c>
      <c r="M36" s="71">
        <v>10807745</v>
      </c>
      <c r="N36" s="71">
        <v>390300</v>
      </c>
      <c r="O36" s="71">
        <v>981848</v>
      </c>
      <c r="P36" s="71">
        <v>290347</v>
      </c>
      <c r="Q36" s="71">
        <v>655528</v>
      </c>
      <c r="R36" s="71">
        <v>167136</v>
      </c>
      <c r="S36" s="71">
        <v>109296</v>
      </c>
      <c r="T36" s="72">
        <v>222800</v>
      </c>
      <c r="U36" s="72">
        <v>0</v>
      </c>
      <c r="V36" s="72">
        <v>1394295</v>
      </c>
      <c r="W36" s="71">
        <v>1375147</v>
      </c>
      <c r="X36" s="71">
        <f t="shared" si="4"/>
        <v>16394442</v>
      </c>
      <c r="Y36" s="21"/>
      <c r="Z36" s="21"/>
    </row>
    <row r="37" spans="1:26" s="29" customFormat="1" ht="27.95" customHeight="1">
      <c r="A37" s="53" t="s">
        <v>67</v>
      </c>
      <c r="B37" s="66">
        <v>7</v>
      </c>
      <c r="C37" s="67">
        <v>28</v>
      </c>
      <c r="D37" s="83">
        <v>14</v>
      </c>
      <c r="E37" s="106">
        <v>1</v>
      </c>
      <c r="F37" s="78">
        <v>0</v>
      </c>
      <c r="G37" s="78">
        <v>1</v>
      </c>
      <c r="H37" s="78">
        <v>0</v>
      </c>
      <c r="I37" s="79">
        <v>0</v>
      </c>
      <c r="J37" s="63">
        <f t="shared" si="2"/>
        <v>7</v>
      </c>
      <c r="K37" s="28"/>
      <c r="L37" s="50">
        <f>SUM(X37)</f>
        <v>18607854</v>
      </c>
      <c r="M37" s="71">
        <v>12794010</v>
      </c>
      <c r="N37" s="71"/>
      <c r="O37" s="71">
        <v>1273684</v>
      </c>
      <c r="P37" s="71">
        <v>376630</v>
      </c>
      <c r="Q37" s="71">
        <v>743232</v>
      </c>
      <c r="R37" s="71">
        <v>44844</v>
      </c>
      <c r="S37" s="71">
        <v>39888</v>
      </c>
      <c r="T37" s="72">
        <v>197600</v>
      </c>
      <c r="U37" s="72">
        <v>0</v>
      </c>
      <c r="V37" s="72">
        <v>1587510</v>
      </c>
      <c r="W37" s="71">
        <v>1550456</v>
      </c>
      <c r="X37" s="71">
        <f t="shared" si="4"/>
        <v>18607854</v>
      </c>
      <c r="Y37" s="21"/>
      <c r="Z37" s="21"/>
    </row>
    <row r="38" spans="1:26" s="29" customFormat="1" ht="27.95" customHeight="1">
      <c r="A38" s="53" t="s">
        <v>68</v>
      </c>
      <c r="B38" s="66">
        <v>5</v>
      </c>
      <c r="C38" s="67">
        <v>22</v>
      </c>
      <c r="D38" s="83">
        <v>12</v>
      </c>
      <c r="E38" s="106">
        <v>0</v>
      </c>
      <c r="F38" s="78">
        <v>0</v>
      </c>
      <c r="G38" s="78">
        <v>0</v>
      </c>
      <c r="H38" s="78">
        <v>0</v>
      </c>
      <c r="I38" s="79">
        <v>0</v>
      </c>
      <c r="J38" s="63">
        <f t="shared" si="2"/>
        <v>5</v>
      </c>
      <c r="K38" s="28"/>
      <c r="L38" s="50">
        <f t="shared" si="3"/>
        <v>15736364</v>
      </c>
      <c r="M38" s="71">
        <v>10630626</v>
      </c>
      <c r="N38" s="71">
        <v>0</v>
      </c>
      <c r="O38" s="71">
        <v>1088523</v>
      </c>
      <c r="P38" s="71">
        <v>321883</v>
      </c>
      <c r="Q38" s="71">
        <v>618575</v>
      </c>
      <c r="R38" s="71">
        <v>58550</v>
      </c>
      <c r="S38" s="71">
        <v>34704</v>
      </c>
      <c r="T38" s="72">
        <v>196000</v>
      </c>
      <c r="U38" s="72">
        <v>0</v>
      </c>
      <c r="V38" s="72">
        <v>1467970</v>
      </c>
      <c r="W38" s="71">
        <v>1319533</v>
      </c>
      <c r="X38" s="71">
        <f t="shared" si="4"/>
        <v>15736364</v>
      </c>
      <c r="Y38" s="21"/>
      <c r="Z38" s="21"/>
    </row>
    <row r="39" spans="1:26" s="29" customFormat="1" ht="27.95" customHeight="1">
      <c r="A39" s="53" t="s">
        <v>69</v>
      </c>
      <c r="B39" s="66">
        <v>15</v>
      </c>
      <c r="C39" s="67">
        <v>160</v>
      </c>
      <c r="D39" s="83">
        <v>30</v>
      </c>
      <c r="E39" s="106">
        <v>2</v>
      </c>
      <c r="F39" s="78">
        <v>0</v>
      </c>
      <c r="G39" s="78">
        <v>1</v>
      </c>
      <c r="H39" s="78">
        <v>0</v>
      </c>
      <c r="I39" s="79">
        <v>0</v>
      </c>
      <c r="J39" s="63">
        <f t="shared" ref="J39:J70" si="5">+IF(B39&lt;=10,B39,0)</f>
        <v>0</v>
      </c>
      <c r="K39" s="28"/>
      <c r="L39" s="50">
        <f t="shared" si="3"/>
        <v>32520102</v>
      </c>
      <c r="M39" s="71">
        <v>22460351</v>
      </c>
      <c r="N39" s="71"/>
      <c r="O39" s="71">
        <v>1946986</v>
      </c>
      <c r="P39" s="71">
        <v>575805</v>
      </c>
      <c r="Q39" s="71">
        <v>1310956</v>
      </c>
      <c r="R39" s="71">
        <v>356892</v>
      </c>
      <c r="S39" s="71">
        <v>277704</v>
      </c>
      <c r="T39" s="72">
        <v>255200</v>
      </c>
      <c r="U39" s="72">
        <v>0</v>
      </c>
      <c r="V39" s="72">
        <v>2606720</v>
      </c>
      <c r="W39" s="71">
        <v>2729488</v>
      </c>
      <c r="X39" s="71">
        <f t="shared" si="4"/>
        <v>32520102</v>
      </c>
      <c r="Y39" s="21"/>
      <c r="Z39" s="21"/>
    </row>
    <row r="40" spans="1:26" s="29" customFormat="1" ht="27.95" customHeight="1">
      <c r="A40" s="53" t="s">
        <v>33</v>
      </c>
      <c r="B40" s="66">
        <v>7</v>
      </c>
      <c r="C40" s="67">
        <v>45</v>
      </c>
      <c r="D40" s="83">
        <v>16</v>
      </c>
      <c r="E40" s="106">
        <v>2</v>
      </c>
      <c r="F40" s="78">
        <v>0</v>
      </c>
      <c r="G40" s="78">
        <v>1</v>
      </c>
      <c r="H40" s="78">
        <v>0</v>
      </c>
      <c r="I40" s="79">
        <v>1</v>
      </c>
      <c r="J40" s="63">
        <f t="shared" si="5"/>
        <v>7</v>
      </c>
      <c r="K40" s="28"/>
      <c r="L40" s="50">
        <f t="shared" si="3"/>
        <v>16971450</v>
      </c>
      <c r="M40" s="71">
        <v>11413476</v>
      </c>
      <c r="N40" s="71">
        <v>390300</v>
      </c>
      <c r="O40" s="71">
        <v>785276</v>
      </c>
      <c r="P40" s="71">
        <v>232218</v>
      </c>
      <c r="Q40" s="71">
        <v>692644</v>
      </c>
      <c r="R40" s="71">
        <v>389496</v>
      </c>
      <c r="S40" s="71">
        <v>283176</v>
      </c>
      <c r="T40" s="72">
        <v>224000</v>
      </c>
      <c r="U40" s="72"/>
      <c r="V40" s="72">
        <v>1089525</v>
      </c>
      <c r="W40" s="71">
        <v>1471339</v>
      </c>
      <c r="X40" s="71">
        <f t="shared" si="4"/>
        <v>16971450</v>
      </c>
      <c r="Y40" s="21"/>
      <c r="Z40" s="21"/>
    </row>
    <row r="41" spans="1:26" s="29" customFormat="1" ht="27.95" customHeight="1">
      <c r="A41" s="53" t="s">
        <v>155</v>
      </c>
      <c r="B41" s="66">
        <v>7</v>
      </c>
      <c r="C41" s="67">
        <v>29</v>
      </c>
      <c r="D41" s="83">
        <v>14</v>
      </c>
      <c r="E41" s="106">
        <v>2</v>
      </c>
      <c r="F41" s="78">
        <v>0</v>
      </c>
      <c r="G41" s="78">
        <v>1</v>
      </c>
      <c r="H41" s="78">
        <v>0</v>
      </c>
      <c r="I41" s="79">
        <v>0</v>
      </c>
      <c r="J41" s="63">
        <f t="shared" si="5"/>
        <v>7</v>
      </c>
      <c r="K41" s="28"/>
      <c r="L41" s="50">
        <f t="shared" si="3"/>
        <v>15556013</v>
      </c>
      <c r="M41" s="71">
        <v>10720084</v>
      </c>
      <c r="N41" s="71"/>
      <c r="O41" s="71">
        <v>808057</v>
      </c>
      <c r="P41" s="71">
        <v>238967</v>
      </c>
      <c r="Q41" s="71">
        <v>632899</v>
      </c>
      <c r="R41" s="71">
        <v>266119</v>
      </c>
      <c r="S41" s="71">
        <v>203322</v>
      </c>
      <c r="T41" s="72">
        <v>184000</v>
      </c>
      <c r="U41" s="72">
        <v>0</v>
      </c>
      <c r="V41" s="72">
        <v>1174845</v>
      </c>
      <c r="W41" s="71">
        <v>1327720</v>
      </c>
      <c r="X41" s="71">
        <f t="shared" si="4"/>
        <v>15556013</v>
      </c>
      <c r="Y41" s="21"/>
      <c r="Z41" s="21"/>
    </row>
    <row r="42" spans="1:26" s="29" customFormat="1" ht="27.95" customHeight="1">
      <c r="A42" s="53" t="s">
        <v>32</v>
      </c>
      <c r="B42" s="66">
        <v>7</v>
      </c>
      <c r="C42" s="67">
        <v>38</v>
      </c>
      <c r="D42" s="83">
        <v>16</v>
      </c>
      <c r="E42" s="106">
        <v>1</v>
      </c>
      <c r="F42" s="78">
        <v>0</v>
      </c>
      <c r="G42" s="78">
        <v>1</v>
      </c>
      <c r="H42" s="78">
        <v>0</v>
      </c>
      <c r="I42" s="79">
        <v>0</v>
      </c>
      <c r="J42" s="63">
        <f t="shared" si="5"/>
        <v>7</v>
      </c>
      <c r="K42" s="28"/>
      <c r="L42" s="50">
        <f t="shared" si="3"/>
        <v>16811790</v>
      </c>
      <c r="M42" s="71">
        <v>11697679</v>
      </c>
      <c r="N42" s="71"/>
      <c r="O42" s="71">
        <v>940385</v>
      </c>
      <c r="P42" s="71">
        <v>278086</v>
      </c>
      <c r="Q42" s="71">
        <v>680071</v>
      </c>
      <c r="R42" s="71">
        <v>222360</v>
      </c>
      <c r="S42" s="71">
        <v>175608</v>
      </c>
      <c r="T42" s="72">
        <v>201800</v>
      </c>
      <c r="U42" s="72">
        <v>0</v>
      </c>
      <c r="V42" s="72">
        <v>1180255</v>
      </c>
      <c r="W42" s="71">
        <v>1435546</v>
      </c>
      <c r="X42" s="71">
        <f t="shared" si="4"/>
        <v>16811790</v>
      </c>
      <c r="Y42" s="21"/>
      <c r="Z42" s="21"/>
    </row>
    <row r="43" spans="1:26" s="29" customFormat="1" ht="27.95" customHeight="1">
      <c r="A43" s="53" t="s">
        <v>31</v>
      </c>
      <c r="B43" s="66">
        <v>6</v>
      </c>
      <c r="C43" s="67">
        <v>21</v>
      </c>
      <c r="D43" s="83">
        <v>13</v>
      </c>
      <c r="E43" s="106">
        <v>0</v>
      </c>
      <c r="F43" s="78">
        <v>0</v>
      </c>
      <c r="G43" s="78">
        <v>0</v>
      </c>
      <c r="H43" s="78">
        <v>0</v>
      </c>
      <c r="I43" s="79">
        <v>0</v>
      </c>
      <c r="J43" s="63">
        <f t="shared" si="5"/>
        <v>6</v>
      </c>
      <c r="K43" s="28"/>
      <c r="L43" s="50">
        <f t="shared" si="3"/>
        <v>17575174</v>
      </c>
      <c r="M43" s="71">
        <v>12041378</v>
      </c>
      <c r="N43" s="71"/>
      <c r="O43" s="71">
        <v>1183687</v>
      </c>
      <c r="P43" s="71">
        <v>350088</v>
      </c>
      <c r="Q43" s="71">
        <v>705336</v>
      </c>
      <c r="R43" s="71">
        <v>44844</v>
      </c>
      <c r="S43" s="71">
        <v>39888</v>
      </c>
      <c r="T43" s="72">
        <v>194800</v>
      </c>
      <c r="U43" s="72"/>
      <c r="V43" s="72">
        <v>1545965</v>
      </c>
      <c r="W43" s="71">
        <v>1469188</v>
      </c>
      <c r="X43" s="71">
        <f t="shared" si="4"/>
        <v>17575174</v>
      </c>
      <c r="Y43" s="21"/>
      <c r="Z43" s="21"/>
    </row>
    <row r="44" spans="1:26" s="29" customFormat="1" ht="27.95" customHeight="1">
      <c r="A44" s="53" t="s">
        <v>17</v>
      </c>
      <c r="B44" s="66">
        <v>8</v>
      </c>
      <c r="C44" s="67">
        <v>58</v>
      </c>
      <c r="D44" s="83">
        <v>17</v>
      </c>
      <c r="E44" s="106">
        <v>2</v>
      </c>
      <c r="F44" s="78">
        <v>0</v>
      </c>
      <c r="G44" s="78">
        <v>1</v>
      </c>
      <c r="H44" s="78">
        <v>0</v>
      </c>
      <c r="I44" s="79">
        <v>2</v>
      </c>
      <c r="J44" s="63">
        <f t="shared" si="5"/>
        <v>8</v>
      </c>
      <c r="K44" s="28"/>
      <c r="L44" s="50">
        <f t="shared" si="3"/>
        <v>20264618</v>
      </c>
      <c r="M44" s="71">
        <v>12999507</v>
      </c>
      <c r="N44" s="71">
        <v>780600</v>
      </c>
      <c r="O44" s="71">
        <v>1269511</v>
      </c>
      <c r="P44" s="71">
        <v>375398</v>
      </c>
      <c r="Q44" s="71">
        <v>799807</v>
      </c>
      <c r="R44" s="71">
        <v>151176</v>
      </c>
      <c r="S44" s="71">
        <v>63216</v>
      </c>
      <c r="T44" s="72">
        <v>250800</v>
      </c>
      <c r="U44" s="72">
        <v>0</v>
      </c>
      <c r="V44" s="72">
        <v>1892555</v>
      </c>
      <c r="W44" s="71">
        <v>1682048</v>
      </c>
      <c r="X44" s="71">
        <f t="shared" si="4"/>
        <v>20264618</v>
      </c>
      <c r="Y44" s="21"/>
      <c r="Z44" s="21"/>
    </row>
    <row r="45" spans="1:26" s="29" customFormat="1" ht="27.95" customHeight="1">
      <c r="A45" s="53" t="s">
        <v>18</v>
      </c>
      <c r="B45" s="66">
        <v>10</v>
      </c>
      <c r="C45" s="67">
        <v>122</v>
      </c>
      <c r="D45" s="83">
        <v>21</v>
      </c>
      <c r="E45" s="106">
        <v>2</v>
      </c>
      <c r="F45" s="78">
        <v>0</v>
      </c>
      <c r="G45" s="78">
        <v>1</v>
      </c>
      <c r="H45" s="78">
        <v>0</v>
      </c>
      <c r="I45" s="79">
        <v>1</v>
      </c>
      <c r="J45" s="63">
        <f t="shared" si="5"/>
        <v>10</v>
      </c>
      <c r="K45" s="28"/>
      <c r="L45" s="50">
        <f t="shared" si="3"/>
        <v>24564374</v>
      </c>
      <c r="M45" s="71">
        <v>16598164</v>
      </c>
      <c r="N45" s="71">
        <v>390300</v>
      </c>
      <c r="O45" s="71">
        <v>1415065</v>
      </c>
      <c r="P45" s="71">
        <v>418450</v>
      </c>
      <c r="Q45" s="71">
        <v>996755</v>
      </c>
      <c r="R45" s="71">
        <v>297948</v>
      </c>
      <c r="S45" s="71">
        <v>222552</v>
      </c>
      <c r="T45" s="72">
        <v>270400</v>
      </c>
      <c r="U45" s="72">
        <v>0</v>
      </c>
      <c r="V45" s="72">
        <v>1878450</v>
      </c>
      <c r="W45" s="71">
        <v>2076290</v>
      </c>
      <c r="X45" s="71">
        <f t="shared" si="4"/>
        <v>24564374</v>
      </c>
      <c r="Y45" s="21"/>
      <c r="Z45" s="21"/>
    </row>
    <row r="46" spans="1:26" s="29" customFormat="1" ht="27.95" customHeight="1">
      <c r="A46" s="53" t="s">
        <v>35</v>
      </c>
      <c r="B46" s="66">
        <v>7</v>
      </c>
      <c r="C46" s="67">
        <v>89</v>
      </c>
      <c r="D46" s="83">
        <v>18</v>
      </c>
      <c r="E46" s="106">
        <v>2</v>
      </c>
      <c r="F46" s="78">
        <v>0</v>
      </c>
      <c r="G46" s="78">
        <v>1</v>
      </c>
      <c r="H46" s="78">
        <v>0</v>
      </c>
      <c r="I46" s="79">
        <v>1</v>
      </c>
      <c r="J46" s="63">
        <f t="shared" si="5"/>
        <v>7</v>
      </c>
      <c r="K46" s="28"/>
      <c r="L46" s="50">
        <f t="shared" si="3"/>
        <v>18184987</v>
      </c>
      <c r="M46" s="71">
        <v>12297460</v>
      </c>
      <c r="N46" s="71">
        <v>390300</v>
      </c>
      <c r="O46" s="71">
        <v>877727</v>
      </c>
      <c r="P46" s="71">
        <v>259542</v>
      </c>
      <c r="Q46" s="71">
        <v>737856</v>
      </c>
      <c r="R46" s="71">
        <v>370811</v>
      </c>
      <c r="S46" s="71">
        <v>281448</v>
      </c>
      <c r="T46" s="72">
        <v>227200</v>
      </c>
      <c r="U46" s="72">
        <v>0</v>
      </c>
      <c r="V46" s="72">
        <v>1167535</v>
      </c>
      <c r="W46" s="71">
        <v>1575108</v>
      </c>
      <c r="X46" s="71">
        <f t="shared" si="4"/>
        <v>18184987</v>
      </c>
      <c r="Y46" s="21"/>
      <c r="Z46" s="21"/>
    </row>
    <row r="47" spans="1:26" s="29" customFormat="1" ht="27.95" customHeight="1">
      <c r="A47" s="53" t="s">
        <v>19</v>
      </c>
      <c r="B47" s="66">
        <v>8</v>
      </c>
      <c r="C47" s="67">
        <v>114</v>
      </c>
      <c r="D47" s="83">
        <v>16</v>
      </c>
      <c r="E47" s="106">
        <v>3</v>
      </c>
      <c r="F47" s="78">
        <v>0</v>
      </c>
      <c r="G47" s="78">
        <v>1</v>
      </c>
      <c r="H47" s="78">
        <v>0</v>
      </c>
      <c r="I47" s="79">
        <v>1</v>
      </c>
      <c r="J47" s="63">
        <f t="shared" si="5"/>
        <v>8</v>
      </c>
      <c r="K47" s="28"/>
      <c r="L47" s="50">
        <f t="shared" si="3"/>
        <v>18627725</v>
      </c>
      <c r="M47" s="71">
        <v>12431589</v>
      </c>
      <c r="N47" s="71">
        <v>390300</v>
      </c>
      <c r="O47" s="71">
        <v>985062</v>
      </c>
      <c r="P47" s="71">
        <v>291326</v>
      </c>
      <c r="Q47" s="71">
        <v>736975</v>
      </c>
      <c r="R47" s="71">
        <v>297948</v>
      </c>
      <c r="S47" s="71">
        <v>205488</v>
      </c>
      <c r="T47" s="72">
        <v>205320</v>
      </c>
      <c r="U47" s="72">
        <v>0</v>
      </c>
      <c r="V47" s="72">
        <v>1508535</v>
      </c>
      <c r="W47" s="71">
        <v>1575182</v>
      </c>
      <c r="X47" s="71">
        <f t="shared" si="4"/>
        <v>18627725</v>
      </c>
      <c r="Y47" s="21"/>
      <c r="Z47" s="21"/>
    </row>
    <row r="48" spans="1:26" s="29" customFormat="1" ht="27.95" customHeight="1">
      <c r="A48" s="53" t="s">
        <v>70</v>
      </c>
      <c r="B48" s="66">
        <v>17</v>
      </c>
      <c r="C48" s="67">
        <v>211</v>
      </c>
      <c r="D48" s="83">
        <v>36</v>
      </c>
      <c r="E48" s="106">
        <v>2</v>
      </c>
      <c r="F48" s="78">
        <v>0</v>
      </c>
      <c r="G48" s="78">
        <v>1</v>
      </c>
      <c r="H48" s="78">
        <v>0</v>
      </c>
      <c r="I48" s="79">
        <v>0</v>
      </c>
      <c r="J48" s="63">
        <f t="shared" si="5"/>
        <v>0</v>
      </c>
      <c r="K48" s="28"/>
      <c r="L48" s="50">
        <f t="shared" si="3"/>
        <v>37630394</v>
      </c>
      <c r="M48" s="71">
        <v>26260116</v>
      </c>
      <c r="N48" s="71"/>
      <c r="O48" s="71">
        <v>2076088</v>
      </c>
      <c r="P48" s="71">
        <v>613898</v>
      </c>
      <c r="Q48" s="71">
        <v>1538680</v>
      </c>
      <c r="R48" s="71">
        <v>567007</v>
      </c>
      <c r="S48" s="71">
        <v>434946</v>
      </c>
      <c r="T48" s="72">
        <v>420000</v>
      </c>
      <c r="U48" s="72">
        <v>0</v>
      </c>
      <c r="V48" s="72">
        <v>2505365</v>
      </c>
      <c r="W48" s="71">
        <v>3214294</v>
      </c>
      <c r="X48" s="71">
        <f t="shared" si="4"/>
        <v>37630394</v>
      </c>
      <c r="Y48" s="21"/>
      <c r="Z48" s="21"/>
    </row>
    <row r="49" spans="1:26" s="29" customFormat="1" ht="27.95" customHeight="1">
      <c r="A49" s="53" t="s">
        <v>39</v>
      </c>
      <c r="B49" s="66">
        <v>7</v>
      </c>
      <c r="C49" s="67">
        <v>40</v>
      </c>
      <c r="D49" s="83">
        <v>16</v>
      </c>
      <c r="E49" s="106">
        <v>2</v>
      </c>
      <c r="F49" s="78">
        <v>0</v>
      </c>
      <c r="G49" s="78">
        <v>1</v>
      </c>
      <c r="H49" s="78">
        <v>0</v>
      </c>
      <c r="I49" s="79">
        <v>0</v>
      </c>
      <c r="J49" s="63">
        <f t="shared" si="5"/>
        <v>7</v>
      </c>
      <c r="K49" s="28"/>
      <c r="L49" s="50">
        <f t="shared" si="3"/>
        <v>17794356</v>
      </c>
      <c r="M49" s="71">
        <v>12289960</v>
      </c>
      <c r="N49" s="71">
        <v>0</v>
      </c>
      <c r="O49" s="71">
        <v>974028</v>
      </c>
      <c r="P49" s="71">
        <v>288037</v>
      </c>
      <c r="Q49" s="71">
        <v>715512</v>
      </c>
      <c r="R49" s="71">
        <v>265344</v>
      </c>
      <c r="S49" s="71">
        <v>209484</v>
      </c>
      <c r="T49" s="72">
        <v>199200</v>
      </c>
      <c r="U49" s="72">
        <v>0</v>
      </c>
      <c r="V49" s="72">
        <v>1335345</v>
      </c>
      <c r="W49" s="71">
        <v>1517446</v>
      </c>
      <c r="X49" s="71">
        <f t="shared" si="4"/>
        <v>17794356</v>
      </c>
      <c r="Y49" s="21"/>
      <c r="Z49" s="21"/>
    </row>
    <row r="50" spans="1:26" s="29" customFormat="1" ht="27.95" customHeight="1">
      <c r="A50" s="53" t="s">
        <v>40</v>
      </c>
      <c r="B50" s="66">
        <v>6</v>
      </c>
      <c r="C50" s="67">
        <v>14</v>
      </c>
      <c r="D50" s="83">
        <v>13</v>
      </c>
      <c r="E50" s="106">
        <v>0</v>
      </c>
      <c r="F50" s="78">
        <v>0</v>
      </c>
      <c r="G50" s="78">
        <v>0</v>
      </c>
      <c r="H50" s="78">
        <v>0</v>
      </c>
      <c r="I50" s="79">
        <v>0</v>
      </c>
      <c r="J50" s="63">
        <f t="shared" si="5"/>
        <v>6</v>
      </c>
      <c r="K50" s="28"/>
      <c r="L50" s="50">
        <f t="shared" si="3"/>
        <v>12123425</v>
      </c>
      <c r="M50" s="71">
        <v>8667466</v>
      </c>
      <c r="N50" s="71">
        <v>0</v>
      </c>
      <c r="O50" s="71">
        <v>450362</v>
      </c>
      <c r="P50" s="71">
        <v>133195</v>
      </c>
      <c r="Q50" s="71">
        <v>505759</v>
      </c>
      <c r="R50" s="71">
        <v>356892</v>
      </c>
      <c r="S50" s="71">
        <v>284904</v>
      </c>
      <c r="T50" s="72">
        <v>159200</v>
      </c>
      <c r="U50" s="72">
        <v>0</v>
      </c>
      <c r="V50" s="72">
        <v>485405</v>
      </c>
      <c r="W50" s="71">
        <v>1080242</v>
      </c>
      <c r="X50" s="71">
        <f t="shared" si="4"/>
        <v>12123425</v>
      </c>
      <c r="Y50" s="21"/>
      <c r="Z50" s="21"/>
    </row>
    <row r="51" spans="1:26" s="29" customFormat="1" ht="27.95" customHeight="1">
      <c r="A51" s="53" t="s">
        <v>42</v>
      </c>
      <c r="B51" s="66">
        <v>5</v>
      </c>
      <c r="C51" s="67">
        <v>16</v>
      </c>
      <c r="D51" s="83">
        <v>12</v>
      </c>
      <c r="E51" s="106">
        <v>0</v>
      </c>
      <c r="F51" s="78">
        <v>0</v>
      </c>
      <c r="G51" s="78">
        <v>0</v>
      </c>
      <c r="H51" s="78">
        <v>0</v>
      </c>
      <c r="I51" s="20">
        <v>0</v>
      </c>
      <c r="J51" s="63">
        <f t="shared" si="5"/>
        <v>5</v>
      </c>
      <c r="K51" s="28"/>
      <c r="L51" s="50">
        <f t="shared" si="3"/>
        <v>13456072</v>
      </c>
      <c r="M51" s="437">
        <v>9258683</v>
      </c>
      <c r="N51" s="437"/>
      <c r="O51" s="437">
        <v>807364</v>
      </c>
      <c r="P51" s="437">
        <v>238738</v>
      </c>
      <c r="Q51" s="437">
        <v>542347</v>
      </c>
      <c r="R51" s="437">
        <v>134532</v>
      </c>
      <c r="S51" s="437">
        <v>104112</v>
      </c>
      <c r="T51" s="438">
        <v>190600</v>
      </c>
      <c r="U51" s="438">
        <v>0</v>
      </c>
      <c r="V51" s="438">
        <v>1044655</v>
      </c>
      <c r="W51" s="437">
        <v>1135041</v>
      </c>
      <c r="X51" s="71">
        <f t="shared" si="4"/>
        <v>13456072</v>
      </c>
      <c r="Y51" s="21"/>
      <c r="Z51" s="21"/>
    </row>
    <row r="52" spans="1:26" s="29" customFormat="1" ht="27.95" customHeight="1">
      <c r="A52" s="53" t="s">
        <v>41</v>
      </c>
      <c r="B52" s="66">
        <v>7</v>
      </c>
      <c r="C52" s="67">
        <v>14</v>
      </c>
      <c r="D52" s="83">
        <v>14</v>
      </c>
      <c r="E52" s="106">
        <v>1</v>
      </c>
      <c r="F52" s="78">
        <v>0</v>
      </c>
      <c r="G52" s="78">
        <v>1</v>
      </c>
      <c r="H52" s="78">
        <v>0</v>
      </c>
      <c r="I52" s="79">
        <v>1</v>
      </c>
      <c r="J52" s="63">
        <f t="shared" si="5"/>
        <v>7</v>
      </c>
      <c r="K52" s="28"/>
      <c r="L52" s="50">
        <f t="shared" si="3"/>
        <v>16501393</v>
      </c>
      <c r="M52" s="71">
        <v>11203761</v>
      </c>
      <c r="N52" s="71">
        <v>464148</v>
      </c>
      <c r="O52" s="71">
        <v>742985</v>
      </c>
      <c r="P52" s="71">
        <v>219717</v>
      </c>
      <c r="Q52" s="71">
        <v>683739</v>
      </c>
      <c r="R52" s="71">
        <v>308328</v>
      </c>
      <c r="S52" s="71">
        <v>224208</v>
      </c>
      <c r="T52" s="72">
        <v>222800</v>
      </c>
      <c r="U52" s="72">
        <v>0</v>
      </c>
      <c r="V52" s="72">
        <v>1132536</v>
      </c>
      <c r="W52" s="71">
        <v>1299171</v>
      </c>
      <c r="X52" s="71">
        <f t="shared" si="4"/>
        <v>16501393</v>
      </c>
      <c r="Y52" s="21"/>
      <c r="Z52" s="21"/>
    </row>
    <row r="53" spans="1:26" s="29" customFormat="1" ht="27.95" customHeight="1">
      <c r="A53" s="53" t="s">
        <v>43</v>
      </c>
      <c r="B53" s="66">
        <v>7</v>
      </c>
      <c r="C53" s="67">
        <v>65</v>
      </c>
      <c r="D53" s="83">
        <v>16</v>
      </c>
      <c r="E53" s="106">
        <v>2</v>
      </c>
      <c r="F53" s="78">
        <v>0</v>
      </c>
      <c r="G53" s="78">
        <v>1</v>
      </c>
      <c r="H53" s="78">
        <v>0</v>
      </c>
      <c r="I53" s="79">
        <v>0</v>
      </c>
      <c r="J53" s="63">
        <f t="shared" si="5"/>
        <v>7</v>
      </c>
      <c r="K53" s="28"/>
      <c r="L53" s="50">
        <f t="shared" si="3"/>
        <v>17731638</v>
      </c>
      <c r="M53" s="71">
        <v>12210868</v>
      </c>
      <c r="N53" s="71"/>
      <c r="O53" s="71">
        <v>920426</v>
      </c>
      <c r="P53" s="71">
        <v>272167</v>
      </c>
      <c r="Q53" s="71">
        <v>715332</v>
      </c>
      <c r="R53" s="71">
        <v>312048</v>
      </c>
      <c r="S53" s="71">
        <v>258840</v>
      </c>
      <c r="T53" s="72">
        <v>171200</v>
      </c>
      <c r="U53" s="72">
        <v>0</v>
      </c>
      <c r="V53" s="72">
        <v>1354210</v>
      </c>
      <c r="W53" s="71">
        <v>1516547</v>
      </c>
      <c r="X53" s="71">
        <f t="shared" si="4"/>
        <v>17731638</v>
      </c>
      <c r="Y53" s="21"/>
      <c r="Z53" s="21"/>
    </row>
    <row r="54" spans="1:26" s="29" customFormat="1" ht="27.95" customHeight="1">
      <c r="A54" s="53" t="s">
        <v>38</v>
      </c>
      <c r="B54" s="66">
        <v>7</v>
      </c>
      <c r="C54" s="67">
        <v>43</v>
      </c>
      <c r="D54" s="83">
        <v>16</v>
      </c>
      <c r="E54" s="106">
        <v>2</v>
      </c>
      <c r="F54" s="78">
        <v>0</v>
      </c>
      <c r="G54" s="78">
        <v>1</v>
      </c>
      <c r="H54" s="78">
        <v>0</v>
      </c>
      <c r="I54" s="79">
        <v>1</v>
      </c>
      <c r="J54" s="63">
        <f t="shared" si="5"/>
        <v>7</v>
      </c>
      <c r="K54" s="28"/>
      <c r="L54" s="50">
        <f t="shared" si="3"/>
        <v>16453808</v>
      </c>
      <c r="M54" s="71">
        <v>10990515</v>
      </c>
      <c r="N54" s="71">
        <v>390300</v>
      </c>
      <c r="O54" s="71">
        <v>850133</v>
      </c>
      <c r="P54" s="71">
        <v>251372</v>
      </c>
      <c r="Q54" s="71">
        <v>659487</v>
      </c>
      <c r="R54" s="71">
        <v>301668</v>
      </c>
      <c r="S54" s="71">
        <v>208224</v>
      </c>
      <c r="T54" s="72">
        <v>196000</v>
      </c>
      <c r="U54" s="72">
        <v>0</v>
      </c>
      <c r="V54" s="72">
        <v>1203600</v>
      </c>
      <c r="W54" s="71">
        <v>1402509</v>
      </c>
      <c r="X54" s="71">
        <f t="shared" si="4"/>
        <v>16453808</v>
      </c>
      <c r="Y54" s="21"/>
      <c r="Z54" s="21"/>
    </row>
    <row r="55" spans="1:26" s="29" customFormat="1" ht="27.95" customHeight="1">
      <c r="A55" s="53" t="s">
        <v>156</v>
      </c>
      <c r="B55" s="66">
        <v>8</v>
      </c>
      <c r="C55" s="67">
        <v>56</v>
      </c>
      <c r="D55" s="447">
        <v>18</v>
      </c>
      <c r="E55" s="106">
        <v>2</v>
      </c>
      <c r="F55" s="78">
        <v>0</v>
      </c>
      <c r="G55" s="78">
        <v>1</v>
      </c>
      <c r="H55" s="78">
        <v>0</v>
      </c>
      <c r="I55" s="79">
        <v>0</v>
      </c>
      <c r="J55" s="63">
        <f t="shared" si="5"/>
        <v>8</v>
      </c>
      <c r="K55" s="28"/>
      <c r="L55" s="50">
        <f t="shared" si="3"/>
        <v>18978272</v>
      </c>
      <c r="M55" s="71">
        <v>13554524</v>
      </c>
      <c r="N55" s="71"/>
      <c r="O55" s="71">
        <v>889589</v>
      </c>
      <c r="P55" s="71">
        <v>263058</v>
      </c>
      <c r="Q55" s="71">
        <v>761502</v>
      </c>
      <c r="R55" s="71">
        <v>313908</v>
      </c>
      <c r="S55" s="71">
        <v>274032</v>
      </c>
      <c r="T55" s="72">
        <v>175200</v>
      </c>
      <c r="U55" s="72"/>
      <c r="V55" s="72">
        <v>1193670</v>
      </c>
      <c r="W55" s="71">
        <v>1552789</v>
      </c>
      <c r="X55" s="71">
        <f t="shared" si="4"/>
        <v>18978272</v>
      </c>
      <c r="Y55" s="21"/>
      <c r="Z55" s="21"/>
    </row>
    <row r="56" spans="1:26" s="29" customFormat="1" ht="27.95" customHeight="1">
      <c r="A56" s="53" t="s">
        <v>157</v>
      </c>
      <c r="B56" s="66">
        <v>4</v>
      </c>
      <c r="C56" s="67">
        <v>16</v>
      </c>
      <c r="D56" s="83">
        <v>10</v>
      </c>
      <c r="E56" s="106">
        <v>0</v>
      </c>
      <c r="F56" s="78">
        <v>0</v>
      </c>
      <c r="G56" s="78">
        <v>0</v>
      </c>
      <c r="H56" s="78">
        <v>0</v>
      </c>
      <c r="I56" s="79">
        <v>0</v>
      </c>
      <c r="J56" s="63">
        <f t="shared" si="5"/>
        <v>4</v>
      </c>
      <c r="K56" s="28"/>
      <c r="L56" s="50">
        <f t="shared" si="3"/>
        <v>12879970</v>
      </c>
      <c r="M56" s="71">
        <v>9078481</v>
      </c>
      <c r="N56" s="71"/>
      <c r="O56" s="71">
        <v>626578</v>
      </c>
      <c r="P56" s="71">
        <v>185304</v>
      </c>
      <c r="Q56" s="71">
        <v>532308</v>
      </c>
      <c r="R56" s="71">
        <v>224220</v>
      </c>
      <c r="S56" s="71">
        <v>182160</v>
      </c>
      <c r="T56" s="72">
        <v>176800</v>
      </c>
      <c r="U56" s="72"/>
      <c r="V56" s="72">
        <v>808174</v>
      </c>
      <c r="W56" s="71">
        <v>1065945</v>
      </c>
      <c r="X56" s="71">
        <f t="shared" si="4"/>
        <v>12879970</v>
      </c>
      <c r="Y56" s="21"/>
      <c r="Z56" s="21"/>
    </row>
    <row r="57" spans="1:26" s="29" customFormat="1" ht="27.95" customHeight="1">
      <c r="A57" s="53" t="s">
        <v>71</v>
      </c>
      <c r="B57" s="66">
        <v>7</v>
      </c>
      <c r="C57" s="67">
        <v>10</v>
      </c>
      <c r="D57" s="83">
        <v>15</v>
      </c>
      <c r="E57" s="106">
        <v>1</v>
      </c>
      <c r="F57" s="78">
        <v>0</v>
      </c>
      <c r="G57" s="78">
        <v>1</v>
      </c>
      <c r="H57" s="78">
        <v>0</v>
      </c>
      <c r="I57" s="79">
        <v>0</v>
      </c>
      <c r="J57" s="63">
        <f t="shared" si="5"/>
        <v>7</v>
      </c>
      <c r="K57" s="28"/>
      <c r="L57" s="50">
        <f t="shared" si="3"/>
        <v>16052964</v>
      </c>
      <c r="M57" s="71">
        <v>11312917</v>
      </c>
      <c r="N57" s="71"/>
      <c r="O57" s="71">
        <v>868247</v>
      </c>
      <c r="P57" s="71">
        <v>256730</v>
      </c>
      <c r="Q57" s="71">
        <v>665322</v>
      </c>
      <c r="R57" s="71">
        <v>179376</v>
      </c>
      <c r="S57" s="71">
        <v>156096</v>
      </c>
      <c r="T57" s="72">
        <v>195200</v>
      </c>
      <c r="U57" s="72"/>
      <c r="V57" s="72">
        <v>1100186</v>
      </c>
      <c r="W57" s="71">
        <v>1318890</v>
      </c>
      <c r="X57" s="71">
        <f t="shared" si="4"/>
        <v>16052964</v>
      </c>
      <c r="Y57" s="21"/>
      <c r="Z57" s="21"/>
    </row>
    <row r="58" spans="1:26" s="29" customFormat="1" ht="27.95" customHeight="1">
      <c r="A58" s="53" t="s">
        <v>20</v>
      </c>
      <c r="B58" s="66">
        <v>7</v>
      </c>
      <c r="C58" s="67">
        <v>25</v>
      </c>
      <c r="D58" s="83">
        <v>14</v>
      </c>
      <c r="E58" s="106">
        <v>1</v>
      </c>
      <c r="F58" s="78">
        <v>0</v>
      </c>
      <c r="G58" s="78">
        <v>1</v>
      </c>
      <c r="H58" s="78">
        <v>0</v>
      </c>
      <c r="I58" s="79">
        <v>0</v>
      </c>
      <c r="J58" s="63">
        <f t="shared" si="5"/>
        <v>7</v>
      </c>
      <c r="K58" s="28"/>
      <c r="L58" s="50">
        <f t="shared" si="3"/>
        <v>14773400</v>
      </c>
      <c r="M58" s="71">
        <v>10435645</v>
      </c>
      <c r="N58" s="71"/>
      <c r="O58" s="71">
        <v>725188</v>
      </c>
      <c r="P58" s="71">
        <v>214442</v>
      </c>
      <c r="Q58" s="71">
        <v>597954</v>
      </c>
      <c r="R58" s="71">
        <v>266739</v>
      </c>
      <c r="S58" s="71">
        <v>211410</v>
      </c>
      <c r="T58" s="72">
        <v>143000</v>
      </c>
      <c r="U58" s="72"/>
      <c r="V58" s="72">
        <v>933948</v>
      </c>
      <c r="W58" s="71">
        <v>1245074</v>
      </c>
      <c r="X58" s="71">
        <f t="shared" si="4"/>
        <v>14773400</v>
      </c>
      <c r="Y58" s="21"/>
      <c r="Z58" s="21"/>
    </row>
    <row r="59" spans="1:26" s="29" customFormat="1" ht="27.95" customHeight="1">
      <c r="A59" s="53" t="s">
        <v>72</v>
      </c>
      <c r="B59" s="66">
        <v>24</v>
      </c>
      <c r="C59" s="67">
        <v>298</v>
      </c>
      <c r="D59" s="83">
        <v>51</v>
      </c>
      <c r="E59" s="106">
        <v>2</v>
      </c>
      <c r="F59" s="78">
        <v>1</v>
      </c>
      <c r="G59" s="78">
        <v>0</v>
      </c>
      <c r="H59" s="78">
        <v>0</v>
      </c>
      <c r="I59" s="79">
        <v>1</v>
      </c>
      <c r="J59" s="63">
        <f t="shared" si="5"/>
        <v>0</v>
      </c>
      <c r="K59" s="28"/>
      <c r="L59" s="50">
        <f t="shared" si="3"/>
        <v>56979992</v>
      </c>
      <c r="M59" s="71">
        <v>39315574</v>
      </c>
      <c r="N59" s="71">
        <v>390300</v>
      </c>
      <c r="O59" s="71">
        <v>3370010</v>
      </c>
      <c r="P59" s="71">
        <v>996600</v>
      </c>
      <c r="Q59" s="71">
        <v>2323295</v>
      </c>
      <c r="R59" s="71">
        <v>652980</v>
      </c>
      <c r="S59" s="71">
        <v>488304</v>
      </c>
      <c r="T59" s="72">
        <v>565200</v>
      </c>
      <c r="U59" s="72">
        <v>0</v>
      </c>
      <c r="V59" s="72">
        <v>4055715</v>
      </c>
      <c r="W59" s="71">
        <v>4822014</v>
      </c>
      <c r="X59" s="71">
        <f t="shared" si="4"/>
        <v>56979992</v>
      </c>
      <c r="Y59" s="21"/>
      <c r="Z59" s="21"/>
    </row>
    <row r="60" spans="1:26" s="29" customFormat="1" ht="27.95" customHeight="1">
      <c r="A60" s="53" t="s">
        <v>73</v>
      </c>
      <c r="B60" s="66">
        <v>7</v>
      </c>
      <c r="C60" s="67">
        <v>40</v>
      </c>
      <c r="D60" s="83">
        <v>16</v>
      </c>
      <c r="E60" s="106">
        <v>2</v>
      </c>
      <c r="F60" s="78">
        <v>0</v>
      </c>
      <c r="G60" s="78">
        <v>1</v>
      </c>
      <c r="H60" s="78">
        <v>0</v>
      </c>
      <c r="I60" s="79">
        <v>1</v>
      </c>
      <c r="J60" s="63">
        <f t="shared" si="5"/>
        <v>7</v>
      </c>
      <c r="K60" s="28"/>
      <c r="L60" s="50">
        <f t="shared" si="3"/>
        <v>18433860</v>
      </c>
      <c r="M60" s="71">
        <v>12495408</v>
      </c>
      <c r="N60" s="71">
        <v>390300</v>
      </c>
      <c r="O60" s="71">
        <v>919934</v>
      </c>
      <c r="P60" s="71">
        <v>272031</v>
      </c>
      <c r="Q60" s="71">
        <v>758590</v>
      </c>
      <c r="R60" s="71">
        <v>344652</v>
      </c>
      <c r="S60" s="71">
        <v>255384</v>
      </c>
      <c r="T60" s="72">
        <v>237000</v>
      </c>
      <c r="U60" s="72">
        <v>0</v>
      </c>
      <c r="V60" s="72">
        <v>1163830</v>
      </c>
      <c r="W60" s="71">
        <v>1596731</v>
      </c>
      <c r="X60" s="71">
        <f t="shared" si="4"/>
        <v>18433860</v>
      </c>
      <c r="Y60" s="21"/>
      <c r="Z60" s="21"/>
    </row>
    <row r="61" spans="1:26" s="29" customFormat="1" ht="27.95" customHeight="1">
      <c r="A61" s="53" t="s">
        <v>158</v>
      </c>
      <c r="B61" s="66">
        <v>7</v>
      </c>
      <c r="C61" s="67">
        <v>34</v>
      </c>
      <c r="D61" s="83">
        <v>18</v>
      </c>
      <c r="E61" s="106">
        <v>1</v>
      </c>
      <c r="F61" s="78">
        <v>0</v>
      </c>
      <c r="G61" s="78">
        <v>1</v>
      </c>
      <c r="H61" s="78">
        <v>0</v>
      </c>
      <c r="I61" s="79">
        <v>0</v>
      </c>
      <c r="J61" s="63">
        <f t="shared" si="5"/>
        <v>7</v>
      </c>
      <c r="K61" s="28"/>
      <c r="L61" s="50">
        <f t="shared" si="3"/>
        <v>17632374</v>
      </c>
      <c r="M61" s="71">
        <v>12321671</v>
      </c>
      <c r="N61" s="71"/>
      <c r="O61" s="71">
        <v>848445</v>
      </c>
      <c r="P61" s="71">
        <v>250892</v>
      </c>
      <c r="Q61" s="71">
        <v>716541</v>
      </c>
      <c r="R61" s="71">
        <v>353172</v>
      </c>
      <c r="S61" s="71">
        <v>280728</v>
      </c>
      <c r="T61" s="72">
        <v>160000</v>
      </c>
      <c r="U61" s="72">
        <v>0</v>
      </c>
      <c r="V61" s="72">
        <v>1168260</v>
      </c>
      <c r="W61" s="71">
        <v>1532665</v>
      </c>
      <c r="X61" s="71">
        <f t="shared" si="4"/>
        <v>17632374</v>
      </c>
      <c r="Y61" s="21"/>
      <c r="Z61" s="21"/>
    </row>
    <row r="62" spans="1:26" s="29" customFormat="1" ht="27.95" customHeight="1">
      <c r="A62" s="53" t="s">
        <v>21</v>
      </c>
      <c r="B62" s="66">
        <v>6</v>
      </c>
      <c r="C62" s="67">
        <v>12</v>
      </c>
      <c r="D62" s="83">
        <v>13</v>
      </c>
      <c r="E62" s="106">
        <v>0</v>
      </c>
      <c r="F62" s="78">
        <v>0</v>
      </c>
      <c r="G62" s="78">
        <v>0</v>
      </c>
      <c r="H62" s="78">
        <v>0</v>
      </c>
      <c r="I62" s="79">
        <v>0</v>
      </c>
      <c r="J62" s="63">
        <f t="shared" si="5"/>
        <v>6</v>
      </c>
      <c r="K62" s="28"/>
      <c r="L62" s="50">
        <f t="shared" si="3"/>
        <v>13144808</v>
      </c>
      <c r="M62" s="71">
        <v>9225138</v>
      </c>
      <c r="N62" s="71"/>
      <c r="O62" s="71">
        <v>710100</v>
      </c>
      <c r="P62" s="71">
        <v>210005</v>
      </c>
      <c r="Q62" s="71">
        <v>539151</v>
      </c>
      <c r="R62" s="71">
        <v>177516</v>
      </c>
      <c r="S62" s="71">
        <v>146088</v>
      </c>
      <c r="T62" s="72">
        <v>152800</v>
      </c>
      <c r="U62" s="72"/>
      <c r="V62" s="72">
        <v>847340</v>
      </c>
      <c r="W62" s="71">
        <v>1136670</v>
      </c>
      <c r="X62" s="71">
        <f t="shared" si="4"/>
        <v>13144808</v>
      </c>
      <c r="Y62" s="21"/>
      <c r="Z62" s="21"/>
    </row>
    <row r="63" spans="1:26" s="29" customFormat="1" ht="27.95" customHeight="1">
      <c r="A63" s="53" t="s">
        <v>22</v>
      </c>
      <c r="B63" s="66">
        <v>7</v>
      </c>
      <c r="C63" s="67">
        <v>48</v>
      </c>
      <c r="D63" s="83">
        <v>16</v>
      </c>
      <c r="E63" s="106">
        <v>2</v>
      </c>
      <c r="F63" s="78">
        <v>0</v>
      </c>
      <c r="G63" s="78">
        <v>1</v>
      </c>
      <c r="H63" s="78">
        <v>0</v>
      </c>
      <c r="I63" s="79">
        <v>0</v>
      </c>
      <c r="J63" s="63">
        <f t="shared" si="5"/>
        <v>7</v>
      </c>
      <c r="K63" s="28"/>
      <c r="L63" s="50">
        <f t="shared" si="3"/>
        <v>12891820</v>
      </c>
      <c r="M63" s="71">
        <v>9283039</v>
      </c>
      <c r="N63" s="71"/>
      <c r="O63" s="71">
        <v>321783</v>
      </c>
      <c r="P63" s="71">
        <v>95157</v>
      </c>
      <c r="Q63" s="71">
        <v>531456</v>
      </c>
      <c r="R63" s="71">
        <v>534408</v>
      </c>
      <c r="S63" s="71">
        <v>427536</v>
      </c>
      <c r="T63" s="72">
        <v>157600</v>
      </c>
      <c r="U63" s="72">
        <v>0</v>
      </c>
      <c r="V63" s="72">
        <v>329870</v>
      </c>
      <c r="W63" s="71">
        <v>1210971</v>
      </c>
      <c r="X63" s="71">
        <f t="shared" si="4"/>
        <v>12891820</v>
      </c>
      <c r="Y63" s="21"/>
      <c r="Z63" s="21"/>
    </row>
    <row r="64" spans="1:26" s="30" customFormat="1" ht="27.95" customHeight="1">
      <c r="A64" s="53" t="s">
        <v>23</v>
      </c>
      <c r="B64" s="66">
        <v>7</v>
      </c>
      <c r="C64" s="67">
        <v>38</v>
      </c>
      <c r="D64" s="83">
        <v>16</v>
      </c>
      <c r="E64" s="106">
        <v>2</v>
      </c>
      <c r="F64" s="78">
        <v>0</v>
      </c>
      <c r="G64" s="78">
        <v>1</v>
      </c>
      <c r="H64" s="78">
        <v>0</v>
      </c>
      <c r="I64" s="79">
        <v>0</v>
      </c>
      <c r="J64" s="63">
        <f t="shared" si="5"/>
        <v>7</v>
      </c>
      <c r="K64" s="28"/>
      <c r="L64" s="50">
        <f t="shared" si="3"/>
        <v>14936834</v>
      </c>
      <c r="M64" s="71">
        <v>10616214</v>
      </c>
      <c r="N64" s="71"/>
      <c r="O64" s="71">
        <v>565286</v>
      </c>
      <c r="P64" s="71">
        <v>167181</v>
      </c>
      <c r="Q64" s="71">
        <v>623823</v>
      </c>
      <c r="R64" s="71">
        <v>448440</v>
      </c>
      <c r="S64" s="71">
        <v>347040</v>
      </c>
      <c r="T64" s="72">
        <v>189000</v>
      </c>
      <c r="U64" s="72"/>
      <c r="V64" s="72">
        <v>664210</v>
      </c>
      <c r="W64" s="71">
        <v>1315640</v>
      </c>
      <c r="X64" s="71">
        <f t="shared" si="4"/>
        <v>14936834</v>
      </c>
      <c r="Y64" s="21"/>
      <c r="Z64" s="21"/>
    </row>
    <row r="65" spans="1:26" s="29" customFormat="1" ht="27.95" customHeight="1">
      <c r="A65" s="53" t="s">
        <v>24</v>
      </c>
      <c r="B65" s="66">
        <v>6</v>
      </c>
      <c r="C65" s="67">
        <v>15</v>
      </c>
      <c r="D65" s="83">
        <v>13</v>
      </c>
      <c r="E65" s="106">
        <v>0</v>
      </c>
      <c r="F65" s="78">
        <v>0</v>
      </c>
      <c r="G65" s="78">
        <v>0</v>
      </c>
      <c r="H65" s="78">
        <v>0</v>
      </c>
      <c r="I65" s="79">
        <v>1</v>
      </c>
      <c r="J65" s="63">
        <f t="shared" si="5"/>
        <v>6</v>
      </c>
      <c r="K65" s="28"/>
      <c r="L65" s="50">
        <f t="shared" si="3"/>
        <v>13349886</v>
      </c>
      <c r="M65" s="71">
        <v>9028414</v>
      </c>
      <c r="N65" s="71">
        <v>390300</v>
      </c>
      <c r="O65" s="71">
        <v>605309</v>
      </c>
      <c r="P65" s="71">
        <v>179012</v>
      </c>
      <c r="Q65" s="71">
        <v>539800</v>
      </c>
      <c r="R65" s="71">
        <v>297948</v>
      </c>
      <c r="S65" s="71">
        <v>232920</v>
      </c>
      <c r="T65" s="72">
        <v>174400</v>
      </c>
      <c r="U65" s="72">
        <v>0</v>
      </c>
      <c r="V65" s="72">
        <v>745305</v>
      </c>
      <c r="W65" s="71">
        <v>1156478</v>
      </c>
      <c r="X65" s="71">
        <f t="shared" si="4"/>
        <v>13349886</v>
      </c>
      <c r="Y65" s="21"/>
      <c r="Z65" s="21"/>
    </row>
    <row r="66" spans="1:26" s="29" customFormat="1" ht="27.95" customHeight="1">
      <c r="A66" s="53" t="s">
        <v>159</v>
      </c>
      <c r="B66" s="66">
        <v>17</v>
      </c>
      <c r="C66" s="67">
        <v>323</v>
      </c>
      <c r="D66" s="83">
        <v>35</v>
      </c>
      <c r="E66" s="106">
        <v>5</v>
      </c>
      <c r="F66" s="78">
        <v>1</v>
      </c>
      <c r="G66" s="78">
        <v>0</v>
      </c>
      <c r="H66" s="78">
        <v>0</v>
      </c>
      <c r="I66" s="79">
        <v>1</v>
      </c>
      <c r="J66" s="63">
        <f t="shared" si="5"/>
        <v>0</v>
      </c>
      <c r="K66" s="28"/>
      <c r="L66" s="50">
        <f t="shared" si="3"/>
        <v>40173428</v>
      </c>
      <c r="M66" s="71">
        <v>27450963</v>
      </c>
      <c r="N66" s="71">
        <v>390300</v>
      </c>
      <c r="O66" s="71">
        <v>2346473</v>
      </c>
      <c r="P66" s="71">
        <v>693960</v>
      </c>
      <c r="Q66" s="71">
        <v>1624844</v>
      </c>
      <c r="R66" s="71">
        <v>473604</v>
      </c>
      <c r="S66" s="71">
        <v>345024</v>
      </c>
      <c r="T66" s="72">
        <v>409000</v>
      </c>
      <c r="U66" s="72">
        <v>0</v>
      </c>
      <c r="V66" s="72">
        <v>3021365</v>
      </c>
      <c r="W66" s="71">
        <v>3417895</v>
      </c>
      <c r="X66" s="71">
        <f t="shared" si="4"/>
        <v>40173428</v>
      </c>
      <c r="Y66" s="21"/>
      <c r="Z66" s="21"/>
    </row>
    <row r="67" spans="1:26" s="29" customFormat="1" ht="27.95" customHeight="1">
      <c r="A67" s="53" t="s">
        <v>74</v>
      </c>
      <c r="B67" s="66">
        <v>7</v>
      </c>
      <c r="C67" s="67">
        <v>29</v>
      </c>
      <c r="D67" s="83">
        <v>14</v>
      </c>
      <c r="E67" s="106">
        <v>2</v>
      </c>
      <c r="F67" s="78">
        <v>0</v>
      </c>
      <c r="G67" s="78">
        <v>1</v>
      </c>
      <c r="H67" s="78">
        <v>0</v>
      </c>
      <c r="I67" s="79">
        <v>0</v>
      </c>
      <c r="J67" s="63">
        <f t="shared" si="5"/>
        <v>7</v>
      </c>
      <c r="K67" s="28"/>
      <c r="L67" s="50">
        <f t="shared" si="3"/>
        <v>12537565</v>
      </c>
      <c r="M67" s="71">
        <v>9023662</v>
      </c>
      <c r="N67" s="71"/>
      <c r="O67" s="71">
        <v>481101</v>
      </c>
      <c r="P67" s="71">
        <v>142274</v>
      </c>
      <c r="Q67" s="71">
        <v>518269</v>
      </c>
      <c r="R67" s="71">
        <v>358752</v>
      </c>
      <c r="S67" s="71">
        <v>286272</v>
      </c>
      <c r="T67" s="72">
        <v>118800</v>
      </c>
      <c r="U67" s="72"/>
      <c r="V67" s="72">
        <v>499635</v>
      </c>
      <c r="W67" s="71">
        <v>1108800</v>
      </c>
      <c r="X67" s="71">
        <f t="shared" si="4"/>
        <v>12537565</v>
      </c>
      <c r="Y67" s="21"/>
      <c r="Z67" s="21"/>
    </row>
    <row r="68" spans="1:26" s="29" customFormat="1" ht="27.95" customHeight="1">
      <c r="A68" s="53" t="s">
        <v>75</v>
      </c>
      <c r="B68" s="66">
        <v>7</v>
      </c>
      <c r="C68" s="67">
        <v>43</v>
      </c>
      <c r="D68" s="83">
        <v>16</v>
      </c>
      <c r="E68" s="106">
        <v>2</v>
      </c>
      <c r="F68" s="78">
        <v>0</v>
      </c>
      <c r="G68" s="78">
        <v>1</v>
      </c>
      <c r="H68" s="78">
        <v>0</v>
      </c>
      <c r="I68" s="79">
        <v>0</v>
      </c>
      <c r="J68" s="63">
        <f t="shared" si="5"/>
        <v>7</v>
      </c>
      <c r="K68" s="28"/>
      <c r="L68" s="50">
        <f t="shared" si="3"/>
        <v>16159336</v>
      </c>
      <c r="M68" s="71">
        <v>11271582</v>
      </c>
      <c r="N68" s="71"/>
      <c r="O68" s="71">
        <v>838648</v>
      </c>
      <c r="P68" s="71">
        <v>247998</v>
      </c>
      <c r="Q68" s="71">
        <v>663253</v>
      </c>
      <c r="R68" s="71">
        <v>308328</v>
      </c>
      <c r="S68" s="71">
        <v>233640</v>
      </c>
      <c r="T68" s="72">
        <v>194800</v>
      </c>
      <c r="U68" s="72">
        <v>0</v>
      </c>
      <c r="V68" s="72">
        <v>1003760</v>
      </c>
      <c r="W68" s="71">
        <v>1397327</v>
      </c>
      <c r="X68" s="71">
        <f t="shared" si="4"/>
        <v>16159336</v>
      </c>
      <c r="Y68" s="21"/>
      <c r="Z68" s="21"/>
    </row>
    <row r="69" spans="1:26" s="29" customFormat="1" ht="27.95" customHeight="1">
      <c r="A69" s="53" t="s">
        <v>76</v>
      </c>
      <c r="B69" s="66">
        <v>7</v>
      </c>
      <c r="C69" s="67">
        <v>44</v>
      </c>
      <c r="D69" s="83">
        <v>16</v>
      </c>
      <c r="E69" s="106">
        <v>2</v>
      </c>
      <c r="F69" s="78">
        <v>0</v>
      </c>
      <c r="G69" s="78">
        <v>1</v>
      </c>
      <c r="H69" s="78">
        <v>0</v>
      </c>
      <c r="I69" s="79">
        <v>1</v>
      </c>
      <c r="J69" s="63">
        <f t="shared" si="5"/>
        <v>7</v>
      </c>
      <c r="K69" s="28"/>
      <c r="L69" s="50">
        <f t="shared" si="3"/>
        <v>18399548</v>
      </c>
      <c r="M69" s="71">
        <v>12212806</v>
      </c>
      <c r="N69" s="71">
        <v>390300</v>
      </c>
      <c r="O69" s="71">
        <v>996332</v>
      </c>
      <c r="P69" s="71">
        <v>294614</v>
      </c>
      <c r="Q69" s="71">
        <v>735848</v>
      </c>
      <c r="R69" s="71">
        <v>299808</v>
      </c>
      <c r="S69" s="71">
        <v>210312</v>
      </c>
      <c r="T69" s="72">
        <v>222800</v>
      </c>
      <c r="U69" s="72"/>
      <c r="V69" s="72">
        <v>1476210</v>
      </c>
      <c r="W69" s="71">
        <v>1560518</v>
      </c>
      <c r="X69" s="71">
        <f t="shared" si="4"/>
        <v>18399548</v>
      </c>
      <c r="Y69" s="21"/>
      <c r="Z69" s="21"/>
    </row>
    <row r="70" spans="1:26" s="29" customFormat="1" ht="27.95" customHeight="1">
      <c r="A70" s="53" t="s">
        <v>51</v>
      </c>
      <c r="B70" s="66">
        <v>7</v>
      </c>
      <c r="C70" s="67">
        <v>29</v>
      </c>
      <c r="D70" s="83">
        <v>14</v>
      </c>
      <c r="E70" s="106">
        <v>2</v>
      </c>
      <c r="F70" s="78">
        <v>0</v>
      </c>
      <c r="G70" s="78">
        <v>1</v>
      </c>
      <c r="H70" s="78">
        <v>0</v>
      </c>
      <c r="I70" s="79">
        <v>0</v>
      </c>
      <c r="J70" s="63">
        <f t="shared" si="5"/>
        <v>7</v>
      </c>
      <c r="K70" s="28"/>
      <c r="L70" s="50">
        <f t="shared" ref="L70:L107" si="6">SUM(X70)</f>
        <v>15681744</v>
      </c>
      <c r="M70" s="71">
        <v>10839981</v>
      </c>
      <c r="N70" s="71">
        <v>0</v>
      </c>
      <c r="O70" s="71">
        <v>844135</v>
      </c>
      <c r="P70" s="71">
        <v>249632</v>
      </c>
      <c r="Q70" s="71">
        <v>634015</v>
      </c>
      <c r="R70" s="71">
        <v>224220</v>
      </c>
      <c r="S70" s="71">
        <v>182160</v>
      </c>
      <c r="T70" s="72">
        <v>199200</v>
      </c>
      <c r="U70" s="72">
        <v>0</v>
      </c>
      <c r="V70" s="72">
        <v>1179715</v>
      </c>
      <c r="W70" s="71">
        <v>1328686</v>
      </c>
      <c r="X70" s="71">
        <f t="shared" si="4"/>
        <v>15681744</v>
      </c>
      <c r="Y70" s="21"/>
      <c r="Z70" s="21"/>
    </row>
    <row r="71" spans="1:26" s="29" customFormat="1" ht="27.95" customHeight="1">
      <c r="A71" s="53" t="s">
        <v>160</v>
      </c>
      <c r="B71" s="66">
        <v>9</v>
      </c>
      <c r="C71" s="67">
        <v>98</v>
      </c>
      <c r="D71" s="83">
        <v>20</v>
      </c>
      <c r="E71" s="106">
        <v>2</v>
      </c>
      <c r="F71" s="78">
        <v>0</v>
      </c>
      <c r="G71" s="78">
        <v>1</v>
      </c>
      <c r="H71" s="78">
        <v>0</v>
      </c>
      <c r="I71" s="79">
        <v>0</v>
      </c>
      <c r="J71" s="63">
        <f t="shared" ref="J71:J107" si="7">+IF(B71&lt;=10,B71,0)</f>
        <v>9</v>
      </c>
      <c r="K71" s="28"/>
      <c r="L71" s="50">
        <f t="shared" si="6"/>
        <v>20005199</v>
      </c>
      <c r="M71" s="71">
        <v>14155738</v>
      </c>
      <c r="N71" s="71"/>
      <c r="O71" s="71">
        <v>1035704</v>
      </c>
      <c r="P71" s="71">
        <v>306275</v>
      </c>
      <c r="Q71" s="71">
        <v>831307</v>
      </c>
      <c r="R71" s="71">
        <v>310188</v>
      </c>
      <c r="S71" s="71">
        <v>252288</v>
      </c>
      <c r="T71" s="72">
        <v>237600</v>
      </c>
      <c r="U71" s="72"/>
      <c r="V71" s="72">
        <v>1147180</v>
      </c>
      <c r="W71" s="71">
        <v>1728919</v>
      </c>
      <c r="X71" s="71">
        <f t="shared" si="4"/>
        <v>20005199</v>
      </c>
      <c r="Y71" s="21"/>
      <c r="Z71" s="21"/>
    </row>
    <row r="72" spans="1:26" s="29" customFormat="1" ht="27.95" customHeight="1">
      <c r="A72" s="53" t="s">
        <v>161</v>
      </c>
      <c r="B72" s="66">
        <v>6</v>
      </c>
      <c r="C72" s="67">
        <v>17</v>
      </c>
      <c r="D72" s="83">
        <v>13</v>
      </c>
      <c r="E72" s="106">
        <v>0</v>
      </c>
      <c r="F72" s="78">
        <v>0</v>
      </c>
      <c r="G72" s="78">
        <v>0</v>
      </c>
      <c r="H72" s="78">
        <v>0</v>
      </c>
      <c r="I72" s="79">
        <v>1</v>
      </c>
      <c r="J72" s="63">
        <f t="shared" si="7"/>
        <v>6</v>
      </c>
      <c r="K72" s="28"/>
      <c r="L72" s="50">
        <f t="shared" si="6"/>
        <v>14429685</v>
      </c>
      <c r="M72" s="71">
        <v>9707630</v>
      </c>
      <c r="N72" s="71">
        <v>390300</v>
      </c>
      <c r="O72" s="71">
        <v>760603</v>
      </c>
      <c r="P72" s="71">
        <v>224934</v>
      </c>
      <c r="Q72" s="71">
        <v>588821</v>
      </c>
      <c r="R72" s="71">
        <v>211980</v>
      </c>
      <c r="S72" s="71">
        <v>154368</v>
      </c>
      <c r="T72" s="72">
        <v>198800</v>
      </c>
      <c r="U72" s="72"/>
      <c r="V72" s="72">
        <v>945075</v>
      </c>
      <c r="W72" s="71">
        <v>1247174</v>
      </c>
      <c r="X72" s="71">
        <f t="shared" ref="X72:X106" si="8">SUM(M72:W72)</f>
        <v>14429685</v>
      </c>
      <c r="Y72" s="21"/>
      <c r="Z72" s="21"/>
    </row>
    <row r="73" spans="1:26" s="29" customFormat="1" ht="27.95" customHeight="1">
      <c r="A73" s="53" t="s">
        <v>77</v>
      </c>
      <c r="B73" s="66">
        <v>7</v>
      </c>
      <c r="C73" s="67">
        <v>25</v>
      </c>
      <c r="D73" s="83">
        <v>14</v>
      </c>
      <c r="E73" s="106">
        <v>1</v>
      </c>
      <c r="F73" s="78">
        <v>0</v>
      </c>
      <c r="G73" s="78">
        <v>1</v>
      </c>
      <c r="H73" s="78">
        <v>0</v>
      </c>
      <c r="I73" s="79">
        <v>0</v>
      </c>
      <c r="J73" s="63">
        <f t="shared" si="7"/>
        <v>7</v>
      </c>
      <c r="K73" s="28"/>
      <c r="L73" s="50">
        <f t="shared" si="6"/>
        <v>12220606</v>
      </c>
      <c r="M73" s="71">
        <v>8791810</v>
      </c>
      <c r="N73" s="71"/>
      <c r="O73" s="71">
        <v>489693</v>
      </c>
      <c r="P73" s="71">
        <v>144805</v>
      </c>
      <c r="Q73" s="71">
        <v>511883</v>
      </c>
      <c r="R73" s="71">
        <v>313908</v>
      </c>
      <c r="S73" s="71">
        <v>258480</v>
      </c>
      <c r="T73" s="72">
        <v>126800</v>
      </c>
      <c r="U73" s="72"/>
      <c r="V73" s="72">
        <v>496020</v>
      </c>
      <c r="W73" s="71">
        <v>1087207</v>
      </c>
      <c r="X73" s="71">
        <f t="shared" si="8"/>
        <v>12220606</v>
      </c>
      <c r="Y73" s="21"/>
      <c r="Z73" s="21"/>
    </row>
    <row r="74" spans="1:26" s="29" customFormat="1" ht="27.95" customHeight="1">
      <c r="A74" s="53" t="s">
        <v>78</v>
      </c>
      <c r="B74" s="66">
        <v>7</v>
      </c>
      <c r="C74" s="67">
        <v>25</v>
      </c>
      <c r="D74" s="83">
        <v>14</v>
      </c>
      <c r="E74" s="106">
        <v>1</v>
      </c>
      <c r="F74" s="78">
        <v>0</v>
      </c>
      <c r="G74" s="78">
        <v>1</v>
      </c>
      <c r="H74" s="78">
        <v>0</v>
      </c>
      <c r="I74" s="79">
        <v>0</v>
      </c>
      <c r="J74" s="63">
        <f t="shared" si="7"/>
        <v>7</v>
      </c>
      <c r="K74" s="28"/>
      <c r="L74" s="50">
        <f t="shared" si="6"/>
        <v>15450713</v>
      </c>
      <c r="M74" s="71">
        <v>10670590</v>
      </c>
      <c r="N74" s="71"/>
      <c r="O74" s="71">
        <v>799977</v>
      </c>
      <c r="P74" s="71">
        <v>236609</v>
      </c>
      <c r="Q74" s="71">
        <v>627037</v>
      </c>
      <c r="R74" s="71">
        <v>269064</v>
      </c>
      <c r="S74" s="71">
        <v>211680</v>
      </c>
      <c r="T74" s="72">
        <v>181000</v>
      </c>
      <c r="U74" s="72"/>
      <c r="V74" s="72">
        <v>1137845</v>
      </c>
      <c r="W74" s="71">
        <v>1316911</v>
      </c>
      <c r="X74" s="71">
        <f t="shared" si="8"/>
        <v>15450713</v>
      </c>
      <c r="Y74" s="21"/>
      <c r="Z74" s="21"/>
    </row>
    <row r="75" spans="1:26" s="29" customFormat="1" ht="27.95" customHeight="1">
      <c r="A75" s="53" t="s">
        <v>79</v>
      </c>
      <c r="B75" s="66">
        <v>7</v>
      </c>
      <c r="C75" s="67">
        <v>53</v>
      </c>
      <c r="D75" s="83">
        <v>16</v>
      </c>
      <c r="E75" s="106">
        <v>2</v>
      </c>
      <c r="F75" s="78">
        <v>0</v>
      </c>
      <c r="G75" s="78">
        <v>1</v>
      </c>
      <c r="H75" s="78">
        <v>0</v>
      </c>
      <c r="I75" s="79">
        <v>0</v>
      </c>
      <c r="J75" s="63">
        <f t="shared" si="7"/>
        <v>7</v>
      </c>
      <c r="K75" s="28"/>
      <c r="L75" s="50">
        <f t="shared" si="6"/>
        <v>14634366</v>
      </c>
      <c r="M75" s="71">
        <v>10336797</v>
      </c>
      <c r="N75" s="71"/>
      <c r="O75" s="71">
        <v>770415</v>
      </c>
      <c r="P75" s="71">
        <v>227805</v>
      </c>
      <c r="Q75" s="71">
        <v>604280</v>
      </c>
      <c r="R75" s="71">
        <v>222360</v>
      </c>
      <c r="S75" s="71">
        <v>175608</v>
      </c>
      <c r="T75" s="72">
        <v>206000</v>
      </c>
      <c r="U75" s="72"/>
      <c r="V75" s="72">
        <v>820235</v>
      </c>
      <c r="W75" s="71">
        <v>1270866</v>
      </c>
      <c r="X75" s="71">
        <f t="shared" si="8"/>
        <v>14634366</v>
      </c>
      <c r="Y75" s="21"/>
      <c r="Z75" s="21"/>
    </row>
    <row r="76" spans="1:26" s="29" customFormat="1" ht="27.95" customHeight="1">
      <c r="A76" s="53" t="s">
        <v>80</v>
      </c>
      <c r="B76" s="66">
        <v>7</v>
      </c>
      <c r="C76" s="67">
        <v>68</v>
      </c>
      <c r="D76" s="83">
        <v>16</v>
      </c>
      <c r="E76" s="106">
        <v>2</v>
      </c>
      <c r="F76" s="78">
        <v>0</v>
      </c>
      <c r="G76" s="78">
        <v>1</v>
      </c>
      <c r="H76" s="78">
        <v>0</v>
      </c>
      <c r="I76" s="79">
        <v>0</v>
      </c>
      <c r="J76" s="63">
        <f t="shared" si="7"/>
        <v>7</v>
      </c>
      <c r="K76" s="28"/>
      <c r="L76" s="50">
        <f t="shared" si="6"/>
        <v>15376997</v>
      </c>
      <c r="M76" s="71">
        <v>10824947</v>
      </c>
      <c r="N76" s="71">
        <v>0</v>
      </c>
      <c r="O76" s="71">
        <v>735998</v>
      </c>
      <c r="P76" s="71">
        <v>217652</v>
      </c>
      <c r="Q76" s="71">
        <v>640497</v>
      </c>
      <c r="R76" s="71">
        <v>310188</v>
      </c>
      <c r="S76" s="71">
        <v>250560</v>
      </c>
      <c r="T76" s="72">
        <v>194800</v>
      </c>
      <c r="U76" s="72">
        <v>0</v>
      </c>
      <c r="V76" s="72">
        <v>861260</v>
      </c>
      <c r="W76" s="71">
        <v>1341095</v>
      </c>
      <c r="X76" s="71">
        <f t="shared" si="8"/>
        <v>15376997</v>
      </c>
      <c r="Y76" s="21"/>
      <c r="Z76" s="21"/>
    </row>
    <row r="77" spans="1:26" s="29" customFormat="1" ht="27.95" customHeight="1">
      <c r="A77" s="53" t="s">
        <v>25</v>
      </c>
      <c r="B77" s="66">
        <v>7</v>
      </c>
      <c r="C77" s="67">
        <v>28</v>
      </c>
      <c r="D77" s="447">
        <v>14</v>
      </c>
      <c r="E77" s="106">
        <v>1</v>
      </c>
      <c r="F77" s="78">
        <v>0</v>
      </c>
      <c r="G77" s="78">
        <v>1</v>
      </c>
      <c r="H77" s="78">
        <v>0</v>
      </c>
      <c r="I77" s="79">
        <v>1</v>
      </c>
      <c r="J77" s="63">
        <f t="shared" si="7"/>
        <v>7</v>
      </c>
      <c r="K77" s="28"/>
      <c r="L77" s="50">
        <f t="shared" si="6"/>
        <v>15508741</v>
      </c>
      <c r="M77" s="71">
        <v>10540249</v>
      </c>
      <c r="N77" s="71">
        <v>390300</v>
      </c>
      <c r="O77" s="71">
        <v>655865</v>
      </c>
      <c r="P77" s="71">
        <v>193950</v>
      </c>
      <c r="Q77" s="71">
        <v>635906</v>
      </c>
      <c r="R77" s="71">
        <v>391356</v>
      </c>
      <c r="S77" s="71">
        <v>296640</v>
      </c>
      <c r="T77" s="72">
        <v>207200</v>
      </c>
      <c r="U77" s="72"/>
      <c r="V77" s="72">
        <v>841625</v>
      </c>
      <c r="W77" s="71">
        <v>1355650</v>
      </c>
      <c r="X77" s="71">
        <f t="shared" si="8"/>
        <v>15508741</v>
      </c>
      <c r="Y77" s="21"/>
      <c r="Z77" s="21"/>
    </row>
    <row r="78" spans="1:26" s="29" customFormat="1" ht="27.95" customHeight="1">
      <c r="A78" s="53" t="s">
        <v>34</v>
      </c>
      <c r="B78" s="66">
        <v>6</v>
      </c>
      <c r="C78" s="67">
        <v>29</v>
      </c>
      <c r="D78" s="83">
        <v>13</v>
      </c>
      <c r="E78" s="106">
        <v>0</v>
      </c>
      <c r="F78" s="78">
        <v>0</v>
      </c>
      <c r="G78" s="78">
        <v>0</v>
      </c>
      <c r="H78" s="78">
        <v>0</v>
      </c>
      <c r="I78" s="79">
        <v>0</v>
      </c>
      <c r="J78" s="63">
        <f t="shared" si="7"/>
        <v>6</v>
      </c>
      <c r="K78" s="28"/>
      <c r="L78" s="50">
        <f t="shared" si="6"/>
        <v>15522645</v>
      </c>
      <c r="M78" s="71">
        <v>10603091</v>
      </c>
      <c r="N78" s="71">
        <v>0</v>
      </c>
      <c r="O78" s="71">
        <v>892449</v>
      </c>
      <c r="P78" s="71">
        <v>263955</v>
      </c>
      <c r="Q78" s="71">
        <v>625596</v>
      </c>
      <c r="R78" s="71">
        <v>175656</v>
      </c>
      <c r="S78" s="71">
        <v>137808</v>
      </c>
      <c r="T78" s="72">
        <v>196000</v>
      </c>
      <c r="U78" s="72">
        <v>0</v>
      </c>
      <c r="V78" s="72">
        <v>1320555</v>
      </c>
      <c r="W78" s="71">
        <v>1307535</v>
      </c>
      <c r="X78" s="71">
        <f t="shared" si="8"/>
        <v>15522645</v>
      </c>
      <c r="Y78" s="21"/>
      <c r="Z78" s="21"/>
    </row>
    <row r="79" spans="1:26" s="29" customFormat="1" ht="27.95" customHeight="1">
      <c r="A79" s="53" t="s">
        <v>81</v>
      </c>
      <c r="B79" s="66">
        <v>9</v>
      </c>
      <c r="C79" s="67">
        <v>79</v>
      </c>
      <c r="D79" s="83">
        <v>19</v>
      </c>
      <c r="E79" s="106">
        <v>2</v>
      </c>
      <c r="F79" s="78">
        <v>0</v>
      </c>
      <c r="G79" s="78">
        <v>1</v>
      </c>
      <c r="H79" s="78">
        <v>0</v>
      </c>
      <c r="I79" s="79">
        <v>0</v>
      </c>
      <c r="J79" s="63">
        <f t="shared" si="7"/>
        <v>9</v>
      </c>
      <c r="K79" s="28"/>
      <c r="L79" s="50">
        <f t="shared" si="6"/>
        <v>24351038</v>
      </c>
      <c r="M79" s="71">
        <v>17303501</v>
      </c>
      <c r="N79" s="71">
        <v>0</v>
      </c>
      <c r="O79" s="71">
        <v>1451297</v>
      </c>
      <c r="P79" s="71">
        <v>429163</v>
      </c>
      <c r="Q79" s="71">
        <v>1014455</v>
      </c>
      <c r="R79" s="71">
        <v>179376</v>
      </c>
      <c r="S79" s="71">
        <v>157824</v>
      </c>
      <c r="T79" s="72">
        <v>218600</v>
      </c>
      <c r="U79" s="72">
        <v>0</v>
      </c>
      <c r="V79" s="72">
        <v>1627203</v>
      </c>
      <c r="W79" s="71">
        <v>1969619</v>
      </c>
      <c r="X79" s="71">
        <f t="shared" si="8"/>
        <v>24351038</v>
      </c>
      <c r="Y79" s="21"/>
      <c r="Z79" s="21"/>
    </row>
    <row r="80" spans="1:26" s="29" customFormat="1" ht="27.95" customHeight="1">
      <c r="A80" s="53" t="s">
        <v>82</v>
      </c>
      <c r="B80" s="66">
        <v>7</v>
      </c>
      <c r="C80" s="67">
        <v>75</v>
      </c>
      <c r="D80" s="83">
        <v>16</v>
      </c>
      <c r="E80" s="106">
        <v>2</v>
      </c>
      <c r="F80" s="78">
        <v>0</v>
      </c>
      <c r="G80" s="78">
        <v>1</v>
      </c>
      <c r="H80" s="78">
        <v>0</v>
      </c>
      <c r="I80" s="79">
        <v>0</v>
      </c>
      <c r="J80" s="63">
        <f t="shared" si="7"/>
        <v>7</v>
      </c>
      <c r="K80" s="28"/>
      <c r="L80" s="50">
        <f t="shared" si="6"/>
        <v>21237181</v>
      </c>
      <c r="M80" s="71">
        <v>14764383</v>
      </c>
      <c r="N80" s="71">
        <v>0</v>
      </c>
      <c r="O80" s="71">
        <v>1280688</v>
      </c>
      <c r="P80" s="71">
        <v>378696</v>
      </c>
      <c r="Q80" s="71">
        <v>865256</v>
      </c>
      <c r="R80" s="71">
        <v>134532</v>
      </c>
      <c r="S80" s="71">
        <v>109296</v>
      </c>
      <c r="T80" s="72">
        <v>224000</v>
      </c>
      <c r="U80" s="72">
        <v>0</v>
      </c>
      <c r="V80" s="72">
        <v>1816066</v>
      </c>
      <c r="W80" s="71">
        <v>1664264</v>
      </c>
      <c r="X80" s="71">
        <f t="shared" si="8"/>
        <v>21237181</v>
      </c>
      <c r="Y80" s="21"/>
      <c r="Z80" s="21"/>
    </row>
    <row r="81" spans="1:26" s="29" customFormat="1" ht="27.95" customHeight="1">
      <c r="A81" s="53" t="s">
        <v>83</v>
      </c>
      <c r="B81" s="66">
        <v>8</v>
      </c>
      <c r="C81" s="67">
        <v>76</v>
      </c>
      <c r="D81" s="83">
        <v>18</v>
      </c>
      <c r="E81" s="106">
        <v>2</v>
      </c>
      <c r="F81" s="78">
        <v>0</v>
      </c>
      <c r="G81" s="78">
        <v>1</v>
      </c>
      <c r="H81" s="78">
        <v>0</v>
      </c>
      <c r="I81" s="79">
        <v>1</v>
      </c>
      <c r="J81" s="63">
        <f t="shared" si="7"/>
        <v>8</v>
      </c>
      <c r="K81" s="28"/>
      <c r="L81" s="50">
        <f t="shared" si="6"/>
        <v>20074828</v>
      </c>
      <c r="M81" s="71">
        <v>13852920</v>
      </c>
      <c r="N81" s="71">
        <v>439428</v>
      </c>
      <c r="O81" s="71">
        <v>972620</v>
      </c>
      <c r="P81" s="71">
        <v>287592</v>
      </c>
      <c r="Q81" s="71">
        <v>841867</v>
      </c>
      <c r="R81" s="71">
        <v>351312</v>
      </c>
      <c r="S81" s="71">
        <v>249840</v>
      </c>
      <c r="T81" s="72">
        <v>241200</v>
      </c>
      <c r="U81" s="72"/>
      <c r="V81" s="72">
        <v>1205843</v>
      </c>
      <c r="W81" s="71">
        <v>1632206</v>
      </c>
      <c r="X81" s="71">
        <f t="shared" si="8"/>
        <v>20074828</v>
      </c>
      <c r="Y81" s="21"/>
      <c r="Z81" s="21"/>
    </row>
    <row r="82" spans="1:26" s="29" customFormat="1" ht="27.95" customHeight="1">
      <c r="A82" s="53" t="s">
        <v>84</v>
      </c>
      <c r="B82" s="66">
        <v>6</v>
      </c>
      <c r="C82" s="67">
        <v>39</v>
      </c>
      <c r="D82" s="83">
        <v>13</v>
      </c>
      <c r="E82" s="106">
        <v>0</v>
      </c>
      <c r="F82" s="78">
        <v>0</v>
      </c>
      <c r="G82" s="78">
        <v>0</v>
      </c>
      <c r="H82" s="78">
        <v>0</v>
      </c>
      <c r="I82" s="79">
        <v>0</v>
      </c>
      <c r="J82" s="63">
        <f t="shared" si="7"/>
        <v>6</v>
      </c>
      <c r="K82" s="28"/>
      <c r="L82" s="50">
        <f t="shared" si="6"/>
        <v>17733130</v>
      </c>
      <c r="M82" s="71">
        <v>12250184</v>
      </c>
      <c r="N82" s="71">
        <v>0</v>
      </c>
      <c r="O82" s="71">
        <v>1015100</v>
      </c>
      <c r="P82" s="71">
        <v>300215</v>
      </c>
      <c r="Q82" s="71">
        <v>718100</v>
      </c>
      <c r="R82" s="71">
        <v>134532</v>
      </c>
      <c r="S82" s="71">
        <v>119664</v>
      </c>
      <c r="T82" s="72">
        <v>196000</v>
      </c>
      <c r="U82" s="72">
        <v>0</v>
      </c>
      <c r="V82" s="72">
        <v>1603060</v>
      </c>
      <c r="W82" s="71">
        <v>1396275</v>
      </c>
      <c r="X82" s="71">
        <f t="shared" si="8"/>
        <v>17733130</v>
      </c>
      <c r="Y82" s="21"/>
      <c r="Z82" s="21"/>
    </row>
    <row r="83" spans="1:26" s="29" customFormat="1" ht="27.95" customHeight="1">
      <c r="A83" s="53" t="s">
        <v>85</v>
      </c>
      <c r="B83" s="66">
        <v>7</v>
      </c>
      <c r="C83" s="67">
        <v>63</v>
      </c>
      <c r="D83" s="83">
        <v>16</v>
      </c>
      <c r="E83" s="106">
        <v>2</v>
      </c>
      <c r="F83" s="78">
        <v>0</v>
      </c>
      <c r="G83" s="78">
        <v>1</v>
      </c>
      <c r="H83" s="78">
        <v>0</v>
      </c>
      <c r="I83" s="79">
        <v>0</v>
      </c>
      <c r="J83" s="63">
        <f t="shared" si="7"/>
        <v>7</v>
      </c>
      <c r="K83" s="28"/>
      <c r="L83" s="50">
        <f t="shared" si="6"/>
        <v>20389379</v>
      </c>
      <c r="M83" s="71">
        <v>14235472</v>
      </c>
      <c r="N83" s="71">
        <v>0</v>
      </c>
      <c r="O83" s="71">
        <v>1171731</v>
      </c>
      <c r="P83" s="71">
        <v>346480</v>
      </c>
      <c r="Q83" s="71">
        <v>839314</v>
      </c>
      <c r="R83" s="71">
        <v>179376</v>
      </c>
      <c r="S83" s="71">
        <v>145728</v>
      </c>
      <c r="T83" s="72">
        <v>218600</v>
      </c>
      <c r="U83" s="72">
        <v>0</v>
      </c>
      <c r="V83" s="72">
        <v>1640740</v>
      </c>
      <c r="W83" s="71">
        <v>1611938</v>
      </c>
      <c r="X83" s="71">
        <f t="shared" si="8"/>
        <v>20389379</v>
      </c>
      <c r="Y83" s="21"/>
      <c r="Z83" s="21"/>
    </row>
    <row r="84" spans="1:26" s="29" customFormat="1" ht="27.95" customHeight="1">
      <c r="A84" s="53" t="s">
        <v>86</v>
      </c>
      <c r="B84" s="66">
        <v>7</v>
      </c>
      <c r="C84" s="67">
        <v>96</v>
      </c>
      <c r="D84" s="83">
        <v>15</v>
      </c>
      <c r="E84" s="106">
        <v>2</v>
      </c>
      <c r="F84" s="78">
        <v>0</v>
      </c>
      <c r="G84" s="78">
        <v>1</v>
      </c>
      <c r="H84" s="78">
        <v>0</v>
      </c>
      <c r="I84" s="79">
        <v>0</v>
      </c>
      <c r="J84" s="63">
        <f t="shared" si="7"/>
        <v>7</v>
      </c>
      <c r="K84" s="28"/>
      <c r="L84" s="50">
        <f t="shared" si="6"/>
        <v>21357165</v>
      </c>
      <c r="M84" s="71">
        <v>14720921</v>
      </c>
      <c r="N84" s="71">
        <v>0</v>
      </c>
      <c r="O84" s="71">
        <v>1346144</v>
      </c>
      <c r="P84" s="71">
        <v>398056</v>
      </c>
      <c r="Q84" s="71">
        <v>851665</v>
      </c>
      <c r="R84" s="71">
        <v>89688</v>
      </c>
      <c r="S84" s="71">
        <v>80208</v>
      </c>
      <c r="T84" s="72">
        <v>199200</v>
      </c>
      <c r="U84" s="72">
        <v>0</v>
      </c>
      <c r="V84" s="72">
        <v>2005963</v>
      </c>
      <c r="W84" s="71">
        <v>1665320</v>
      </c>
      <c r="X84" s="71">
        <f t="shared" si="8"/>
        <v>21357165</v>
      </c>
      <c r="Y84" s="21"/>
      <c r="Z84" s="21"/>
    </row>
    <row r="85" spans="1:26" s="29" customFormat="1" ht="27.95" customHeight="1">
      <c r="A85" s="53" t="s">
        <v>87</v>
      </c>
      <c r="B85" s="66">
        <v>7</v>
      </c>
      <c r="C85" s="67">
        <v>83</v>
      </c>
      <c r="D85" s="83">
        <v>16</v>
      </c>
      <c r="E85" s="106">
        <v>2</v>
      </c>
      <c r="F85" s="78">
        <v>0</v>
      </c>
      <c r="G85" s="78">
        <v>1</v>
      </c>
      <c r="H85" s="78">
        <v>0</v>
      </c>
      <c r="I85" s="79">
        <v>1</v>
      </c>
      <c r="J85" s="63">
        <f t="shared" si="7"/>
        <v>7</v>
      </c>
      <c r="K85" s="28"/>
      <c r="L85" s="50">
        <f t="shared" si="6"/>
        <v>21356571</v>
      </c>
      <c r="M85" s="71">
        <v>14663413</v>
      </c>
      <c r="N85" s="71">
        <v>439428</v>
      </c>
      <c r="O85" s="71">
        <v>1290376</v>
      </c>
      <c r="P85" s="71">
        <v>381590</v>
      </c>
      <c r="Q85" s="71">
        <v>874760</v>
      </c>
      <c r="R85" s="71">
        <v>171936</v>
      </c>
      <c r="S85" s="71">
        <v>107136</v>
      </c>
      <c r="T85" s="72">
        <v>221800</v>
      </c>
      <c r="U85" s="72">
        <v>0</v>
      </c>
      <c r="V85" s="72">
        <v>1451148</v>
      </c>
      <c r="W85" s="71">
        <v>1754984</v>
      </c>
      <c r="X85" s="71">
        <f t="shared" si="8"/>
        <v>21356571</v>
      </c>
      <c r="Y85" s="21"/>
      <c r="Z85" s="21"/>
    </row>
    <row r="86" spans="1:26" s="29" customFormat="1" ht="27.95" customHeight="1">
      <c r="A86" s="53" t="s">
        <v>88</v>
      </c>
      <c r="B86" s="66">
        <v>7</v>
      </c>
      <c r="C86" s="67">
        <v>40</v>
      </c>
      <c r="D86" s="83">
        <v>18</v>
      </c>
      <c r="E86" s="106">
        <v>1</v>
      </c>
      <c r="F86" s="78">
        <v>0</v>
      </c>
      <c r="G86" s="78">
        <v>1</v>
      </c>
      <c r="H86" s="78">
        <v>0</v>
      </c>
      <c r="I86" s="79">
        <v>1</v>
      </c>
      <c r="J86" s="63">
        <f t="shared" si="7"/>
        <v>7</v>
      </c>
      <c r="K86" s="28"/>
      <c r="L86" s="50">
        <f t="shared" si="6"/>
        <v>23341633</v>
      </c>
      <c r="M86" s="71">
        <v>16032626</v>
      </c>
      <c r="N86" s="71">
        <v>439428</v>
      </c>
      <c r="O86" s="71">
        <v>1229443</v>
      </c>
      <c r="P86" s="71">
        <v>363602</v>
      </c>
      <c r="Q86" s="71">
        <v>950910</v>
      </c>
      <c r="R86" s="71">
        <v>304608</v>
      </c>
      <c r="S86" s="71">
        <v>212040</v>
      </c>
      <c r="T86" s="72">
        <v>246400</v>
      </c>
      <c r="U86" s="72">
        <v>0</v>
      </c>
      <c r="V86" s="72">
        <v>1687357</v>
      </c>
      <c r="W86" s="71">
        <v>1875219</v>
      </c>
      <c r="X86" s="71">
        <f t="shared" si="8"/>
        <v>23341633</v>
      </c>
      <c r="Y86" s="21"/>
      <c r="Z86" s="21"/>
    </row>
    <row r="87" spans="1:26" s="29" customFormat="1" ht="27.95" customHeight="1">
      <c r="A87" s="53" t="s">
        <v>89</v>
      </c>
      <c r="B87" s="66">
        <v>7</v>
      </c>
      <c r="C87" s="67">
        <v>39</v>
      </c>
      <c r="D87" s="83">
        <v>15</v>
      </c>
      <c r="E87" s="106">
        <v>0</v>
      </c>
      <c r="F87" s="78">
        <v>0</v>
      </c>
      <c r="G87" s="78">
        <v>0</v>
      </c>
      <c r="H87" s="78">
        <v>0</v>
      </c>
      <c r="I87" s="79">
        <v>0</v>
      </c>
      <c r="J87" s="63">
        <f t="shared" si="7"/>
        <v>7</v>
      </c>
      <c r="K87" s="28"/>
      <c r="L87" s="50">
        <f t="shared" si="6"/>
        <v>20764562</v>
      </c>
      <c r="M87" s="71">
        <v>14534310</v>
      </c>
      <c r="N87" s="71">
        <v>0</v>
      </c>
      <c r="O87" s="71">
        <v>1220219</v>
      </c>
      <c r="P87" s="71">
        <v>360863</v>
      </c>
      <c r="Q87" s="71">
        <v>844908</v>
      </c>
      <c r="R87" s="71">
        <v>134532</v>
      </c>
      <c r="S87" s="71">
        <v>108144</v>
      </c>
      <c r="T87" s="72">
        <v>189400</v>
      </c>
      <c r="U87" s="72">
        <v>0</v>
      </c>
      <c r="V87" s="72">
        <v>1767681</v>
      </c>
      <c r="W87" s="71">
        <v>1604505</v>
      </c>
      <c r="X87" s="71">
        <f t="shared" si="8"/>
        <v>20764562</v>
      </c>
      <c r="Y87" s="21"/>
      <c r="Z87" s="21"/>
    </row>
    <row r="88" spans="1:26" s="29" customFormat="1" ht="27.95" customHeight="1">
      <c r="A88" s="53" t="s">
        <v>90</v>
      </c>
      <c r="B88" s="66">
        <v>7</v>
      </c>
      <c r="C88" s="67">
        <v>36</v>
      </c>
      <c r="D88" s="83">
        <v>16</v>
      </c>
      <c r="E88" s="106">
        <v>1</v>
      </c>
      <c r="F88" s="78">
        <v>0</v>
      </c>
      <c r="G88" s="78">
        <v>1</v>
      </c>
      <c r="H88" s="78">
        <v>0</v>
      </c>
      <c r="I88" s="79">
        <v>0</v>
      </c>
      <c r="J88" s="63">
        <f t="shared" si="7"/>
        <v>7</v>
      </c>
      <c r="K88" s="28"/>
      <c r="L88" s="50">
        <f t="shared" si="6"/>
        <v>21389094</v>
      </c>
      <c r="M88" s="71">
        <v>15016735</v>
      </c>
      <c r="N88" s="71"/>
      <c r="O88" s="71">
        <v>1264834</v>
      </c>
      <c r="P88" s="71">
        <v>374056</v>
      </c>
      <c r="Q88" s="71">
        <v>872561</v>
      </c>
      <c r="R88" s="71">
        <v>134532</v>
      </c>
      <c r="S88" s="71">
        <v>111024</v>
      </c>
      <c r="T88" s="72">
        <v>193800</v>
      </c>
      <c r="U88" s="72">
        <v>0</v>
      </c>
      <c r="V88" s="72">
        <v>1720194</v>
      </c>
      <c r="W88" s="71">
        <v>1701358</v>
      </c>
      <c r="X88" s="71">
        <f t="shared" si="8"/>
        <v>21389094</v>
      </c>
      <c r="Y88" s="21"/>
      <c r="Z88" s="21"/>
    </row>
    <row r="89" spans="1:26" s="29" customFormat="1" ht="27.95" customHeight="1">
      <c r="A89" s="53" t="s">
        <v>91</v>
      </c>
      <c r="B89" s="66">
        <v>6</v>
      </c>
      <c r="C89" s="67">
        <v>42</v>
      </c>
      <c r="D89" s="83">
        <v>15</v>
      </c>
      <c r="E89" s="106">
        <v>0</v>
      </c>
      <c r="F89" s="78">
        <v>0</v>
      </c>
      <c r="G89" s="78">
        <v>0</v>
      </c>
      <c r="H89" s="78">
        <v>0</v>
      </c>
      <c r="I89" s="79">
        <v>1</v>
      </c>
      <c r="J89" s="63">
        <f t="shared" si="7"/>
        <v>6</v>
      </c>
      <c r="K89" s="28"/>
      <c r="L89" s="50">
        <f t="shared" si="6"/>
        <v>20256537</v>
      </c>
      <c r="M89" s="71">
        <v>13608420</v>
      </c>
      <c r="N89" s="71">
        <v>439428</v>
      </c>
      <c r="O89" s="71">
        <v>1175234</v>
      </c>
      <c r="P89" s="71">
        <v>347499</v>
      </c>
      <c r="Q89" s="71">
        <v>821316</v>
      </c>
      <c r="R89" s="71">
        <v>171936</v>
      </c>
      <c r="S89" s="71">
        <v>104112</v>
      </c>
      <c r="T89" s="72">
        <v>224000</v>
      </c>
      <c r="U89" s="72">
        <v>0</v>
      </c>
      <c r="V89" s="72">
        <v>1780195</v>
      </c>
      <c r="W89" s="71">
        <v>1584397</v>
      </c>
      <c r="X89" s="71">
        <f t="shared" si="8"/>
        <v>20256537</v>
      </c>
      <c r="Y89" s="21"/>
      <c r="Z89" s="21"/>
    </row>
    <row r="90" spans="1:26" s="29" customFormat="1" ht="27.95" customHeight="1">
      <c r="A90" s="53" t="s">
        <v>92</v>
      </c>
      <c r="B90" s="66">
        <v>9</v>
      </c>
      <c r="C90" s="67">
        <v>49</v>
      </c>
      <c r="D90" s="83">
        <v>21</v>
      </c>
      <c r="E90" s="106">
        <v>0</v>
      </c>
      <c r="F90" s="78">
        <v>0</v>
      </c>
      <c r="G90" s="78">
        <v>0</v>
      </c>
      <c r="H90" s="78">
        <v>0</v>
      </c>
      <c r="I90" s="79">
        <v>1</v>
      </c>
      <c r="J90" s="63">
        <f t="shared" si="7"/>
        <v>9</v>
      </c>
      <c r="K90" s="28"/>
      <c r="L90" s="50">
        <f t="shared" si="6"/>
        <v>24437939</v>
      </c>
      <c r="M90" s="71">
        <v>17200199</v>
      </c>
      <c r="N90" s="71">
        <v>439428</v>
      </c>
      <c r="O90" s="71">
        <v>1288343</v>
      </c>
      <c r="P90" s="71">
        <v>380965</v>
      </c>
      <c r="Q90" s="71">
        <v>1006279</v>
      </c>
      <c r="R90" s="71">
        <v>306468</v>
      </c>
      <c r="S90" s="71">
        <v>222048</v>
      </c>
      <c r="T90" s="72">
        <v>209200</v>
      </c>
      <c r="U90" s="72">
        <v>0</v>
      </c>
      <c r="V90" s="72">
        <v>1409060</v>
      </c>
      <c r="W90" s="71">
        <v>1975949</v>
      </c>
      <c r="X90" s="71">
        <f t="shared" si="8"/>
        <v>24437939</v>
      </c>
      <c r="Y90" s="21"/>
      <c r="Z90" s="21"/>
    </row>
    <row r="91" spans="1:26" s="29" customFormat="1" ht="27.95" customHeight="1">
      <c r="A91" s="53" t="s">
        <v>37</v>
      </c>
      <c r="B91" s="66">
        <v>7</v>
      </c>
      <c r="C91" s="67">
        <v>63</v>
      </c>
      <c r="D91" s="83">
        <v>16</v>
      </c>
      <c r="E91" s="106">
        <v>2</v>
      </c>
      <c r="F91" s="78">
        <v>0</v>
      </c>
      <c r="G91" s="78">
        <v>1</v>
      </c>
      <c r="H91" s="78">
        <v>0</v>
      </c>
      <c r="I91" s="79">
        <v>0</v>
      </c>
      <c r="J91" s="63">
        <f t="shared" si="7"/>
        <v>7</v>
      </c>
      <c r="K91" s="28"/>
      <c r="L91" s="50">
        <f t="shared" si="6"/>
        <v>19948002</v>
      </c>
      <c r="M91" s="71">
        <v>14008110</v>
      </c>
      <c r="N91" s="71">
        <v>0</v>
      </c>
      <c r="O91" s="71">
        <v>1078031</v>
      </c>
      <c r="P91" s="71">
        <v>318798</v>
      </c>
      <c r="Q91" s="71">
        <v>810826</v>
      </c>
      <c r="R91" s="71">
        <v>224220</v>
      </c>
      <c r="S91" s="71">
        <v>189504</v>
      </c>
      <c r="T91" s="72">
        <v>174400</v>
      </c>
      <c r="U91" s="72">
        <v>0</v>
      </c>
      <c r="V91" s="72">
        <v>1552861</v>
      </c>
      <c r="W91" s="71">
        <v>1591252</v>
      </c>
      <c r="X91" s="71">
        <f t="shared" si="8"/>
        <v>19948002</v>
      </c>
      <c r="Y91" s="21"/>
      <c r="Z91" s="21"/>
    </row>
    <row r="92" spans="1:26" s="29" customFormat="1" ht="27.95" customHeight="1">
      <c r="A92" s="53" t="s">
        <v>93</v>
      </c>
      <c r="B92" s="66">
        <v>7</v>
      </c>
      <c r="C92" s="67">
        <v>36</v>
      </c>
      <c r="D92" s="83">
        <v>17</v>
      </c>
      <c r="E92" s="106">
        <v>2</v>
      </c>
      <c r="F92" s="78">
        <v>0</v>
      </c>
      <c r="G92" s="78">
        <v>1</v>
      </c>
      <c r="H92" s="78">
        <v>0</v>
      </c>
      <c r="I92" s="79">
        <v>0</v>
      </c>
      <c r="J92" s="63">
        <f t="shared" si="7"/>
        <v>7</v>
      </c>
      <c r="K92" s="28"/>
      <c r="L92" s="50">
        <f t="shared" si="6"/>
        <v>20633071</v>
      </c>
      <c r="M92" s="71">
        <v>14518461</v>
      </c>
      <c r="N92" s="71"/>
      <c r="O92" s="71">
        <v>1071055</v>
      </c>
      <c r="P92" s="71">
        <v>316745</v>
      </c>
      <c r="Q92" s="71">
        <v>850026</v>
      </c>
      <c r="R92" s="71">
        <v>269064</v>
      </c>
      <c r="S92" s="71">
        <v>232848</v>
      </c>
      <c r="T92" s="72">
        <v>232000</v>
      </c>
      <c r="U92" s="72"/>
      <c r="V92" s="72">
        <v>1474233</v>
      </c>
      <c r="W92" s="71">
        <v>1668639</v>
      </c>
      <c r="X92" s="71">
        <f t="shared" si="8"/>
        <v>20633071</v>
      </c>
      <c r="Y92" s="21"/>
      <c r="Z92" s="21"/>
    </row>
    <row r="93" spans="1:26" s="29" customFormat="1" ht="27.95" customHeight="1">
      <c r="A93" s="53" t="s">
        <v>98</v>
      </c>
      <c r="B93" s="66">
        <v>6</v>
      </c>
      <c r="C93" s="67">
        <v>41</v>
      </c>
      <c r="D93" s="83">
        <v>15</v>
      </c>
      <c r="E93" s="106">
        <v>0</v>
      </c>
      <c r="F93" s="78">
        <v>0</v>
      </c>
      <c r="G93" s="78">
        <v>0</v>
      </c>
      <c r="H93" s="78">
        <v>0</v>
      </c>
      <c r="I93" s="79">
        <v>0</v>
      </c>
      <c r="J93" s="63">
        <f t="shared" si="7"/>
        <v>6</v>
      </c>
      <c r="K93" s="28"/>
      <c r="L93" s="50">
        <f t="shared" si="6"/>
        <v>17719271</v>
      </c>
      <c r="M93" s="71">
        <v>12384752</v>
      </c>
      <c r="N93" s="71"/>
      <c r="O93" s="71">
        <v>1018732</v>
      </c>
      <c r="P93" s="71">
        <v>301258</v>
      </c>
      <c r="Q93" s="71">
        <v>732751</v>
      </c>
      <c r="R93" s="71">
        <v>134532</v>
      </c>
      <c r="S93" s="71">
        <v>117936</v>
      </c>
      <c r="T93" s="72">
        <v>178600</v>
      </c>
      <c r="U93" s="72">
        <v>0</v>
      </c>
      <c r="V93" s="72">
        <v>1440628</v>
      </c>
      <c r="W93" s="71">
        <v>1410082</v>
      </c>
      <c r="X93" s="282">
        <f t="shared" si="8"/>
        <v>17719271</v>
      </c>
      <c r="Y93" s="21"/>
      <c r="Z93" s="21"/>
    </row>
    <row r="94" spans="1:26" s="29" customFormat="1" ht="27.95" customHeight="1">
      <c r="A94" s="53" t="s">
        <v>162</v>
      </c>
      <c r="B94" s="66">
        <v>7</v>
      </c>
      <c r="C94" s="67">
        <v>43</v>
      </c>
      <c r="D94" s="83">
        <v>16</v>
      </c>
      <c r="E94" s="106">
        <v>2</v>
      </c>
      <c r="F94" s="78">
        <v>0</v>
      </c>
      <c r="G94" s="78">
        <v>1</v>
      </c>
      <c r="H94" s="78">
        <v>0</v>
      </c>
      <c r="I94" s="79">
        <v>0</v>
      </c>
      <c r="J94" s="63">
        <f t="shared" si="7"/>
        <v>7</v>
      </c>
      <c r="K94" s="28"/>
      <c r="L94" s="50">
        <f t="shared" si="6"/>
        <v>19048025</v>
      </c>
      <c r="M94" s="71">
        <v>13257630</v>
      </c>
      <c r="N94" s="71">
        <v>0</v>
      </c>
      <c r="O94" s="71">
        <v>1062327</v>
      </c>
      <c r="P94" s="71">
        <v>314119</v>
      </c>
      <c r="Q94" s="71">
        <v>779271</v>
      </c>
      <c r="R94" s="71">
        <v>224220</v>
      </c>
      <c r="S94" s="71">
        <v>176976</v>
      </c>
      <c r="T94" s="72">
        <v>196000</v>
      </c>
      <c r="U94" s="72">
        <v>0</v>
      </c>
      <c r="V94" s="72">
        <v>1514688</v>
      </c>
      <c r="W94" s="71">
        <v>1522794</v>
      </c>
      <c r="X94" s="71">
        <f t="shared" si="8"/>
        <v>19048025</v>
      </c>
      <c r="Y94" s="21"/>
      <c r="Z94" s="21"/>
    </row>
    <row r="95" spans="1:26" s="29" customFormat="1" ht="27.95" customHeight="1">
      <c r="A95" s="53" t="s">
        <v>94</v>
      </c>
      <c r="B95" s="66">
        <v>7</v>
      </c>
      <c r="C95" s="67">
        <v>39</v>
      </c>
      <c r="D95" s="83">
        <v>17</v>
      </c>
      <c r="E95" s="106">
        <v>2</v>
      </c>
      <c r="F95" s="78">
        <v>0</v>
      </c>
      <c r="G95" s="78">
        <v>1</v>
      </c>
      <c r="H95" s="78">
        <v>0</v>
      </c>
      <c r="I95" s="79">
        <v>0</v>
      </c>
      <c r="J95" s="63">
        <f t="shared" si="7"/>
        <v>7</v>
      </c>
      <c r="K95" s="28"/>
      <c r="L95" s="50">
        <f t="shared" si="6"/>
        <v>21968758</v>
      </c>
      <c r="M95" s="71">
        <v>15409734</v>
      </c>
      <c r="N95" s="71"/>
      <c r="O95" s="436">
        <v>1285969</v>
      </c>
      <c r="P95" s="436">
        <v>380288</v>
      </c>
      <c r="Q95" s="436">
        <v>906132</v>
      </c>
      <c r="R95" s="436">
        <v>176741</v>
      </c>
      <c r="S95" s="436">
        <v>139902</v>
      </c>
      <c r="T95" s="436">
        <v>252000</v>
      </c>
      <c r="U95" s="436">
        <v>0</v>
      </c>
      <c r="V95" s="436">
        <v>1652919</v>
      </c>
      <c r="W95" s="436">
        <v>1765073</v>
      </c>
      <c r="X95" s="71">
        <f t="shared" si="8"/>
        <v>21968758</v>
      </c>
      <c r="Y95" s="21"/>
      <c r="Z95" s="21"/>
    </row>
    <row r="96" spans="1:26" s="29" customFormat="1" ht="27.95" customHeight="1">
      <c r="A96" s="53" t="s">
        <v>99</v>
      </c>
      <c r="B96" s="66">
        <v>7</v>
      </c>
      <c r="C96" s="67">
        <v>59</v>
      </c>
      <c r="D96" s="83">
        <v>16</v>
      </c>
      <c r="E96" s="106">
        <v>2</v>
      </c>
      <c r="F96" s="78">
        <v>0</v>
      </c>
      <c r="G96" s="78">
        <v>1</v>
      </c>
      <c r="H96" s="78">
        <v>0</v>
      </c>
      <c r="I96" s="79">
        <v>0</v>
      </c>
      <c r="J96" s="63">
        <f t="shared" si="7"/>
        <v>7</v>
      </c>
      <c r="K96" s="28"/>
      <c r="L96" s="50">
        <f t="shared" si="6"/>
        <v>21014005</v>
      </c>
      <c r="M96" s="71">
        <v>14849069</v>
      </c>
      <c r="N96" s="71">
        <v>0</v>
      </c>
      <c r="O96" s="71">
        <v>1286154</v>
      </c>
      <c r="P96" s="71">
        <v>380339</v>
      </c>
      <c r="Q96" s="71">
        <v>862742</v>
      </c>
      <c r="R96" s="71">
        <v>134532</v>
      </c>
      <c r="S96" s="71">
        <v>102384</v>
      </c>
      <c r="T96" s="72">
        <v>200600</v>
      </c>
      <c r="U96" s="72">
        <v>0</v>
      </c>
      <c r="V96" s="72">
        <v>1585979</v>
      </c>
      <c r="W96" s="71">
        <v>1612206</v>
      </c>
      <c r="X96" s="71">
        <f t="shared" si="8"/>
        <v>21014005</v>
      </c>
      <c r="Y96" s="21"/>
      <c r="Z96" s="21"/>
    </row>
    <row r="97" spans="1:26" s="29" customFormat="1" ht="27.95" customHeight="1">
      <c r="A97" s="53" t="s">
        <v>44</v>
      </c>
      <c r="B97" s="66">
        <v>7</v>
      </c>
      <c r="C97" s="67">
        <v>42</v>
      </c>
      <c r="D97" s="83">
        <v>16</v>
      </c>
      <c r="E97" s="106">
        <v>2</v>
      </c>
      <c r="F97" s="78">
        <v>0</v>
      </c>
      <c r="G97" s="78">
        <v>1</v>
      </c>
      <c r="H97" s="78">
        <v>0</v>
      </c>
      <c r="I97" s="79">
        <v>1</v>
      </c>
      <c r="J97" s="63">
        <f t="shared" si="7"/>
        <v>7</v>
      </c>
      <c r="K97" s="28"/>
      <c r="L97" s="50">
        <f t="shared" si="6"/>
        <v>18784763</v>
      </c>
      <c r="M97" s="71">
        <v>12732133</v>
      </c>
      <c r="N97" s="71">
        <v>439428</v>
      </c>
      <c r="O97" s="71">
        <v>1045571</v>
      </c>
      <c r="P97" s="71">
        <v>309162</v>
      </c>
      <c r="Q97" s="71">
        <v>772454</v>
      </c>
      <c r="R97" s="71">
        <v>216900</v>
      </c>
      <c r="S97" s="71">
        <v>144000</v>
      </c>
      <c r="T97" s="72">
        <v>222800</v>
      </c>
      <c r="U97" s="72">
        <v>0</v>
      </c>
      <c r="V97" s="72">
        <v>1412703</v>
      </c>
      <c r="W97" s="71">
        <v>1489612</v>
      </c>
      <c r="X97" s="71">
        <f t="shared" si="8"/>
        <v>18784763</v>
      </c>
      <c r="Y97" s="21"/>
      <c r="Z97" s="21"/>
    </row>
    <row r="98" spans="1:26" s="29" customFormat="1" ht="27.95" customHeight="1">
      <c r="A98" s="53" t="s">
        <v>45</v>
      </c>
      <c r="B98" s="66">
        <v>7</v>
      </c>
      <c r="C98" s="67">
        <v>46</v>
      </c>
      <c r="D98" s="83">
        <v>16</v>
      </c>
      <c r="E98" s="106">
        <v>1</v>
      </c>
      <c r="F98" s="78">
        <v>0</v>
      </c>
      <c r="G98" s="78">
        <v>1</v>
      </c>
      <c r="H98" s="78">
        <v>0</v>
      </c>
      <c r="I98" s="79">
        <v>1</v>
      </c>
      <c r="J98" s="63">
        <f t="shared" si="7"/>
        <v>7</v>
      </c>
      <c r="K98" s="28"/>
      <c r="L98" s="50">
        <f t="shared" si="6"/>
        <v>20070525</v>
      </c>
      <c r="M98" s="71">
        <v>13727524</v>
      </c>
      <c r="N98" s="71">
        <v>439428</v>
      </c>
      <c r="O98" s="71">
        <v>1065130</v>
      </c>
      <c r="P98" s="71">
        <v>314966</v>
      </c>
      <c r="Q98" s="71">
        <v>831434</v>
      </c>
      <c r="R98" s="71">
        <v>261624</v>
      </c>
      <c r="S98" s="71">
        <v>178704</v>
      </c>
      <c r="T98" s="72">
        <v>246600</v>
      </c>
      <c r="U98" s="72"/>
      <c r="V98" s="72">
        <v>1394271</v>
      </c>
      <c r="W98" s="71">
        <v>1610844</v>
      </c>
      <c r="X98" s="71">
        <f t="shared" si="8"/>
        <v>20070525</v>
      </c>
      <c r="Y98" s="21"/>
      <c r="Z98" s="21"/>
    </row>
    <row r="99" spans="1:26" s="29" customFormat="1" ht="27.95" customHeight="1">
      <c r="A99" s="53" t="s">
        <v>46</v>
      </c>
      <c r="B99" s="66">
        <v>7</v>
      </c>
      <c r="C99" s="67">
        <v>26</v>
      </c>
      <c r="D99" s="83">
        <v>14</v>
      </c>
      <c r="E99" s="106">
        <v>1</v>
      </c>
      <c r="F99" s="78">
        <v>0</v>
      </c>
      <c r="G99" s="78">
        <v>1</v>
      </c>
      <c r="H99" s="78">
        <v>0</v>
      </c>
      <c r="I99" s="79">
        <v>0</v>
      </c>
      <c r="J99" s="63">
        <f t="shared" si="7"/>
        <v>7</v>
      </c>
      <c r="K99" s="28"/>
      <c r="L99" s="50">
        <f t="shared" si="6"/>
        <v>18397881</v>
      </c>
      <c r="M99" s="71">
        <v>12861705</v>
      </c>
      <c r="N99" s="71"/>
      <c r="O99" s="71">
        <v>1167034</v>
      </c>
      <c r="P99" s="71">
        <v>345116</v>
      </c>
      <c r="Q99" s="71">
        <v>751547</v>
      </c>
      <c r="R99" s="71">
        <v>44844</v>
      </c>
      <c r="S99" s="71">
        <v>36432</v>
      </c>
      <c r="T99" s="72">
        <v>165600</v>
      </c>
      <c r="U99" s="72"/>
      <c r="V99" s="72">
        <v>1571664</v>
      </c>
      <c r="W99" s="71">
        <v>1453939</v>
      </c>
      <c r="X99" s="71">
        <f t="shared" si="8"/>
        <v>18397881</v>
      </c>
      <c r="Y99" s="21"/>
      <c r="Z99" s="21"/>
    </row>
    <row r="100" spans="1:26" s="29" customFormat="1" ht="27.95" customHeight="1">
      <c r="A100" s="53" t="s">
        <v>48</v>
      </c>
      <c r="B100" s="66">
        <v>7</v>
      </c>
      <c r="C100" s="67">
        <v>38</v>
      </c>
      <c r="D100" s="83">
        <v>16</v>
      </c>
      <c r="E100" s="106">
        <v>2</v>
      </c>
      <c r="F100" s="78">
        <v>0</v>
      </c>
      <c r="G100" s="78">
        <v>1</v>
      </c>
      <c r="H100" s="78">
        <v>0</v>
      </c>
      <c r="I100" s="79">
        <v>1</v>
      </c>
      <c r="J100" s="63">
        <f t="shared" si="7"/>
        <v>7</v>
      </c>
      <c r="K100" s="28"/>
      <c r="L100" s="50">
        <f t="shared" si="6"/>
        <v>18302370</v>
      </c>
      <c r="M100" s="439">
        <v>12344384</v>
      </c>
      <c r="N100" s="439">
        <v>439416</v>
      </c>
      <c r="O100" s="439">
        <v>831129</v>
      </c>
      <c r="P100" s="439">
        <v>245795</v>
      </c>
      <c r="Q100" s="439">
        <v>753106</v>
      </c>
      <c r="R100" s="439">
        <v>351312</v>
      </c>
      <c r="S100" s="439">
        <v>256752</v>
      </c>
      <c r="T100" s="440">
        <v>184000</v>
      </c>
      <c r="U100" s="440">
        <v>0</v>
      </c>
      <c r="V100" s="440">
        <v>1396473</v>
      </c>
      <c r="W100" s="439">
        <v>1500003</v>
      </c>
      <c r="X100" s="71">
        <f t="shared" si="8"/>
        <v>18302370</v>
      </c>
      <c r="Y100" s="21"/>
      <c r="Z100" s="21"/>
    </row>
    <row r="101" spans="1:26" s="29" customFormat="1" ht="27.95" customHeight="1">
      <c r="A101" s="53" t="s">
        <v>95</v>
      </c>
      <c r="B101" s="66">
        <v>7</v>
      </c>
      <c r="C101" s="67">
        <v>47</v>
      </c>
      <c r="D101" s="83">
        <v>16</v>
      </c>
      <c r="E101" s="106">
        <v>2</v>
      </c>
      <c r="F101" s="78">
        <v>0</v>
      </c>
      <c r="G101" s="78">
        <v>1</v>
      </c>
      <c r="H101" s="78">
        <v>0</v>
      </c>
      <c r="I101" s="79">
        <v>0</v>
      </c>
      <c r="J101" s="63">
        <f t="shared" si="7"/>
        <v>7</v>
      </c>
      <c r="K101" s="28"/>
      <c r="L101" s="50">
        <f t="shared" si="6"/>
        <v>17580254</v>
      </c>
      <c r="M101" s="71">
        <v>12515666</v>
      </c>
      <c r="N101" s="71"/>
      <c r="O101" s="71">
        <v>940002</v>
      </c>
      <c r="P101" s="71">
        <v>277971</v>
      </c>
      <c r="Q101" s="71">
        <v>735555</v>
      </c>
      <c r="R101" s="71">
        <v>224220</v>
      </c>
      <c r="S101" s="71">
        <v>185616</v>
      </c>
      <c r="T101" s="72">
        <v>162600</v>
      </c>
      <c r="U101" s="72">
        <v>0</v>
      </c>
      <c r="V101" s="72">
        <v>1100050</v>
      </c>
      <c r="W101" s="71">
        <v>1438574</v>
      </c>
      <c r="X101" s="71">
        <f t="shared" si="8"/>
        <v>17580254</v>
      </c>
      <c r="Y101" s="21"/>
      <c r="Z101" s="21"/>
    </row>
    <row r="102" spans="1:26" s="29" customFormat="1" ht="27.95" customHeight="1">
      <c r="A102" s="53" t="s">
        <v>47</v>
      </c>
      <c r="B102" s="66">
        <v>6</v>
      </c>
      <c r="C102" s="67">
        <v>34</v>
      </c>
      <c r="D102" s="83">
        <v>15</v>
      </c>
      <c r="E102" s="106">
        <v>0</v>
      </c>
      <c r="F102" s="78">
        <v>0</v>
      </c>
      <c r="G102" s="78">
        <v>0</v>
      </c>
      <c r="H102" s="78">
        <v>0</v>
      </c>
      <c r="I102" s="79">
        <v>1</v>
      </c>
      <c r="J102" s="63">
        <f t="shared" si="7"/>
        <v>6</v>
      </c>
      <c r="K102" s="28"/>
      <c r="L102" s="50">
        <f t="shared" si="6"/>
        <v>17947524</v>
      </c>
      <c r="M102" s="71">
        <v>12009235</v>
      </c>
      <c r="N102" s="71">
        <v>439428</v>
      </c>
      <c r="O102" s="71">
        <v>877907</v>
      </c>
      <c r="P102" s="71">
        <v>259631</v>
      </c>
      <c r="Q102" s="71">
        <v>728720</v>
      </c>
      <c r="R102" s="71">
        <v>306588</v>
      </c>
      <c r="S102" s="71">
        <v>213408</v>
      </c>
      <c r="T102" s="72">
        <v>213200</v>
      </c>
      <c r="U102" s="72"/>
      <c r="V102" s="72">
        <v>1463612</v>
      </c>
      <c r="W102" s="71">
        <v>1435795</v>
      </c>
      <c r="X102" s="71">
        <f t="shared" si="8"/>
        <v>17947524</v>
      </c>
      <c r="Y102" s="21"/>
      <c r="Z102" s="21"/>
    </row>
    <row r="103" spans="1:26" s="29" customFormat="1" ht="27.95" customHeight="1">
      <c r="A103" s="53" t="s">
        <v>49</v>
      </c>
      <c r="B103" s="66">
        <v>6</v>
      </c>
      <c r="C103" s="67">
        <v>23</v>
      </c>
      <c r="D103" s="83">
        <v>13</v>
      </c>
      <c r="E103" s="106">
        <v>0</v>
      </c>
      <c r="F103" s="78">
        <v>0</v>
      </c>
      <c r="G103" s="78">
        <v>0</v>
      </c>
      <c r="H103" s="78">
        <v>0</v>
      </c>
      <c r="I103" s="79">
        <v>0</v>
      </c>
      <c r="J103" s="63">
        <f t="shared" si="7"/>
        <v>6</v>
      </c>
      <c r="K103" s="28"/>
      <c r="L103" s="50">
        <f t="shared" si="6"/>
        <v>14895874</v>
      </c>
      <c r="M103" s="71">
        <v>10371343</v>
      </c>
      <c r="N103" s="71"/>
      <c r="O103" s="71">
        <v>747428</v>
      </c>
      <c r="P103" s="71">
        <v>221031</v>
      </c>
      <c r="Q103" s="71">
        <v>603853</v>
      </c>
      <c r="R103" s="71">
        <v>224220</v>
      </c>
      <c r="S103" s="71">
        <v>182160</v>
      </c>
      <c r="T103" s="72">
        <v>171200</v>
      </c>
      <c r="U103" s="72"/>
      <c r="V103" s="72">
        <v>1190164</v>
      </c>
      <c r="W103" s="71">
        <v>1184475</v>
      </c>
      <c r="X103" s="71">
        <f t="shared" si="8"/>
        <v>14895874</v>
      </c>
      <c r="Y103" s="21"/>
      <c r="Z103" s="21"/>
    </row>
    <row r="104" spans="1:26" s="29" customFormat="1" ht="27.95" customHeight="1">
      <c r="A104" s="53" t="s">
        <v>36</v>
      </c>
      <c r="B104" s="66">
        <v>6</v>
      </c>
      <c r="C104" s="67">
        <v>30</v>
      </c>
      <c r="D104" s="447">
        <v>13</v>
      </c>
      <c r="E104" s="106">
        <v>0</v>
      </c>
      <c r="F104" s="78">
        <v>0</v>
      </c>
      <c r="G104" s="78">
        <v>0</v>
      </c>
      <c r="H104" s="78">
        <v>0</v>
      </c>
      <c r="I104" s="79">
        <v>1</v>
      </c>
      <c r="J104" s="63">
        <f t="shared" si="7"/>
        <v>6</v>
      </c>
      <c r="K104" s="28"/>
      <c r="L104" s="50">
        <f t="shared" si="6"/>
        <v>17186319</v>
      </c>
      <c r="M104" s="71">
        <v>11583780</v>
      </c>
      <c r="N104" s="71">
        <v>390300</v>
      </c>
      <c r="O104" s="71">
        <v>963360</v>
      </c>
      <c r="P104" s="71">
        <v>284866</v>
      </c>
      <c r="Q104" s="71">
        <v>696565</v>
      </c>
      <c r="R104" s="71">
        <v>249384</v>
      </c>
      <c r="S104" s="71">
        <v>161136</v>
      </c>
      <c r="T104" s="72">
        <v>224000</v>
      </c>
      <c r="U104" s="72">
        <v>0</v>
      </c>
      <c r="V104" s="72">
        <v>1156545</v>
      </c>
      <c r="W104" s="71">
        <v>1476383</v>
      </c>
      <c r="X104" s="71">
        <f t="shared" si="8"/>
        <v>17186319</v>
      </c>
      <c r="Y104" s="21"/>
      <c r="Z104" s="21"/>
    </row>
    <row r="105" spans="1:26" s="29" customFormat="1" ht="27.95" customHeight="1">
      <c r="A105" s="53" t="s">
        <v>96</v>
      </c>
      <c r="B105" s="66">
        <v>6</v>
      </c>
      <c r="C105" s="67">
        <v>28</v>
      </c>
      <c r="D105" s="83">
        <v>13</v>
      </c>
      <c r="E105" s="106">
        <v>0</v>
      </c>
      <c r="F105" s="78">
        <v>0</v>
      </c>
      <c r="G105" s="78">
        <v>0</v>
      </c>
      <c r="H105" s="78">
        <v>0</v>
      </c>
      <c r="I105" s="79">
        <v>0</v>
      </c>
      <c r="J105" s="63">
        <f t="shared" si="7"/>
        <v>6</v>
      </c>
      <c r="K105" s="28"/>
      <c r="L105" s="50">
        <f t="shared" si="6"/>
        <v>15172524</v>
      </c>
      <c r="M105" s="71">
        <v>10545864</v>
      </c>
      <c r="N105" s="71"/>
      <c r="O105" s="71">
        <v>771047</v>
      </c>
      <c r="P105" s="71">
        <v>228030</v>
      </c>
      <c r="Q105" s="71">
        <v>621792</v>
      </c>
      <c r="R105" s="71">
        <v>300888</v>
      </c>
      <c r="S105" s="71">
        <v>229896</v>
      </c>
      <c r="T105" s="72">
        <v>196000</v>
      </c>
      <c r="U105" s="72">
        <v>0</v>
      </c>
      <c r="V105" s="72">
        <v>966905</v>
      </c>
      <c r="W105" s="71">
        <v>1312102</v>
      </c>
      <c r="X105" s="71">
        <f t="shared" si="8"/>
        <v>15172524</v>
      </c>
      <c r="Y105" s="21"/>
      <c r="Z105" s="21"/>
    </row>
    <row r="106" spans="1:26" s="29" customFormat="1" ht="27.95" customHeight="1">
      <c r="A106" s="53" t="s">
        <v>97</v>
      </c>
      <c r="B106" s="66">
        <v>24</v>
      </c>
      <c r="C106" s="67">
        <v>389</v>
      </c>
      <c r="D106" s="83">
        <v>48</v>
      </c>
      <c r="E106" s="106">
        <v>4</v>
      </c>
      <c r="F106" s="78">
        <v>1</v>
      </c>
      <c r="G106" s="78">
        <v>1</v>
      </c>
      <c r="H106" s="78">
        <v>0</v>
      </c>
      <c r="I106" s="79">
        <v>1</v>
      </c>
      <c r="J106" s="63">
        <f t="shared" si="7"/>
        <v>0</v>
      </c>
      <c r="K106" s="28"/>
      <c r="L106" s="50">
        <f t="shared" si="6"/>
        <v>63012232</v>
      </c>
      <c r="M106" s="71">
        <v>43212615</v>
      </c>
      <c r="N106" s="71">
        <v>390300</v>
      </c>
      <c r="O106" s="71">
        <v>4218996</v>
      </c>
      <c r="P106" s="71">
        <v>1247637</v>
      </c>
      <c r="Q106" s="71">
        <v>2540208</v>
      </c>
      <c r="R106" s="71">
        <v>256824</v>
      </c>
      <c r="S106" s="71">
        <v>179712</v>
      </c>
      <c r="T106" s="72">
        <v>507200</v>
      </c>
      <c r="U106" s="72"/>
      <c r="V106" s="72">
        <v>5192755</v>
      </c>
      <c r="W106" s="71">
        <v>5265985</v>
      </c>
      <c r="X106" s="71">
        <f t="shared" si="8"/>
        <v>63012232</v>
      </c>
      <c r="Y106" s="21"/>
      <c r="Z106" s="21"/>
    </row>
    <row r="107" spans="1:26" s="29" customFormat="1" ht="27.95" customHeight="1">
      <c r="A107" s="53" t="s">
        <v>165</v>
      </c>
      <c r="B107" s="66">
        <v>6</v>
      </c>
      <c r="C107" s="67">
        <v>43</v>
      </c>
      <c r="D107" s="83">
        <v>17</v>
      </c>
      <c r="E107" s="106">
        <v>0</v>
      </c>
      <c r="F107" s="78">
        <v>0</v>
      </c>
      <c r="G107" s="78">
        <v>0</v>
      </c>
      <c r="H107" s="78">
        <v>0</v>
      </c>
      <c r="I107" s="79">
        <v>1</v>
      </c>
      <c r="J107" s="63">
        <f t="shared" si="7"/>
        <v>6</v>
      </c>
      <c r="K107" s="28"/>
      <c r="L107" s="50">
        <f t="shared" si="6"/>
        <v>17542243</v>
      </c>
      <c r="M107" s="71">
        <v>12130667</v>
      </c>
      <c r="N107" s="71">
        <v>464148</v>
      </c>
      <c r="O107" s="71">
        <v>731839</v>
      </c>
      <c r="P107" s="71">
        <v>216407</v>
      </c>
      <c r="Q107" s="71">
        <v>723905</v>
      </c>
      <c r="R107" s="71">
        <v>353172</v>
      </c>
      <c r="S107" s="71">
        <v>298152</v>
      </c>
      <c r="T107" s="72">
        <v>201000</v>
      </c>
      <c r="U107" s="72">
        <v>0</v>
      </c>
      <c r="V107" s="72">
        <v>1022536</v>
      </c>
      <c r="W107" s="71">
        <v>1400417</v>
      </c>
      <c r="X107" s="71">
        <f>SUM(M107:W107)</f>
        <v>17542243</v>
      </c>
      <c r="Y107" s="21"/>
      <c r="Z107" s="21"/>
    </row>
    <row r="108" spans="1:26" s="29" customFormat="1" ht="27.95" customHeight="1">
      <c r="D108" s="82"/>
      <c r="E108" s="82"/>
      <c r="F108" s="32"/>
      <c r="G108" s="32"/>
      <c r="H108" s="32"/>
      <c r="J108" s="61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</row>
    <row r="109" spans="1:26" s="29" customFormat="1">
      <c r="D109" s="82"/>
      <c r="E109" s="82"/>
      <c r="F109" s="32"/>
      <c r="G109" s="32"/>
      <c r="H109" s="32"/>
      <c r="J109" s="61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</row>
    <row r="110" spans="1:26" s="29" customFormat="1">
      <c r="D110" s="82"/>
      <c r="E110" s="82"/>
      <c r="F110" s="32"/>
      <c r="G110" s="32"/>
      <c r="H110" s="32"/>
      <c r="J110" s="61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</row>
    <row r="111" spans="1:26" s="29" customFormat="1">
      <c r="D111" s="82"/>
      <c r="E111" s="82"/>
      <c r="F111" s="32"/>
      <c r="G111" s="32"/>
      <c r="H111" s="32"/>
      <c r="J111" s="61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</row>
    <row r="112" spans="1:26" s="29" customFormat="1">
      <c r="D112" s="82"/>
      <c r="E112" s="82"/>
      <c r="F112" s="32"/>
      <c r="G112" s="32"/>
      <c r="H112" s="32"/>
      <c r="J112" s="61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</row>
    <row r="113" spans="4:24" s="29" customFormat="1">
      <c r="D113" s="82"/>
      <c r="E113" s="82"/>
      <c r="F113" s="32"/>
      <c r="G113" s="32"/>
      <c r="H113" s="32"/>
      <c r="J113" s="61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</row>
    <row r="114" spans="4:24" s="29" customFormat="1">
      <c r="D114" s="82"/>
      <c r="E114" s="82"/>
      <c r="F114" s="32"/>
      <c r="G114" s="32"/>
      <c r="H114" s="32"/>
      <c r="J114" s="61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</row>
    <row r="115" spans="4:24" s="29" customFormat="1">
      <c r="D115" s="82"/>
      <c r="E115" s="82"/>
      <c r="F115" s="32"/>
      <c r="G115" s="32"/>
      <c r="H115" s="32"/>
      <c r="J115" s="61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</row>
    <row r="116" spans="4:24" s="29" customFormat="1">
      <c r="D116" s="82"/>
      <c r="E116" s="82"/>
      <c r="F116" s="32"/>
      <c r="G116" s="32"/>
      <c r="H116" s="32"/>
      <c r="J116" s="61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</row>
    <row r="117" spans="4:24" s="29" customFormat="1">
      <c r="D117" s="82"/>
      <c r="E117" s="82"/>
      <c r="F117" s="32"/>
      <c r="G117" s="32"/>
      <c r="H117" s="32"/>
      <c r="J117" s="61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</row>
    <row r="118" spans="4:24" s="29" customFormat="1">
      <c r="D118" s="82"/>
      <c r="E118" s="82"/>
      <c r="F118" s="32"/>
      <c r="G118" s="32"/>
      <c r="H118" s="32"/>
      <c r="J118" s="61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</row>
    <row r="119" spans="4:24" s="29" customFormat="1">
      <c r="D119" s="82"/>
      <c r="E119" s="82"/>
      <c r="F119" s="32"/>
      <c r="G119" s="32"/>
      <c r="H119" s="32"/>
      <c r="J119" s="61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</row>
    <row r="120" spans="4:24" s="29" customFormat="1">
      <c r="D120" s="82"/>
      <c r="E120" s="82"/>
      <c r="F120" s="32"/>
      <c r="G120" s="32"/>
      <c r="H120" s="32"/>
      <c r="J120" s="61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</row>
    <row r="121" spans="4:24" s="29" customFormat="1">
      <c r="D121" s="82"/>
      <c r="E121" s="82"/>
      <c r="F121" s="32"/>
      <c r="G121" s="32"/>
      <c r="H121" s="32"/>
      <c r="J121" s="61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</row>
    <row r="122" spans="4:24" s="29" customFormat="1">
      <c r="D122" s="82"/>
      <c r="E122" s="82"/>
      <c r="F122" s="32"/>
      <c r="G122" s="32"/>
      <c r="H122" s="32"/>
      <c r="J122" s="61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</row>
    <row r="123" spans="4:24" s="29" customFormat="1">
      <c r="D123" s="82"/>
      <c r="E123" s="82"/>
      <c r="F123" s="32"/>
      <c r="G123" s="32"/>
      <c r="H123" s="32"/>
      <c r="J123" s="61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</row>
    <row r="124" spans="4:24" s="29" customFormat="1">
      <c r="D124" s="82"/>
      <c r="E124" s="82"/>
      <c r="F124" s="32"/>
      <c r="G124" s="32"/>
      <c r="H124" s="32"/>
      <c r="J124" s="61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</row>
    <row r="125" spans="4:24" s="29" customFormat="1">
      <c r="D125" s="82"/>
      <c r="E125" s="82"/>
      <c r="F125" s="32"/>
      <c r="G125" s="32"/>
      <c r="H125" s="32"/>
      <c r="J125" s="61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</row>
    <row r="126" spans="4:24" s="29" customFormat="1">
      <c r="D126" s="82"/>
      <c r="E126" s="82"/>
      <c r="F126" s="32"/>
      <c r="G126" s="32"/>
      <c r="H126" s="32"/>
      <c r="J126" s="61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</row>
    <row r="127" spans="4:24" s="29" customFormat="1">
      <c r="D127" s="82"/>
      <c r="E127" s="82"/>
      <c r="F127" s="32"/>
      <c r="G127" s="32"/>
      <c r="H127" s="32"/>
      <c r="J127" s="61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</row>
    <row r="128" spans="4:24" s="29" customFormat="1">
      <c r="D128" s="82"/>
      <c r="E128" s="82"/>
      <c r="F128" s="32"/>
      <c r="G128" s="32"/>
      <c r="H128" s="32"/>
      <c r="J128" s="61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</row>
    <row r="129" spans="4:24" s="29" customFormat="1">
      <c r="D129" s="82"/>
      <c r="E129" s="82"/>
      <c r="F129" s="32"/>
      <c r="G129" s="32"/>
      <c r="H129" s="32"/>
      <c r="J129" s="61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</row>
    <row r="130" spans="4:24" s="29" customFormat="1">
      <c r="D130" s="82"/>
      <c r="E130" s="82"/>
      <c r="F130" s="32"/>
      <c r="G130" s="32"/>
      <c r="H130" s="32"/>
      <c r="J130" s="61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</row>
    <row r="131" spans="4:24" s="29" customFormat="1">
      <c r="D131" s="82"/>
      <c r="E131" s="82"/>
      <c r="F131" s="32"/>
      <c r="G131" s="32"/>
      <c r="H131" s="32"/>
      <c r="J131" s="61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</row>
    <row r="132" spans="4:24" s="29" customFormat="1">
      <c r="D132" s="82"/>
      <c r="E132" s="82"/>
      <c r="F132" s="32"/>
      <c r="G132" s="32"/>
      <c r="H132" s="32"/>
      <c r="J132" s="61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</row>
    <row r="133" spans="4:24" s="29" customFormat="1">
      <c r="D133" s="82"/>
      <c r="E133" s="82"/>
      <c r="F133" s="32"/>
      <c r="G133" s="32"/>
      <c r="H133" s="32"/>
      <c r="J133" s="61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</row>
    <row r="134" spans="4:24" s="29" customFormat="1">
      <c r="D134" s="82"/>
      <c r="E134" s="82"/>
      <c r="F134" s="32"/>
      <c r="G134" s="32"/>
      <c r="H134" s="32"/>
      <c r="J134" s="61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</row>
    <row r="135" spans="4:24" s="29" customFormat="1">
      <c r="D135" s="82"/>
      <c r="E135" s="82"/>
      <c r="F135" s="32"/>
      <c r="G135" s="32"/>
      <c r="H135" s="32"/>
      <c r="J135" s="61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</row>
    <row r="136" spans="4:24" s="29" customFormat="1">
      <c r="D136" s="82"/>
      <c r="E136" s="82"/>
      <c r="F136" s="32"/>
      <c r="G136" s="32"/>
      <c r="H136" s="32"/>
      <c r="J136" s="61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</row>
    <row r="137" spans="4:24" s="29" customFormat="1">
      <c r="D137" s="82"/>
      <c r="E137" s="82"/>
      <c r="F137" s="32"/>
      <c r="G137" s="32"/>
      <c r="H137" s="32"/>
      <c r="J137" s="61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</row>
    <row r="138" spans="4:24" s="29" customFormat="1">
      <c r="D138" s="82"/>
      <c r="E138" s="82"/>
      <c r="F138" s="32"/>
      <c r="G138" s="32"/>
      <c r="H138" s="32"/>
      <c r="J138" s="61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</row>
    <row r="139" spans="4:24" s="29" customFormat="1">
      <c r="D139" s="82"/>
      <c r="E139" s="82"/>
      <c r="F139" s="32"/>
      <c r="G139" s="32"/>
      <c r="H139" s="32"/>
      <c r="J139" s="61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</row>
    <row r="140" spans="4:24" s="29" customFormat="1">
      <c r="D140" s="82"/>
      <c r="E140" s="82"/>
      <c r="F140" s="32"/>
      <c r="G140" s="32"/>
      <c r="H140" s="32"/>
      <c r="J140" s="61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</row>
    <row r="141" spans="4:24" s="29" customFormat="1">
      <c r="D141" s="82"/>
      <c r="E141" s="82"/>
      <c r="F141" s="32"/>
      <c r="G141" s="32"/>
      <c r="H141" s="32"/>
      <c r="J141" s="61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</row>
    <row r="142" spans="4:24" s="29" customFormat="1">
      <c r="D142" s="82"/>
      <c r="E142" s="82"/>
      <c r="F142" s="32"/>
      <c r="G142" s="32"/>
      <c r="H142" s="32"/>
      <c r="J142" s="61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</row>
    <row r="143" spans="4:24" s="29" customFormat="1">
      <c r="D143" s="82"/>
      <c r="E143" s="82"/>
      <c r="F143" s="32"/>
      <c r="G143" s="32"/>
      <c r="H143" s="32"/>
      <c r="J143" s="61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</row>
    <row r="144" spans="4:24" s="29" customFormat="1">
      <c r="D144" s="82"/>
      <c r="E144" s="82"/>
      <c r="F144" s="32"/>
      <c r="G144" s="32"/>
      <c r="H144" s="32"/>
      <c r="J144" s="61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</row>
    <row r="145" spans="4:24" s="29" customFormat="1">
      <c r="D145" s="82"/>
      <c r="E145" s="82"/>
      <c r="F145" s="32"/>
      <c r="G145" s="32"/>
      <c r="H145" s="32"/>
      <c r="J145" s="61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</row>
    <row r="146" spans="4:24" s="29" customFormat="1">
      <c r="D146" s="82"/>
      <c r="E146" s="82"/>
      <c r="F146" s="32"/>
      <c r="G146" s="32"/>
      <c r="H146" s="32"/>
      <c r="J146" s="61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</row>
    <row r="147" spans="4:24" s="29" customFormat="1">
      <c r="D147" s="82"/>
      <c r="E147" s="82"/>
      <c r="F147" s="32"/>
      <c r="G147" s="32"/>
      <c r="H147" s="32"/>
      <c r="J147" s="61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</row>
    <row r="148" spans="4:24" s="29" customFormat="1">
      <c r="D148" s="82"/>
      <c r="E148" s="82"/>
      <c r="F148" s="32"/>
      <c r="G148" s="32"/>
      <c r="H148" s="32"/>
      <c r="J148" s="61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</row>
    <row r="149" spans="4:24" s="29" customFormat="1">
      <c r="D149" s="82"/>
      <c r="E149" s="82"/>
      <c r="F149" s="32"/>
      <c r="G149" s="32"/>
      <c r="H149" s="32"/>
      <c r="J149" s="61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</row>
    <row r="150" spans="4:24" s="29" customFormat="1">
      <c r="D150" s="82"/>
      <c r="E150" s="82"/>
      <c r="F150" s="32"/>
      <c r="G150" s="32"/>
      <c r="H150" s="32"/>
      <c r="J150" s="61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</row>
    <row r="151" spans="4:24" s="29" customFormat="1">
      <c r="D151" s="82"/>
      <c r="E151" s="82"/>
      <c r="F151" s="32"/>
      <c r="G151" s="32"/>
      <c r="H151" s="32"/>
      <c r="J151" s="61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</row>
    <row r="152" spans="4:24" s="29" customFormat="1">
      <c r="D152" s="82"/>
      <c r="E152" s="82"/>
      <c r="F152" s="32"/>
      <c r="G152" s="32"/>
      <c r="H152" s="32"/>
      <c r="J152" s="61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</row>
    <row r="153" spans="4:24" s="29" customFormat="1">
      <c r="D153" s="82"/>
      <c r="E153" s="82"/>
      <c r="F153" s="32"/>
      <c r="G153" s="32"/>
      <c r="H153" s="32"/>
      <c r="J153" s="61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</row>
    <row r="154" spans="4:24" s="29" customFormat="1">
      <c r="D154" s="82"/>
      <c r="E154" s="82"/>
      <c r="F154" s="32"/>
      <c r="G154" s="32"/>
      <c r="H154" s="32"/>
      <c r="J154" s="61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</row>
    <row r="155" spans="4:24" s="29" customFormat="1">
      <c r="D155" s="82"/>
      <c r="E155" s="82"/>
      <c r="F155" s="32"/>
      <c r="G155" s="32"/>
      <c r="H155" s="32"/>
      <c r="J155" s="61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</row>
    <row r="156" spans="4:24" s="29" customFormat="1">
      <c r="D156" s="82"/>
      <c r="E156" s="82"/>
      <c r="F156" s="32"/>
      <c r="G156" s="32"/>
      <c r="H156" s="32"/>
      <c r="J156" s="61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</row>
    <row r="157" spans="4:24" s="29" customFormat="1">
      <c r="D157" s="82"/>
      <c r="E157" s="82"/>
      <c r="F157" s="32"/>
      <c r="G157" s="32"/>
      <c r="H157" s="32"/>
      <c r="J157" s="61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</row>
    <row r="158" spans="4:24" s="29" customFormat="1">
      <c r="D158" s="82"/>
      <c r="E158" s="82"/>
      <c r="F158" s="32"/>
      <c r="G158" s="32"/>
      <c r="H158" s="32"/>
      <c r="J158" s="61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</row>
    <row r="159" spans="4:24" s="29" customFormat="1">
      <c r="D159" s="82"/>
      <c r="E159" s="82"/>
      <c r="F159" s="32"/>
      <c r="G159" s="32"/>
      <c r="H159" s="32"/>
      <c r="J159" s="61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</row>
    <row r="160" spans="4:24" s="29" customFormat="1">
      <c r="D160" s="82"/>
      <c r="E160" s="82"/>
      <c r="F160" s="32"/>
      <c r="G160" s="32"/>
      <c r="H160" s="32"/>
      <c r="J160" s="61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</row>
    <row r="161" spans="4:24" s="29" customFormat="1">
      <c r="D161" s="82"/>
      <c r="E161" s="82"/>
      <c r="F161" s="32"/>
      <c r="G161" s="32"/>
      <c r="H161" s="32"/>
      <c r="J161" s="61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</row>
    <row r="162" spans="4:24" s="29" customFormat="1">
      <c r="D162" s="82"/>
      <c r="E162" s="82"/>
      <c r="F162" s="32"/>
      <c r="G162" s="32"/>
      <c r="H162" s="32"/>
      <c r="J162" s="61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</row>
    <row r="163" spans="4:24" s="29" customFormat="1">
      <c r="D163" s="82"/>
      <c r="E163" s="82"/>
      <c r="F163" s="32"/>
      <c r="G163" s="32"/>
      <c r="H163" s="32"/>
      <c r="J163" s="61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</row>
    <row r="164" spans="4:24" s="29" customFormat="1">
      <c r="D164" s="82"/>
      <c r="E164" s="82"/>
      <c r="F164" s="32"/>
      <c r="G164" s="32"/>
      <c r="H164" s="32"/>
      <c r="J164" s="61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</row>
    <row r="165" spans="4:24" s="29" customFormat="1">
      <c r="D165" s="82"/>
      <c r="E165" s="82"/>
      <c r="F165" s="32"/>
      <c r="G165" s="32"/>
      <c r="H165" s="32"/>
      <c r="J165" s="61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</row>
    <row r="166" spans="4:24" s="29" customFormat="1">
      <c r="D166" s="82"/>
      <c r="E166" s="82"/>
      <c r="F166" s="32"/>
      <c r="G166" s="32"/>
      <c r="H166" s="32"/>
      <c r="J166" s="61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</row>
    <row r="167" spans="4:24" s="29" customFormat="1">
      <c r="D167" s="82"/>
      <c r="E167" s="82"/>
      <c r="F167" s="32"/>
      <c r="G167" s="32"/>
      <c r="H167" s="32"/>
      <c r="J167" s="61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</row>
    <row r="168" spans="4:24" s="29" customFormat="1">
      <c r="D168" s="82"/>
      <c r="E168" s="82"/>
      <c r="F168" s="32"/>
      <c r="G168" s="32"/>
      <c r="H168" s="32"/>
      <c r="J168" s="61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</row>
    <row r="169" spans="4:24" s="29" customFormat="1">
      <c r="D169" s="82"/>
      <c r="E169" s="82"/>
      <c r="F169" s="32"/>
      <c r="G169" s="32"/>
      <c r="H169" s="32"/>
      <c r="J169" s="61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</row>
    <row r="170" spans="4:24" s="29" customFormat="1">
      <c r="D170" s="82"/>
      <c r="E170" s="82"/>
      <c r="F170" s="32"/>
      <c r="G170" s="32"/>
      <c r="H170" s="32"/>
      <c r="J170" s="61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</row>
    <row r="171" spans="4:24" s="29" customFormat="1">
      <c r="D171" s="82"/>
      <c r="E171" s="82"/>
      <c r="F171" s="32"/>
      <c r="G171" s="32"/>
      <c r="H171" s="32"/>
      <c r="J171" s="61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</row>
    <row r="172" spans="4:24" s="29" customFormat="1">
      <c r="D172" s="82"/>
      <c r="E172" s="82"/>
      <c r="F172" s="32"/>
      <c r="G172" s="32"/>
      <c r="H172" s="32"/>
      <c r="J172" s="61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</row>
    <row r="173" spans="4:24" s="29" customFormat="1">
      <c r="D173" s="82"/>
      <c r="E173" s="82"/>
      <c r="F173" s="32"/>
      <c r="G173" s="32"/>
      <c r="H173" s="32"/>
      <c r="J173" s="61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</row>
    <row r="174" spans="4:24" s="29" customFormat="1">
      <c r="D174" s="82"/>
      <c r="E174" s="82"/>
      <c r="F174" s="32"/>
      <c r="G174" s="32"/>
      <c r="H174" s="32"/>
      <c r="J174" s="61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</row>
    <row r="175" spans="4:24" s="29" customFormat="1">
      <c r="D175" s="82"/>
      <c r="E175" s="82"/>
      <c r="F175" s="32"/>
      <c r="G175" s="32"/>
      <c r="H175" s="32"/>
      <c r="J175" s="61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</row>
    <row r="176" spans="4:24" s="29" customFormat="1">
      <c r="D176" s="82"/>
      <c r="E176" s="82"/>
      <c r="F176" s="32"/>
      <c r="G176" s="32"/>
      <c r="H176" s="32"/>
      <c r="J176" s="61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</row>
    <row r="177" spans="4:24" s="29" customFormat="1">
      <c r="D177" s="82"/>
      <c r="E177" s="82"/>
      <c r="F177" s="32"/>
      <c r="G177" s="32"/>
      <c r="H177" s="32"/>
      <c r="J177" s="61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</row>
    <row r="178" spans="4:24" s="29" customFormat="1">
      <c r="D178" s="82"/>
      <c r="E178" s="82"/>
      <c r="F178" s="32"/>
      <c r="G178" s="32"/>
      <c r="H178" s="32"/>
      <c r="J178" s="61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</row>
    <row r="179" spans="4:24" s="29" customFormat="1">
      <c r="D179" s="82"/>
      <c r="E179" s="82"/>
      <c r="F179" s="32"/>
      <c r="G179" s="32"/>
      <c r="H179" s="32"/>
      <c r="J179" s="61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</row>
    <row r="180" spans="4:24" s="29" customFormat="1">
      <c r="D180" s="82"/>
      <c r="E180" s="82"/>
      <c r="F180" s="32"/>
      <c r="G180" s="32"/>
      <c r="H180" s="32"/>
      <c r="J180" s="61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</row>
    <row r="181" spans="4:24" s="29" customFormat="1">
      <c r="D181" s="82"/>
      <c r="E181" s="82"/>
      <c r="F181" s="32"/>
      <c r="G181" s="32"/>
      <c r="H181" s="32"/>
      <c r="J181" s="61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</row>
    <row r="182" spans="4:24" s="29" customFormat="1">
      <c r="D182" s="82"/>
      <c r="E182" s="82"/>
      <c r="F182" s="32"/>
      <c r="G182" s="32"/>
      <c r="H182" s="32"/>
      <c r="J182" s="61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</row>
    <row r="183" spans="4:24" s="29" customFormat="1">
      <c r="D183" s="82"/>
      <c r="E183" s="82"/>
      <c r="F183" s="32"/>
      <c r="G183" s="32"/>
      <c r="H183" s="32"/>
      <c r="J183" s="61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</row>
    <row r="184" spans="4:24" s="29" customFormat="1">
      <c r="D184" s="82"/>
      <c r="E184" s="82"/>
      <c r="F184" s="32"/>
      <c r="G184" s="32"/>
      <c r="H184" s="32"/>
      <c r="J184" s="61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</row>
    <row r="185" spans="4:24" s="29" customFormat="1">
      <c r="D185" s="82"/>
      <c r="E185" s="82"/>
      <c r="F185" s="32"/>
      <c r="G185" s="32"/>
      <c r="H185" s="32"/>
      <c r="J185" s="61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</row>
    <row r="186" spans="4:24" s="29" customFormat="1">
      <c r="D186" s="82"/>
      <c r="E186" s="82"/>
      <c r="F186" s="32"/>
      <c r="G186" s="32"/>
      <c r="H186" s="32"/>
      <c r="J186" s="61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</row>
    <row r="187" spans="4:24" s="29" customFormat="1">
      <c r="D187" s="82"/>
      <c r="E187" s="82"/>
      <c r="F187" s="32"/>
      <c r="G187" s="32"/>
      <c r="H187" s="32"/>
      <c r="J187" s="61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</row>
    <row r="188" spans="4:24" s="29" customFormat="1">
      <c r="D188" s="82"/>
      <c r="E188" s="82"/>
      <c r="F188" s="32"/>
      <c r="G188" s="32"/>
      <c r="H188" s="32"/>
      <c r="J188" s="61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</row>
    <row r="189" spans="4:24" s="29" customFormat="1">
      <c r="D189" s="82"/>
      <c r="E189" s="82"/>
      <c r="F189" s="32"/>
      <c r="G189" s="32"/>
      <c r="H189" s="32"/>
      <c r="J189" s="61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</row>
    <row r="190" spans="4:24" s="29" customFormat="1">
      <c r="D190" s="82"/>
      <c r="E190" s="82"/>
      <c r="F190" s="32"/>
      <c r="G190" s="32"/>
      <c r="H190" s="32"/>
      <c r="J190" s="61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</row>
    <row r="191" spans="4:24" s="29" customFormat="1">
      <c r="D191" s="82"/>
      <c r="E191" s="82"/>
      <c r="F191" s="32"/>
      <c r="G191" s="32"/>
      <c r="H191" s="32"/>
      <c r="J191" s="61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</row>
    <row r="192" spans="4:24" s="29" customFormat="1">
      <c r="D192" s="82"/>
      <c r="E192" s="82"/>
      <c r="F192" s="32"/>
      <c r="G192" s="32"/>
      <c r="H192" s="32"/>
      <c r="J192" s="61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</row>
    <row r="193" spans="4:24" s="29" customFormat="1">
      <c r="D193" s="82"/>
      <c r="E193" s="82"/>
      <c r="F193" s="32"/>
      <c r="G193" s="32"/>
      <c r="H193" s="32"/>
      <c r="J193" s="61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</row>
    <row r="194" spans="4:24" s="29" customFormat="1">
      <c r="D194" s="82"/>
      <c r="E194" s="82"/>
      <c r="F194" s="32"/>
      <c r="G194" s="32"/>
      <c r="H194" s="32"/>
      <c r="J194" s="61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</row>
    <row r="195" spans="4:24" s="29" customFormat="1">
      <c r="D195" s="82"/>
      <c r="E195" s="82"/>
      <c r="F195" s="32"/>
      <c r="G195" s="32"/>
      <c r="H195" s="32"/>
      <c r="J195" s="61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</row>
    <row r="196" spans="4:24" s="29" customFormat="1">
      <c r="D196" s="82"/>
      <c r="E196" s="82"/>
      <c r="F196" s="32"/>
      <c r="G196" s="32"/>
      <c r="H196" s="32"/>
      <c r="J196" s="61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</row>
    <row r="197" spans="4:24" s="29" customFormat="1">
      <c r="D197" s="82"/>
      <c r="E197" s="82"/>
      <c r="F197" s="32"/>
      <c r="G197" s="32"/>
      <c r="H197" s="32"/>
      <c r="J197" s="61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</row>
    <row r="198" spans="4:24" s="29" customFormat="1">
      <c r="D198" s="82"/>
      <c r="E198" s="82"/>
      <c r="F198" s="32"/>
      <c r="G198" s="32"/>
      <c r="H198" s="32"/>
      <c r="J198" s="61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</row>
    <row r="199" spans="4:24" s="29" customFormat="1">
      <c r="D199" s="82"/>
      <c r="E199" s="82"/>
      <c r="F199" s="32"/>
      <c r="G199" s="32"/>
      <c r="H199" s="32"/>
      <c r="J199" s="61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</row>
    <row r="200" spans="4:24" s="29" customFormat="1">
      <c r="D200" s="82"/>
      <c r="E200" s="82"/>
      <c r="F200" s="32"/>
      <c r="G200" s="32"/>
      <c r="H200" s="32"/>
      <c r="J200" s="61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</row>
    <row r="201" spans="4:24" s="29" customFormat="1">
      <c r="D201" s="82"/>
      <c r="E201" s="82"/>
      <c r="F201" s="32"/>
      <c r="G201" s="32"/>
      <c r="H201" s="32"/>
      <c r="J201" s="61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</row>
    <row r="202" spans="4:24" s="29" customFormat="1">
      <c r="D202" s="82"/>
      <c r="E202" s="82"/>
      <c r="F202" s="32"/>
      <c r="G202" s="32"/>
      <c r="H202" s="32"/>
      <c r="J202" s="61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</row>
    <row r="203" spans="4:24" s="29" customFormat="1">
      <c r="D203" s="82"/>
      <c r="E203" s="82"/>
      <c r="F203" s="32"/>
      <c r="G203" s="32"/>
      <c r="H203" s="32"/>
      <c r="J203" s="61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</row>
    <row r="204" spans="4:24" s="29" customFormat="1">
      <c r="D204" s="82"/>
      <c r="E204" s="82"/>
      <c r="F204" s="32"/>
      <c r="G204" s="32"/>
      <c r="H204" s="32"/>
      <c r="J204" s="61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</row>
    <row r="205" spans="4:24" s="29" customFormat="1">
      <c r="D205" s="82"/>
      <c r="E205" s="82"/>
      <c r="F205" s="32"/>
      <c r="G205" s="32"/>
      <c r="H205" s="32"/>
      <c r="J205" s="61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</row>
    <row r="206" spans="4:24" s="29" customFormat="1">
      <c r="D206" s="82"/>
      <c r="E206" s="82"/>
      <c r="F206" s="32"/>
      <c r="G206" s="32"/>
      <c r="H206" s="32"/>
      <c r="J206" s="61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</row>
    <row r="207" spans="4:24" s="29" customFormat="1">
      <c r="D207" s="82"/>
      <c r="E207" s="82"/>
      <c r="F207" s="32"/>
      <c r="G207" s="32"/>
      <c r="H207" s="32"/>
      <c r="J207" s="61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</row>
    <row r="208" spans="4:24" s="29" customFormat="1">
      <c r="D208" s="82"/>
      <c r="E208" s="82"/>
      <c r="F208" s="32"/>
      <c r="G208" s="32"/>
      <c r="H208" s="32"/>
      <c r="J208" s="61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</row>
    <row r="209" spans="4:24" s="29" customFormat="1">
      <c r="D209" s="82"/>
      <c r="E209" s="82"/>
      <c r="F209" s="32"/>
      <c r="G209" s="32"/>
      <c r="H209" s="32"/>
      <c r="J209" s="61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</row>
    <row r="210" spans="4:24" s="29" customFormat="1">
      <c r="D210" s="82"/>
      <c r="E210" s="82"/>
      <c r="F210" s="32"/>
      <c r="G210" s="32"/>
      <c r="H210" s="32"/>
      <c r="J210" s="61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</row>
    <row r="211" spans="4:24" s="29" customFormat="1">
      <c r="D211" s="82"/>
      <c r="E211" s="82"/>
      <c r="F211" s="32"/>
      <c r="G211" s="32"/>
      <c r="H211" s="32"/>
      <c r="J211" s="61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</row>
    <row r="212" spans="4:24" s="29" customFormat="1">
      <c r="D212" s="82"/>
      <c r="E212" s="82"/>
      <c r="F212" s="32"/>
      <c r="G212" s="32"/>
      <c r="H212" s="32"/>
      <c r="J212" s="61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</row>
    <row r="213" spans="4:24" s="29" customFormat="1">
      <c r="D213" s="82"/>
      <c r="E213" s="82"/>
      <c r="F213" s="32"/>
      <c r="G213" s="32"/>
      <c r="H213" s="32"/>
      <c r="J213" s="61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</row>
    <row r="214" spans="4:24" s="29" customFormat="1">
      <c r="D214" s="82"/>
      <c r="E214" s="82"/>
      <c r="F214" s="32"/>
      <c r="G214" s="32"/>
      <c r="H214" s="32"/>
      <c r="J214" s="61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</row>
    <row r="215" spans="4:24" s="29" customFormat="1">
      <c r="D215" s="82"/>
      <c r="E215" s="82"/>
      <c r="F215" s="32"/>
      <c r="G215" s="32"/>
      <c r="H215" s="32"/>
      <c r="J215" s="61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</row>
    <row r="216" spans="4:24" s="29" customFormat="1">
      <c r="D216" s="82"/>
      <c r="E216" s="82"/>
      <c r="F216" s="32"/>
      <c r="G216" s="32"/>
      <c r="H216" s="32"/>
      <c r="J216" s="61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</row>
    <row r="217" spans="4:24" s="29" customFormat="1">
      <c r="D217" s="82"/>
      <c r="E217" s="82"/>
      <c r="F217" s="32"/>
      <c r="G217" s="32"/>
      <c r="H217" s="32"/>
      <c r="J217" s="61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</row>
    <row r="218" spans="4:24" s="29" customFormat="1">
      <c r="D218" s="82"/>
      <c r="E218" s="82"/>
      <c r="F218" s="32"/>
      <c r="G218" s="32"/>
      <c r="H218" s="32"/>
      <c r="J218" s="61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</row>
    <row r="219" spans="4:24" s="29" customFormat="1">
      <c r="D219" s="82"/>
      <c r="E219" s="82"/>
      <c r="F219" s="32"/>
      <c r="G219" s="32"/>
      <c r="H219" s="32"/>
      <c r="J219" s="61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</row>
    <row r="220" spans="4:24" s="29" customFormat="1">
      <c r="D220" s="82"/>
      <c r="E220" s="82"/>
      <c r="F220" s="32"/>
      <c r="G220" s="32"/>
      <c r="H220" s="32"/>
      <c r="J220" s="61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</row>
    <row r="221" spans="4:24" s="29" customFormat="1">
      <c r="D221" s="82"/>
      <c r="E221" s="82"/>
      <c r="F221" s="32"/>
      <c r="G221" s="32"/>
      <c r="H221" s="32"/>
      <c r="J221" s="61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</row>
    <row r="222" spans="4:24" s="29" customFormat="1">
      <c r="D222" s="82"/>
      <c r="E222" s="82"/>
      <c r="F222" s="32"/>
      <c r="G222" s="32"/>
      <c r="H222" s="32"/>
      <c r="J222" s="61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</row>
    <row r="223" spans="4:24" s="29" customFormat="1">
      <c r="D223" s="82"/>
      <c r="E223" s="82"/>
      <c r="F223" s="32"/>
      <c r="G223" s="32"/>
      <c r="H223" s="32"/>
      <c r="J223" s="61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</row>
    <row r="224" spans="4:24" s="29" customFormat="1">
      <c r="D224" s="82"/>
      <c r="E224" s="82"/>
      <c r="F224" s="32"/>
      <c r="G224" s="32"/>
      <c r="H224" s="32"/>
      <c r="J224" s="61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</row>
    <row r="225" spans="4:24" s="29" customFormat="1">
      <c r="D225" s="82"/>
      <c r="E225" s="82"/>
      <c r="F225" s="32"/>
      <c r="G225" s="32"/>
      <c r="H225" s="32"/>
      <c r="J225" s="61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</row>
    <row r="226" spans="4:24" s="29" customFormat="1">
      <c r="D226" s="82"/>
      <c r="E226" s="82"/>
      <c r="F226" s="32"/>
      <c r="G226" s="32"/>
      <c r="H226" s="32"/>
      <c r="J226" s="61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</row>
    <row r="227" spans="4:24" s="29" customFormat="1">
      <c r="D227" s="82"/>
      <c r="E227" s="82"/>
      <c r="F227" s="32"/>
      <c r="G227" s="32"/>
      <c r="H227" s="32"/>
      <c r="J227" s="61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</row>
    <row r="228" spans="4:24" s="29" customFormat="1">
      <c r="D228" s="82"/>
      <c r="E228" s="82"/>
      <c r="F228" s="32"/>
      <c r="G228" s="32"/>
      <c r="H228" s="32"/>
      <c r="J228" s="61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</row>
    <row r="229" spans="4:24" s="29" customFormat="1">
      <c r="D229" s="82"/>
      <c r="E229" s="82"/>
      <c r="F229" s="32"/>
      <c r="G229" s="32"/>
      <c r="H229" s="32"/>
      <c r="J229" s="61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</row>
    <row r="230" spans="4:24" s="29" customFormat="1">
      <c r="D230" s="82"/>
      <c r="E230" s="82"/>
      <c r="F230" s="32"/>
      <c r="G230" s="32"/>
      <c r="H230" s="32"/>
      <c r="J230" s="61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</row>
    <row r="231" spans="4:24" s="29" customFormat="1">
      <c r="D231" s="82"/>
      <c r="E231" s="82"/>
      <c r="F231" s="32"/>
      <c r="G231" s="32"/>
      <c r="H231" s="32"/>
      <c r="J231" s="61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</row>
    <row r="232" spans="4:24" s="29" customFormat="1">
      <c r="D232" s="82"/>
      <c r="E232" s="82"/>
      <c r="F232" s="32"/>
      <c r="G232" s="32"/>
      <c r="H232" s="32"/>
      <c r="J232" s="61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</row>
    <row r="233" spans="4:24" s="29" customFormat="1">
      <c r="D233" s="82"/>
      <c r="E233" s="82"/>
      <c r="F233" s="32"/>
      <c r="G233" s="32"/>
      <c r="H233" s="32"/>
      <c r="J233" s="61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</row>
    <row r="234" spans="4:24" s="29" customFormat="1">
      <c r="D234" s="82"/>
      <c r="E234" s="82"/>
      <c r="F234" s="32"/>
      <c r="G234" s="32"/>
      <c r="H234" s="32"/>
      <c r="J234" s="61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</row>
    <row r="235" spans="4:24" s="29" customFormat="1">
      <c r="D235" s="82"/>
      <c r="E235" s="82"/>
      <c r="F235" s="32"/>
      <c r="G235" s="32"/>
      <c r="H235" s="32"/>
      <c r="J235" s="61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</row>
    <row r="236" spans="4:24" s="29" customFormat="1">
      <c r="D236" s="82"/>
      <c r="E236" s="82"/>
      <c r="F236" s="32"/>
      <c r="G236" s="32"/>
      <c r="H236" s="32"/>
      <c r="J236" s="61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</row>
    <row r="237" spans="4:24" s="29" customFormat="1">
      <c r="D237" s="82"/>
      <c r="E237" s="82"/>
      <c r="F237" s="32"/>
      <c r="G237" s="32"/>
      <c r="H237" s="32"/>
      <c r="J237" s="61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</row>
    <row r="238" spans="4:24" s="29" customFormat="1">
      <c r="D238" s="82"/>
      <c r="E238" s="82"/>
      <c r="F238" s="32"/>
      <c r="G238" s="32"/>
      <c r="H238" s="32"/>
      <c r="J238" s="61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</row>
    <row r="239" spans="4:24" s="29" customFormat="1">
      <c r="D239" s="82"/>
      <c r="E239" s="82"/>
      <c r="F239" s="32"/>
      <c r="G239" s="32"/>
      <c r="H239" s="32"/>
      <c r="J239" s="61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</row>
    <row r="240" spans="4:24" s="29" customFormat="1">
      <c r="D240" s="82"/>
      <c r="E240" s="82"/>
      <c r="F240" s="32"/>
      <c r="G240" s="32"/>
      <c r="H240" s="32"/>
      <c r="J240" s="61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</row>
    <row r="241" spans="4:24" s="29" customFormat="1">
      <c r="D241" s="82"/>
      <c r="E241" s="82"/>
      <c r="F241" s="32"/>
      <c r="G241" s="32"/>
      <c r="H241" s="32"/>
      <c r="J241" s="61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</row>
    <row r="242" spans="4:24" s="29" customFormat="1">
      <c r="D242" s="82"/>
      <c r="E242" s="82"/>
      <c r="F242" s="32"/>
      <c r="G242" s="32"/>
      <c r="H242" s="32"/>
      <c r="J242" s="61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</row>
    <row r="243" spans="4:24" s="29" customFormat="1">
      <c r="D243" s="82"/>
      <c r="E243" s="82"/>
      <c r="F243" s="32"/>
      <c r="G243" s="32"/>
      <c r="H243" s="32"/>
      <c r="J243" s="61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</row>
    <row r="244" spans="4:24" s="29" customFormat="1">
      <c r="D244" s="82"/>
      <c r="E244" s="82"/>
      <c r="F244" s="32"/>
      <c r="G244" s="32"/>
      <c r="H244" s="32"/>
      <c r="J244" s="61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</row>
    <row r="245" spans="4:24" s="29" customFormat="1">
      <c r="D245" s="82"/>
      <c r="E245" s="82"/>
      <c r="F245" s="32"/>
      <c r="G245" s="32"/>
      <c r="H245" s="32"/>
      <c r="J245" s="61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</row>
    <row r="246" spans="4:24" s="29" customFormat="1">
      <c r="D246" s="82"/>
      <c r="E246" s="82"/>
      <c r="F246" s="32"/>
      <c r="G246" s="32"/>
      <c r="H246" s="32"/>
      <c r="J246" s="61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</row>
    <row r="247" spans="4:24" s="29" customFormat="1">
      <c r="D247" s="82"/>
      <c r="E247" s="82"/>
      <c r="F247" s="32"/>
      <c r="G247" s="32"/>
      <c r="H247" s="32"/>
      <c r="J247" s="61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</row>
    <row r="248" spans="4:24" s="29" customFormat="1">
      <c r="D248" s="82"/>
      <c r="E248" s="82"/>
      <c r="F248" s="32"/>
      <c r="G248" s="32"/>
      <c r="H248" s="32"/>
      <c r="J248" s="61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</row>
    <row r="249" spans="4:24" s="29" customFormat="1">
      <c r="D249" s="82"/>
      <c r="E249" s="82"/>
      <c r="F249" s="32"/>
      <c r="G249" s="32"/>
      <c r="H249" s="32"/>
      <c r="J249" s="61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</row>
    <row r="250" spans="4:24" s="29" customFormat="1">
      <c r="D250" s="82"/>
      <c r="E250" s="82"/>
      <c r="F250" s="32"/>
      <c r="G250" s="32"/>
      <c r="H250" s="32"/>
      <c r="J250" s="61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</row>
    <row r="251" spans="4:24" s="29" customFormat="1">
      <c r="D251" s="82"/>
      <c r="E251" s="82"/>
      <c r="F251" s="32"/>
      <c r="G251" s="32"/>
      <c r="H251" s="32"/>
      <c r="J251" s="61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</row>
    <row r="252" spans="4:24" s="29" customFormat="1">
      <c r="D252" s="82"/>
      <c r="E252" s="82"/>
      <c r="F252" s="32"/>
      <c r="G252" s="32"/>
      <c r="H252" s="32"/>
      <c r="J252" s="61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</row>
    <row r="253" spans="4:24" s="29" customFormat="1">
      <c r="D253" s="82"/>
      <c r="E253" s="82"/>
      <c r="F253" s="32"/>
      <c r="G253" s="32"/>
      <c r="H253" s="32"/>
      <c r="J253" s="61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</row>
    <row r="254" spans="4:24" s="29" customFormat="1">
      <c r="D254" s="82"/>
      <c r="E254" s="82"/>
      <c r="F254" s="32"/>
      <c r="G254" s="32"/>
      <c r="H254" s="32"/>
      <c r="J254" s="61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</row>
    <row r="255" spans="4:24" s="29" customFormat="1">
      <c r="D255" s="82"/>
      <c r="E255" s="82"/>
      <c r="F255" s="32"/>
      <c r="G255" s="32"/>
      <c r="H255" s="32"/>
      <c r="J255" s="61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</row>
    <row r="256" spans="4:24" s="29" customFormat="1">
      <c r="D256" s="82"/>
      <c r="E256" s="82"/>
      <c r="F256" s="32"/>
      <c r="G256" s="32"/>
      <c r="H256" s="32"/>
      <c r="J256" s="61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</row>
    <row r="257" spans="4:24" s="29" customFormat="1">
      <c r="D257" s="82"/>
      <c r="E257" s="82"/>
      <c r="F257" s="32"/>
      <c r="G257" s="32"/>
      <c r="H257" s="32"/>
      <c r="J257" s="61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</row>
    <row r="258" spans="4:24" s="29" customFormat="1">
      <c r="D258" s="82"/>
      <c r="E258" s="82"/>
      <c r="F258" s="32"/>
      <c r="G258" s="32"/>
      <c r="H258" s="32"/>
      <c r="J258" s="61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</row>
    <row r="259" spans="4:24" s="29" customFormat="1">
      <c r="D259" s="82"/>
      <c r="E259" s="82"/>
      <c r="F259" s="32"/>
      <c r="G259" s="32"/>
      <c r="H259" s="32"/>
      <c r="J259" s="61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</row>
    <row r="260" spans="4:24" s="29" customFormat="1">
      <c r="D260" s="82"/>
      <c r="E260" s="82"/>
      <c r="F260" s="32"/>
      <c r="G260" s="32"/>
      <c r="H260" s="32"/>
      <c r="J260" s="61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</row>
    <row r="261" spans="4:24" s="29" customFormat="1">
      <c r="D261" s="82"/>
      <c r="E261" s="82"/>
      <c r="F261" s="32"/>
      <c r="G261" s="32"/>
      <c r="H261" s="32"/>
      <c r="J261" s="61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</row>
    <row r="262" spans="4:24" s="29" customFormat="1">
      <c r="D262" s="82"/>
      <c r="E262" s="82"/>
      <c r="F262" s="32"/>
      <c r="G262" s="32"/>
      <c r="H262" s="32"/>
      <c r="J262" s="61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</row>
    <row r="263" spans="4:24" s="29" customFormat="1">
      <c r="D263" s="82"/>
      <c r="E263" s="82"/>
      <c r="F263" s="32"/>
      <c r="G263" s="32"/>
      <c r="H263" s="32"/>
      <c r="J263" s="61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</row>
    <row r="264" spans="4:24" s="29" customFormat="1">
      <c r="D264" s="82"/>
      <c r="E264" s="82"/>
      <c r="F264" s="32"/>
      <c r="G264" s="32"/>
      <c r="H264" s="32"/>
      <c r="J264" s="61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</row>
    <row r="265" spans="4:24" s="29" customFormat="1">
      <c r="D265" s="82"/>
      <c r="E265" s="82"/>
      <c r="F265" s="32"/>
      <c r="G265" s="32"/>
      <c r="H265" s="32"/>
      <c r="J265" s="61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</row>
    <row r="266" spans="4:24" s="29" customFormat="1">
      <c r="D266" s="82"/>
      <c r="E266" s="82"/>
      <c r="F266" s="32"/>
      <c r="G266" s="32"/>
      <c r="H266" s="32"/>
      <c r="J266" s="61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</row>
    <row r="267" spans="4:24" s="29" customFormat="1">
      <c r="D267" s="82"/>
      <c r="E267" s="82"/>
      <c r="F267" s="32"/>
      <c r="G267" s="32"/>
      <c r="H267" s="32"/>
      <c r="J267" s="61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</row>
    <row r="268" spans="4:24" s="29" customFormat="1">
      <c r="D268" s="82"/>
      <c r="E268" s="82"/>
      <c r="F268" s="32"/>
      <c r="G268" s="32"/>
      <c r="H268" s="32"/>
      <c r="J268" s="61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</row>
    <row r="269" spans="4:24" s="29" customFormat="1">
      <c r="D269" s="82"/>
      <c r="E269" s="82"/>
      <c r="F269" s="32"/>
      <c r="G269" s="32"/>
      <c r="H269" s="32"/>
      <c r="J269" s="61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</row>
    <row r="270" spans="4:24" s="29" customFormat="1">
      <c r="D270" s="82"/>
      <c r="E270" s="82"/>
      <c r="F270" s="32"/>
      <c r="G270" s="32"/>
      <c r="H270" s="32"/>
      <c r="J270" s="61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</row>
    <row r="271" spans="4:24" s="29" customFormat="1">
      <c r="D271" s="82"/>
      <c r="E271" s="82"/>
      <c r="F271" s="32"/>
      <c r="G271" s="32"/>
      <c r="H271" s="32"/>
      <c r="J271" s="61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</row>
    <row r="272" spans="4:24" s="29" customFormat="1">
      <c r="D272" s="82"/>
      <c r="E272" s="82"/>
      <c r="F272" s="32"/>
      <c r="G272" s="32"/>
      <c r="H272" s="32"/>
      <c r="J272" s="61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</row>
    <row r="273" spans="4:24" s="29" customFormat="1">
      <c r="D273" s="82"/>
      <c r="E273" s="82"/>
      <c r="F273" s="32"/>
      <c r="G273" s="32"/>
      <c r="H273" s="32"/>
      <c r="J273" s="61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</row>
    <row r="274" spans="4:24" s="29" customFormat="1">
      <c r="D274" s="82"/>
      <c r="E274" s="82"/>
      <c r="F274" s="32"/>
      <c r="G274" s="32"/>
      <c r="H274" s="32"/>
      <c r="J274" s="61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</row>
    <row r="275" spans="4:24" s="29" customFormat="1">
      <c r="D275" s="82"/>
      <c r="E275" s="82"/>
      <c r="F275" s="32"/>
      <c r="G275" s="32"/>
      <c r="H275" s="32"/>
      <c r="J275" s="61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</row>
    <row r="276" spans="4:24" s="29" customFormat="1">
      <c r="D276" s="82"/>
      <c r="E276" s="82"/>
      <c r="F276" s="32"/>
      <c r="G276" s="32"/>
      <c r="H276" s="32"/>
      <c r="J276" s="61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</row>
    <row r="277" spans="4:24" s="29" customFormat="1">
      <c r="D277" s="82"/>
      <c r="E277" s="82"/>
      <c r="F277" s="32"/>
      <c r="G277" s="32"/>
      <c r="H277" s="32"/>
      <c r="J277" s="61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</row>
    <row r="278" spans="4:24" s="29" customFormat="1">
      <c r="D278" s="82"/>
      <c r="E278" s="82"/>
      <c r="F278" s="32"/>
      <c r="G278" s="32"/>
      <c r="H278" s="32"/>
      <c r="J278" s="61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</row>
    <row r="279" spans="4:24" s="29" customFormat="1">
      <c r="D279" s="82"/>
      <c r="E279" s="82"/>
      <c r="F279" s="32"/>
      <c r="G279" s="32"/>
      <c r="H279" s="32"/>
      <c r="J279" s="61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</row>
    <row r="280" spans="4:24" s="29" customFormat="1">
      <c r="D280" s="82"/>
      <c r="E280" s="82"/>
      <c r="F280" s="32"/>
      <c r="G280" s="32"/>
      <c r="H280" s="32"/>
      <c r="J280" s="61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</row>
    <row r="281" spans="4:24" s="29" customFormat="1">
      <c r="D281" s="82"/>
      <c r="E281" s="82"/>
      <c r="F281" s="32"/>
      <c r="G281" s="32"/>
      <c r="H281" s="32"/>
      <c r="J281" s="61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</row>
    <row r="282" spans="4:24" s="29" customFormat="1">
      <c r="D282" s="82"/>
      <c r="E282" s="82"/>
      <c r="F282" s="32"/>
      <c r="G282" s="32"/>
      <c r="H282" s="32"/>
      <c r="J282" s="61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</row>
    <row r="283" spans="4:24" s="29" customFormat="1">
      <c r="D283" s="82"/>
      <c r="E283" s="82"/>
      <c r="F283" s="32"/>
      <c r="G283" s="32"/>
      <c r="H283" s="32"/>
      <c r="J283" s="61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</row>
    <row r="284" spans="4:24" s="29" customFormat="1">
      <c r="D284" s="82"/>
      <c r="E284" s="82"/>
      <c r="F284" s="32"/>
      <c r="G284" s="32"/>
      <c r="H284" s="32"/>
      <c r="J284" s="61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</row>
    <row r="285" spans="4:24" s="29" customFormat="1">
      <c r="D285" s="82"/>
      <c r="E285" s="82"/>
      <c r="F285" s="32"/>
      <c r="G285" s="32"/>
      <c r="H285" s="32"/>
      <c r="J285" s="61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</row>
    <row r="286" spans="4:24" s="29" customFormat="1">
      <c r="D286" s="82"/>
      <c r="E286" s="82"/>
      <c r="F286" s="32"/>
      <c r="G286" s="32"/>
      <c r="H286" s="32"/>
      <c r="J286" s="61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</row>
    <row r="287" spans="4:24" s="29" customFormat="1">
      <c r="D287" s="82"/>
      <c r="E287" s="82"/>
      <c r="F287" s="32"/>
      <c r="G287" s="32"/>
      <c r="H287" s="32"/>
      <c r="J287" s="61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</row>
    <row r="288" spans="4:24" s="29" customFormat="1">
      <c r="D288" s="82"/>
      <c r="E288" s="82"/>
      <c r="F288" s="32"/>
      <c r="G288" s="32"/>
      <c r="H288" s="32"/>
      <c r="J288" s="61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</row>
    <row r="289" spans="4:24" s="29" customFormat="1">
      <c r="D289" s="82"/>
      <c r="E289" s="82"/>
      <c r="F289" s="32"/>
      <c r="G289" s="32"/>
      <c r="H289" s="32"/>
      <c r="J289" s="61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</row>
    <row r="290" spans="4:24" s="29" customFormat="1">
      <c r="D290" s="82"/>
      <c r="E290" s="82"/>
      <c r="F290" s="32"/>
      <c r="G290" s="32"/>
      <c r="H290" s="32"/>
      <c r="J290" s="61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</row>
    <row r="291" spans="4:24" s="29" customFormat="1">
      <c r="D291" s="82"/>
      <c r="E291" s="82"/>
      <c r="F291" s="32"/>
      <c r="G291" s="32"/>
      <c r="H291" s="32"/>
      <c r="J291" s="61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</row>
    <row r="292" spans="4:24" s="29" customFormat="1">
      <c r="D292" s="82"/>
      <c r="E292" s="82"/>
      <c r="F292" s="32"/>
      <c r="G292" s="32"/>
      <c r="H292" s="32"/>
      <c r="J292" s="61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</row>
    <row r="293" spans="4:24" s="29" customFormat="1">
      <c r="D293" s="82"/>
      <c r="E293" s="82"/>
      <c r="F293" s="32"/>
      <c r="G293" s="32"/>
      <c r="H293" s="32"/>
      <c r="J293" s="61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</row>
    <row r="294" spans="4:24" s="29" customFormat="1">
      <c r="D294" s="82"/>
      <c r="E294" s="82"/>
      <c r="F294" s="32"/>
      <c r="G294" s="32"/>
      <c r="H294" s="32"/>
      <c r="J294" s="61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</row>
    <row r="295" spans="4:24" s="29" customFormat="1">
      <c r="D295" s="82"/>
      <c r="E295" s="82"/>
      <c r="F295" s="32"/>
      <c r="G295" s="32"/>
      <c r="H295" s="32"/>
      <c r="J295" s="61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</row>
    <row r="296" spans="4:24" s="29" customFormat="1">
      <c r="D296" s="82"/>
      <c r="E296" s="82"/>
      <c r="F296" s="32"/>
      <c r="G296" s="32"/>
      <c r="H296" s="32"/>
      <c r="J296" s="61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</row>
    <row r="297" spans="4:24" s="29" customFormat="1">
      <c r="D297" s="82"/>
      <c r="E297" s="82"/>
      <c r="F297" s="32"/>
      <c r="G297" s="32"/>
      <c r="H297" s="32"/>
      <c r="J297" s="61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</row>
    <row r="298" spans="4:24" s="29" customFormat="1">
      <c r="D298" s="82"/>
      <c r="E298" s="82"/>
      <c r="F298" s="32"/>
      <c r="G298" s="32"/>
      <c r="H298" s="32"/>
      <c r="J298" s="61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</row>
    <row r="299" spans="4:24" s="29" customFormat="1">
      <c r="D299" s="82"/>
      <c r="E299" s="82"/>
      <c r="F299" s="32"/>
      <c r="G299" s="32"/>
      <c r="H299" s="32"/>
      <c r="J299" s="61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</row>
    <row r="300" spans="4:24" s="29" customFormat="1">
      <c r="D300" s="82"/>
      <c r="E300" s="82"/>
      <c r="F300" s="32"/>
      <c r="G300" s="32"/>
      <c r="H300" s="32"/>
      <c r="J300" s="61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</row>
    <row r="301" spans="4:24" s="29" customFormat="1">
      <c r="D301" s="32"/>
      <c r="E301" s="82"/>
      <c r="F301" s="32"/>
      <c r="G301" s="32"/>
      <c r="H301" s="32"/>
      <c r="J301" s="61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</row>
    <row r="302" spans="4:24" s="29" customFormat="1">
      <c r="D302" s="32"/>
      <c r="E302" s="82"/>
      <c r="F302" s="32"/>
      <c r="G302" s="32"/>
      <c r="H302" s="32"/>
      <c r="J302" s="61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</row>
    <row r="303" spans="4:24" s="29" customFormat="1">
      <c r="D303" s="32"/>
      <c r="E303" s="82"/>
      <c r="F303" s="32"/>
      <c r="G303" s="32"/>
      <c r="H303" s="32"/>
      <c r="J303" s="61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</row>
    <row r="304" spans="4:24" s="29" customFormat="1">
      <c r="D304" s="32"/>
      <c r="E304" s="82"/>
      <c r="F304" s="32"/>
      <c r="G304" s="32"/>
      <c r="H304" s="32"/>
      <c r="J304" s="61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</row>
    <row r="305" spans="4:24" s="29" customFormat="1">
      <c r="D305" s="32"/>
      <c r="E305" s="82"/>
      <c r="F305" s="32"/>
      <c r="G305" s="32"/>
      <c r="H305" s="32"/>
      <c r="J305" s="61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</row>
    <row r="306" spans="4:24" s="27" customFormat="1">
      <c r="D306" s="32"/>
      <c r="E306" s="84"/>
      <c r="F306" s="33"/>
      <c r="G306" s="33"/>
      <c r="H306" s="33"/>
      <c r="I306" s="29"/>
      <c r="J306" s="61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</row>
    <row r="307" spans="4:24" s="27" customFormat="1">
      <c r="D307" s="32"/>
      <c r="E307" s="84"/>
      <c r="F307" s="33"/>
      <c r="G307" s="33"/>
      <c r="H307" s="33"/>
      <c r="I307" s="29"/>
      <c r="J307" s="61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</row>
    <row r="308" spans="4:24" s="27" customFormat="1">
      <c r="D308" s="32"/>
      <c r="E308" s="84"/>
      <c r="F308" s="33"/>
      <c r="G308" s="33"/>
      <c r="H308" s="33"/>
      <c r="I308" s="29"/>
      <c r="J308" s="61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</row>
    <row r="309" spans="4:24" s="27" customFormat="1">
      <c r="D309" s="32"/>
      <c r="E309" s="84"/>
      <c r="F309" s="33"/>
      <c r="G309" s="33"/>
      <c r="H309" s="33"/>
      <c r="I309" s="29"/>
      <c r="J309" s="61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</row>
    <row r="310" spans="4:24" s="27" customFormat="1">
      <c r="D310" s="32"/>
      <c r="E310" s="84"/>
      <c r="F310" s="33"/>
      <c r="G310" s="33"/>
      <c r="H310" s="33"/>
      <c r="I310" s="29"/>
      <c r="J310" s="61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</row>
    <row r="311" spans="4:24" s="27" customFormat="1">
      <c r="D311" s="32"/>
      <c r="E311" s="84"/>
      <c r="F311" s="33"/>
      <c r="G311" s="33"/>
      <c r="H311" s="33"/>
      <c r="I311" s="29"/>
      <c r="J311" s="61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</row>
    <row r="312" spans="4:24" s="27" customFormat="1">
      <c r="D312" s="32"/>
      <c r="E312" s="84"/>
      <c r="F312" s="33"/>
      <c r="G312" s="33"/>
      <c r="H312" s="33"/>
      <c r="I312" s="29"/>
      <c r="J312" s="61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</row>
    <row r="313" spans="4:24" s="27" customFormat="1">
      <c r="D313" s="32"/>
      <c r="E313" s="84"/>
      <c r="F313" s="33"/>
      <c r="G313" s="33"/>
      <c r="H313" s="33"/>
      <c r="I313" s="29"/>
      <c r="J313" s="61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</row>
    <row r="314" spans="4:24" s="27" customFormat="1">
      <c r="D314" s="32"/>
      <c r="E314" s="84"/>
      <c r="F314" s="33"/>
      <c r="G314" s="33"/>
      <c r="H314" s="33"/>
      <c r="I314" s="29"/>
      <c r="J314" s="61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</row>
    <row r="315" spans="4:24" s="27" customFormat="1">
      <c r="D315" s="32"/>
      <c r="E315" s="33"/>
      <c r="F315" s="33"/>
      <c r="G315" s="33"/>
      <c r="H315" s="33"/>
      <c r="I315" s="29"/>
      <c r="J315" s="61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</row>
    <row r="316" spans="4:24" s="27" customFormat="1">
      <c r="D316" s="32"/>
      <c r="E316" s="33"/>
      <c r="F316" s="33"/>
      <c r="G316" s="33"/>
      <c r="H316" s="33"/>
      <c r="I316" s="29"/>
      <c r="J316" s="61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</row>
    <row r="317" spans="4:24" s="27" customFormat="1">
      <c r="D317" s="32"/>
      <c r="E317" s="33"/>
      <c r="F317" s="33"/>
      <c r="G317" s="33"/>
      <c r="H317" s="33"/>
      <c r="I317" s="29"/>
      <c r="J317" s="61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</row>
    <row r="318" spans="4:24" s="27" customFormat="1">
      <c r="D318" s="32"/>
      <c r="E318" s="33"/>
      <c r="F318" s="33"/>
      <c r="G318" s="33"/>
      <c r="H318" s="33"/>
      <c r="I318" s="29"/>
      <c r="J318" s="61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</row>
    <row r="319" spans="4:24" s="27" customFormat="1">
      <c r="D319" s="32"/>
      <c r="E319" s="33"/>
      <c r="F319" s="33"/>
      <c r="G319" s="33"/>
      <c r="H319" s="33"/>
      <c r="I319" s="29"/>
      <c r="J319" s="61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</row>
    <row r="320" spans="4:24" s="27" customFormat="1">
      <c r="D320" s="32"/>
      <c r="E320" s="33"/>
      <c r="F320" s="33"/>
      <c r="G320" s="33"/>
      <c r="H320" s="33"/>
      <c r="I320" s="29"/>
      <c r="J320" s="61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</row>
    <row r="321" spans="4:24" s="27" customFormat="1">
      <c r="D321" s="32"/>
      <c r="E321" s="33"/>
      <c r="F321" s="33"/>
      <c r="G321" s="33"/>
      <c r="H321" s="33"/>
      <c r="I321" s="29"/>
      <c r="J321" s="61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</row>
    <row r="322" spans="4:24" s="27" customFormat="1">
      <c r="D322" s="32"/>
      <c r="E322" s="33"/>
      <c r="F322" s="33"/>
      <c r="G322" s="33"/>
      <c r="H322" s="33"/>
      <c r="I322" s="29"/>
      <c r="J322" s="61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</row>
    <row r="323" spans="4:24" s="27" customFormat="1">
      <c r="D323" s="32"/>
      <c r="E323" s="33"/>
      <c r="F323" s="33"/>
      <c r="G323" s="33"/>
      <c r="H323" s="33"/>
      <c r="I323" s="29"/>
      <c r="J323" s="61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</row>
    <row r="324" spans="4:24" s="27" customFormat="1">
      <c r="D324" s="32"/>
      <c r="E324" s="33"/>
      <c r="F324" s="33"/>
      <c r="G324" s="33"/>
      <c r="H324" s="33"/>
      <c r="I324" s="29"/>
      <c r="J324" s="61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</row>
    <row r="325" spans="4:24" s="27" customFormat="1">
      <c r="D325" s="32"/>
      <c r="E325" s="33"/>
      <c r="F325" s="33"/>
      <c r="G325" s="33"/>
      <c r="H325" s="33"/>
      <c r="I325" s="29"/>
      <c r="J325" s="61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</row>
    <row r="326" spans="4:24" s="27" customFormat="1">
      <c r="D326" s="32"/>
      <c r="E326" s="33"/>
      <c r="F326" s="33"/>
      <c r="G326" s="33"/>
      <c r="H326" s="33"/>
      <c r="I326" s="29"/>
      <c r="J326" s="61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</row>
    <row r="327" spans="4:24" s="27" customFormat="1">
      <c r="D327" s="32"/>
      <c r="E327" s="33"/>
      <c r="F327" s="33"/>
      <c r="G327" s="33"/>
      <c r="H327" s="33"/>
      <c r="I327" s="29"/>
      <c r="J327" s="61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</row>
    <row r="328" spans="4:24" s="27" customFormat="1">
      <c r="D328" s="32"/>
      <c r="E328" s="33"/>
      <c r="F328" s="33"/>
      <c r="G328" s="33"/>
      <c r="H328" s="33"/>
      <c r="I328" s="29"/>
      <c r="J328" s="61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</row>
    <row r="329" spans="4:24" s="27" customFormat="1">
      <c r="D329" s="32"/>
      <c r="E329" s="33"/>
      <c r="F329" s="33"/>
      <c r="G329" s="33"/>
      <c r="H329" s="33"/>
      <c r="I329" s="29"/>
      <c r="J329" s="61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</row>
    <row r="330" spans="4:24" s="27" customFormat="1">
      <c r="D330" s="32"/>
      <c r="E330" s="33"/>
      <c r="F330" s="33"/>
      <c r="G330" s="33"/>
      <c r="H330" s="33"/>
      <c r="I330" s="29"/>
      <c r="J330" s="61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</row>
    <row r="331" spans="4:24" s="27" customFormat="1">
      <c r="D331" s="32"/>
      <c r="E331" s="33"/>
      <c r="F331" s="33"/>
      <c r="G331" s="33"/>
      <c r="H331" s="33"/>
      <c r="I331" s="29"/>
      <c r="J331" s="61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</row>
    <row r="332" spans="4:24" s="27" customFormat="1">
      <c r="D332" s="32"/>
      <c r="E332" s="33"/>
      <c r="F332" s="33"/>
      <c r="G332" s="33"/>
      <c r="H332" s="33"/>
      <c r="I332" s="29"/>
      <c r="J332" s="61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</row>
    <row r="333" spans="4:24" s="27" customFormat="1">
      <c r="D333" s="32"/>
      <c r="E333" s="33"/>
      <c r="F333" s="33"/>
      <c r="G333" s="33"/>
      <c r="H333" s="33"/>
      <c r="I333" s="29"/>
      <c r="J333" s="61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</row>
    <row r="334" spans="4:24" s="27" customFormat="1">
      <c r="D334" s="32"/>
      <c r="E334" s="33"/>
      <c r="F334" s="33"/>
      <c r="G334" s="33"/>
      <c r="H334" s="33"/>
      <c r="I334" s="29"/>
      <c r="J334" s="61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</row>
    <row r="335" spans="4:24" s="27" customFormat="1">
      <c r="D335" s="32"/>
      <c r="E335" s="33"/>
      <c r="F335" s="33"/>
      <c r="G335" s="33"/>
      <c r="H335" s="33"/>
      <c r="I335" s="29"/>
      <c r="J335" s="61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</row>
    <row r="336" spans="4:24" s="27" customFormat="1">
      <c r="D336" s="32"/>
      <c r="E336" s="33"/>
      <c r="F336" s="33"/>
      <c r="G336" s="33"/>
      <c r="H336" s="33"/>
      <c r="I336" s="29"/>
      <c r="J336" s="61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</row>
    <row r="337" spans="4:24" s="27" customFormat="1">
      <c r="D337" s="32"/>
      <c r="E337" s="33"/>
      <c r="F337" s="33"/>
      <c r="G337" s="33"/>
      <c r="H337" s="33"/>
      <c r="I337" s="29"/>
      <c r="J337" s="61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</row>
    <row r="338" spans="4:24" s="27" customFormat="1">
      <c r="D338" s="32"/>
      <c r="E338" s="33"/>
      <c r="F338" s="33"/>
      <c r="G338" s="33"/>
      <c r="H338" s="33"/>
      <c r="I338" s="29"/>
      <c r="J338" s="61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</row>
    <row r="339" spans="4:24" s="27" customFormat="1">
      <c r="D339" s="32"/>
      <c r="E339" s="33"/>
      <c r="F339" s="33"/>
      <c r="G339" s="33"/>
      <c r="H339" s="33"/>
      <c r="I339" s="29"/>
      <c r="J339" s="61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</row>
    <row r="340" spans="4:24" s="27" customFormat="1">
      <c r="D340" s="32"/>
      <c r="E340" s="33"/>
      <c r="F340" s="33"/>
      <c r="G340" s="33"/>
      <c r="H340" s="33"/>
      <c r="I340" s="29"/>
      <c r="J340" s="61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</row>
    <row r="341" spans="4:24" s="27" customFormat="1">
      <c r="D341" s="32"/>
      <c r="E341" s="33"/>
      <c r="F341" s="33"/>
      <c r="G341" s="33"/>
      <c r="H341" s="33"/>
      <c r="I341" s="29"/>
      <c r="J341" s="61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</row>
    <row r="342" spans="4:24" s="27" customFormat="1">
      <c r="D342" s="32"/>
      <c r="E342" s="33"/>
      <c r="F342" s="33"/>
      <c r="G342" s="33"/>
      <c r="H342" s="33"/>
      <c r="I342" s="29"/>
      <c r="J342" s="61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</row>
    <row r="343" spans="4:24" s="27" customFormat="1">
      <c r="D343" s="32"/>
      <c r="E343" s="33"/>
      <c r="F343" s="33"/>
      <c r="G343" s="33"/>
      <c r="H343" s="33"/>
      <c r="I343" s="29"/>
      <c r="J343" s="61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</row>
    <row r="344" spans="4:24" s="27" customFormat="1">
      <c r="D344" s="32"/>
      <c r="E344" s="33"/>
      <c r="F344" s="33"/>
      <c r="G344" s="33"/>
      <c r="H344" s="33"/>
      <c r="I344" s="29"/>
      <c r="J344" s="61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</row>
    <row r="345" spans="4:24" s="27" customFormat="1">
      <c r="D345" s="32"/>
      <c r="E345" s="33"/>
      <c r="F345" s="33"/>
      <c r="G345" s="33"/>
      <c r="H345" s="33"/>
      <c r="I345" s="29"/>
      <c r="J345" s="61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</row>
    <row r="346" spans="4:24" s="27" customFormat="1">
      <c r="D346" s="32"/>
      <c r="E346" s="33"/>
      <c r="F346" s="33"/>
      <c r="G346" s="33"/>
      <c r="H346" s="33"/>
      <c r="I346" s="29"/>
      <c r="J346" s="61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</row>
    <row r="347" spans="4:24" s="27" customFormat="1">
      <c r="D347" s="32"/>
      <c r="E347" s="33"/>
      <c r="F347" s="33"/>
      <c r="G347" s="33"/>
      <c r="H347" s="33"/>
      <c r="I347" s="29"/>
      <c r="J347" s="61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</row>
    <row r="348" spans="4:24" s="27" customFormat="1">
      <c r="D348" s="32"/>
      <c r="E348" s="33"/>
      <c r="F348" s="33"/>
      <c r="G348" s="33"/>
      <c r="H348" s="33"/>
      <c r="I348" s="29"/>
      <c r="J348" s="61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</row>
    <row r="349" spans="4:24" s="27" customFormat="1">
      <c r="D349" s="32"/>
      <c r="E349" s="33"/>
      <c r="F349" s="33"/>
      <c r="G349" s="33"/>
      <c r="H349" s="33"/>
      <c r="I349" s="29"/>
      <c r="J349" s="61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</row>
    <row r="350" spans="4:24" s="27" customFormat="1">
      <c r="D350" s="32"/>
      <c r="E350" s="33"/>
      <c r="F350" s="33"/>
      <c r="G350" s="33"/>
      <c r="H350" s="33"/>
      <c r="I350" s="29"/>
      <c r="J350" s="61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</row>
    <row r="351" spans="4:24" s="27" customFormat="1">
      <c r="D351" s="32"/>
      <c r="E351" s="33"/>
      <c r="F351" s="33"/>
      <c r="G351" s="33"/>
      <c r="H351" s="33"/>
      <c r="I351" s="29"/>
      <c r="J351" s="61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</row>
    <row r="352" spans="4:24" s="27" customFormat="1">
      <c r="D352" s="32"/>
      <c r="E352" s="33"/>
      <c r="F352" s="33"/>
      <c r="G352" s="33"/>
      <c r="H352" s="33"/>
      <c r="I352" s="29"/>
      <c r="J352" s="61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</row>
    <row r="353" spans="4:24" s="27" customFormat="1">
      <c r="D353" s="32"/>
      <c r="E353" s="33"/>
      <c r="F353" s="33"/>
      <c r="G353" s="33"/>
      <c r="H353" s="33"/>
      <c r="I353" s="29"/>
      <c r="J353" s="61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</row>
    <row r="354" spans="4:24" s="27" customFormat="1">
      <c r="D354" s="32"/>
      <c r="E354" s="33"/>
      <c r="F354" s="33"/>
      <c r="G354" s="33"/>
      <c r="H354" s="33"/>
      <c r="I354" s="29"/>
      <c r="J354" s="61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</row>
    <row r="355" spans="4:24" s="27" customFormat="1">
      <c r="D355" s="32"/>
      <c r="E355" s="33"/>
      <c r="F355" s="33"/>
      <c r="G355" s="33"/>
      <c r="H355" s="33"/>
      <c r="I355" s="29"/>
      <c r="J355" s="61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</row>
    <row r="356" spans="4:24" s="27" customFormat="1">
      <c r="D356" s="32"/>
      <c r="E356" s="33"/>
      <c r="F356" s="33"/>
      <c r="G356" s="33"/>
      <c r="H356" s="33"/>
      <c r="I356" s="29"/>
      <c r="J356" s="61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</row>
    <row r="357" spans="4:24" s="27" customFormat="1">
      <c r="D357" s="32"/>
      <c r="E357" s="33"/>
      <c r="F357" s="33"/>
      <c r="G357" s="33"/>
      <c r="H357" s="33"/>
      <c r="I357" s="29"/>
      <c r="J357" s="61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</row>
    <row r="358" spans="4:24" s="27" customFormat="1">
      <c r="D358" s="32"/>
      <c r="E358" s="33"/>
      <c r="F358" s="33"/>
      <c r="G358" s="33"/>
      <c r="H358" s="33"/>
      <c r="I358" s="29"/>
      <c r="J358" s="61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</row>
    <row r="359" spans="4:24" s="27" customFormat="1">
      <c r="D359" s="32"/>
      <c r="E359" s="33"/>
      <c r="F359" s="33"/>
      <c r="G359" s="33"/>
      <c r="H359" s="33"/>
      <c r="I359" s="29"/>
      <c r="J359" s="61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</row>
    <row r="360" spans="4:24" s="27" customFormat="1">
      <c r="D360" s="32"/>
      <c r="E360" s="33"/>
      <c r="F360" s="33"/>
      <c r="G360" s="33"/>
      <c r="H360" s="33"/>
      <c r="I360" s="29"/>
      <c r="J360" s="61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</row>
    <row r="361" spans="4:24" s="27" customFormat="1">
      <c r="D361" s="32"/>
      <c r="E361" s="33"/>
      <c r="F361" s="33"/>
      <c r="G361" s="33"/>
      <c r="H361" s="33"/>
      <c r="I361" s="29"/>
      <c r="J361" s="61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</row>
    <row r="362" spans="4:24" s="27" customFormat="1">
      <c r="D362" s="32"/>
      <c r="E362" s="33"/>
      <c r="F362" s="33"/>
      <c r="G362" s="33"/>
      <c r="H362" s="33"/>
      <c r="I362" s="29"/>
      <c r="J362" s="61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</row>
    <row r="363" spans="4:24" s="27" customFormat="1">
      <c r="D363" s="32"/>
      <c r="E363" s="33"/>
      <c r="F363" s="33"/>
      <c r="G363" s="33"/>
      <c r="H363" s="33"/>
      <c r="I363" s="29"/>
      <c r="J363" s="61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</row>
    <row r="364" spans="4:24" s="27" customFormat="1">
      <c r="D364" s="32"/>
      <c r="E364" s="33"/>
      <c r="F364" s="33"/>
      <c r="G364" s="33"/>
      <c r="H364" s="33"/>
      <c r="I364" s="29"/>
      <c r="J364" s="61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</row>
    <row r="365" spans="4:24" s="27" customFormat="1">
      <c r="D365" s="32"/>
      <c r="E365" s="33"/>
      <c r="F365" s="33"/>
      <c r="G365" s="33"/>
      <c r="H365" s="33"/>
      <c r="I365" s="29"/>
      <c r="J365" s="61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</row>
    <row r="366" spans="4:24" s="27" customFormat="1">
      <c r="D366" s="32"/>
      <c r="E366" s="33"/>
      <c r="F366" s="33"/>
      <c r="G366" s="33"/>
      <c r="H366" s="33"/>
      <c r="I366" s="29"/>
      <c r="J366" s="61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</row>
    <row r="367" spans="4:24" s="27" customFormat="1">
      <c r="D367" s="32"/>
      <c r="E367" s="33"/>
      <c r="F367" s="33"/>
      <c r="G367" s="33"/>
      <c r="H367" s="33"/>
      <c r="I367" s="29"/>
      <c r="J367" s="61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</row>
    <row r="368" spans="4:24" s="27" customFormat="1">
      <c r="D368" s="32"/>
      <c r="E368" s="33"/>
      <c r="F368" s="33"/>
      <c r="G368" s="33"/>
      <c r="H368" s="33"/>
      <c r="I368" s="29"/>
      <c r="J368" s="61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</row>
    <row r="369" spans="4:24" s="27" customFormat="1">
      <c r="D369" s="32"/>
      <c r="E369" s="33"/>
      <c r="F369" s="33"/>
      <c r="G369" s="33"/>
      <c r="H369" s="33"/>
      <c r="I369" s="29"/>
      <c r="J369" s="61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</row>
    <row r="370" spans="4:24" s="27" customFormat="1">
      <c r="D370" s="32"/>
      <c r="E370" s="33"/>
      <c r="F370" s="33"/>
      <c r="G370" s="33"/>
      <c r="H370" s="33"/>
      <c r="I370" s="29"/>
      <c r="J370" s="61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</row>
    <row r="371" spans="4:24" s="27" customFormat="1">
      <c r="D371" s="32"/>
      <c r="E371" s="33"/>
      <c r="F371" s="33"/>
      <c r="G371" s="33"/>
      <c r="H371" s="33"/>
      <c r="I371" s="29"/>
      <c r="J371" s="61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</row>
    <row r="372" spans="4:24" s="27" customFormat="1">
      <c r="D372" s="32"/>
      <c r="E372" s="33"/>
      <c r="F372" s="33"/>
      <c r="G372" s="33"/>
      <c r="H372" s="33"/>
      <c r="I372" s="29"/>
      <c r="J372" s="61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</row>
    <row r="373" spans="4:24" s="27" customFormat="1">
      <c r="D373" s="32"/>
      <c r="E373" s="33"/>
      <c r="F373" s="33"/>
      <c r="G373" s="33"/>
      <c r="H373" s="33"/>
      <c r="I373" s="29"/>
      <c r="J373" s="61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</row>
    <row r="374" spans="4:24" s="27" customFormat="1">
      <c r="D374" s="32"/>
      <c r="E374" s="33"/>
      <c r="F374" s="33"/>
      <c r="G374" s="33"/>
      <c r="H374" s="33"/>
      <c r="I374" s="29"/>
      <c r="J374" s="61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</row>
    <row r="375" spans="4:24" s="27" customFormat="1">
      <c r="D375" s="32"/>
      <c r="E375" s="33"/>
      <c r="F375" s="33"/>
      <c r="G375" s="33"/>
      <c r="H375" s="33"/>
      <c r="I375" s="29"/>
      <c r="J375" s="61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</row>
    <row r="376" spans="4:24" s="27" customFormat="1">
      <c r="D376" s="32"/>
      <c r="E376" s="33"/>
      <c r="F376" s="33"/>
      <c r="G376" s="33"/>
      <c r="H376" s="33"/>
      <c r="I376" s="29"/>
      <c r="J376" s="61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</row>
    <row r="377" spans="4:24" s="27" customFormat="1">
      <c r="D377" s="32"/>
      <c r="E377" s="33"/>
      <c r="F377" s="33"/>
      <c r="G377" s="33"/>
      <c r="H377" s="33"/>
      <c r="I377" s="29"/>
      <c r="J377" s="61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</row>
    <row r="378" spans="4:24" s="27" customFormat="1">
      <c r="D378" s="32"/>
      <c r="E378" s="33"/>
      <c r="F378" s="33"/>
      <c r="G378" s="33"/>
      <c r="H378" s="33"/>
      <c r="I378" s="29"/>
      <c r="J378" s="61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</row>
    <row r="379" spans="4:24" s="27" customFormat="1">
      <c r="D379" s="32"/>
      <c r="E379" s="33"/>
      <c r="F379" s="33"/>
      <c r="G379" s="33"/>
      <c r="H379" s="33"/>
      <c r="I379" s="29"/>
      <c r="J379" s="61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</row>
    <row r="380" spans="4:24" s="27" customFormat="1">
      <c r="D380" s="32"/>
      <c r="E380" s="33"/>
      <c r="F380" s="33"/>
      <c r="G380" s="33"/>
      <c r="H380" s="33"/>
      <c r="I380" s="29"/>
      <c r="J380" s="61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</row>
    <row r="381" spans="4:24" s="27" customFormat="1">
      <c r="D381" s="32"/>
      <c r="E381" s="33"/>
      <c r="F381" s="33"/>
      <c r="G381" s="33"/>
      <c r="H381" s="33"/>
      <c r="I381" s="29"/>
      <c r="J381" s="61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</row>
    <row r="382" spans="4:24" s="27" customFormat="1">
      <c r="D382" s="32"/>
      <c r="E382" s="33"/>
      <c r="F382" s="33"/>
      <c r="G382" s="33"/>
      <c r="H382" s="33"/>
      <c r="I382" s="29"/>
      <c r="J382" s="61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</row>
    <row r="383" spans="4:24" s="27" customFormat="1">
      <c r="D383" s="32"/>
      <c r="E383" s="33"/>
      <c r="F383" s="33"/>
      <c r="G383" s="33"/>
      <c r="H383" s="33"/>
      <c r="I383" s="29"/>
      <c r="J383" s="61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</row>
    <row r="384" spans="4:24" s="27" customFormat="1">
      <c r="D384" s="32"/>
      <c r="E384" s="33"/>
      <c r="F384" s="33"/>
      <c r="G384" s="33"/>
      <c r="H384" s="33"/>
      <c r="I384" s="29"/>
      <c r="J384" s="61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</row>
    <row r="385" spans="4:24" s="27" customFormat="1">
      <c r="D385" s="32"/>
      <c r="E385" s="33"/>
      <c r="F385" s="33"/>
      <c r="G385" s="33"/>
      <c r="H385" s="33"/>
      <c r="I385" s="29"/>
      <c r="J385" s="61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</row>
    <row r="386" spans="4:24" s="27" customFormat="1">
      <c r="D386" s="32"/>
      <c r="E386" s="33"/>
      <c r="F386" s="33"/>
      <c r="G386" s="33"/>
      <c r="H386" s="33"/>
      <c r="I386" s="29"/>
      <c r="J386" s="61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</row>
    <row r="387" spans="4:24" s="27" customFormat="1">
      <c r="D387" s="32"/>
      <c r="E387" s="33"/>
      <c r="F387" s="33"/>
      <c r="G387" s="33"/>
      <c r="H387" s="33"/>
      <c r="I387" s="29"/>
      <c r="J387" s="61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</row>
    <row r="388" spans="4:24" s="27" customFormat="1">
      <c r="D388" s="32"/>
      <c r="E388" s="33"/>
      <c r="F388" s="33"/>
      <c r="G388" s="33"/>
      <c r="H388" s="33"/>
      <c r="I388" s="29"/>
      <c r="J388" s="61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</row>
    <row r="389" spans="4:24" s="27" customFormat="1">
      <c r="D389" s="32"/>
      <c r="E389" s="33"/>
      <c r="F389" s="33"/>
      <c r="G389" s="33"/>
      <c r="H389" s="33"/>
      <c r="I389" s="29"/>
      <c r="J389" s="61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</row>
    <row r="390" spans="4:24" s="27" customFormat="1">
      <c r="D390" s="32"/>
      <c r="E390" s="33"/>
      <c r="F390" s="33"/>
      <c r="G390" s="33"/>
      <c r="H390" s="33"/>
      <c r="I390" s="29"/>
      <c r="J390" s="61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</row>
    <row r="391" spans="4:24" s="27" customFormat="1">
      <c r="D391" s="32"/>
      <c r="E391" s="33"/>
      <c r="F391" s="33"/>
      <c r="G391" s="33"/>
      <c r="H391" s="33"/>
      <c r="I391" s="29"/>
      <c r="J391" s="61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</row>
    <row r="392" spans="4:24" s="27" customFormat="1">
      <c r="D392" s="32"/>
      <c r="E392" s="33"/>
      <c r="F392" s="33"/>
      <c r="G392" s="33"/>
      <c r="H392" s="33"/>
      <c r="I392" s="29"/>
      <c r="J392" s="61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</row>
    <row r="393" spans="4:24" s="27" customFormat="1">
      <c r="D393" s="32"/>
      <c r="E393" s="33"/>
      <c r="F393" s="33"/>
      <c r="G393" s="33"/>
      <c r="H393" s="33"/>
      <c r="I393" s="29"/>
      <c r="J393" s="61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</row>
    <row r="394" spans="4:24" s="27" customFormat="1">
      <c r="D394" s="32"/>
      <c r="E394" s="33"/>
      <c r="F394" s="33"/>
      <c r="G394" s="33"/>
      <c r="H394" s="33"/>
      <c r="I394" s="29"/>
      <c r="J394" s="61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</row>
    <row r="395" spans="4:24" s="27" customFormat="1">
      <c r="D395" s="32"/>
      <c r="E395" s="33"/>
      <c r="F395" s="33"/>
      <c r="G395" s="33"/>
      <c r="H395" s="33"/>
      <c r="I395" s="29"/>
      <c r="J395" s="61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</row>
    <row r="396" spans="4:24" s="27" customFormat="1">
      <c r="D396" s="32"/>
      <c r="E396" s="33"/>
      <c r="F396" s="33"/>
      <c r="G396" s="33"/>
      <c r="H396" s="33"/>
      <c r="I396" s="29"/>
      <c r="J396" s="61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</row>
    <row r="397" spans="4:24" s="27" customFormat="1">
      <c r="D397" s="32"/>
      <c r="E397" s="33"/>
      <c r="F397" s="33"/>
      <c r="G397" s="33"/>
      <c r="H397" s="33"/>
      <c r="I397" s="29"/>
      <c r="J397" s="61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</row>
    <row r="398" spans="4:24" s="27" customFormat="1">
      <c r="D398" s="32"/>
      <c r="E398" s="33"/>
      <c r="F398" s="33"/>
      <c r="G398" s="33"/>
      <c r="H398" s="33"/>
      <c r="I398" s="29"/>
      <c r="J398" s="61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</row>
    <row r="399" spans="4:24" s="27" customFormat="1">
      <c r="D399" s="32"/>
      <c r="E399" s="33"/>
      <c r="F399" s="33"/>
      <c r="G399" s="33"/>
      <c r="H399" s="33"/>
      <c r="I399" s="29"/>
      <c r="J399" s="61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</row>
    <row r="400" spans="4:24" s="27" customFormat="1">
      <c r="D400" s="32"/>
      <c r="E400" s="33"/>
      <c r="F400" s="33"/>
      <c r="G400" s="33"/>
      <c r="H400" s="33"/>
      <c r="I400" s="29"/>
      <c r="J400" s="61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</row>
    <row r="401" spans="4:24" s="27" customFormat="1">
      <c r="D401" s="32"/>
      <c r="E401" s="33"/>
      <c r="F401" s="33"/>
      <c r="G401" s="33"/>
      <c r="H401" s="33"/>
      <c r="I401" s="29"/>
      <c r="J401" s="61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</row>
    <row r="402" spans="4:24" s="27" customFormat="1">
      <c r="D402" s="32"/>
      <c r="E402" s="33"/>
      <c r="F402" s="33"/>
      <c r="G402" s="33"/>
      <c r="H402" s="33"/>
      <c r="I402" s="29"/>
      <c r="J402" s="61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</row>
    <row r="403" spans="4:24" s="27" customFormat="1">
      <c r="D403" s="32"/>
      <c r="E403" s="33"/>
      <c r="F403" s="33"/>
      <c r="G403" s="33"/>
      <c r="H403" s="33"/>
      <c r="I403" s="29"/>
      <c r="J403" s="61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</row>
    <row r="404" spans="4:24" s="27" customFormat="1">
      <c r="D404" s="32"/>
      <c r="E404" s="33"/>
      <c r="F404" s="33"/>
      <c r="G404" s="33"/>
      <c r="H404" s="33"/>
      <c r="I404" s="29"/>
      <c r="J404" s="61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</row>
    <row r="405" spans="4:24" s="27" customFormat="1">
      <c r="D405" s="32"/>
      <c r="E405" s="33"/>
      <c r="F405" s="33"/>
      <c r="G405" s="33"/>
      <c r="H405" s="33"/>
      <c r="I405" s="29"/>
      <c r="J405" s="61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</row>
    <row r="406" spans="4:24" s="27" customFormat="1">
      <c r="D406" s="32"/>
      <c r="E406" s="33"/>
      <c r="F406" s="33"/>
      <c r="G406" s="33"/>
      <c r="H406" s="33"/>
      <c r="I406" s="29"/>
      <c r="J406" s="61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</row>
    <row r="407" spans="4:24" s="27" customFormat="1">
      <c r="D407" s="32"/>
      <c r="E407" s="33"/>
      <c r="F407" s="33"/>
      <c r="G407" s="33"/>
      <c r="H407" s="33"/>
      <c r="I407" s="29"/>
      <c r="J407" s="61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</row>
    <row r="408" spans="4:24" s="27" customFormat="1">
      <c r="D408" s="32"/>
      <c r="E408" s="33"/>
      <c r="F408" s="33"/>
      <c r="G408" s="33"/>
      <c r="H408" s="33"/>
      <c r="I408" s="29"/>
      <c r="J408" s="61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</row>
    <row r="409" spans="4:24" s="27" customFormat="1">
      <c r="D409" s="32"/>
      <c r="E409" s="33"/>
      <c r="F409" s="33"/>
      <c r="G409" s="33"/>
      <c r="H409" s="33"/>
      <c r="I409" s="29"/>
      <c r="J409" s="61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</row>
    <row r="410" spans="4:24" s="27" customFormat="1">
      <c r="D410" s="32"/>
      <c r="E410" s="33"/>
      <c r="F410" s="33"/>
      <c r="G410" s="33"/>
      <c r="H410" s="33"/>
      <c r="I410" s="29"/>
      <c r="J410" s="61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</row>
    <row r="411" spans="4:24" s="27" customFormat="1">
      <c r="D411" s="32"/>
      <c r="E411" s="33"/>
      <c r="F411" s="33"/>
      <c r="G411" s="33"/>
      <c r="H411" s="33"/>
      <c r="I411" s="29"/>
      <c r="J411" s="61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</row>
    <row r="412" spans="4:24" s="27" customFormat="1">
      <c r="D412" s="32"/>
      <c r="E412" s="33"/>
      <c r="F412" s="33"/>
      <c r="G412" s="33"/>
      <c r="H412" s="33"/>
      <c r="I412" s="29"/>
      <c r="J412" s="61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</row>
    <row r="413" spans="4:24" s="27" customFormat="1">
      <c r="D413" s="32"/>
      <c r="E413" s="33"/>
      <c r="F413" s="33"/>
      <c r="G413" s="33"/>
      <c r="H413" s="33"/>
      <c r="I413" s="29"/>
      <c r="J413" s="61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</row>
    <row r="414" spans="4:24" s="27" customFormat="1">
      <c r="D414" s="32"/>
      <c r="E414" s="33"/>
      <c r="F414" s="33"/>
      <c r="G414" s="33"/>
      <c r="H414" s="33"/>
      <c r="I414" s="29"/>
      <c r="J414" s="61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</row>
    <row r="415" spans="4:24" s="27" customFormat="1">
      <c r="D415" s="32"/>
      <c r="E415" s="33"/>
      <c r="F415" s="33"/>
      <c r="G415" s="33"/>
      <c r="H415" s="33"/>
      <c r="I415" s="29"/>
      <c r="J415" s="61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</row>
    <row r="416" spans="4:24" s="27" customFormat="1">
      <c r="D416" s="32"/>
      <c r="E416" s="33"/>
      <c r="F416" s="33"/>
      <c r="G416" s="33"/>
      <c r="H416" s="33"/>
      <c r="I416" s="29"/>
      <c r="J416" s="61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</row>
    <row r="417" spans="4:24" s="27" customFormat="1">
      <c r="D417" s="32"/>
      <c r="E417" s="33"/>
      <c r="F417" s="33"/>
      <c r="G417" s="33"/>
      <c r="H417" s="33"/>
      <c r="I417" s="29"/>
      <c r="J417" s="61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</row>
    <row r="418" spans="4:24" s="27" customFormat="1">
      <c r="D418" s="32"/>
      <c r="E418" s="33"/>
      <c r="F418" s="33"/>
      <c r="G418" s="33"/>
      <c r="H418" s="33"/>
      <c r="I418" s="29"/>
      <c r="J418" s="61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</row>
    <row r="419" spans="4:24" s="27" customFormat="1">
      <c r="D419" s="32"/>
      <c r="E419" s="33"/>
      <c r="F419" s="33"/>
      <c r="G419" s="33"/>
      <c r="H419" s="33"/>
      <c r="I419" s="29"/>
      <c r="J419" s="61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</row>
    <row r="420" spans="4:24" s="27" customFormat="1">
      <c r="D420" s="32"/>
      <c r="E420" s="33"/>
      <c r="F420" s="33"/>
      <c r="G420" s="33"/>
      <c r="H420" s="33"/>
      <c r="I420" s="29"/>
      <c r="J420" s="61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</row>
    <row r="421" spans="4:24" s="27" customFormat="1">
      <c r="D421" s="32"/>
      <c r="E421" s="33"/>
      <c r="F421" s="33"/>
      <c r="G421" s="33"/>
      <c r="H421" s="33"/>
      <c r="I421" s="29"/>
      <c r="J421" s="61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</row>
    <row r="422" spans="4:24" s="27" customFormat="1">
      <c r="D422" s="32"/>
      <c r="E422" s="33"/>
      <c r="F422" s="33"/>
      <c r="G422" s="33"/>
      <c r="H422" s="33"/>
      <c r="I422" s="29"/>
      <c r="J422" s="61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</row>
    <row r="423" spans="4:24" s="27" customFormat="1">
      <c r="D423" s="32"/>
      <c r="E423" s="33"/>
      <c r="F423" s="33"/>
      <c r="G423" s="33"/>
      <c r="H423" s="33"/>
      <c r="I423" s="29"/>
      <c r="J423" s="61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</row>
    <row r="424" spans="4:24" s="27" customFormat="1">
      <c r="D424" s="32"/>
      <c r="E424" s="33"/>
      <c r="F424" s="33"/>
      <c r="G424" s="33"/>
      <c r="H424" s="33"/>
      <c r="I424" s="29"/>
      <c r="J424" s="61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</row>
    <row r="425" spans="4:24" s="27" customFormat="1">
      <c r="D425" s="32"/>
      <c r="E425" s="33"/>
      <c r="F425" s="33"/>
      <c r="G425" s="33"/>
      <c r="H425" s="33"/>
      <c r="I425" s="29"/>
      <c r="J425" s="61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</row>
    <row r="426" spans="4:24" s="27" customFormat="1">
      <c r="D426" s="32"/>
      <c r="E426" s="33"/>
      <c r="F426" s="33"/>
      <c r="G426" s="33"/>
      <c r="H426" s="33"/>
      <c r="I426" s="29"/>
      <c r="J426" s="61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</row>
    <row r="427" spans="4:24" s="27" customFormat="1">
      <c r="D427" s="32"/>
      <c r="E427" s="33"/>
      <c r="F427" s="33"/>
      <c r="G427" s="33"/>
      <c r="H427" s="33"/>
      <c r="I427" s="29"/>
      <c r="J427" s="61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</row>
    <row r="428" spans="4:24" s="27" customFormat="1">
      <c r="D428" s="32"/>
      <c r="E428" s="33"/>
      <c r="F428" s="33"/>
      <c r="G428" s="33"/>
      <c r="H428" s="33"/>
      <c r="I428" s="29"/>
      <c r="J428" s="61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</row>
    <row r="429" spans="4:24" s="27" customFormat="1">
      <c r="D429" s="32"/>
      <c r="E429" s="33"/>
      <c r="F429" s="33"/>
      <c r="G429" s="33"/>
      <c r="H429" s="33"/>
      <c r="I429" s="29"/>
      <c r="J429" s="61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</row>
    <row r="430" spans="4:24" s="27" customFormat="1">
      <c r="D430" s="32"/>
      <c r="E430" s="33"/>
      <c r="F430" s="33"/>
      <c r="G430" s="33"/>
      <c r="H430" s="33"/>
      <c r="I430" s="29"/>
      <c r="J430" s="61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</row>
    <row r="431" spans="4:24" s="27" customFormat="1">
      <c r="D431" s="32"/>
      <c r="E431" s="33"/>
      <c r="F431" s="33"/>
      <c r="G431" s="33"/>
      <c r="H431" s="33"/>
      <c r="I431" s="29"/>
      <c r="J431" s="61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</row>
    <row r="432" spans="4:24" s="27" customFormat="1">
      <c r="D432" s="32"/>
      <c r="E432" s="33"/>
      <c r="F432" s="33"/>
      <c r="G432" s="33"/>
      <c r="H432" s="33"/>
      <c r="I432" s="29"/>
      <c r="J432" s="61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</row>
    <row r="433" spans="4:24" s="27" customFormat="1">
      <c r="D433" s="32"/>
      <c r="E433" s="33"/>
      <c r="F433" s="33"/>
      <c r="G433" s="33"/>
      <c r="H433" s="33"/>
      <c r="I433" s="29"/>
      <c r="J433" s="61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</row>
    <row r="434" spans="4:24" s="27" customFormat="1">
      <c r="D434" s="32"/>
      <c r="E434" s="33"/>
      <c r="F434" s="33"/>
      <c r="G434" s="33"/>
      <c r="H434" s="33"/>
      <c r="I434" s="29"/>
      <c r="J434" s="61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</row>
    <row r="435" spans="4:24" s="27" customFormat="1">
      <c r="D435" s="32"/>
      <c r="E435" s="33"/>
      <c r="F435" s="33"/>
      <c r="G435" s="33"/>
      <c r="H435" s="33"/>
      <c r="I435" s="29"/>
      <c r="J435" s="61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</row>
    <row r="436" spans="4:24" s="27" customFormat="1">
      <c r="D436" s="32"/>
      <c r="E436" s="33"/>
      <c r="F436" s="33"/>
      <c r="G436" s="33"/>
      <c r="H436" s="33"/>
      <c r="I436" s="29"/>
      <c r="J436" s="61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</row>
    <row r="437" spans="4:24" s="27" customFormat="1">
      <c r="D437" s="32"/>
      <c r="E437" s="33"/>
      <c r="F437" s="33"/>
      <c r="G437" s="33"/>
      <c r="H437" s="33"/>
      <c r="I437" s="29"/>
      <c r="J437" s="61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</row>
    <row r="438" spans="4:24" s="27" customFormat="1">
      <c r="D438" s="32"/>
      <c r="E438" s="33"/>
      <c r="F438" s="33"/>
      <c r="G438" s="33"/>
      <c r="H438" s="33"/>
      <c r="I438" s="29"/>
      <c r="J438" s="61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</row>
    <row r="439" spans="4:24" s="27" customFormat="1">
      <c r="D439" s="32"/>
      <c r="E439" s="33"/>
      <c r="F439" s="33"/>
      <c r="G439" s="33"/>
      <c r="H439" s="33"/>
      <c r="I439" s="29"/>
      <c r="J439" s="61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</row>
    <row r="440" spans="4:24" s="27" customFormat="1">
      <c r="D440" s="32"/>
      <c r="E440" s="33"/>
      <c r="F440" s="33"/>
      <c r="G440" s="33"/>
      <c r="H440" s="33"/>
      <c r="I440" s="29"/>
      <c r="J440" s="61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</row>
    <row r="441" spans="4:24" s="27" customFormat="1">
      <c r="D441" s="32"/>
      <c r="E441" s="33"/>
      <c r="F441" s="33"/>
      <c r="G441" s="33"/>
      <c r="H441" s="33"/>
      <c r="I441" s="29"/>
      <c r="J441" s="61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</row>
    <row r="442" spans="4:24" s="27" customFormat="1">
      <c r="D442" s="32"/>
      <c r="E442" s="33"/>
      <c r="F442" s="33"/>
      <c r="G442" s="33"/>
      <c r="H442" s="33"/>
      <c r="I442" s="29"/>
      <c r="J442" s="61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</row>
    <row r="443" spans="4:24" s="27" customFormat="1">
      <c r="D443" s="32"/>
      <c r="E443" s="33"/>
      <c r="F443" s="33"/>
      <c r="G443" s="33"/>
      <c r="H443" s="33"/>
      <c r="I443" s="29"/>
      <c r="J443" s="61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</row>
    <row r="444" spans="4:24" s="27" customFormat="1">
      <c r="D444" s="32"/>
      <c r="E444" s="33"/>
      <c r="F444" s="33"/>
      <c r="G444" s="33"/>
      <c r="H444" s="33"/>
      <c r="I444" s="29"/>
      <c r="J444" s="61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</row>
    <row r="445" spans="4:24" s="27" customFormat="1">
      <c r="D445" s="32"/>
      <c r="E445" s="33"/>
      <c r="F445" s="33"/>
      <c r="G445" s="33"/>
      <c r="H445" s="33"/>
      <c r="I445" s="29"/>
      <c r="J445" s="61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</row>
    <row r="446" spans="4:24" s="27" customFormat="1">
      <c r="D446" s="32"/>
      <c r="E446" s="33"/>
      <c r="F446" s="33"/>
      <c r="G446" s="33"/>
      <c r="H446" s="33"/>
      <c r="I446" s="29"/>
      <c r="J446" s="61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</row>
    <row r="447" spans="4:24" s="27" customFormat="1">
      <c r="D447" s="32"/>
      <c r="E447" s="33"/>
      <c r="F447" s="33"/>
      <c r="G447" s="33"/>
      <c r="H447" s="33"/>
      <c r="I447" s="29"/>
      <c r="J447" s="61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</row>
    <row r="448" spans="4:24" s="27" customFormat="1">
      <c r="D448" s="32"/>
      <c r="E448" s="33"/>
      <c r="F448" s="33"/>
      <c r="G448" s="33"/>
      <c r="H448" s="33"/>
      <c r="I448" s="29"/>
      <c r="J448" s="61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</row>
    <row r="449" spans="4:24" s="27" customFormat="1">
      <c r="D449" s="32"/>
      <c r="E449" s="33"/>
      <c r="F449" s="33"/>
      <c r="G449" s="33"/>
      <c r="H449" s="33"/>
      <c r="I449" s="29"/>
      <c r="J449" s="61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</row>
    <row r="450" spans="4:24" s="27" customFormat="1">
      <c r="D450" s="32"/>
      <c r="E450" s="33"/>
      <c r="F450" s="33"/>
      <c r="G450" s="33"/>
      <c r="H450" s="33"/>
      <c r="I450" s="29"/>
      <c r="J450" s="61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</row>
    <row r="451" spans="4:24" s="27" customFormat="1">
      <c r="D451" s="32"/>
      <c r="E451" s="33"/>
      <c r="F451" s="33"/>
      <c r="G451" s="33"/>
      <c r="H451" s="33"/>
      <c r="I451" s="29"/>
      <c r="J451" s="61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</row>
    <row r="452" spans="4:24" s="27" customFormat="1">
      <c r="D452" s="32"/>
      <c r="E452" s="33"/>
      <c r="F452" s="33"/>
      <c r="G452" s="33"/>
      <c r="H452" s="33"/>
      <c r="I452" s="29"/>
      <c r="J452" s="61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</row>
    <row r="453" spans="4:24" s="27" customFormat="1">
      <c r="D453" s="32"/>
      <c r="E453" s="33"/>
      <c r="F453" s="33"/>
      <c r="G453" s="33"/>
      <c r="H453" s="33"/>
      <c r="I453" s="29"/>
      <c r="J453" s="61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</row>
    <row r="454" spans="4:24" s="27" customFormat="1">
      <c r="D454" s="32"/>
      <c r="E454" s="33"/>
      <c r="F454" s="33"/>
      <c r="G454" s="33"/>
      <c r="H454" s="33"/>
      <c r="I454" s="29"/>
      <c r="J454" s="61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</row>
    <row r="455" spans="4:24" s="27" customFormat="1">
      <c r="D455" s="32"/>
      <c r="E455" s="33"/>
      <c r="F455" s="33"/>
      <c r="G455" s="33"/>
      <c r="H455" s="33"/>
      <c r="I455" s="29"/>
      <c r="J455" s="61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</row>
    <row r="456" spans="4:24" s="27" customFormat="1">
      <c r="D456" s="32"/>
      <c r="E456" s="33"/>
      <c r="F456" s="33"/>
      <c r="G456" s="33"/>
      <c r="H456" s="33"/>
      <c r="I456" s="29"/>
      <c r="J456" s="61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</row>
    <row r="457" spans="4:24" s="27" customFormat="1">
      <c r="D457" s="32"/>
      <c r="E457" s="33"/>
      <c r="F457" s="33"/>
      <c r="G457" s="33"/>
      <c r="H457" s="33"/>
      <c r="I457" s="29"/>
      <c r="J457" s="61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</row>
    <row r="458" spans="4:24" s="27" customFormat="1">
      <c r="D458" s="32"/>
      <c r="E458" s="33"/>
      <c r="F458" s="33"/>
      <c r="G458" s="33"/>
      <c r="H458" s="33"/>
      <c r="I458" s="29"/>
      <c r="J458" s="61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</row>
    <row r="459" spans="4:24" s="27" customFormat="1">
      <c r="D459" s="32"/>
      <c r="E459" s="33"/>
      <c r="F459" s="33"/>
      <c r="G459" s="33"/>
      <c r="H459" s="33"/>
      <c r="I459" s="29"/>
      <c r="J459" s="61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</row>
    <row r="460" spans="4:24" s="27" customFormat="1">
      <c r="D460" s="32"/>
      <c r="E460" s="33"/>
      <c r="F460" s="33"/>
      <c r="G460" s="33"/>
      <c r="H460" s="33"/>
      <c r="I460" s="29"/>
      <c r="J460" s="61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</row>
    <row r="461" spans="4:24" s="27" customFormat="1">
      <c r="D461" s="32"/>
      <c r="E461" s="33"/>
      <c r="F461" s="33"/>
      <c r="G461" s="33"/>
      <c r="H461" s="33"/>
      <c r="I461" s="29"/>
      <c r="J461" s="61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</row>
    <row r="462" spans="4:24" s="27" customFormat="1">
      <c r="D462" s="32"/>
      <c r="E462" s="33"/>
      <c r="F462" s="33"/>
      <c r="G462" s="33"/>
      <c r="H462" s="33"/>
      <c r="I462" s="29"/>
      <c r="J462" s="61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</row>
    <row r="463" spans="4:24" s="27" customFormat="1">
      <c r="D463" s="32"/>
      <c r="E463" s="33"/>
      <c r="F463" s="33"/>
      <c r="G463" s="33"/>
      <c r="H463" s="33"/>
      <c r="I463" s="29"/>
      <c r="J463" s="61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</row>
    <row r="464" spans="4:24" s="27" customFormat="1">
      <c r="D464" s="32"/>
      <c r="E464" s="33"/>
      <c r="F464" s="33"/>
      <c r="G464" s="33"/>
      <c r="H464" s="33"/>
      <c r="I464" s="29"/>
      <c r="J464" s="61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</row>
    <row r="465" spans="4:24" s="27" customFormat="1">
      <c r="D465" s="32"/>
      <c r="E465" s="33"/>
      <c r="F465" s="33"/>
      <c r="G465" s="33"/>
      <c r="H465" s="33"/>
      <c r="I465" s="29"/>
      <c r="J465" s="61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</row>
    <row r="466" spans="4:24" s="27" customFormat="1">
      <c r="D466" s="32"/>
      <c r="E466" s="33"/>
      <c r="F466" s="33"/>
      <c r="G466" s="33"/>
      <c r="H466" s="33"/>
      <c r="I466" s="29"/>
      <c r="J466" s="61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</row>
    <row r="467" spans="4:24" s="27" customFormat="1">
      <c r="D467" s="32"/>
      <c r="E467" s="33"/>
      <c r="F467" s="33"/>
      <c r="G467" s="33"/>
      <c r="H467" s="33"/>
      <c r="I467" s="29"/>
      <c r="J467" s="61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</row>
    <row r="468" spans="4:24" s="27" customFormat="1">
      <c r="D468" s="32"/>
      <c r="E468" s="33"/>
      <c r="F468" s="33"/>
      <c r="G468" s="33"/>
      <c r="H468" s="33"/>
      <c r="I468" s="29"/>
      <c r="J468" s="61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</row>
    <row r="469" spans="4:24" s="27" customFormat="1">
      <c r="D469" s="32"/>
      <c r="E469" s="33"/>
      <c r="F469" s="33"/>
      <c r="G469" s="33"/>
      <c r="H469" s="33"/>
      <c r="I469" s="29"/>
      <c r="J469" s="61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</row>
    <row r="470" spans="4:24" s="27" customFormat="1">
      <c r="D470" s="32"/>
      <c r="E470" s="33"/>
      <c r="F470" s="33"/>
      <c r="G470" s="33"/>
      <c r="H470" s="33"/>
      <c r="I470" s="29"/>
      <c r="J470" s="61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</row>
    <row r="471" spans="4:24" s="27" customFormat="1">
      <c r="D471" s="32"/>
      <c r="E471" s="33"/>
      <c r="F471" s="33"/>
      <c r="G471" s="33"/>
      <c r="H471" s="33"/>
      <c r="I471" s="29"/>
      <c r="J471" s="61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</row>
    <row r="472" spans="4:24" s="27" customFormat="1">
      <c r="D472" s="32"/>
      <c r="E472" s="33"/>
      <c r="F472" s="33"/>
      <c r="G472" s="33"/>
      <c r="H472" s="33"/>
      <c r="I472" s="29"/>
      <c r="J472" s="61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</row>
    <row r="473" spans="4:24" s="27" customFormat="1">
      <c r="D473" s="32"/>
      <c r="E473" s="33"/>
      <c r="F473" s="33"/>
      <c r="G473" s="33"/>
      <c r="H473" s="33"/>
      <c r="I473" s="29"/>
      <c r="J473" s="61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</row>
    <row r="474" spans="4:24" s="27" customFormat="1">
      <c r="D474" s="32"/>
      <c r="E474" s="33"/>
      <c r="F474" s="33"/>
      <c r="G474" s="33"/>
      <c r="H474" s="33"/>
      <c r="I474" s="29"/>
      <c r="J474" s="61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</row>
    <row r="475" spans="4:24" s="27" customFormat="1">
      <c r="D475" s="32"/>
      <c r="E475" s="33"/>
      <c r="F475" s="33"/>
      <c r="G475" s="33"/>
      <c r="H475" s="33"/>
      <c r="I475" s="29"/>
      <c r="J475" s="61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</row>
    <row r="476" spans="4:24" s="27" customFormat="1">
      <c r="D476" s="32"/>
      <c r="E476" s="33"/>
      <c r="F476" s="33"/>
      <c r="G476" s="33"/>
      <c r="H476" s="33"/>
      <c r="I476" s="29"/>
      <c r="J476" s="61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</row>
    <row r="477" spans="4:24" s="27" customFormat="1">
      <c r="D477" s="32"/>
      <c r="E477" s="33"/>
      <c r="F477" s="33"/>
      <c r="G477" s="33"/>
      <c r="H477" s="33"/>
      <c r="I477" s="29"/>
      <c r="J477" s="61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</row>
    <row r="478" spans="4:24" s="27" customFormat="1">
      <c r="D478" s="32"/>
      <c r="E478" s="33"/>
      <c r="F478" s="33"/>
      <c r="G478" s="33"/>
      <c r="H478" s="33"/>
      <c r="I478" s="29"/>
      <c r="J478" s="61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</row>
    <row r="479" spans="4:24" s="27" customFormat="1">
      <c r="D479" s="32"/>
      <c r="E479" s="33"/>
      <c r="F479" s="33"/>
      <c r="G479" s="33"/>
      <c r="H479" s="33"/>
      <c r="I479" s="29"/>
      <c r="J479" s="61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</row>
    <row r="480" spans="4:24" s="27" customFormat="1">
      <c r="D480" s="32"/>
      <c r="E480" s="33"/>
      <c r="F480" s="33"/>
      <c r="G480" s="33"/>
      <c r="H480" s="33"/>
      <c r="I480" s="29"/>
      <c r="J480" s="61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</row>
    <row r="481" spans="4:24" s="27" customFormat="1">
      <c r="D481" s="32"/>
      <c r="E481" s="33"/>
      <c r="F481" s="33"/>
      <c r="G481" s="33"/>
      <c r="H481" s="33"/>
      <c r="I481" s="29"/>
      <c r="J481" s="61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</row>
    <row r="482" spans="4:24" s="27" customFormat="1">
      <c r="D482" s="32"/>
      <c r="E482" s="33"/>
      <c r="F482" s="33"/>
      <c r="G482" s="33"/>
      <c r="H482" s="33"/>
      <c r="I482" s="29"/>
      <c r="J482" s="61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</row>
    <row r="483" spans="4:24" s="27" customFormat="1">
      <c r="D483" s="32"/>
      <c r="E483" s="33"/>
      <c r="F483" s="33"/>
      <c r="G483" s="33"/>
      <c r="H483" s="33"/>
      <c r="I483" s="29"/>
      <c r="J483" s="61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</row>
    <row r="484" spans="4:24" s="27" customFormat="1">
      <c r="D484" s="32"/>
      <c r="E484" s="33"/>
      <c r="F484" s="33"/>
      <c r="G484" s="33"/>
      <c r="H484" s="33"/>
      <c r="I484" s="29"/>
      <c r="J484" s="61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</row>
    <row r="485" spans="4:24" s="27" customFormat="1">
      <c r="D485" s="32"/>
      <c r="E485" s="33"/>
      <c r="F485" s="33"/>
      <c r="G485" s="33"/>
      <c r="H485" s="33"/>
      <c r="I485" s="29"/>
      <c r="J485" s="61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</row>
    <row r="486" spans="4:24" s="27" customFormat="1">
      <c r="D486" s="32"/>
      <c r="E486" s="33"/>
      <c r="F486" s="33"/>
      <c r="G486" s="33"/>
      <c r="H486" s="33"/>
      <c r="I486" s="29"/>
      <c r="J486" s="61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</row>
    <row r="487" spans="4:24" s="27" customFormat="1">
      <c r="D487" s="32"/>
      <c r="E487" s="33"/>
      <c r="F487" s="33"/>
      <c r="G487" s="33"/>
      <c r="H487" s="33"/>
      <c r="I487" s="29"/>
      <c r="J487" s="61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</row>
    <row r="488" spans="4:24" s="27" customFormat="1">
      <c r="D488" s="32"/>
      <c r="E488" s="33"/>
      <c r="F488" s="33"/>
      <c r="G488" s="33"/>
      <c r="H488" s="33"/>
      <c r="I488" s="29"/>
      <c r="J488" s="61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</row>
    <row r="489" spans="4:24" s="27" customFormat="1">
      <c r="D489" s="32"/>
      <c r="E489" s="33"/>
      <c r="F489" s="33"/>
      <c r="G489" s="33"/>
      <c r="H489" s="33"/>
      <c r="I489" s="29"/>
      <c r="J489" s="61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</row>
    <row r="490" spans="4:24" s="27" customFormat="1">
      <c r="D490" s="32"/>
      <c r="E490" s="33"/>
      <c r="F490" s="33"/>
      <c r="G490" s="33"/>
      <c r="H490" s="33"/>
      <c r="I490" s="29"/>
      <c r="J490" s="61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</row>
    <row r="491" spans="4:24" s="27" customFormat="1">
      <c r="D491" s="32"/>
      <c r="E491" s="33"/>
      <c r="F491" s="33"/>
      <c r="G491" s="33"/>
      <c r="H491" s="33"/>
      <c r="I491" s="29"/>
      <c r="J491" s="61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</row>
    <row r="492" spans="4:24" s="27" customFormat="1">
      <c r="D492" s="32"/>
      <c r="E492" s="33"/>
      <c r="F492" s="33"/>
      <c r="G492" s="33"/>
      <c r="H492" s="33"/>
      <c r="I492" s="29"/>
      <c r="J492" s="61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</row>
    <row r="493" spans="4:24" s="27" customFormat="1">
      <c r="D493" s="32"/>
      <c r="E493" s="33"/>
      <c r="F493" s="33"/>
      <c r="G493" s="33"/>
      <c r="H493" s="33"/>
      <c r="I493" s="29"/>
      <c r="J493" s="61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</row>
    <row r="494" spans="4:24" s="27" customFormat="1">
      <c r="D494" s="33"/>
      <c r="E494" s="33"/>
      <c r="F494" s="33"/>
      <c r="G494" s="33"/>
      <c r="H494" s="33"/>
      <c r="I494" s="29"/>
      <c r="J494" s="61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</row>
    <row r="495" spans="4:24" s="27" customFormat="1">
      <c r="D495" s="33"/>
      <c r="E495" s="33"/>
      <c r="F495" s="33"/>
      <c r="G495" s="33"/>
      <c r="H495" s="33"/>
      <c r="I495" s="29"/>
      <c r="J495" s="61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</row>
    <row r="496" spans="4:24" s="27" customFormat="1">
      <c r="D496" s="33"/>
      <c r="E496" s="33"/>
      <c r="F496" s="33"/>
      <c r="G496" s="33"/>
      <c r="H496" s="33"/>
      <c r="I496" s="29"/>
      <c r="J496" s="61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</row>
    <row r="497" spans="4:24" s="27" customFormat="1">
      <c r="D497" s="33"/>
      <c r="E497" s="33"/>
      <c r="F497" s="33"/>
      <c r="G497" s="33"/>
      <c r="H497" s="33"/>
      <c r="I497" s="29"/>
      <c r="J497" s="61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</row>
    <row r="498" spans="4:24" s="27" customFormat="1">
      <c r="D498" s="33"/>
      <c r="E498" s="33"/>
      <c r="F498" s="33"/>
      <c r="G498" s="33"/>
      <c r="H498" s="33"/>
      <c r="I498" s="29"/>
      <c r="J498" s="61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</row>
    <row r="499" spans="4:24" s="27" customFormat="1">
      <c r="D499" s="33"/>
      <c r="E499" s="33"/>
      <c r="F499" s="33"/>
      <c r="G499" s="33"/>
      <c r="H499" s="33"/>
      <c r="I499" s="29"/>
      <c r="J499" s="61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</row>
    <row r="500" spans="4:24" s="27" customFormat="1">
      <c r="D500" s="33"/>
      <c r="E500" s="33"/>
      <c r="F500" s="33"/>
      <c r="G500" s="33"/>
      <c r="H500" s="33"/>
      <c r="I500" s="29"/>
      <c r="J500" s="61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</row>
    <row r="501" spans="4:24" s="27" customFormat="1">
      <c r="D501" s="33"/>
      <c r="E501" s="33"/>
      <c r="F501" s="33"/>
      <c r="G501" s="33"/>
      <c r="H501" s="33"/>
      <c r="I501" s="29"/>
      <c r="J501" s="61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</row>
    <row r="502" spans="4:24" s="27" customFormat="1">
      <c r="D502" s="33"/>
      <c r="E502" s="33"/>
      <c r="F502" s="33"/>
      <c r="G502" s="33"/>
      <c r="H502" s="33"/>
      <c r="I502" s="29"/>
      <c r="J502" s="61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</row>
    <row r="503" spans="4:24" s="27" customFormat="1">
      <c r="D503" s="33"/>
      <c r="E503" s="33"/>
      <c r="F503" s="33"/>
      <c r="G503" s="33"/>
      <c r="H503" s="33"/>
      <c r="I503" s="29"/>
      <c r="J503" s="61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</row>
    <row r="504" spans="4:24" s="27" customFormat="1">
      <c r="D504" s="33"/>
      <c r="E504" s="33"/>
      <c r="F504" s="33"/>
      <c r="G504" s="33"/>
      <c r="H504" s="33"/>
      <c r="I504" s="29"/>
      <c r="J504" s="61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</row>
    <row r="505" spans="4:24" s="27" customFormat="1">
      <c r="D505" s="33"/>
      <c r="E505" s="33"/>
      <c r="F505" s="33"/>
      <c r="G505" s="33"/>
      <c r="H505" s="33"/>
      <c r="I505" s="29"/>
      <c r="J505" s="61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</row>
    <row r="506" spans="4:24" s="27" customFormat="1">
      <c r="D506" s="33"/>
      <c r="E506" s="33"/>
      <c r="F506" s="33"/>
      <c r="G506" s="33"/>
      <c r="H506" s="33"/>
      <c r="I506" s="29"/>
      <c r="J506" s="61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</row>
    <row r="507" spans="4:24" s="27" customFormat="1">
      <c r="D507" s="33"/>
      <c r="E507" s="33"/>
      <c r="F507" s="33"/>
      <c r="G507" s="33"/>
      <c r="H507" s="33"/>
      <c r="I507" s="29"/>
      <c r="J507" s="61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</row>
    <row r="508" spans="4:24" s="27" customFormat="1">
      <c r="D508" s="33"/>
      <c r="E508" s="33"/>
      <c r="F508" s="33"/>
      <c r="G508" s="33"/>
      <c r="H508" s="33"/>
      <c r="I508" s="29"/>
      <c r="J508" s="61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</row>
    <row r="509" spans="4:24" s="27" customFormat="1">
      <c r="D509" s="33"/>
      <c r="E509" s="33"/>
      <c r="F509" s="33"/>
      <c r="G509" s="33"/>
      <c r="H509" s="33"/>
      <c r="I509" s="29"/>
      <c r="J509" s="61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</row>
    <row r="510" spans="4:24" s="27" customFormat="1">
      <c r="D510" s="33"/>
      <c r="E510" s="33"/>
      <c r="F510" s="33"/>
      <c r="G510" s="33"/>
      <c r="H510" s="33"/>
      <c r="I510" s="29"/>
      <c r="J510" s="61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</row>
    <row r="511" spans="4:24" s="27" customFormat="1">
      <c r="D511" s="33"/>
      <c r="E511" s="33"/>
      <c r="F511" s="33"/>
      <c r="G511" s="33"/>
      <c r="H511" s="33"/>
      <c r="I511" s="29"/>
      <c r="J511" s="61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</row>
    <row r="512" spans="4:24" s="27" customFormat="1">
      <c r="D512" s="33"/>
      <c r="E512" s="33"/>
      <c r="F512" s="33"/>
      <c r="G512" s="33"/>
      <c r="H512" s="33"/>
      <c r="I512" s="29"/>
      <c r="J512" s="61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</row>
    <row r="513" spans="4:24" s="27" customFormat="1">
      <c r="D513" s="33"/>
      <c r="E513" s="33"/>
      <c r="F513" s="33"/>
      <c r="G513" s="33"/>
      <c r="H513" s="33"/>
      <c r="I513" s="29"/>
      <c r="J513" s="61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</row>
    <row r="514" spans="4:24" s="27" customFormat="1">
      <c r="D514" s="33"/>
      <c r="E514" s="33"/>
      <c r="F514" s="33"/>
      <c r="G514" s="33"/>
      <c r="H514" s="33"/>
      <c r="I514" s="29"/>
      <c r="J514" s="61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</row>
    <row r="515" spans="4:24" s="27" customFormat="1">
      <c r="D515" s="33"/>
      <c r="E515" s="33"/>
      <c r="F515" s="33"/>
      <c r="G515" s="33"/>
      <c r="H515" s="33"/>
      <c r="I515" s="29"/>
      <c r="J515" s="61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</row>
    <row r="516" spans="4:24" s="27" customFormat="1">
      <c r="D516" s="33"/>
      <c r="E516" s="33"/>
      <c r="F516" s="33"/>
      <c r="G516" s="33"/>
      <c r="H516" s="33"/>
      <c r="I516" s="29"/>
      <c r="J516" s="61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</row>
    <row r="517" spans="4:24" s="27" customFormat="1">
      <c r="D517" s="33"/>
      <c r="E517" s="33"/>
      <c r="F517" s="33"/>
      <c r="G517" s="33"/>
      <c r="H517" s="33"/>
      <c r="I517" s="29"/>
      <c r="J517" s="61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</row>
    <row r="518" spans="4:24" s="27" customFormat="1">
      <c r="D518" s="33"/>
      <c r="E518" s="33"/>
      <c r="F518" s="33"/>
      <c r="G518" s="33"/>
      <c r="H518" s="33"/>
      <c r="I518" s="29"/>
      <c r="J518" s="61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</row>
    <row r="519" spans="4:24" s="27" customFormat="1">
      <c r="D519" s="33"/>
      <c r="E519" s="33"/>
      <c r="F519" s="33"/>
      <c r="G519" s="33"/>
      <c r="H519" s="33"/>
      <c r="I519" s="29"/>
      <c r="J519" s="61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</row>
    <row r="520" spans="4:24" s="27" customFormat="1">
      <c r="D520" s="33"/>
      <c r="E520" s="33"/>
      <c r="F520" s="33"/>
      <c r="G520" s="33"/>
      <c r="H520" s="33"/>
      <c r="I520" s="29"/>
      <c r="J520" s="61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</row>
    <row r="521" spans="4:24" s="27" customFormat="1">
      <c r="D521" s="33"/>
      <c r="E521" s="33"/>
      <c r="F521" s="33"/>
      <c r="G521" s="33"/>
      <c r="H521" s="33"/>
      <c r="I521" s="29"/>
      <c r="J521" s="61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</row>
    <row r="522" spans="4:24" s="27" customFormat="1">
      <c r="D522" s="33"/>
      <c r="E522" s="33"/>
      <c r="F522" s="33"/>
      <c r="G522" s="33"/>
      <c r="H522" s="33"/>
      <c r="I522" s="29"/>
      <c r="J522" s="61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</row>
    <row r="523" spans="4:24" s="27" customFormat="1">
      <c r="D523" s="33"/>
      <c r="E523" s="33"/>
      <c r="F523" s="33"/>
      <c r="G523" s="33"/>
      <c r="H523" s="33"/>
      <c r="I523" s="29"/>
      <c r="J523" s="61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</row>
    <row r="524" spans="4:24" s="27" customFormat="1">
      <c r="D524" s="33"/>
      <c r="E524" s="33"/>
      <c r="F524" s="33"/>
      <c r="G524" s="33"/>
      <c r="H524" s="33"/>
      <c r="I524" s="29"/>
      <c r="J524" s="61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</row>
    <row r="525" spans="4:24" s="27" customFormat="1">
      <c r="D525" s="33"/>
      <c r="E525" s="33"/>
      <c r="F525" s="33"/>
      <c r="G525" s="33"/>
      <c r="H525" s="33"/>
      <c r="I525" s="29"/>
      <c r="J525" s="61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</row>
    <row r="526" spans="4:24" s="27" customFormat="1">
      <c r="D526" s="33"/>
      <c r="E526" s="33"/>
      <c r="F526" s="33"/>
      <c r="G526" s="33"/>
      <c r="H526" s="33"/>
      <c r="I526" s="29"/>
      <c r="J526" s="61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</row>
    <row r="527" spans="4:24" s="27" customFormat="1">
      <c r="D527" s="33"/>
      <c r="E527" s="33"/>
      <c r="F527" s="33"/>
      <c r="G527" s="33"/>
      <c r="H527" s="33"/>
      <c r="I527" s="29"/>
      <c r="J527" s="61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</row>
    <row r="528" spans="4:24" s="27" customFormat="1">
      <c r="D528" s="33"/>
      <c r="E528" s="33"/>
      <c r="F528" s="33"/>
      <c r="G528" s="33"/>
      <c r="H528" s="33"/>
      <c r="I528" s="29"/>
      <c r="J528" s="61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</row>
    <row r="529" spans="4:24" s="27" customFormat="1">
      <c r="D529" s="33"/>
      <c r="E529" s="33"/>
      <c r="F529" s="33"/>
      <c r="G529" s="33"/>
      <c r="H529" s="33"/>
      <c r="I529" s="29"/>
      <c r="J529" s="61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</row>
    <row r="530" spans="4:24" s="27" customFormat="1">
      <c r="D530" s="33"/>
      <c r="E530" s="33"/>
      <c r="F530" s="33"/>
      <c r="G530" s="33"/>
      <c r="H530" s="33"/>
      <c r="I530" s="29"/>
      <c r="J530" s="61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</row>
    <row r="531" spans="4:24" s="27" customFormat="1">
      <c r="D531" s="33"/>
      <c r="E531" s="33"/>
      <c r="F531" s="33"/>
      <c r="G531" s="33"/>
      <c r="H531" s="33"/>
      <c r="I531" s="29"/>
      <c r="J531" s="61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</row>
    <row r="532" spans="4:24" s="27" customFormat="1">
      <c r="D532" s="33"/>
      <c r="E532" s="33"/>
      <c r="F532" s="33"/>
      <c r="G532" s="33"/>
      <c r="H532" s="33"/>
      <c r="I532" s="29"/>
      <c r="J532" s="61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</row>
    <row r="533" spans="4:24" s="27" customFormat="1">
      <c r="D533" s="33"/>
      <c r="E533" s="33"/>
      <c r="F533" s="33"/>
      <c r="G533" s="33"/>
      <c r="H533" s="33"/>
      <c r="I533" s="29"/>
      <c r="J533" s="61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</row>
    <row r="534" spans="4:24" s="27" customFormat="1">
      <c r="D534" s="33"/>
      <c r="E534" s="33"/>
      <c r="F534" s="33"/>
      <c r="G534" s="33"/>
      <c r="H534" s="33"/>
      <c r="I534" s="29"/>
      <c r="J534" s="61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</row>
    <row r="535" spans="4:24" s="27" customFormat="1">
      <c r="D535" s="33"/>
      <c r="E535" s="33"/>
      <c r="F535" s="33"/>
      <c r="G535" s="33"/>
      <c r="H535" s="33"/>
      <c r="I535" s="29"/>
      <c r="J535" s="61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</row>
    <row r="536" spans="4:24" s="27" customFormat="1">
      <c r="D536" s="33"/>
      <c r="E536" s="33"/>
      <c r="F536" s="33"/>
      <c r="G536" s="33"/>
      <c r="H536" s="33"/>
      <c r="I536" s="29"/>
      <c r="J536" s="61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</row>
    <row r="537" spans="4:24" s="27" customFormat="1">
      <c r="D537" s="33"/>
      <c r="E537" s="33"/>
      <c r="F537" s="33"/>
      <c r="G537" s="33"/>
      <c r="H537" s="33"/>
      <c r="I537" s="29"/>
      <c r="J537" s="61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</row>
    <row r="538" spans="4:24" s="27" customFormat="1">
      <c r="D538" s="33"/>
      <c r="E538" s="33"/>
      <c r="F538" s="33"/>
      <c r="G538" s="33"/>
      <c r="H538" s="33"/>
      <c r="I538" s="29"/>
      <c r="J538" s="61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</row>
    <row r="539" spans="4:24" s="27" customFormat="1">
      <c r="D539" s="33"/>
      <c r="E539" s="33"/>
      <c r="F539" s="33"/>
      <c r="G539" s="33"/>
      <c r="H539" s="33"/>
      <c r="I539" s="29"/>
      <c r="J539" s="61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</row>
    <row r="540" spans="4:24" s="27" customFormat="1">
      <c r="D540" s="33"/>
      <c r="E540" s="33"/>
      <c r="F540" s="33"/>
      <c r="G540" s="33"/>
      <c r="H540" s="33"/>
      <c r="I540" s="29"/>
      <c r="J540" s="61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</row>
    <row r="541" spans="4:24" s="27" customFormat="1">
      <c r="D541" s="33"/>
      <c r="E541" s="33"/>
      <c r="F541" s="33"/>
      <c r="G541" s="33"/>
      <c r="H541" s="33"/>
      <c r="I541" s="29"/>
      <c r="J541" s="61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</row>
    <row r="542" spans="4:24" s="27" customFormat="1">
      <c r="D542" s="33"/>
      <c r="E542" s="33"/>
      <c r="F542" s="33"/>
      <c r="G542" s="33"/>
      <c r="H542" s="33"/>
      <c r="I542" s="29"/>
      <c r="J542" s="61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</row>
    <row r="543" spans="4:24" s="27" customFormat="1">
      <c r="D543" s="33"/>
      <c r="E543" s="33"/>
      <c r="F543" s="33"/>
      <c r="G543" s="33"/>
      <c r="H543" s="33"/>
      <c r="I543" s="29"/>
      <c r="J543" s="61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</row>
    <row r="544" spans="4:24" s="27" customFormat="1">
      <c r="D544" s="33"/>
      <c r="E544" s="33"/>
      <c r="F544" s="33"/>
      <c r="G544" s="33"/>
      <c r="H544" s="33"/>
      <c r="I544" s="29"/>
      <c r="J544" s="61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</row>
    <row r="545" spans="4:24" s="27" customFormat="1">
      <c r="D545" s="33"/>
      <c r="E545" s="33"/>
      <c r="F545" s="33"/>
      <c r="G545" s="33"/>
      <c r="H545" s="33"/>
      <c r="I545" s="29"/>
      <c r="J545" s="61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</row>
    <row r="546" spans="4:24" s="27" customFormat="1">
      <c r="D546" s="33"/>
      <c r="E546" s="33"/>
      <c r="F546" s="33"/>
      <c r="G546" s="33"/>
      <c r="H546" s="33"/>
      <c r="I546" s="29"/>
      <c r="J546" s="61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</row>
    <row r="547" spans="4:24" s="27" customFormat="1">
      <c r="D547" s="33"/>
      <c r="E547" s="33"/>
      <c r="F547" s="33"/>
      <c r="G547" s="33"/>
      <c r="H547" s="33"/>
      <c r="I547" s="29"/>
      <c r="J547" s="61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</row>
    <row r="548" spans="4:24" s="27" customFormat="1">
      <c r="D548" s="33"/>
      <c r="E548" s="33"/>
      <c r="F548" s="33"/>
      <c r="G548" s="33"/>
      <c r="H548" s="33"/>
      <c r="I548" s="29"/>
      <c r="J548" s="61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</row>
    <row r="549" spans="4:24" s="27" customFormat="1">
      <c r="D549" s="33"/>
      <c r="E549" s="33"/>
      <c r="F549" s="33"/>
      <c r="G549" s="33"/>
      <c r="H549" s="33"/>
      <c r="I549" s="29"/>
      <c r="J549" s="61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</row>
    <row r="550" spans="4:24" s="27" customFormat="1">
      <c r="D550" s="33"/>
      <c r="E550" s="33"/>
      <c r="F550" s="33"/>
      <c r="G550" s="33"/>
      <c r="H550" s="33"/>
      <c r="I550" s="29"/>
      <c r="J550" s="61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</row>
    <row r="551" spans="4:24" s="27" customFormat="1">
      <c r="D551" s="33"/>
      <c r="E551" s="33"/>
      <c r="F551" s="33"/>
      <c r="G551" s="33"/>
      <c r="H551" s="33"/>
      <c r="I551" s="29"/>
      <c r="J551" s="61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</row>
    <row r="552" spans="4:24" s="27" customFormat="1">
      <c r="D552" s="33"/>
      <c r="E552" s="33"/>
      <c r="F552" s="33"/>
      <c r="G552" s="33"/>
      <c r="H552" s="33"/>
      <c r="I552" s="29"/>
      <c r="J552" s="61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</row>
    <row r="553" spans="4:24" s="27" customFormat="1">
      <c r="D553" s="33"/>
      <c r="E553" s="33"/>
      <c r="F553" s="33"/>
      <c r="G553" s="33"/>
      <c r="H553" s="33"/>
      <c r="I553" s="29"/>
      <c r="J553" s="61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</row>
    <row r="554" spans="4:24" s="27" customFormat="1">
      <c r="D554" s="33"/>
      <c r="E554" s="33"/>
      <c r="F554" s="33"/>
      <c r="G554" s="33"/>
      <c r="H554" s="33"/>
      <c r="I554" s="29"/>
      <c r="J554" s="61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</row>
    <row r="555" spans="4:24" s="27" customFormat="1">
      <c r="D555" s="33"/>
      <c r="E555" s="33"/>
      <c r="F555" s="33"/>
      <c r="G555" s="33"/>
      <c r="H555" s="33"/>
      <c r="I555" s="29"/>
      <c r="J555" s="61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</row>
    <row r="556" spans="4:24" s="27" customFormat="1">
      <c r="D556" s="33"/>
      <c r="E556" s="33"/>
      <c r="F556" s="33"/>
      <c r="G556" s="33"/>
      <c r="H556" s="33"/>
      <c r="I556" s="29"/>
      <c r="J556" s="61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</row>
    <row r="557" spans="4:24" s="27" customFormat="1">
      <c r="D557" s="33"/>
      <c r="E557" s="33"/>
      <c r="F557" s="33"/>
      <c r="G557" s="33"/>
      <c r="H557" s="33"/>
      <c r="I557" s="29"/>
      <c r="J557" s="61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</row>
    <row r="558" spans="4:24" s="27" customFormat="1">
      <c r="D558" s="33"/>
      <c r="E558" s="33"/>
      <c r="F558" s="33"/>
      <c r="G558" s="33"/>
      <c r="H558" s="33"/>
      <c r="I558" s="29"/>
      <c r="J558" s="61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</row>
    <row r="559" spans="4:24" s="27" customFormat="1">
      <c r="D559" s="33"/>
      <c r="E559" s="33"/>
      <c r="F559" s="33"/>
      <c r="G559" s="33"/>
      <c r="H559" s="33"/>
      <c r="I559" s="29"/>
      <c r="J559" s="61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</row>
    <row r="560" spans="4:24" s="27" customFormat="1">
      <c r="D560" s="33"/>
      <c r="E560" s="33"/>
      <c r="F560" s="33"/>
      <c r="G560" s="33"/>
      <c r="H560" s="33"/>
      <c r="I560" s="29"/>
      <c r="J560" s="61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</row>
    <row r="561" spans="4:24" s="27" customFormat="1">
      <c r="D561" s="33"/>
      <c r="E561" s="33"/>
      <c r="F561" s="33"/>
      <c r="G561" s="33"/>
      <c r="H561" s="33"/>
      <c r="I561" s="29"/>
      <c r="J561" s="61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</row>
    <row r="562" spans="4:24" s="27" customFormat="1">
      <c r="D562" s="33"/>
      <c r="E562" s="33"/>
      <c r="F562" s="33"/>
      <c r="G562" s="33"/>
      <c r="H562" s="33"/>
      <c r="I562" s="29"/>
      <c r="J562" s="61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</row>
    <row r="563" spans="4:24" s="27" customFormat="1">
      <c r="D563" s="33"/>
      <c r="E563" s="33"/>
      <c r="F563" s="33"/>
      <c r="G563" s="33"/>
      <c r="H563" s="33"/>
      <c r="I563" s="29"/>
      <c r="J563" s="61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</row>
    <row r="564" spans="4:24" s="27" customFormat="1">
      <c r="D564" s="33"/>
      <c r="E564" s="33"/>
      <c r="F564" s="33"/>
      <c r="G564" s="33"/>
      <c r="H564" s="33"/>
      <c r="I564" s="29"/>
      <c r="J564" s="61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</row>
    <row r="565" spans="4:24" s="27" customFormat="1">
      <c r="D565" s="33"/>
      <c r="E565" s="33"/>
      <c r="F565" s="33"/>
      <c r="G565" s="33"/>
      <c r="H565" s="33"/>
      <c r="I565" s="29"/>
      <c r="J565" s="61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</row>
    <row r="566" spans="4:24" s="27" customFormat="1">
      <c r="D566" s="33"/>
      <c r="E566" s="33"/>
      <c r="F566" s="33"/>
      <c r="G566" s="33"/>
      <c r="H566" s="33"/>
      <c r="I566" s="29"/>
      <c r="J566" s="61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</row>
    <row r="567" spans="4:24" s="27" customFormat="1">
      <c r="D567" s="33"/>
      <c r="E567" s="33"/>
      <c r="F567" s="33"/>
      <c r="G567" s="33"/>
      <c r="H567" s="33"/>
      <c r="I567" s="29"/>
      <c r="J567" s="61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</row>
    <row r="568" spans="4:24" s="27" customFormat="1">
      <c r="D568" s="33"/>
      <c r="E568" s="33"/>
      <c r="F568" s="33"/>
      <c r="G568" s="33"/>
      <c r="H568" s="33"/>
      <c r="I568" s="29"/>
      <c r="J568" s="61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</row>
    <row r="569" spans="4:24" s="27" customFormat="1">
      <c r="D569" s="33"/>
      <c r="E569" s="33"/>
      <c r="F569" s="33"/>
      <c r="G569" s="33"/>
      <c r="H569" s="33"/>
      <c r="I569" s="29"/>
      <c r="J569" s="61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</row>
    <row r="570" spans="4:24" s="27" customFormat="1">
      <c r="D570" s="33"/>
      <c r="E570" s="33"/>
      <c r="F570" s="33"/>
      <c r="G570" s="33"/>
      <c r="H570" s="33"/>
      <c r="I570" s="29"/>
      <c r="J570" s="61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</row>
    <row r="571" spans="4:24" s="27" customFormat="1">
      <c r="D571" s="33"/>
      <c r="E571" s="33"/>
      <c r="F571" s="33"/>
      <c r="G571" s="33"/>
      <c r="H571" s="33"/>
      <c r="I571" s="29"/>
      <c r="J571" s="61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</row>
    <row r="572" spans="4:24" s="27" customFormat="1">
      <c r="D572" s="33"/>
      <c r="E572" s="33"/>
      <c r="F572" s="33"/>
      <c r="G572" s="33"/>
      <c r="H572" s="33"/>
      <c r="I572" s="29"/>
      <c r="J572" s="61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</row>
    <row r="573" spans="4:24" s="27" customFormat="1">
      <c r="D573" s="33"/>
      <c r="E573" s="33"/>
      <c r="F573" s="33"/>
      <c r="G573" s="33"/>
      <c r="H573" s="33"/>
      <c r="I573" s="29"/>
      <c r="J573" s="61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</row>
    <row r="574" spans="4:24" s="27" customFormat="1">
      <c r="D574" s="33"/>
      <c r="E574" s="33"/>
      <c r="F574" s="33"/>
      <c r="G574" s="33"/>
      <c r="H574" s="33"/>
      <c r="I574" s="29"/>
      <c r="J574" s="61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</row>
    <row r="575" spans="4:24" s="27" customFormat="1">
      <c r="D575" s="33"/>
      <c r="E575" s="33"/>
      <c r="F575" s="33"/>
      <c r="G575" s="33"/>
      <c r="H575" s="33"/>
      <c r="I575" s="29"/>
      <c r="J575" s="61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</row>
    <row r="576" spans="4:24" s="27" customFormat="1">
      <c r="D576" s="33"/>
      <c r="E576" s="33"/>
      <c r="F576" s="33"/>
      <c r="G576" s="33"/>
      <c r="H576" s="33"/>
      <c r="I576" s="29"/>
      <c r="J576" s="61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</row>
    <row r="577" spans="4:24" s="27" customFormat="1">
      <c r="D577" s="33"/>
      <c r="E577" s="33"/>
      <c r="F577" s="33"/>
      <c r="G577" s="33"/>
      <c r="H577" s="33"/>
      <c r="I577" s="29"/>
      <c r="J577" s="61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</row>
    <row r="578" spans="4:24" s="27" customFormat="1">
      <c r="D578" s="33"/>
      <c r="E578" s="33"/>
      <c r="F578" s="33"/>
      <c r="G578" s="33"/>
      <c r="H578" s="33"/>
      <c r="I578" s="29"/>
      <c r="J578" s="61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</row>
    <row r="579" spans="4:24" s="27" customFormat="1">
      <c r="D579" s="33"/>
      <c r="E579" s="33"/>
      <c r="F579" s="33"/>
      <c r="G579" s="33"/>
      <c r="H579" s="33"/>
      <c r="I579" s="29"/>
      <c r="J579" s="61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</row>
    <row r="580" spans="4:24" s="27" customFormat="1">
      <c r="D580" s="33"/>
      <c r="E580" s="33"/>
      <c r="F580" s="33"/>
      <c r="G580" s="33"/>
      <c r="H580" s="33"/>
      <c r="I580" s="29"/>
      <c r="J580" s="61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</row>
    <row r="581" spans="4:24" s="27" customFormat="1">
      <c r="D581" s="33"/>
      <c r="E581" s="33"/>
      <c r="F581" s="33"/>
      <c r="G581" s="33"/>
      <c r="H581" s="33"/>
      <c r="I581" s="29"/>
      <c r="J581" s="61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</row>
    <row r="582" spans="4:24" s="27" customFormat="1">
      <c r="D582" s="33"/>
      <c r="E582" s="33"/>
      <c r="F582" s="33"/>
      <c r="G582" s="33"/>
      <c r="H582" s="33"/>
      <c r="I582" s="29"/>
      <c r="J582" s="61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</row>
    <row r="583" spans="4:24" s="27" customFormat="1">
      <c r="D583" s="33"/>
      <c r="E583" s="33"/>
      <c r="F583" s="33"/>
      <c r="G583" s="33"/>
      <c r="H583" s="33"/>
      <c r="I583" s="29"/>
      <c r="J583" s="61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</row>
    <row r="584" spans="4:24" s="27" customFormat="1">
      <c r="D584" s="33"/>
      <c r="E584" s="33"/>
      <c r="F584" s="33"/>
      <c r="G584" s="33"/>
      <c r="H584" s="33"/>
      <c r="I584" s="29"/>
      <c r="J584" s="61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</row>
    <row r="585" spans="4:24" s="27" customFormat="1">
      <c r="D585" s="33"/>
      <c r="E585" s="33"/>
      <c r="F585" s="33"/>
      <c r="G585" s="33"/>
      <c r="H585" s="33"/>
      <c r="I585" s="29"/>
      <c r="J585" s="61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</row>
    <row r="586" spans="4:24" s="27" customFormat="1">
      <c r="D586" s="33"/>
      <c r="E586" s="33"/>
      <c r="F586" s="33"/>
      <c r="G586" s="33"/>
      <c r="H586" s="33"/>
      <c r="I586" s="29"/>
      <c r="J586" s="61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</row>
    <row r="587" spans="4:24" s="27" customFormat="1">
      <c r="D587" s="33"/>
      <c r="E587" s="33"/>
      <c r="F587" s="33"/>
      <c r="G587" s="33"/>
      <c r="H587" s="33"/>
      <c r="I587" s="29"/>
      <c r="J587" s="61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</row>
    <row r="588" spans="4:24" s="27" customFormat="1">
      <c r="D588" s="33"/>
      <c r="E588" s="33"/>
      <c r="F588" s="33"/>
      <c r="G588" s="33"/>
      <c r="H588" s="33"/>
      <c r="I588" s="29"/>
      <c r="J588" s="61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</row>
    <row r="589" spans="4:24" s="27" customFormat="1">
      <c r="D589" s="33"/>
      <c r="E589" s="33"/>
      <c r="F589" s="33"/>
      <c r="G589" s="33"/>
      <c r="H589" s="33"/>
      <c r="I589" s="29"/>
      <c r="J589" s="61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</row>
    <row r="590" spans="4:24" s="27" customFormat="1">
      <c r="D590" s="33"/>
      <c r="E590" s="33"/>
      <c r="F590" s="33"/>
      <c r="G590" s="33"/>
      <c r="H590" s="33"/>
      <c r="I590" s="29"/>
      <c r="J590" s="61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</row>
    <row r="591" spans="4:24" s="27" customFormat="1">
      <c r="D591" s="33"/>
      <c r="E591" s="33"/>
      <c r="F591" s="33"/>
      <c r="G591" s="33"/>
      <c r="H591" s="33"/>
      <c r="I591" s="29"/>
      <c r="J591" s="61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</row>
    <row r="592" spans="4:24" s="27" customFormat="1">
      <c r="D592" s="33"/>
      <c r="E592" s="33"/>
      <c r="F592" s="33"/>
      <c r="G592" s="33"/>
      <c r="H592" s="33"/>
      <c r="I592" s="29"/>
      <c r="J592" s="61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</row>
    <row r="593" spans="4:24" s="27" customFormat="1">
      <c r="D593" s="33"/>
      <c r="E593" s="33"/>
      <c r="F593" s="33"/>
      <c r="G593" s="33"/>
      <c r="H593" s="33"/>
      <c r="I593" s="29"/>
      <c r="J593" s="61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</row>
    <row r="594" spans="4:24" s="27" customFormat="1">
      <c r="D594" s="33"/>
      <c r="E594" s="33"/>
      <c r="F594" s="33"/>
      <c r="G594" s="33"/>
      <c r="H594" s="33"/>
      <c r="I594" s="29"/>
      <c r="J594" s="61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</row>
    <row r="595" spans="4:24" s="27" customFormat="1">
      <c r="D595" s="33"/>
      <c r="E595" s="33"/>
      <c r="F595" s="33"/>
      <c r="G595" s="33"/>
      <c r="H595" s="33"/>
      <c r="I595" s="29"/>
      <c r="J595" s="61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</row>
    <row r="596" spans="4:24" s="27" customFormat="1">
      <c r="D596" s="33"/>
      <c r="E596" s="33"/>
      <c r="F596" s="33"/>
      <c r="G596" s="33"/>
      <c r="H596" s="33"/>
      <c r="I596" s="29"/>
      <c r="J596" s="61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</row>
    <row r="597" spans="4:24" s="27" customFormat="1">
      <c r="D597" s="33"/>
      <c r="E597" s="33"/>
      <c r="F597" s="33"/>
      <c r="G597" s="33"/>
      <c r="H597" s="33"/>
      <c r="I597" s="29"/>
      <c r="J597" s="61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</row>
    <row r="598" spans="4:24" s="27" customFormat="1">
      <c r="D598" s="33"/>
      <c r="E598" s="33"/>
      <c r="F598" s="33"/>
      <c r="G598" s="33"/>
      <c r="H598" s="33"/>
      <c r="I598" s="29"/>
      <c r="J598" s="61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</row>
    <row r="599" spans="4:24" s="27" customFormat="1">
      <c r="D599" s="33"/>
      <c r="E599" s="33"/>
      <c r="F599" s="33"/>
      <c r="G599" s="33"/>
      <c r="H599" s="33"/>
      <c r="I599" s="29"/>
      <c r="J599" s="61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</row>
    <row r="600" spans="4:24" s="27" customFormat="1">
      <c r="D600" s="33"/>
      <c r="E600" s="33"/>
      <c r="F600" s="33"/>
      <c r="G600" s="33"/>
      <c r="H600" s="33"/>
      <c r="I600" s="29"/>
      <c r="J600" s="61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</row>
    <row r="601" spans="4:24" s="27" customFormat="1">
      <c r="D601" s="33"/>
      <c r="E601" s="33"/>
      <c r="F601" s="33"/>
      <c r="G601" s="33"/>
      <c r="H601" s="33"/>
      <c r="I601" s="29"/>
      <c r="J601" s="61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</row>
    <row r="602" spans="4:24" s="27" customFormat="1">
      <c r="D602" s="33"/>
      <c r="E602" s="33"/>
      <c r="F602" s="33"/>
      <c r="G602" s="33"/>
      <c r="H602" s="33"/>
      <c r="I602" s="29"/>
      <c r="J602" s="61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</row>
    <row r="603" spans="4:24" s="27" customFormat="1">
      <c r="D603" s="33"/>
      <c r="E603" s="33"/>
      <c r="F603" s="33"/>
      <c r="G603" s="33"/>
      <c r="H603" s="33"/>
      <c r="I603" s="29"/>
      <c r="J603" s="61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</row>
    <row r="604" spans="4:24" s="27" customFormat="1">
      <c r="D604" s="33"/>
      <c r="E604" s="33"/>
      <c r="F604" s="33"/>
      <c r="G604" s="33"/>
      <c r="H604" s="33"/>
      <c r="I604" s="29"/>
      <c r="J604" s="61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</row>
    <row r="605" spans="4:24" s="27" customFormat="1">
      <c r="D605" s="33"/>
      <c r="E605" s="33"/>
      <c r="F605" s="33"/>
      <c r="G605" s="33"/>
      <c r="H605" s="33"/>
      <c r="I605" s="29"/>
      <c r="J605" s="61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</row>
    <row r="606" spans="4:24" s="27" customFormat="1">
      <c r="D606" s="33"/>
      <c r="E606" s="33"/>
      <c r="F606" s="33"/>
      <c r="G606" s="33"/>
      <c r="H606" s="33"/>
      <c r="I606" s="29"/>
      <c r="J606" s="61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</row>
    <row r="607" spans="4:24" s="27" customFormat="1">
      <c r="D607" s="33"/>
      <c r="E607" s="33"/>
      <c r="F607" s="33"/>
      <c r="G607" s="33"/>
      <c r="H607" s="33"/>
      <c r="I607" s="29"/>
      <c r="J607" s="61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</row>
    <row r="608" spans="4:24" s="27" customFormat="1">
      <c r="D608" s="33"/>
      <c r="E608" s="33"/>
      <c r="F608" s="33"/>
      <c r="G608" s="33"/>
      <c r="H608" s="33"/>
      <c r="I608" s="29"/>
      <c r="J608" s="61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</row>
    <row r="609" spans="4:24" s="27" customFormat="1">
      <c r="D609" s="33"/>
      <c r="E609" s="33"/>
      <c r="F609" s="33"/>
      <c r="G609" s="33"/>
      <c r="H609" s="33"/>
      <c r="I609" s="29"/>
      <c r="J609" s="61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</row>
    <row r="610" spans="4:24" s="27" customFormat="1">
      <c r="D610" s="33"/>
      <c r="E610" s="33"/>
      <c r="F610" s="33"/>
      <c r="G610" s="33"/>
      <c r="H610" s="33"/>
      <c r="I610" s="29"/>
      <c r="J610" s="61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</row>
    <row r="611" spans="4:24" s="27" customFormat="1">
      <c r="D611" s="33"/>
      <c r="E611" s="33"/>
      <c r="F611" s="33"/>
      <c r="G611" s="33"/>
      <c r="H611" s="33"/>
      <c r="I611" s="29"/>
      <c r="J611" s="61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</row>
    <row r="612" spans="4:24" s="27" customFormat="1">
      <c r="D612" s="33"/>
      <c r="E612" s="33"/>
      <c r="F612" s="33"/>
      <c r="G612" s="33"/>
      <c r="H612" s="33"/>
      <c r="I612" s="29"/>
      <c r="J612" s="61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</row>
    <row r="613" spans="4:24" s="27" customFormat="1">
      <c r="D613" s="33"/>
      <c r="E613" s="33"/>
      <c r="F613" s="33"/>
      <c r="G613" s="33"/>
      <c r="H613" s="33"/>
      <c r="I613" s="29"/>
      <c r="J613" s="61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</row>
    <row r="614" spans="4:24" s="27" customFormat="1">
      <c r="D614" s="33"/>
      <c r="E614" s="33"/>
      <c r="F614" s="33"/>
      <c r="G614" s="33"/>
      <c r="H614" s="33"/>
      <c r="I614" s="29"/>
      <c r="J614" s="61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</row>
    <row r="615" spans="4:24" s="27" customFormat="1">
      <c r="D615" s="33"/>
      <c r="E615" s="33"/>
      <c r="F615" s="33"/>
      <c r="G615" s="33"/>
      <c r="H615" s="33"/>
      <c r="I615" s="29"/>
      <c r="J615" s="61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</row>
    <row r="616" spans="4:24" s="27" customFormat="1">
      <c r="D616" s="33"/>
      <c r="E616" s="33"/>
      <c r="F616" s="33"/>
      <c r="G616" s="33"/>
      <c r="H616" s="33"/>
      <c r="I616" s="29"/>
      <c r="J616" s="61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</row>
    <row r="617" spans="4:24" s="27" customFormat="1">
      <c r="D617" s="33"/>
      <c r="E617" s="33"/>
      <c r="F617" s="33"/>
      <c r="G617" s="33"/>
      <c r="H617" s="33"/>
      <c r="I617" s="29"/>
      <c r="J617" s="61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</row>
    <row r="618" spans="4:24" s="27" customFormat="1">
      <c r="D618" s="33"/>
      <c r="E618" s="33"/>
      <c r="F618" s="33"/>
      <c r="G618" s="33"/>
      <c r="H618" s="33"/>
      <c r="I618" s="29"/>
      <c r="J618" s="61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</row>
    <row r="619" spans="4:24" s="27" customFormat="1">
      <c r="D619" s="33"/>
      <c r="E619" s="33"/>
      <c r="F619" s="33"/>
      <c r="G619" s="33"/>
      <c r="H619" s="33"/>
      <c r="I619" s="29"/>
      <c r="J619" s="61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</row>
    <row r="620" spans="4:24" s="27" customFormat="1">
      <c r="D620" s="33"/>
      <c r="E620" s="33"/>
      <c r="F620" s="33"/>
      <c r="G620" s="33"/>
      <c r="H620" s="33"/>
      <c r="I620" s="29"/>
      <c r="J620" s="61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</row>
    <row r="621" spans="4:24" s="27" customFormat="1">
      <c r="D621" s="33"/>
      <c r="E621" s="33"/>
      <c r="F621" s="33"/>
      <c r="G621" s="33"/>
      <c r="H621" s="33"/>
      <c r="I621" s="29"/>
      <c r="J621" s="61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</row>
    <row r="622" spans="4:24" s="27" customFormat="1">
      <c r="D622" s="33"/>
      <c r="E622" s="33"/>
      <c r="F622" s="33"/>
      <c r="G622" s="33"/>
      <c r="H622" s="33"/>
      <c r="I622" s="29"/>
      <c r="J622" s="61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</row>
    <row r="623" spans="4:24" s="27" customFormat="1">
      <c r="D623" s="33"/>
      <c r="E623" s="33"/>
      <c r="F623" s="33"/>
      <c r="G623" s="33"/>
      <c r="H623" s="33"/>
      <c r="I623" s="29"/>
      <c r="J623" s="61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</row>
    <row r="624" spans="4:24" s="27" customFormat="1">
      <c r="D624" s="33"/>
      <c r="E624" s="33"/>
      <c r="F624" s="33"/>
      <c r="G624" s="33"/>
      <c r="H624" s="33"/>
      <c r="I624" s="29"/>
      <c r="J624" s="61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</row>
    <row r="625" spans="4:24" s="27" customFormat="1">
      <c r="D625" s="33"/>
      <c r="E625" s="33"/>
      <c r="F625" s="33"/>
      <c r="G625" s="33"/>
      <c r="H625" s="33"/>
      <c r="I625" s="29"/>
      <c r="J625" s="61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</row>
    <row r="626" spans="4:24" s="27" customFormat="1">
      <c r="D626" s="33"/>
      <c r="E626" s="33"/>
      <c r="F626" s="33"/>
      <c r="G626" s="33"/>
      <c r="H626" s="33"/>
      <c r="I626" s="29"/>
      <c r="J626" s="61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</row>
    <row r="627" spans="4:24" s="27" customFormat="1">
      <c r="D627" s="33"/>
      <c r="E627" s="33"/>
      <c r="F627" s="33"/>
      <c r="G627" s="33"/>
      <c r="H627" s="33"/>
      <c r="I627" s="29"/>
      <c r="J627" s="61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</row>
    <row r="628" spans="4:24" s="27" customFormat="1">
      <c r="D628" s="33"/>
      <c r="E628" s="33"/>
      <c r="F628" s="33"/>
      <c r="G628" s="33"/>
      <c r="H628" s="33"/>
      <c r="I628" s="29"/>
      <c r="J628" s="61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</row>
    <row r="629" spans="4:24" s="27" customFormat="1">
      <c r="D629" s="33"/>
      <c r="E629" s="33"/>
      <c r="F629" s="33"/>
      <c r="G629" s="33"/>
      <c r="H629" s="33"/>
      <c r="I629" s="29"/>
      <c r="J629" s="61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</row>
    <row r="630" spans="4:24" s="27" customFormat="1">
      <c r="D630" s="33"/>
      <c r="E630" s="33"/>
      <c r="F630" s="33"/>
      <c r="G630" s="33"/>
      <c r="H630" s="33"/>
      <c r="I630" s="29"/>
      <c r="J630" s="61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</row>
    <row r="631" spans="4:24" s="27" customFormat="1">
      <c r="D631" s="33"/>
      <c r="E631" s="33"/>
      <c r="F631" s="33"/>
      <c r="G631" s="33"/>
      <c r="H631" s="33"/>
      <c r="I631" s="29"/>
      <c r="J631" s="61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</row>
    <row r="632" spans="4:24" s="27" customFormat="1">
      <c r="D632" s="33"/>
      <c r="E632" s="33"/>
      <c r="F632" s="33"/>
      <c r="G632" s="33"/>
      <c r="H632" s="33"/>
      <c r="I632" s="29"/>
      <c r="J632" s="61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</row>
    <row r="633" spans="4:24" s="27" customFormat="1">
      <c r="D633" s="33"/>
      <c r="E633" s="33"/>
      <c r="F633" s="33"/>
      <c r="G633" s="33"/>
      <c r="H633" s="33"/>
      <c r="I633" s="29"/>
      <c r="J633" s="61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</row>
    <row r="634" spans="4:24" s="27" customFormat="1">
      <c r="D634" s="33"/>
      <c r="E634" s="33"/>
      <c r="F634" s="33"/>
      <c r="G634" s="33"/>
      <c r="H634" s="33"/>
      <c r="I634" s="29"/>
      <c r="J634" s="61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</row>
    <row r="635" spans="4:24" s="27" customFormat="1">
      <c r="D635" s="33"/>
      <c r="E635" s="33"/>
      <c r="F635" s="33"/>
      <c r="G635" s="33"/>
      <c r="H635" s="33"/>
      <c r="I635" s="29"/>
      <c r="J635" s="61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</row>
    <row r="636" spans="4:24" s="27" customFormat="1">
      <c r="D636" s="33"/>
      <c r="E636" s="33"/>
      <c r="F636" s="33"/>
      <c r="G636" s="33"/>
      <c r="H636" s="33"/>
      <c r="I636" s="29"/>
      <c r="J636" s="61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</row>
    <row r="637" spans="4:24" s="27" customFormat="1">
      <c r="D637" s="33"/>
      <c r="E637" s="33"/>
      <c r="F637" s="33"/>
      <c r="G637" s="33"/>
      <c r="H637" s="33"/>
      <c r="I637" s="29"/>
      <c r="J637" s="61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</row>
    <row r="638" spans="4:24" s="27" customFormat="1">
      <c r="D638" s="33"/>
      <c r="E638" s="33"/>
      <c r="F638" s="33"/>
      <c r="G638" s="33"/>
      <c r="H638" s="33"/>
      <c r="I638" s="29"/>
      <c r="J638" s="61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</row>
    <row r="639" spans="4:24" s="27" customFormat="1">
      <c r="D639" s="33"/>
      <c r="E639" s="33"/>
      <c r="F639" s="33"/>
      <c r="G639" s="33"/>
      <c r="H639" s="33"/>
      <c r="I639" s="29"/>
      <c r="J639" s="61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</row>
    <row r="640" spans="4:24" s="27" customFormat="1">
      <c r="D640" s="33"/>
      <c r="E640" s="33"/>
      <c r="F640" s="33"/>
      <c r="G640" s="33"/>
      <c r="H640" s="33"/>
      <c r="I640" s="29"/>
      <c r="J640" s="61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</row>
    <row r="641" spans="4:24" s="27" customFormat="1">
      <c r="D641" s="33"/>
      <c r="E641" s="33"/>
      <c r="F641" s="33"/>
      <c r="G641" s="33"/>
      <c r="H641" s="33"/>
      <c r="I641" s="29"/>
      <c r="J641" s="61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</row>
    <row r="642" spans="4:24" s="27" customFormat="1">
      <c r="D642" s="33"/>
      <c r="E642" s="33"/>
      <c r="F642" s="33"/>
      <c r="G642" s="33"/>
      <c r="H642" s="33"/>
      <c r="I642" s="29"/>
      <c r="J642" s="61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</row>
    <row r="643" spans="4:24" s="27" customFormat="1">
      <c r="D643" s="33"/>
      <c r="E643" s="33"/>
      <c r="F643" s="33"/>
      <c r="G643" s="33"/>
      <c r="H643" s="33"/>
      <c r="I643" s="29"/>
      <c r="J643" s="61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</row>
    <row r="644" spans="4:24" s="27" customFormat="1">
      <c r="D644" s="33"/>
      <c r="E644" s="33"/>
      <c r="F644" s="33"/>
      <c r="G644" s="33"/>
      <c r="H644" s="33"/>
      <c r="I644" s="29"/>
      <c r="J644" s="61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</row>
    <row r="645" spans="4:24" s="27" customFormat="1">
      <c r="D645" s="33"/>
      <c r="E645" s="33"/>
      <c r="F645" s="33"/>
      <c r="G645" s="33"/>
      <c r="H645" s="33"/>
      <c r="I645" s="29"/>
      <c r="J645" s="61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</row>
    <row r="646" spans="4:24" s="27" customFormat="1">
      <c r="D646" s="33"/>
      <c r="E646" s="33"/>
      <c r="F646" s="33"/>
      <c r="G646" s="33"/>
      <c r="H646" s="33"/>
      <c r="I646" s="29"/>
      <c r="J646" s="61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</row>
    <row r="647" spans="4:24" s="27" customFormat="1">
      <c r="D647" s="33"/>
      <c r="E647" s="33"/>
      <c r="F647" s="33"/>
      <c r="G647" s="33"/>
      <c r="H647" s="33"/>
      <c r="I647" s="29"/>
      <c r="J647" s="61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</row>
    <row r="648" spans="4:24" s="27" customFormat="1">
      <c r="D648" s="33"/>
      <c r="E648" s="33"/>
      <c r="F648" s="33"/>
      <c r="G648" s="33"/>
      <c r="H648" s="33"/>
      <c r="I648" s="29"/>
      <c r="J648" s="61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</row>
    <row r="649" spans="4:24" s="27" customFormat="1">
      <c r="D649" s="33"/>
      <c r="E649" s="33"/>
      <c r="F649" s="33"/>
      <c r="G649" s="33"/>
      <c r="H649" s="33"/>
      <c r="I649" s="29"/>
      <c r="J649" s="61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</row>
    <row r="650" spans="4:24" s="27" customFormat="1">
      <c r="D650" s="33"/>
      <c r="E650" s="33"/>
      <c r="F650" s="33"/>
      <c r="G650" s="33"/>
      <c r="H650" s="33"/>
      <c r="I650" s="29"/>
      <c r="J650" s="61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</row>
    <row r="651" spans="4:24" s="27" customFormat="1">
      <c r="D651" s="33"/>
      <c r="E651" s="33"/>
      <c r="F651" s="33"/>
      <c r="G651" s="33"/>
      <c r="H651" s="33"/>
      <c r="I651" s="29"/>
      <c r="J651" s="61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</row>
    <row r="652" spans="4:24" s="27" customFormat="1">
      <c r="D652" s="33"/>
      <c r="E652" s="33"/>
      <c r="F652" s="33"/>
      <c r="G652" s="33"/>
      <c r="H652" s="33"/>
      <c r="I652" s="29"/>
      <c r="J652" s="61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</row>
    <row r="653" spans="4:24" s="27" customFormat="1">
      <c r="D653" s="33"/>
      <c r="E653" s="33"/>
      <c r="F653" s="33"/>
      <c r="G653" s="33"/>
      <c r="H653" s="33"/>
      <c r="I653" s="29"/>
      <c r="J653" s="61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</row>
    <row r="654" spans="4:24" s="27" customFormat="1">
      <c r="D654" s="33"/>
      <c r="E654" s="33"/>
      <c r="F654" s="33"/>
      <c r="G654" s="33"/>
      <c r="H654" s="33"/>
      <c r="I654" s="29"/>
      <c r="J654" s="61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</row>
    <row r="655" spans="4:24" s="27" customFormat="1">
      <c r="D655" s="33"/>
      <c r="E655" s="33"/>
      <c r="F655" s="33"/>
      <c r="G655" s="33"/>
      <c r="H655" s="33"/>
      <c r="I655" s="29"/>
      <c r="J655" s="61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</row>
    <row r="656" spans="4:24" s="27" customFormat="1">
      <c r="D656" s="33"/>
      <c r="E656" s="33"/>
      <c r="F656" s="33"/>
      <c r="G656" s="33"/>
      <c r="H656" s="33"/>
      <c r="I656" s="29"/>
      <c r="J656" s="61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</row>
    <row r="657" spans="4:24" s="27" customFormat="1">
      <c r="D657" s="33"/>
      <c r="E657" s="33"/>
      <c r="F657" s="33"/>
      <c r="G657" s="33"/>
      <c r="H657" s="33"/>
      <c r="I657" s="29"/>
      <c r="J657" s="61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</row>
    <row r="658" spans="4:24" s="27" customFormat="1">
      <c r="D658" s="33"/>
      <c r="E658" s="33"/>
      <c r="F658" s="33"/>
      <c r="G658" s="33"/>
      <c r="H658" s="33"/>
      <c r="I658" s="29"/>
      <c r="J658" s="61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</row>
    <row r="659" spans="4:24" s="27" customFormat="1">
      <c r="D659" s="33"/>
      <c r="E659" s="33"/>
      <c r="F659" s="33"/>
      <c r="G659" s="33"/>
      <c r="H659" s="33"/>
      <c r="I659" s="29"/>
      <c r="J659" s="61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</row>
    <row r="660" spans="4:24" s="27" customFormat="1">
      <c r="D660" s="33"/>
      <c r="E660" s="33"/>
      <c r="F660" s="33"/>
      <c r="G660" s="33"/>
      <c r="H660" s="33"/>
      <c r="I660" s="29"/>
      <c r="J660" s="61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</row>
    <row r="661" spans="4:24" s="27" customFormat="1">
      <c r="D661" s="33"/>
      <c r="E661" s="33"/>
      <c r="F661" s="33"/>
      <c r="G661" s="33"/>
      <c r="H661" s="33"/>
      <c r="I661" s="29"/>
      <c r="J661" s="61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</row>
    <row r="662" spans="4:24" s="27" customFormat="1">
      <c r="D662" s="33"/>
      <c r="E662" s="33"/>
      <c r="F662" s="33"/>
      <c r="G662" s="33"/>
      <c r="H662" s="33"/>
      <c r="I662" s="29"/>
      <c r="J662" s="61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</row>
    <row r="663" spans="4:24" s="27" customFormat="1">
      <c r="D663" s="33"/>
      <c r="E663" s="33"/>
      <c r="F663" s="33"/>
      <c r="G663" s="33"/>
      <c r="H663" s="33"/>
      <c r="I663" s="29"/>
      <c r="J663" s="61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</row>
    <row r="664" spans="4:24" s="27" customFormat="1">
      <c r="D664" s="33"/>
      <c r="E664" s="33"/>
      <c r="F664" s="33"/>
      <c r="G664" s="33"/>
      <c r="H664" s="33"/>
      <c r="I664" s="29"/>
      <c r="J664" s="61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</row>
    <row r="665" spans="4:24" s="27" customFormat="1">
      <c r="D665" s="33"/>
      <c r="E665" s="33"/>
      <c r="F665" s="33"/>
      <c r="G665" s="33"/>
      <c r="H665" s="33"/>
      <c r="I665" s="29"/>
      <c r="J665" s="61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</row>
    <row r="666" spans="4:24" s="27" customFormat="1">
      <c r="D666" s="33"/>
      <c r="E666" s="33"/>
      <c r="F666" s="33"/>
      <c r="G666" s="33"/>
      <c r="H666" s="33"/>
      <c r="I666" s="29"/>
      <c r="J666" s="61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</row>
    <row r="667" spans="4:24" s="27" customFormat="1">
      <c r="D667" s="33"/>
      <c r="E667" s="33"/>
      <c r="F667" s="33"/>
      <c r="G667" s="33"/>
      <c r="H667" s="33"/>
      <c r="I667" s="29"/>
      <c r="J667" s="61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</row>
    <row r="668" spans="4:24" s="27" customFormat="1">
      <c r="D668" s="33"/>
      <c r="E668" s="33"/>
      <c r="F668" s="33"/>
      <c r="G668" s="33"/>
      <c r="H668" s="33"/>
      <c r="I668" s="29"/>
      <c r="J668" s="61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</row>
    <row r="669" spans="4:24" s="27" customFormat="1">
      <c r="D669" s="33"/>
      <c r="E669" s="33"/>
      <c r="F669" s="33"/>
      <c r="G669" s="33"/>
      <c r="H669" s="33"/>
      <c r="I669" s="29"/>
      <c r="J669" s="61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</row>
    <row r="670" spans="4:24" s="27" customFormat="1">
      <c r="D670" s="33"/>
      <c r="E670" s="33"/>
      <c r="F670" s="33"/>
      <c r="G670" s="33"/>
      <c r="H670" s="33"/>
      <c r="I670" s="29"/>
      <c r="J670" s="61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</row>
    <row r="671" spans="4:24" s="27" customFormat="1">
      <c r="D671" s="33"/>
      <c r="E671" s="33"/>
      <c r="F671" s="33"/>
      <c r="G671" s="33"/>
      <c r="H671" s="33"/>
      <c r="I671" s="29"/>
      <c r="J671" s="61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</row>
    <row r="672" spans="4:24" s="27" customFormat="1">
      <c r="D672" s="33"/>
      <c r="E672" s="33"/>
      <c r="F672" s="33"/>
      <c r="G672" s="33"/>
      <c r="H672" s="33"/>
      <c r="I672" s="29"/>
      <c r="J672" s="61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</row>
    <row r="673" spans="4:24" s="27" customFormat="1">
      <c r="D673" s="33"/>
      <c r="E673" s="33"/>
      <c r="F673" s="33"/>
      <c r="G673" s="33"/>
      <c r="H673" s="33"/>
      <c r="I673" s="29"/>
      <c r="J673" s="61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</row>
    <row r="674" spans="4:24" s="27" customFormat="1">
      <c r="D674" s="33"/>
      <c r="E674" s="33"/>
      <c r="F674" s="33"/>
      <c r="G674" s="33"/>
      <c r="H674" s="33"/>
      <c r="I674" s="29"/>
      <c r="J674" s="61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</row>
    <row r="675" spans="4:24" s="27" customFormat="1">
      <c r="D675" s="33"/>
      <c r="E675" s="33"/>
      <c r="F675" s="33"/>
      <c r="G675" s="33"/>
      <c r="H675" s="33"/>
      <c r="I675" s="29"/>
      <c r="J675" s="61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</row>
    <row r="676" spans="4:24" s="27" customFormat="1">
      <c r="D676" s="33"/>
      <c r="E676" s="33"/>
      <c r="F676" s="33"/>
      <c r="G676" s="33"/>
      <c r="H676" s="33"/>
      <c r="I676" s="29"/>
      <c r="J676" s="61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</row>
    <row r="677" spans="4:24" s="27" customFormat="1">
      <c r="D677" s="33"/>
      <c r="E677" s="33"/>
      <c r="F677" s="33"/>
      <c r="G677" s="33"/>
      <c r="H677" s="33"/>
      <c r="I677" s="29"/>
      <c r="J677" s="61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</row>
    <row r="678" spans="4:24" s="27" customFormat="1">
      <c r="D678" s="33"/>
      <c r="E678" s="33"/>
      <c r="F678" s="33"/>
      <c r="G678" s="33"/>
      <c r="H678" s="33"/>
      <c r="I678" s="29"/>
      <c r="J678" s="61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</row>
    <row r="679" spans="4:24" s="27" customFormat="1">
      <c r="D679" s="33"/>
      <c r="E679" s="33"/>
      <c r="F679" s="33"/>
      <c r="G679" s="33"/>
      <c r="H679" s="33"/>
      <c r="I679" s="29"/>
      <c r="J679" s="61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</row>
    <row r="680" spans="4:24" s="27" customFormat="1">
      <c r="D680" s="33"/>
      <c r="E680" s="33"/>
      <c r="F680" s="33"/>
      <c r="G680" s="33"/>
      <c r="H680" s="33"/>
      <c r="I680" s="29"/>
      <c r="J680" s="61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</row>
    <row r="681" spans="4:24" s="27" customFormat="1">
      <c r="D681" s="33"/>
      <c r="E681" s="33"/>
      <c r="F681" s="33"/>
      <c r="G681" s="33"/>
      <c r="H681" s="33"/>
      <c r="I681" s="29"/>
      <c r="J681" s="61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</row>
    <row r="682" spans="4:24" s="27" customFormat="1">
      <c r="D682" s="33"/>
      <c r="E682" s="33"/>
      <c r="F682" s="33"/>
      <c r="G682" s="33"/>
      <c r="H682" s="33"/>
      <c r="I682" s="29"/>
      <c r="J682" s="61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</row>
    <row r="683" spans="4:24" s="27" customFormat="1">
      <c r="D683" s="33"/>
      <c r="E683" s="33"/>
      <c r="F683" s="33"/>
      <c r="G683" s="33"/>
      <c r="H683" s="33"/>
      <c r="I683" s="29"/>
      <c r="J683" s="61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</row>
    <row r="684" spans="4:24" s="27" customFormat="1">
      <c r="D684" s="33"/>
      <c r="E684" s="33"/>
      <c r="F684" s="33"/>
      <c r="G684" s="33"/>
      <c r="H684" s="33"/>
      <c r="I684" s="29"/>
      <c r="J684" s="61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</row>
    <row r="685" spans="4:24" s="27" customFormat="1">
      <c r="D685" s="33"/>
      <c r="E685" s="33"/>
      <c r="F685" s="33"/>
      <c r="G685" s="33"/>
      <c r="H685" s="33"/>
      <c r="I685" s="29"/>
      <c r="J685" s="61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</row>
    <row r="686" spans="4:24" s="27" customFormat="1">
      <c r="D686" s="33"/>
      <c r="E686" s="33"/>
      <c r="F686" s="33"/>
      <c r="G686" s="33"/>
      <c r="H686" s="33"/>
      <c r="I686" s="29"/>
      <c r="J686" s="61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</row>
    <row r="687" spans="4:24" s="27" customFormat="1">
      <c r="D687" s="33"/>
      <c r="E687" s="33"/>
      <c r="F687" s="33"/>
      <c r="G687" s="33"/>
      <c r="H687" s="33"/>
      <c r="I687" s="29"/>
      <c r="J687" s="61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</row>
    <row r="688" spans="4:24" s="27" customFormat="1">
      <c r="D688" s="33"/>
      <c r="E688" s="33"/>
      <c r="F688" s="33"/>
      <c r="G688" s="33"/>
      <c r="H688" s="33"/>
      <c r="I688" s="29"/>
      <c r="J688" s="61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</row>
    <row r="689" spans="4:24" s="27" customFormat="1">
      <c r="D689" s="33"/>
      <c r="E689" s="33"/>
      <c r="F689" s="33"/>
      <c r="G689" s="33"/>
      <c r="H689" s="33"/>
      <c r="I689" s="29"/>
      <c r="J689" s="61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</row>
    <row r="690" spans="4:24" s="27" customFormat="1">
      <c r="D690" s="33"/>
      <c r="E690" s="33"/>
      <c r="F690" s="33"/>
      <c r="G690" s="33"/>
      <c r="H690" s="33"/>
      <c r="I690" s="29"/>
      <c r="J690" s="61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</row>
    <row r="691" spans="4:24" s="27" customFormat="1">
      <c r="D691" s="33"/>
      <c r="E691" s="33"/>
      <c r="F691" s="33"/>
      <c r="G691" s="33"/>
      <c r="H691" s="33"/>
      <c r="I691" s="29"/>
      <c r="J691" s="61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</row>
    <row r="692" spans="4:24" s="27" customFormat="1">
      <c r="D692" s="33"/>
      <c r="E692" s="33"/>
      <c r="F692" s="33"/>
      <c r="G692" s="33"/>
      <c r="H692" s="33"/>
      <c r="I692" s="29"/>
      <c r="J692" s="61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</row>
    <row r="693" spans="4:24" s="27" customFormat="1">
      <c r="D693" s="33"/>
      <c r="E693" s="33"/>
      <c r="F693" s="33"/>
      <c r="G693" s="33"/>
      <c r="H693" s="33"/>
      <c r="I693" s="29"/>
      <c r="J693" s="61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</row>
    <row r="694" spans="4:24" s="27" customFormat="1">
      <c r="D694" s="33"/>
      <c r="E694" s="33"/>
      <c r="F694" s="33"/>
      <c r="G694" s="33"/>
      <c r="H694" s="33"/>
      <c r="I694" s="29"/>
      <c r="J694" s="61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</row>
    <row r="695" spans="4:24" s="27" customFormat="1">
      <c r="D695" s="33"/>
      <c r="E695" s="33"/>
      <c r="F695" s="33"/>
      <c r="G695" s="33"/>
      <c r="H695" s="33"/>
      <c r="I695" s="29"/>
      <c r="J695" s="61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</row>
    <row r="696" spans="4:24" s="27" customFormat="1">
      <c r="D696" s="33"/>
      <c r="E696" s="33"/>
      <c r="F696" s="33"/>
      <c r="G696" s="33"/>
      <c r="H696" s="33"/>
      <c r="I696" s="29"/>
      <c r="J696" s="61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</row>
    <row r="697" spans="4:24" s="27" customFormat="1">
      <c r="D697" s="33"/>
      <c r="E697" s="33"/>
      <c r="F697" s="33"/>
      <c r="G697" s="33"/>
      <c r="H697" s="33"/>
      <c r="I697" s="29"/>
      <c r="J697" s="61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</row>
    <row r="698" spans="4:24" s="27" customFormat="1">
      <c r="D698" s="33"/>
      <c r="E698" s="33"/>
      <c r="F698" s="33"/>
      <c r="G698" s="33"/>
      <c r="H698" s="33"/>
      <c r="I698" s="29"/>
      <c r="J698" s="61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</row>
    <row r="699" spans="4:24" s="27" customFormat="1">
      <c r="D699" s="33"/>
      <c r="E699" s="33"/>
      <c r="F699" s="33"/>
      <c r="G699" s="33"/>
      <c r="H699" s="33"/>
      <c r="I699" s="29"/>
      <c r="J699" s="61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</row>
    <row r="700" spans="4:24" s="27" customFormat="1">
      <c r="D700" s="33"/>
      <c r="E700" s="33"/>
      <c r="F700" s="33"/>
      <c r="G700" s="33"/>
      <c r="H700" s="33"/>
      <c r="I700" s="29"/>
      <c r="J700" s="61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</row>
    <row r="701" spans="4:24" s="27" customFormat="1">
      <c r="D701" s="33"/>
      <c r="E701" s="33"/>
      <c r="F701" s="33"/>
      <c r="G701" s="33"/>
      <c r="H701" s="33"/>
      <c r="I701" s="29"/>
      <c r="J701" s="61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</row>
    <row r="702" spans="4:24" s="27" customFormat="1">
      <c r="D702" s="33"/>
      <c r="E702" s="33"/>
      <c r="F702" s="33"/>
      <c r="G702" s="33"/>
      <c r="H702" s="33"/>
      <c r="I702" s="29"/>
      <c r="J702" s="61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</row>
    <row r="703" spans="4:24" s="27" customFormat="1">
      <c r="D703" s="33"/>
      <c r="E703" s="33"/>
      <c r="F703" s="33"/>
      <c r="G703" s="33"/>
      <c r="H703" s="33"/>
      <c r="I703" s="29"/>
      <c r="J703" s="61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</row>
    <row r="704" spans="4:24" s="27" customFormat="1">
      <c r="D704" s="33"/>
      <c r="E704" s="33"/>
      <c r="F704" s="33"/>
      <c r="G704" s="33"/>
      <c r="H704" s="33"/>
      <c r="I704" s="29"/>
      <c r="J704" s="61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</row>
    <row r="705" spans="4:24" s="27" customFormat="1">
      <c r="D705" s="33"/>
      <c r="E705" s="33"/>
      <c r="F705" s="33"/>
      <c r="G705" s="33"/>
      <c r="H705" s="33"/>
      <c r="I705" s="29"/>
      <c r="J705" s="61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</row>
    <row r="706" spans="4:24" s="27" customFormat="1">
      <c r="D706" s="33"/>
      <c r="E706" s="33"/>
      <c r="F706" s="33"/>
      <c r="G706" s="33"/>
      <c r="H706" s="33"/>
      <c r="I706" s="29"/>
      <c r="J706" s="61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</row>
    <row r="707" spans="4:24" s="27" customFormat="1">
      <c r="D707" s="33"/>
      <c r="E707" s="33"/>
      <c r="F707" s="33"/>
      <c r="G707" s="33"/>
      <c r="H707" s="33"/>
      <c r="I707" s="29"/>
      <c r="J707" s="61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</row>
    <row r="708" spans="4:24" s="27" customFormat="1">
      <c r="D708" s="33"/>
      <c r="E708" s="33"/>
      <c r="F708" s="33"/>
      <c r="G708" s="33"/>
      <c r="H708" s="33"/>
      <c r="I708" s="29"/>
      <c r="J708" s="61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</row>
    <row r="709" spans="4:24" s="27" customFormat="1">
      <c r="D709" s="33"/>
      <c r="E709" s="33"/>
      <c r="F709" s="33"/>
      <c r="G709" s="33"/>
      <c r="H709" s="33"/>
      <c r="I709" s="29"/>
      <c r="J709" s="61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</row>
    <row r="710" spans="4:24" s="27" customFormat="1">
      <c r="D710" s="33"/>
      <c r="E710" s="33"/>
      <c r="F710" s="33"/>
      <c r="G710" s="33"/>
      <c r="H710" s="33"/>
      <c r="I710" s="29"/>
      <c r="J710" s="61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</row>
    <row r="711" spans="4:24" s="27" customFormat="1">
      <c r="D711" s="33"/>
      <c r="E711" s="33"/>
      <c r="F711" s="33"/>
      <c r="G711" s="33"/>
      <c r="H711" s="33"/>
      <c r="I711" s="29"/>
      <c r="J711" s="61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</row>
    <row r="712" spans="4:24" s="27" customFormat="1">
      <c r="D712" s="33"/>
      <c r="E712" s="33"/>
      <c r="F712" s="33"/>
      <c r="G712" s="33"/>
      <c r="H712" s="33"/>
      <c r="I712" s="29"/>
      <c r="J712" s="61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</row>
    <row r="713" spans="4:24" s="27" customFormat="1">
      <c r="D713" s="33"/>
      <c r="E713" s="33"/>
      <c r="F713" s="33"/>
      <c r="G713" s="33"/>
      <c r="H713" s="33"/>
      <c r="I713" s="29"/>
      <c r="J713" s="61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</row>
    <row r="714" spans="4:24" s="27" customFormat="1">
      <c r="D714" s="33"/>
      <c r="E714" s="33"/>
      <c r="F714" s="33"/>
      <c r="G714" s="33"/>
      <c r="H714" s="33"/>
      <c r="I714" s="29"/>
      <c r="J714" s="61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</row>
    <row r="715" spans="4:24" s="27" customFormat="1">
      <c r="D715" s="33"/>
      <c r="E715" s="33"/>
      <c r="F715" s="33"/>
      <c r="G715" s="33"/>
      <c r="H715" s="33"/>
      <c r="I715" s="29"/>
      <c r="J715" s="61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</row>
    <row r="716" spans="4:24" s="27" customFormat="1">
      <c r="D716" s="33"/>
      <c r="E716" s="33"/>
      <c r="F716" s="33"/>
      <c r="G716" s="33"/>
      <c r="H716" s="33"/>
      <c r="I716" s="29"/>
      <c r="J716" s="61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</row>
    <row r="717" spans="4:24" s="27" customFormat="1">
      <c r="D717" s="33"/>
      <c r="E717" s="33"/>
      <c r="F717" s="33"/>
      <c r="G717" s="33"/>
      <c r="H717" s="33"/>
      <c r="I717" s="29"/>
      <c r="J717" s="61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</row>
    <row r="718" spans="4:24" s="27" customFormat="1">
      <c r="D718" s="33"/>
      <c r="E718" s="33"/>
      <c r="F718" s="33"/>
      <c r="G718" s="33"/>
      <c r="H718" s="33"/>
      <c r="I718" s="29"/>
      <c r="J718" s="61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</row>
    <row r="719" spans="4:24" s="27" customFormat="1">
      <c r="D719" s="33"/>
      <c r="E719" s="33"/>
      <c r="F719" s="33"/>
      <c r="G719" s="33"/>
      <c r="H719" s="33"/>
      <c r="I719" s="29"/>
      <c r="J719" s="61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</row>
    <row r="720" spans="4:24" s="27" customFormat="1">
      <c r="D720" s="33"/>
      <c r="E720" s="33"/>
      <c r="F720" s="33"/>
      <c r="G720" s="33"/>
      <c r="H720" s="33"/>
      <c r="I720" s="29"/>
      <c r="J720" s="61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</row>
    <row r="721" spans="4:24" s="27" customFormat="1">
      <c r="D721" s="33"/>
      <c r="E721" s="33"/>
      <c r="F721" s="33"/>
      <c r="G721" s="33"/>
      <c r="H721" s="33"/>
      <c r="I721" s="29"/>
      <c r="J721" s="61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</row>
    <row r="722" spans="4:24" s="27" customFormat="1">
      <c r="D722" s="33"/>
      <c r="E722" s="33"/>
      <c r="F722" s="33"/>
      <c r="G722" s="33"/>
      <c r="H722" s="33"/>
      <c r="I722" s="29"/>
      <c r="J722" s="61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</row>
    <row r="723" spans="4:24" s="27" customFormat="1">
      <c r="D723" s="33"/>
      <c r="E723" s="33"/>
      <c r="F723" s="33"/>
      <c r="G723" s="33"/>
      <c r="H723" s="33"/>
      <c r="I723" s="29"/>
      <c r="J723" s="61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</row>
    <row r="724" spans="4:24" s="27" customFormat="1">
      <c r="D724" s="33"/>
      <c r="E724" s="33"/>
      <c r="F724" s="33"/>
      <c r="G724" s="33"/>
      <c r="H724" s="33"/>
      <c r="I724" s="29"/>
      <c r="J724" s="61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</row>
    <row r="725" spans="4:24" s="27" customFormat="1">
      <c r="D725" s="33"/>
      <c r="E725" s="33"/>
      <c r="F725" s="33"/>
      <c r="G725" s="33"/>
      <c r="H725" s="33"/>
      <c r="I725" s="29"/>
      <c r="J725" s="61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</row>
    <row r="726" spans="4:24" s="27" customFormat="1">
      <c r="D726" s="33"/>
      <c r="E726" s="33"/>
      <c r="F726" s="33"/>
      <c r="G726" s="33"/>
      <c r="H726" s="33"/>
      <c r="I726" s="29"/>
      <c r="J726" s="61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</row>
    <row r="727" spans="4:24" s="27" customFormat="1">
      <c r="D727" s="33"/>
      <c r="E727" s="33"/>
      <c r="F727" s="33"/>
      <c r="G727" s="33"/>
      <c r="H727" s="33"/>
      <c r="I727" s="29"/>
      <c r="J727" s="61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</row>
    <row r="728" spans="4:24" s="27" customFormat="1">
      <c r="D728" s="33"/>
      <c r="E728" s="33"/>
      <c r="F728" s="33"/>
      <c r="G728" s="33"/>
      <c r="H728" s="33"/>
      <c r="I728" s="29"/>
      <c r="J728" s="61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</row>
    <row r="729" spans="4:24" s="27" customFormat="1">
      <c r="D729" s="33"/>
      <c r="E729" s="33"/>
      <c r="F729" s="33"/>
      <c r="G729" s="33"/>
      <c r="H729" s="33"/>
      <c r="I729" s="29"/>
      <c r="J729" s="61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</row>
    <row r="730" spans="4:24" s="27" customFormat="1">
      <c r="D730" s="33"/>
      <c r="E730" s="33"/>
      <c r="F730" s="33"/>
      <c r="G730" s="33"/>
      <c r="H730" s="33"/>
      <c r="I730" s="29"/>
      <c r="J730" s="61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</row>
    <row r="731" spans="4:24" s="27" customFormat="1">
      <c r="D731" s="33"/>
      <c r="E731" s="33"/>
      <c r="F731" s="33"/>
      <c r="G731" s="33"/>
      <c r="H731" s="33"/>
      <c r="I731" s="29"/>
      <c r="J731" s="61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</row>
    <row r="732" spans="4:24" s="27" customFormat="1">
      <c r="D732" s="33"/>
      <c r="E732" s="33"/>
      <c r="F732" s="33"/>
      <c r="G732" s="33"/>
      <c r="H732" s="33"/>
      <c r="I732" s="29"/>
      <c r="J732" s="61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</row>
    <row r="733" spans="4:24" s="27" customFormat="1">
      <c r="D733" s="33"/>
      <c r="E733" s="33"/>
      <c r="F733" s="33"/>
      <c r="G733" s="33"/>
      <c r="H733" s="33"/>
      <c r="I733" s="29"/>
      <c r="J733" s="61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</row>
    <row r="734" spans="4:24" s="27" customFormat="1">
      <c r="D734" s="33"/>
      <c r="E734" s="33"/>
      <c r="F734" s="33"/>
      <c r="G734" s="33"/>
      <c r="H734" s="33"/>
      <c r="I734" s="29"/>
      <c r="J734" s="61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</row>
    <row r="735" spans="4:24" s="27" customFormat="1">
      <c r="D735" s="33"/>
      <c r="E735" s="33"/>
      <c r="F735" s="33"/>
      <c r="G735" s="33"/>
      <c r="H735" s="33"/>
      <c r="I735" s="29"/>
      <c r="J735" s="61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</row>
    <row r="736" spans="4:24" s="27" customFormat="1">
      <c r="D736" s="33"/>
      <c r="E736" s="33"/>
      <c r="F736" s="33"/>
      <c r="G736" s="33"/>
      <c r="H736" s="33"/>
      <c r="I736" s="29"/>
      <c r="J736" s="61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</row>
    <row r="737" spans="4:24" s="27" customFormat="1">
      <c r="D737" s="33"/>
      <c r="E737" s="33"/>
      <c r="F737" s="33"/>
      <c r="G737" s="33"/>
      <c r="H737" s="33"/>
      <c r="I737" s="29"/>
      <c r="J737" s="61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</row>
    <row r="738" spans="4:24" s="27" customFormat="1">
      <c r="D738" s="33"/>
      <c r="E738" s="33"/>
      <c r="F738" s="33"/>
      <c r="G738" s="33"/>
      <c r="H738" s="33"/>
      <c r="I738" s="29"/>
      <c r="J738" s="61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</row>
    <row r="739" spans="4:24" s="27" customFormat="1">
      <c r="D739" s="33"/>
      <c r="E739" s="33"/>
      <c r="F739" s="33"/>
      <c r="G739" s="33"/>
      <c r="H739" s="33"/>
      <c r="I739" s="29"/>
      <c r="J739" s="61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</row>
    <row r="740" spans="4:24" s="27" customFormat="1">
      <c r="D740" s="33"/>
      <c r="E740" s="33"/>
      <c r="F740" s="33"/>
      <c r="G740" s="33"/>
      <c r="H740" s="33"/>
      <c r="I740" s="29"/>
      <c r="J740" s="61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</row>
    <row r="741" spans="4:24" s="27" customFormat="1">
      <c r="D741" s="33"/>
      <c r="E741" s="33"/>
      <c r="F741" s="33"/>
      <c r="G741" s="33"/>
      <c r="H741" s="33"/>
      <c r="I741" s="29"/>
      <c r="J741" s="61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</row>
    <row r="742" spans="4:24" s="27" customFormat="1">
      <c r="D742" s="33"/>
      <c r="E742" s="33"/>
      <c r="F742" s="33"/>
      <c r="G742" s="33"/>
      <c r="H742" s="33"/>
      <c r="I742" s="29"/>
      <c r="J742" s="61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</row>
    <row r="743" spans="4:24" s="27" customFormat="1">
      <c r="D743" s="33"/>
      <c r="E743" s="33"/>
      <c r="F743" s="33"/>
      <c r="G743" s="33"/>
      <c r="H743" s="33"/>
      <c r="I743" s="29"/>
      <c r="J743" s="61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</row>
    <row r="744" spans="4:24" s="27" customFormat="1">
      <c r="D744" s="33"/>
      <c r="E744" s="33"/>
      <c r="F744" s="33"/>
      <c r="G744" s="33"/>
      <c r="H744" s="33"/>
      <c r="I744" s="29"/>
      <c r="J744" s="61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</row>
    <row r="745" spans="4:24" s="27" customFormat="1">
      <c r="D745" s="33"/>
      <c r="E745" s="33"/>
      <c r="F745" s="33"/>
      <c r="G745" s="33"/>
      <c r="H745" s="33"/>
      <c r="I745" s="29"/>
      <c r="J745" s="61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</row>
    <row r="746" spans="4:24" s="27" customFormat="1">
      <c r="D746" s="33"/>
      <c r="E746" s="33"/>
      <c r="F746" s="33"/>
      <c r="G746" s="33"/>
      <c r="H746" s="33"/>
      <c r="I746" s="29"/>
      <c r="J746" s="61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</row>
    <row r="747" spans="4:24" s="27" customFormat="1">
      <c r="D747" s="33"/>
      <c r="E747" s="33"/>
      <c r="F747" s="33"/>
      <c r="G747" s="33"/>
      <c r="H747" s="33"/>
      <c r="I747" s="29"/>
      <c r="J747" s="61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</row>
    <row r="748" spans="4:24" s="27" customFormat="1">
      <c r="D748" s="33"/>
      <c r="E748" s="33"/>
      <c r="F748" s="33"/>
      <c r="G748" s="33"/>
      <c r="H748" s="33"/>
      <c r="I748" s="29"/>
      <c r="J748" s="61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</row>
    <row r="749" spans="4:24" s="27" customFormat="1">
      <c r="D749" s="33"/>
      <c r="E749" s="33"/>
      <c r="F749" s="33"/>
      <c r="G749" s="33"/>
      <c r="H749" s="33"/>
      <c r="I749" s="29"/>
      <c r="J749" s="61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</row>
    <row r="750" spans="4:24" s="27" customFormat="1">
      <c r="D750" s="33"/>
      <c r="E750" s="33"/>
      <c r="F750" s="33"/>
      <c r="G750" s="33"/>
      <c r="H750" s="33"/>
      <c r="I750" s="29"/>
      <c r="J750" s="61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</row>
    <row r="751" spans="4:24" s="27" customFormat="1">
      <c r="D751" s="33"/>
      <c r="E751" s="33"/>
      <c r="F751" s="33"/>
      <c r="G751" s="33"/>
      <c r="H751" s="33"/>
      <c r="I751" s="29"/>
      <c r="J751" s="61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</row>
    <row r="752" spans="4:24" s="27" customFormat="1">
      <c r="D752" s="33"/>
      <c r="E752" s="33"/>
      <c r="F752" s="33"/>
      <c r="G752" s="33"/>
      <c r="H752" s="33"/>
      <c r="I752" s="29"/>
      <c r="J752" s="61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</row>
    <row r="753" spans="4:24" s="27" customFormat="1">
      <c r="D753" s="33"/>
      <c r="E753" s="33"/>
      <c r="F753" s="33"/>
      <c r="G753" s="33"/>
      <c r="H753" s="33"/>
      <c r="I753" s="29"/>
      <c r="J753" s="61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</row>
    <row r="754" spans="4:24" s="27" customFormat="1">
      <c r="D754" s="33"/>
      <c r="E754" s="33"/>
      <c r="F754" s="33"/>
      <c r="G754" s="33"/>
      <c r="H754" s="33"/>
      <c r="I754" s="29"/>
      <c r="J754" s="61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</row>
    <row r="755" spans="4:24" s="27" customFormat="1">
      <c r="D755" s="33"/>
      <c r="E755" s="33"/>
      <c r="F755" s="33"/>
      <c r="G755" s="33"/>
      <c r="H755" s="33"/>
      <c r="I755" s="29"/>
      <c r="J755" s="61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</row>
    <row r="1629" spans="20:20">
      <c r="T1629" s="69"/>
    </row>
  </sheetData>
  <mergeCells count="13">
    <mergeCell ref="F2:F3"/>
    <mergeCell ref="A2:A3"/>
    <mergeCell ref="B2:B3"/>
    <mergeCell ref="C2:C3"/>
    <mergeCell ref="D2:D3"/>
    <mergeCell ref="E2:E3"/>
    <mergeCell ref="G2:G3"/>
    <mergeCell ref="P1:X1"/>
    <mergeCell ref="L2:L3"/>
    <mergeCell ref="I2:I3"/>
    <mergeCell ref="J2:J3"/>
    <mergeCell ref="K2:K3"/>
    <mergeCell ref="H2:H3"/>
  </mergeCells>
  <phoneticPr fontId="20" type="noConversion"/>
  <pageMargins left="0.43" right="0.52" top="0.31" bottom="0.25" header="0.28999999999999998" footer="0.25"/>
  <pageSetup paperSize="12" scale="55" pageOrder="overThenDown" orientation="landscape" r:id="rId1"/>
  <headerFooter alignWithMargins="0">
    <oddFooter>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E0F0"/>
  </sheetPr>
  <dimension ref="A1:CK94"/>
  <sheetViews>
    <sheetView zoomScale="98" zoomScaleNormal="98" zoomScaleSheetLayoutView="100" workbookViewId="0">
      <pane xSplit="2" ySplit="3" topLeftCell="C43" activePane="bottomRight" state="frozen"/>
      <selection pane="topRight" activeCell="C1" sqref="C1"/>
      <selection pane="bottomLeft" activeCell="A4" sqref="A4"/>
      <selection pane="bottomRight" activeCell="D12" sqref="D12"/>
    </sheetView>
  </sheetViews>
  <sheetFormatPr defaultColWidth="8" defaultRowHeight="16.5"/>
  <cols>
    <col min="1" max="1" width="15.5" style="43" customWidth="1"/>
    <col min="2" max="2" width="11.375" style="43" customWidth="1"/>
    <col min="3" max="3" width="14.125" style="43" bestFit="1" customWidth="1"/>
    <col min="4" max="4" width="19.75" style="46" bestFit="1" customWidth="1"/>
    <col min="5" max="5" width="9.5" style="43" customWidth="1"/>
    <col min="6" max="7" width="9.75" style="43" customWidth="1"/>
    <col min="8" max="8" width="14.5" style="44" customWidth="1"/>
    <col min="9" max="9" width="12" style="43" customWidth="1"/>
    <col min="10" max="10" width="11.5" style="43" customWidth="1"/>
    <col min="11" max="11" width="10.625" style="43" customWidth="1"/>
    <col min="12" max="12" width="6.625" style="43" customWidth="1"/>
    <col min="13" max="13" width="13.625" style="43" customWidth="1"/>
    <col min="14" max="14" width="13.125" style="43" customWidth="1"/>
    <col min="15" max="15" width="11" style="43" customWidth="1"/>
    <col min="16" max="16" width="9.25" style="129" customWidth="1"/>
    <col min="17" max="17" width="11.25" style="43" customWidth="1"/>
    <col min="18" max="19" width="11.5" style="43" customWidth="1"/>
    <col min="20" max="20" width="16.375" style="43" customWidth="1"/>
    <col min="21" max="21" width="16.875" style="45" customWidth="1"/>
    <col min="22" max="16384" width="8" style="43"/>
  </cols>
  <sheetData>
    <row r="1" spans="1:89" ht="31.5" customHeight="1">
      <c r="A1" s="547" t="s">
        <v>1281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42"/>
    </row>
    <row r="2" spans="1:89" ht="30" customHeight="1">
      <c r="A2" s="548" t="s">
        <v>101</v>
      </c>
      <c r="B2" s="548" t="s">
        <v>137</v>
      </c>
      <c r="C2" s="548" t="s">
        <v>138</v>
      </c>
      <c r="D2" s="548" t="s">
        <v>139</v>
      </c>
      <c r="E2" s="548" t="s">
        <v>140</v>
      </c>
      <c r="F2" s="548" t="s">
        <v>141</v>
      </c>
      <c r="G2" s="550" t="s">
        <v>142</v>
      </c>
      <c r="H2" s="551" t="s">
        <v>143</v>
      </c>
      <c r="I2" s="550" t="s">
        <v>144</v>
      </c>
      <c r="J2" s="550" t="s">
        <v>145</v>
      </c>
      <c r="K2" s="548" t="s">
        <v>146</v>
      </c>
      <c r="L2" s="548"/>
      <c r="M2" s="548"/>
      <c r="N2" s="548" t="s">
        <v>378</v>
      </c>
      <c r="O2" s="550" t="s">
        <v>377</v>
      </c>
      <c r="P2" s="548" t="s">
        <v>376</v>
      </c>
      <c r="Q2" s="548"/>
      <c r="R2" s="550" t="s">
        <v>375</v>
      </c>
      <c r="S2" s="552" t="s">
        <v>308</v>
      </c>
      <c r="T2" s="554" t="s">
        <v>150</v>
      </c>
      <c r="U2" s="557" t="s">
        <v>147</v>
      </c>
    </row>
    <row r="3" spans="1:89" ht="39" customHeight="1">
      <c r="A3" s="548"/>
      <c r="B3" s="548"/>
      <c r="C3" s="548"/>
      <c r="D3" s="549"/>
      <c r="E3" s="548"/>
      <c r="F3" s="548"/>
      <c r="G3" s="550"/>
      <c r="H3" s="551"/>
      <c r="I3" s="550"/>
      <c r="J3" s="550"/>
      <c r="K3" s="214" t="s">
        <v>374</v>
      </c>
      <c r="L3" s="215" t="s">
        <v>148</v>
      </c>
      <c r="M3" s="215" t="s">
        <v>149</v>
      </c>
      <c r="N3" s="548"/>
      <c r="O3" s="550"/>
      <c r="P3" s="548"/>
      <c r="Q3" s="548"/>
      <c r="R3" s="550"/>
      <c r="S3" s="553"/>
      <c r="T3" s="554"/>
      <c r="U3" s="557"/>
    </row>
    <row r="4" spans="1:89" ht="39" customHeight="1">
      <c r="A4" s="215" t="s">
        <v>251</v>
      </c>
      <c r="B4" s="215"/>
      <c r="C4" s="215"/>
      <c r="D4" s="216"/>
      <c r="E4" s="215"/>
      <c r="F4" s="215"/>
      <c r="G4" s="214"/>
      <c r="H4" s="217" t="s">
        <v>264</v>
      </c>
      <c r="I4" s="214">
        <v>646</v>
      </c>
      <c r="J4" s="214">
        <v>663</v>
      </c>
      <c r="K4" s="214"/>
      <c r="L4" s="215"/>
      <c r="M4" s="215">
        <v>312</v>
      </c>
      <c r="N4" s="215">
        <v>256</v>
      </c>
      <c r="O4" s="214">
        <v>264</v>
      </c>
      <c r="P4" s="215"/>
      <c r="Q4" s="215">
        <v>264</v>
      </c>
      <c r="R4" s="214">
        <v>661</v>
      </c>
      <c r="S4" s="214"/>
      <c r="T4" s="218"/>
      <c r="U4" s="213"/>
    </row>
    <row r="5" spans="1:89" ht="27.75" customHeight="1">
      <c r="A5" s="215" t="s">
        <v>102</v>
      </c>
      <c r="B5" s="215"/>
      <c r="C5" s="215"/>
      <c r="D5" s="216"/>
      <c r="E5" s="215"/>
      <c r="F5" s="215"/>
      <c r="G5" s="214"/>
      <c r="H5" s="283">
        <f>SUM(H6:H60)</f>
        <v>23824527</v>
      </c>
      <c r="I5" s="283">
        <f>SUM(I6:I60)</f>
        <v>495020</v>
      </c>
      <c r="J5" s="283">
        <f>SUM(J6:J60)</f>
        <v>417168</v>
      </c>
      <c r="K5" s="283">
        <f>SUM(K61:K61)</f>
        <v>0</v>
      </c>
      <c r="L5" s="283"/>
      <c r="M5" s="283">
        <f>SUM(M6:M60)</f>
        <v>3016144.88</v>
      </c>
      <c r="N5" s="283">
        <f>SUM(N6:N60)</f>
        <v>1837700</v>
      </c>
      <c r="O5" s="283">
        <f>SUM(O6:O60)</f>
        <v>504390</v>
      </c>
      <c r="P5" s="283">
        <f>SUM(P6:P82)</f>
        <v>1566</v>
      </c>
      <c r="Q5" s="283">
        <f>SUM(Q6:Q60)</f>
        <v>784800</v>
      </c>
      <c r="R5" s="283">
        <f>SUM(R6:R60)</f>
        <v>49950</v>
      </c>
      <c r="S5" s="283">
        <f>SUM(S6:S59)</f>
        <v>0</v>
      </c>
      <c r="T5" s="283">
        <f>H5+I5+J5+M5+N5+O5+Q5+R5</f>
        <v>30929699.879999999</v>
      </c>
      <c r="U5" s="139"/>
    </row>
    <row r="6" spans="1:89" s="44" customFormat="1">
      <c r="A6" s="284" t="s">
        <v>792</v>
      </c>
      <c r="B6" s="285" t="s">
        <v>272</v>
      </c>
      <c r="C6" s="285" t="s">
        <v>273</v>
      </c>
      <c r="D6" s="286" t="s">
        <v>1282</v>
      </c>
      <c r="E6" s="286" t="s">
        <v>1283</v>
      </c>
      <c r="F6" s="287">
        <v>98.11</v>
      </c>
      <c r="G6" s="288">
        <v>4009</v>
      </c>
      <c r="H6" s="289">
        <v>239429</v>
      </c>
      <c r="I6" s="290">
        <v>6300</v>
      </c>
      <c r="J6" s="291">
        <v>6876</v>
      </c>
      <c r="K6" s="292">
        <v>2200</v>
      </c>
      <c r="L6" s="293">
        <v>24.2</v>
      </c>
      <c r="M6" s="294">
        <f>K6*L6</f>
        <v>53240</v>
      </c>
      <c r="N6" s="288">
        <v>51000</v>
      </c>
      <c r="O6" s="288">
        <v>10895</v>
      </c>
      <c r="P6" s="290">
        <v>17</v>
      </c>
      <c r="Q6" s="288">
        <f>P6*600</f>
        <v>10200</v>
      </c>
      <c r="R6" s="288">
        <v>1200</v>
      </c>
      <c r="S6" s="295" t="s">
        <v>328</v>
      </c>
      <c r="T6" s="288">
        <f>H6+I6+J6+M6+N6+O6+Q6+R6</f>
        <v>379140</v>
      </c>
      <c r="U6" s="285" t="s">
        <v>327</v>
      </c>
    </row>
    <row r="7" spans="1:89" s="44" customFormat="1">
      <c r="A7" s="284" t="s">
        <v>782</v>
      </c>
      <c r="B7" s="285" t="s">
        <v>272</v>
      </c>
      <c r="C7" s="285" t="s">
        <v>273</v>
      </c>
      <c r="D7" s="296" t="s">
        <v>1284</v>
      </c>
      <c r="E7" s="297" t="s">
        <v>1285</v>
      </c>
      <c r="F7" s="287">
        <v>98.11</v>
      </c>
      <c r="G7" s="288">
        <v>4009</v>
      </c>
      <c r="H7" s="289">
        <v>200213</v>
      </c>
      <c r="I7" s="290">
        <v>6300</v>
      </c>
      <c r="J7" s="291">
        <v>6876</v>
      </c>
      <c r="K7" s="292">
        <v>1860</v>
      </c>
      <c r="L7" s="293">
        <v>24.2</v>
      </c>
      <c r="M7" s="294">
        <f>K7*L7</f>
        <v>45012</v>
      </c>
      <c r="N7" s="288">
        <v>51000</v>
      </c>
      <c r="O7" s="288">
        <v>10895</v>
      </c>
      <c r="P7" s="290">
        <v>17</v>
      </c>
      <c r="Q7" s="288">
        <f>P7*600</f>
        <v>10200</v>
      </c>
      <c r="R7" s="288">
        <v>1200</v>
      </c>
      <c r="S7" s="295"/>
      <c r="T7" s="288">
        <f>H7+I7+J7+M7+N7+O7+Q7+R7</f>
        <v>331696</v>
      </c>
      <c r="U7" s="285" t="s">
        <v>327</v>
      </c>
    </row>
    <row r="8" spans="1:89" s="44" customFormat="1">
      <c r="A8" s="136" t="s">
        <v>798</v>
      </c>
      <c r="B8" s="133" t="s">
        <v>1286</v>
      </c>
      <c r="C8" s="133" t="s">
        <v>277</v>
      </c>
      <c r="D8" s="298" t="s">
        <v>1287</v>
      </c>
      <c r="E8" s="298" t="s">
        <v>1288</v>
      </c>
      <c r="F8" s="299">
        <v>99.07</v>
      </c>
      <c r="G8" s="300">
        <v>7684</v>
      </c>
      <c r="H8" s="301">
        <v>491000</v>
      </c>
      <c r="I8" s="302">
        <v>11700</v>
      </c>
      <c r="J8" s="303">
        <v>10998</v>
      </c>
      <c r="K8" s="304">
        <v>2280</v>
      </c>
      <c r="L8" s="305">
        <v>24.2</v>
      </c>
      <c r="M8" s="306">
        <f>'[1]111中小學油料費'!P5</f>
        <v>65188.6</v>
      </c>
      <c r="N8" s="300">
        <v>51000</v>
      </c>
      <c r="O8" s="300">
        <v>10895</v>
      </c>
      <c r="P8" s="302">
        <v>42</v>
      </c>
      <c r="Q8" s="300">
        <f>P8*600</f>
        <v>25200</v>
      </c>
      <c r="R8" s="307">
        <v>1200</v>
      </c>
      <c r="S8" s="308" t="s">
        <v>328</v>
      </c>
      <c r="T8" s="300">
        <f>H8+I8+J8+M8+N8+O8+Q8+R8</f>
        <v>667181.6</v>
      </c>
      <c r="U8" s="212"/>
    </row>
    <row r="9" spans="1:89" s="44" customFormat="1">
      <c r="A9" s="136" t="s">
        <v>803</v>
      </c>
      <c r="B9" s="133" t="s">
        <v>1286</v>
      </c>
      <c r="C9" s="133" t="s">
        <v>277</v>
      </c>
      <c r="D9" s="298" t="s">
        <v>1289</v>
      </c>
      <c r="E9" s="298" t="s">
        <v>1290</v>
      </c>
      <c r="F9" s="299">
        <v>98.06</v>
      </c>
      <c r="G9" s="300">
        <v>7684</v>
      </c>
      <c r="H9" s="301">
        <v>491000</v>
      </c>
      <c r="I9" s="302">
        <v>11700</v>
      </c>
      <c r="J9" s="303">
        <v>10998</v>
      </c>
      <c r="K9" s="304">
        <v>2280</v>
      </c>
      <c r="L9" s="305">
        <v>24.2</v>
      </c>
      <c r="M9" s="306">
        <f>'[1]111中小學油料費'!P6</f>
        <v>56936.2</v>
      </c>
      <c r="N9" s="300">
        <v>51000</v>
      </c>
      <c r="O9" s="300">
        <v>10895</v>
      </c>
      <c r="P9" s="302">
        <v>41</v>
      </c>
      <c r="Q9" s="300">
        <f>P9*600</f>
        <v>24600</v>
      </c>
      <c r="R9" s="307">
        <v>1200</v>
      </c>
      <c r="S9" s="308" t="s">
        <v>328</v>
      </c>
      <c r="T9" s="300">
        <f t="shared" ref="T9:T22" si="0">H9+I9+J9+M9+N9+O9+Q9+R9</f>
        <v>658329.19999999995</v>
      </c>
      <c r="U9" s="212"/>
    </row>
    <row r="10" spans="1:89" s="310" customFormat="1">
      <c r="A10" s="136" t="s">
        <v>865</v>
      </c>
      <c r="B10" s="133" t="s">
        <v>1286</v>
      </c>
      <c r="C10" s="133" t="s">
        <v>277</v>
      </c>
      <c r="D10" s="298" t="s">
        <v>1291</v>
      </c>
      <c r="E10" s="298" t="s">
        <v>1292</v>
      </c>
      <c r="F10" s="309">
        <v>97.06</v>
      </c>
      <c r="G10" s="300">
        <v>7684</v>
      </c>
      <c r="H10" s="301">
        <v>491000</v>
      </c>
      <c r="I10" s="302">
        <v>11700</v>
      </c>
      <c r="J10" s="303">
        <v>10998</v>
      </c>
      <c r="K10" s="304">
        <v>2280</v>
      </c>
      <c r="L10" s="305">
        <v>24.2</v>
      </c>
      <c r="M10" s="306">
        <f>'[1]111中小學油料費'!P7</f>
        <v>86854.399999999994</v>
      </c>
      <c r="N10" s="300">
        <v>51000</v>
      </c>
      <c r="O10" s="300">
        <v>10895</v>
      </c>
      <c r="P10" s="302">
        <v>44</v>
      </c>
      <c r="Q10" s="300">
        <f t="shared" ref="Q10:Q22" si="1">P10*600</f>
        <v>26400</v>
      </c>
      <c r="R10" s="307">
        <v>1200</v>
      </c>
      <c r="S10" s="308" t="s">
        <v>328</v>
      </c>
      <c r="T10" s="300">
        <f t="shared" si="0"/>
        <v>690047.4</v>
      </c>
      <c r="U10" s="212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</row>
    <row r="11" spans="1:89" s="313" customFormat="1">
      <c r="A11" s="136" t="s">
        <v>815</v>
      </c>
      <c r="B11" s="133" t="s">
        <v>1286</v>
      </c>
      <c r="C11" s="133" t="s">
        <v>277</v>
      </c>
      <c r="D11" s="311" t="s">
        <v>1293</v>
      </c>
      <c r="E11" s="311" t="s">
        <v>1294</v>
      </c>
      <c r="F11" s="312" t="s">
        <v>1295</v>
      </c>
      <c r="G11" s="300">
        <v>7684</v>
      </c>
      <c r="H11" s="301">
        <v>491000</v>
      </c>
      <c r="I11" s="302">
        <v>11700</v>
      </c>
      <c r="J11" s="303">
        <v>10998</v>
      </c>
      <c r="K11" s="304">
        <v>2280</v>
      </c>
      <c r="L11" s="305">
        <v>24.2</v>
      </c>
      <c r="M11" s="306">
        <f>'[1]111中小學油料費'!P8</f>
        <v>62094.6</v>
      </c>
      <c r="N11" s="300">
        <v>8500</v>
      </c>
      <c r="O11" s="300">
        <v>10895</v>
      </c>
      <c r="P11" s="302">
        <v>42</v>
      </c>
      <c r="Q11" s="300">
        <f t="shared" si="1"/>
        <v>25200</v>
      </c>
      <c r="R11" s="307">
        <v>600</v>
      </c>
      <c r="S11" s="308" t="s">
        <v>328</v>
      </c>
      <c r="T11" s="300">
        <f t="shared" si="0"/>
        <v>620987.6</v>
      </c>
      <c r="U11" s="212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</row>
    <row r="12" spans="1:89" s="44" customFormat="1">
      <c r="A12" s="136" t="s">
        <v>831</v>
      </c>
      <c r="B12" s="133" t="s">
        <v>1286</v>
      </c>
      <c r="C12" s="133" t="s">
        <v>277</v>
      </c>
      <c r="D12" s="298" t="s">
        <v>1296</v>
      </c>
      <c r="E12" s="298" t="s">
        <v>1297</v>
      </c>
      <c r="F12" s="299">
        <v>98.06</v>
      </c>
      <c r="G12" s="300">
        <v>7684</v>
      </c>
      <c r="H12" s="301">
        <v>491000</v>
      </c>
      <c r="I12" s="302">
        <v>11700</v>
      </c>
      <c r="J12" s="303">
        <v>10998</v>
      </c>
      <c r="K12" s="304">
        <v>2280</v>
      </c>
      <c r="L12" s="305">
        <v>24.2</v>
      </c>
      <c r="M12" s="306">
        <f>'[1]111中小學油料費'!P9</f>
        <v>81696</v>
      </c>
      <c r="N12" s="300">
        <v>51000</v>
      </c>
      <c r="O12" s="300">
        <v>10895</v>
      </c>
      <c r="P12" s="302">
        <v>41</v>
      </c>
      <c r="Q12" s="300">
        <f t="shared" si="1"/>
        <v>24600</v>
      </c>
      <c r="R12" s="307">
        <v>1200</v>
      </c>
      <c r="S12" s="308" t="s">
        <v>328</v>
      </c>
      <c r="T12" s="300">
        <f t="shared" si="0"/>
        <v>683089</v>
      </c>
      <c r="U12" s="212"/>
    </row>
    <row r="13" spans="1:89" s="44" customFormat="1">
      <c r="A13" s="136" t="s">
        <v>823</v>
      </c>
      <c r="B13" s="133" t="s">
        <v>1286</v>
      </c>
      <c r="C13" s="133" t="s">
        <v>277</v>
      </c>
      <c r="D13" s="311" t="s">
        <v>1298</v>
      </c>
      <c r="E13" s="311" t="s">
        <v>1299</v>
      </c>
      <c r="F13" s="308">
        <v>109.11</v>
      </c>
      <c r="G13" s="300">
        <v>7684</v>
      </c>
      <c r="H13" s="301">
        <v>491000</v>
      </c>
      <c r="I13" s="302">
        <v>11700</v>
      </c>
      <c r="J13" s="303">
        <v>10998</v>
      </c>
      <c r="K13" s="304">
        <v>2280</v>
      </c>
      <c r="L13" s="305">
        <v>24.2</v>
      </c>
      <c r="M13" s="306">
        <f>'[1]111中小學油料費'!P10</f>
        <v>65214.6</v>
      </c>
      <c r="N13" s="300">
        <v>8500</v>
      </c>
      <c r="O13" s="300">
        <v>10895</v>
      </c>
      <c r="P13" s="302">
        <v>42</v>
      </c>
      <c r="Q13" s="300">
        <f t="shared" si="1"/>
        <v>25200</v>
      </c>
      <c r="R13" s="307">
        <v>600</v>
      </c>
      <c r="S13" s="308" t="s">
        <v>328</v>
      </c>
      <c r="T13" s="300">
        <f t="shared" si="0"/>
        <v>624107.6</v>
      </c>
      <c r="U13" s="212"/>
    </row>
    <row r="14" spans="1:89">
      <c r="A14" s="136" t="s">
        <v>827</v>
      </c>
      <c r="B14" s="133" t="s">
        <v>1286</v>
      </c>
      <c r="C14" s="133" t="s">
        <v>277</v>
      </c>
      <c r="D14" s="314" t="s">
        <v>1300</v>
      </c>
      <c r="E14" s="298" t="s">
        <v>1301</v>
      </c>
      <c r="F14" s="299">
        <v>100.09</v>
      </c>
      <c r="G14" s="300">
        <v>4009</v>
      </c>
      <c r="H14" s="301">
        <v>491000</v>
      </c>
      <c r="I14" s="302">
        <v>6300</v>
      </c>
      <c r="J14" s="303">
        <v>6876</v>
      </c>
      <c r="K14" s="304">
        <v>2280</v>
      </c>
      <c r="L14" s="305">
        <v>24.2</v>
      </c>
      <c r="M14" s="306">
        <f>'[1]111中小學油料費'!P11</f>
        <v>57965.8</v>
      </c>
      <c r="N14" s="300">
        <v>51000</v>
      </c>
      <c r="O14" s="300">
        <v>10895</v>
      </c>
      <c r="P14" s="302">
        <v>21</v>
      </c>
      <c r="Q14" s="300">
        <f t="shared" si="1"/>
        <v>12600</v>
      </c>
      <c r="R14" s="307">
        <v>1200</v>
      </c>
      <c r="S14" s="308" t="s">
        <v>328</v>
      </c>
      <c r="T14" s="300">
        <f t="shared" si="0"/>
        <v>637836.80000000005</v>
      </c>
      <c r="U14" s="212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</row>
    <row r="15" spans="1:89" s="310" customFormat="1">
      <c r="A15" s="136" t="s">
        <v>853</v>
      </c>
      <c r="B15" s="133" t="s">
        <v>1286</v>
      </c>
      <c r="C15" s="211" t="s">
        <v>336</v>
      </c>
      <c r="D15" s="311" t="s">
        <v>1302</v>
      </c>
      <c r="E15" s="311" t="s">
        <v>1303</v>
      </c>
      <c r="F15" s="308">
        <v>109.09</v>
      </c>
      <c r="G15" s="300">
        <v>2998</v>
      </c>
      <c r="H15" s="301">
        <v>491000</v>
      </c>
      <c r="I15" s="302">
        <v>4500</v>
      </c>
      <c r="J15" s="303">
        <v>5040</v>
      </c>
      <c r="K15" s="304">
        <v>2280</v>
      </c>
      <c r="L15" s="305">
        <v>24.2</v>
      </c>
      <c r="M15" s="306">
        <f>'[1]111中小學油料費'!P12</f>
        <v>57555</v>
      </c>
      <c r="N15" s="300">
        <v>8500</v>
      </c>
      <c r="O15" s="300">
        <v>10895</v>
      </c>
      <c r="P15" s="302">
        <v>21</v>
      </c>
      <c r="Q15" s="300">
        <f t="shared" si="1"/>
        <v>12600</v>
      </c>
      <c r="R15" s="307">
        <v>600</v>
      </c>
      <c r="S15" s="308" t="s">
        <v>328</v>
      </c>
      <c r="T15" s="300">
        <f t="shared" si="0"/>
        <v>590690</v>
      </c>
      <c r="U15" s="212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</row>
    <row r="16" spans="1:89" s="310" customFormat="1">
      <c r="A16" s="136" t="s">
        <v>775</v>
      </c>
      <c r="B16" s="133" t="s">
        <v>1286</v>
      </c>
      <c r="C16" s="133" t="s">
        <v>277</v>
      </c>
      <c r="D16" s="298" t="s">
        <v>1304</v>
      </c>
      <c r="E16" s="298" t="s">
        <v>1305</v>
      </c>
      <c r="F16" s="299">
        <v>102.07</v>
      </c>
      <c r="G16" s="300">
        <v>7684</v>
      </c>
      <c r="H16" s="301">
        <v>491000</v>
      </c>
      <c r="I16" s="302">
        <v>11700</v>
      </c>
      <c r="J16" s="303">
        <v>10998</v>
      </c>
      <c r="K16" s="304">
        <v>2280</v>
      </c>
      <c r="L16" s="305">
        <v>24.2</v>
      </c>
      <c r="M16" s="306">
        <f>'[1]111中小學油料費'!P13</f>
        <v>49227.199999999997</v>
      </c>
      <c r="N16" s="300">
        <v>51000</v>
      </c>
      <c r="O16" s="300">
        <v>10895</v>
      </c>
      <c r="P16" s="302">
        <v>42</v>
      </c>
      <c r="Q16" s="300">
        <f t="shared" si="1"/>
        <v>25200</v>
      </c>
      <c r="R16" s="307">
        <v>1200</v>
      </c>
      <c r="S16" s="308" t="s">
        <v>328</v>
      </c>
      <c r="T16" s="300">
        <f t="shared" si="0"/>
        <v>651220.19999999995</v>
      </c>
      <c r="U16" s="212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</row>
    <row r="17" spans="1:89" s="313" customFormat="1">
      <c r="A17" s="136" t="s">
        <v>767</v>
      </c>
      <c r="B17" s="133" t="s">
        <v>1286</v>
      </c>
      <c r="C17" s="133" t="s">
        <v>277</v>
      </c>
      <c r="D17" s="311" t="s">
        <v>1306</v>
      </c>
      <c r="E17" s="311" t="s">
        <v>1307</v>
      </c>
      <c r="F17" s="312" t="s">
        <v>1295</v>
      </c>
      <c r="G17" s="300">
        <v>7684</v>
      </c>
      <c r="H17" s="301">
        <v>491000</v>
      </c>
      <c r="I17" s="302">
        <v>11700</v>
      </c>
      <c r="J17" s="303">
        <v>10998</v>
      </c>
      <c r="K17" s="304">
        <v>2280</v>
      </c>
      <c r="L17" s="305">
        <v>24.2</v>
      </c>
      <c r="M17" s="306">
        <f>'[1]111中小學油料費'!P14</f>
        <v>69314.8</v>
      </c>
      <c r="N17" s="300">
        <v>8500</v>
      </c>
      <c r="O17" s="300">
        <v>10895</v>
      </c>
      <c r="P17" s="302">
        <v>42</v>
      </c>
      <c r="Q17" s="300">
        <f t="shared" si="1"/>
        <v>25200</v>
      </c>
      <c r="R17" s="307">
        <v>600</v>
      </c>
      <c r="S17" s="308" t="s">
        <v>328</v>
      </c>
      <c r="T17" s="300">
        <f t="shared" si="0"/>
        <v>628207.80000000005</v>
      </c>
      <c r="U17" s="212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</row>
    <row r="18" spans="1:89" s="313" customFormat="1">
      <c r="A18" s="136" t="s">
        <v>770</v>
      </c>
      <c r="B18" s="133" t="s">
        <v>1286</v>
      </c>
      <c r="C18" s="133" t="s">
        <v>277</v>
      </c>
      <c r="D18" s="298" t="s">
        <v>1308</v>
      </c>
      <c r="E18" s="298" t="s">
        <v>1309</v>
      </c>
      <c r="F18" s="299">
        <v>100.08</v>
      </c>
      <c r="G18" s="300">
        <v>7684</v>
      </c>
      <c r="H18" s="301">
        <v>491000</v>
      </c>
      <c r="I18" s="302">
        <v>11700</v>
      </c>
      <c r="J18" s="303">
        <v>10998</v>
      </c>
      <c r="K18" s="304">
        <v>2280</v>
      </c>
      <c r="L18" s="305">
        <v>24.2</v>
      </c>
      <c r="M18" s="306">
        <f>'[1]111中小學油料費'!P15</f>
        <v>55904</v>
      </c>
      <c r="N18" s="300">
        <v>51000</v>
      </c>
      <c r="O18" s="300">
        <v>10895</v>
      </c>
      <c r="P18" s="302">
        <v>42</v>
      </c>
      <c r="Q18" s="300">
        <f t="shared" si="1"/>
        <v>25200</v>
      </c>
      <c r="R18" s="307">
        <v>1200</v>
      </c>
      <c r="S18" s="308" t="s">
        <v>328</v>
      </c>
      <c r="T18" s="300">
        <f t="shared" si="0"/>
        <v>657897</v>
      </c>
      <c r="U18" s="212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</row>
    <row r="19" spans="1:89">
      <c r="A19" s="136" t="s">
        <v>843</v>
      </c>
      <c r="B19" s="133" t="s">
        <v>1286</v>
      </c>
      <c r="C19" s="133" t="s">
        <v>277</v>
      </c>
      <c r="D19" s="298" t="s">
        <v>1310</v>
      </c>
      <c r="E19" s="298" t="s">
        <v>1311</v>
      </c>
      <c r="F19" s="299">
        <v>100.08</v>
      </c>
      <c r="G19" s="315">
        <v>7684</v>
      </c>
      <c r="H19" s="301">
        <v>491000</v>
      </c>
      <c r="I19" s="302">
        <v>11700</v>
      </c>
      <c r="J19" s="303">
        <v>10998</v>
      </c>
      <c r="K19" s="304">
        <v>2280</v>
      </c>
      <c r="L19" s="305">
        <v>24.2</v>
      </c>
      <c r="M19" s="306">
        <f>'[1]111中小學油料費'!P16</f>
        <v>50641.600000000006</v>
      </c>
      <c r="N19" s="300">
        <v>51000</v>
      </c>
      <c r="O19" s="300">
        <v>10895</v>
      </c>
      <c r="P19" s="302">
        <v>42</v>
      </c>
      <c r="Q19" s="300">
        <f t="shared" si="1"/>
        <v>25200</v>
      </c>
      <c r="R19" s="307">
        <v>1200</v>
      </c>
      <c r="S19" s="308" t="s">
        <v>328</v>
      </c>
      <c r="T19" s="300">
        <f t="shared" si="0"/>
        <v>652634.6</v>
      </c>
      <c r="U19" s="212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</row>
    <row r="20" spans="1:89">
      <c r="A20" s="136" t="s">
        <v>839</v>
      </c>
      <c r="B20" s="133" t="s">
        <v>272</v>
      </c>
      <c r="C20" s="133" t="s">
        <v>277</v>
      </c>
      <c r="D20" s="298" t="s">
        <v>1312</v>
      </c>
      <c r="E20" s="298" t="s">
        <v>1313</v>
      </c>
      <c r="F20" s="299">
        <v>99.07</v>
      </c>
      <c r="G20" s="300">
        <v>7684</v>
      </c>
      <c r="H20" s="301">
        <v>491000</v>
      </c>
      <c r="I20" s="302">
        <v>11700</v>
      </c>
      <c r="J20" s="303">
        <v>10998</v>
      </c>
      <c r="K20" s="304">
        <v>2280</v>
      </c>
      <c r="L20" s="305">
        <v>24.2</v>
      </c>
      <c r="M20" s="306">
        <f>'[1]111中小學油料費'!P17</f>
        <v>61062.400000000001</v>
      </c>
      <c r="N20" s="300">
        <v>51000</v>
      </c>
      <c r="O20" s="300">
        <v>10895</v>
      </c>
      <c r="P20" s="302">
        <v>42</v>
      </c>
      <c r="Q20" s="300">
        <f t="shared" si="1"/>
        <v>25200</v>
      </c>
      <c r="R20" s="307">
        <v>1200</v>
      </c>
      <c r="S20" s="308" t="s">
        <v>328</v>
      </c>
      <c r="T20" s="300">
        <f t="shared" si="0"/>
        <v>663055.4</v>
      </c>
      <c r="U20" s="212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</row>
    <row r="21" spans="1:89">
      <c r="A21" s="136" t="s">
        <v>849</v>
      </c>
      <c r="B21" s="133" t="s">
        <v>272</v>
      </c>
      <c r="C21" s="133" t="s">
        <v>352</v>
      </c>
      <c r="D21" s="298" t="s">
        <v>1314</v>
      </c>
      <c r="E21" s="298" t="s">
        <v>1315</v>
      </c>
      <c r="F21" s="299">
        <v>109.02</v>
      </c>
      <c r="G21" s="300">
        <v>7790</v>
      </c>
      <c r="H21" s="301">
        <v>491000</v>
      </c>
      <c r="I21" s="302">
        <v>11700</v>
      </c>
      <c r="J21" s="303">
        <v>10998</v>
      </c>
      <c r="K21" s="304">
        <v>2280</v>
      </c>
      <c r="L21" s="305">
        <v>24.2</v>
      </c>
      <c r="M21" s="306">
        <f>'[1]111中小學油料費'!P18</f>
        <v>70607</v>
      </c>
      <c r="N21" s="300">
        <v>8500</v>
      </c>
      <c r="O21" s="300">
        <v>10895</v>
      </c>
      <c r="P21" s="302">
        <v>44</v>
      </c>
      <c r="Q21" s="300">
        <f t="shared" si="1"/>
        <v>26400</v>
      </c>
      <c r="R21" s="307">
        <v>1200</v>
      </c>
      <c r="S21" s="308" t="s">
        <v>328</v>
      </c>
      <c r="T21" s="300">
        <f t="shared" si="0"/>
        <v>631300</v>
      </c>
      <c r="U21" s="212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</row>
    <row r="22" spans="1:89">
      <c r="A22" s="136" t="s">
        <v>858</v>
      </c>
      <c r="B22" s="133" t="s">
        <v>272</v>
      </c>
      <c r="C22" s="133" t="s">
        <v>277</v>
      </c>
      <c r="D22" s="298" t="s">
        <v>1316</v>
      </c>
      <c r="E22" s="298" t="s">
        <v>1317</v>
      </c>
      <c r="F22" s="299">
        <v>99.07</v>
      </c>
      <c r="G22" s="300">
        <v>7684</v>
      </c>
      <c r="H22" s="301">
        <v>491000</v>
      </c>
      <c r="I22" s="302">
        <v>11700</v>
      </c>
      <c r="J22" s="303">
        <v>10998</v>
      </c>
      <c r="K22" s="304">
        <v>2280</v>
      </c>
      <c r="L22" s="305">
        <v>24.2</v>
      </c>
      <c r="M22" s="306">
        <f>'[1]111中小學油料費'!P19</f>
        <v>62094.6</v>
      </c>
      <c r="N22" s="300">
        <v>51000</v>
      </c>
      <c r="O22" s="300">
        <v>10895</v>
      </c>
      <c r="P22" s="302">
        <v>42</v>
      </c>
      <c r="Q22" s="300">
        <f t="shared" si="1"/>
        <v>25200</v>
      </c>
      <c r="R22" s="307">
        <v>1200</v>
      </c>
      <c r="S22" s="308" t="s">
        <v>328</v>
      </c>
      <c r="T22" s="300">
        <f t="shared" si="0"/>
        <v>664087.6</v>
      </c>
      <c r="U22" s="212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</row>
    <row r="23" spans="1:89">
      <c r="A23" s="284" t="s">
        <v>373</v>
      </c>
      <c r="B23" s="285" t="s">
        <v>272</v>
      </c>
      <c r="C23" s="285" t="s">
        <v>273</v>
      </c>
      <c r="D23" s="286" t="s">
        <v>372</v>
      </c>
      <c r="E23" s="286" t="s">
        <v>371</v>
      </c>
      <c r="F23" s="287">
        <v>109.05</v>
      </c>
      <c r="G23" s="288">
        <v>4009</v>
      </c>
      <c r="H23" s="289">
        <v>491075</v>
      </c>
      <c r="I23" s="290">
        <v>6300</v>
      </c>
      <c r="J23" s="291">
        <v>6876</v>
      </c>
      <c r="K23" s="292">
        <v>2000</v>
      </c>
      <c r="L23" s="293">
        <v>24.2</v>
      </c>
      <c r="M23" s="294">
        <f>K23*L23</f>
        <v>48400</v>
      </c>
      <c r="N23" s="288">
        <v>25500</v>
      </c>
      <c r="O23" s="288">
        <v>10895</v>
      </c>
      <c r="P23" s="290">
        <v>17</v>
      </c>
      <c r="Q23" s="288">
        <f>P23*600</f>
        <v>10200</v>
      </c>
      <c r="R23" s="288">
        <v>600</v>
      </c>
      <c r="S23" s="295" t="s">
        <v>328</v>
      </c>
      <c r="T23" s="288">
        <f>H23+I23+J23+M23+N23+O23+Q23+R23</f>
        <v>599846</v>
      </c>
      <c r="U23" s="285" t="s">
        <v>327</v>
      </c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</row>
    <row r="24" spans="1:89" s="137" customFormat="1">
      <c r="A24" s="558" t="s">
        <v>370</v>
      </c>
      <c r="B24" s="316" t="s">
        <v>1318</v>
      </c>
      <c r="C24" s="317" t="s">
        <v>1319</v>
      </c>
      <c r="D24" s="318" t="s">
        <v>1320</v>
      </c>
      <c r="E24" s="319" t="s">
        <v>1321</v>
      </c>
      <c r="F24" s="287">
        <v>109.05</v>
      </c>
      <c r="G24" s="288">
        <v>4009</v>
      </c>
      <c r="H24" s="289">
        <v>491075</v>
      </c>
      <c r="I24" s="290">
        <v>6300</v>
      </c>
      <c r="J24" s="291">
        <v>6876</v>
      </c>
      <c r="K24" s="292">
        <v>2200</v>
      </c>
      <c r="L24" s="293">
        <v>24.2</v>
      </c>
      <c r="M24" s="294">
        <f t="shared" ref="M24:M25" si="2">K24*L24</f>
        <v>53240</v>
      </c>
      <c r="N24" s="288">
        <v>25500</v>
      </c>
      <c r="O24" s="288">
        <v>10895</v>
      </c>
      <c r="P24" s="290">
        <v>17</v>
      </c>
      <c r="Q24" s="288">
        <f t="shared" ref="Q24:Q32" si="3">P24*600</f>
        <v>10200</v>
      </c>
      <c r="R24" s="288">
        <v>600</v>
      </c>
      <c r="S24" s="295" t="s">
        <v>328</v>
      </c>
      <c r="T24" s="288">
        <f>H24+I24+J24+M24+N24+O24+Q24+R24</f>
        <v>604686</v>
      </c>
      <c r="U24" s="285" t="s">
        <v>327</v>
      </c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</row>
    <row r="25" spans="1:89" s="137" customFormat="1">
      <c r="A25" s="559"/>
      <c r="B25" s="316" t="s">
        <v>1322</v>
      </c>
      <c r="C25" s="317" t="s">
        <v>1323</v>
      </c>
      <c r="D25" s="320" t="s">
        <v>1324</v>
      </c>
      <c r="E25" s="321" t="s">
        <v>1325</v>
      </c>
      <c r="F25" s="287">
        <v>109.12</v>
      </c>
      <c r="G25" s="322">
        <v>1968</v>
      </c>
      <c r="H25" s="289">
        <v>491075</v>
      </c>
      <c r="I25" s="290">
        <v>11230</v>
      </c>
      <c r="J25" s="291">
        <v>3708</v>
      </c>
      <c r="K25" s="292">
        <v>1300</v>
      </c>
      <c r="L25" s="293">
        <v>24.2</v>
      </c>
      <c r="M25" s="294">
        <f t="shared" si="2"/>
        <v>31460</v>
      </c>
      <c r="N25" s="288">
        <v>8500</v>
      </c>
      <c r="O25" s="288">
        <v>2483</v>
      </c>
      <c r="P25" s="290">
        <v>6</v>
      </c>
      <c r="Q25" s="288">
        <f t="shared" si="3"/>
        <v>3600</v>
      </c>
      <c r="R25" s="288">
        <v>600</v>
      </c>
      <c r="S25" s="295"/>
      <c r="T25" s="288">
        <f>H25+I25+J25+M25+N25+O25+Q25+R25</f>
        <v>552656</v>
      </c>
      <c r="U25" s="285" t="s">
        <v>327</v>
      </c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</row>
    <row r="26" spans="1:89">
      <c r="A26" s="136" t="s">
        <v>276</v>
      </c>
      <c r="B26" s="133" t="s">
        <v>272</v>
      </c>
      <c r="C26" s="133" t="s">
        <v>277</v>
      </c>
      <c r="D26" s="298" t="s">
        <v>278</v>
      </c>
      <c r="E26" s="298" t="s">
        <v>1326</v>
      </c>
      <c r="F26" s="299">
        <v>99.07</v>
      </c>
      <c r="G26" s="300">
        <v>4009</v>
      </c>
      <c r="H26" s="301">
        <v>492000</v>
      </c>
      <c r="I26" s="302">
        <v>6300</v>
      </c>
      <c r="J26" s="303">
        <v>6876</v>
      </c>
      <c r="K26" s="304">
        <v>2280</v>
      </c>
      <c r="L26" s="305">
        <v>24.2</v>
      </c>
      <c r="M26" s="306">
        <f>'[1]111中小學油料費'!P20</f>
        <v>55904</v>
      </c>
      <c r="N26" s="300">
        <v>51000</v>
      </c>
      <c r="O26" s="300">
        <v>10895</v>
      </c>
      <c r="P26" s="302">
        <v>21</v>
      </c>
      <c r="Q26" s="300">
        <f t="shared" si="3"/>
        <v>12600</v>
      </c>
      <c r="R26" s="307">
        <v>1200</v>
      </c>
      <c r="S26" s="308" t="s">
        <v>328</v>
      </c>
      <c r="T26" s="300">
        <f t="shared" ref="T26:T28" si="4">H26+I26+J26+M26+N26+O26+Q26+R26</f>
        <v>636775</v>
      </c>
      <c r="U26" s="132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</row>
    <row r="27" spans="1:89">
      <c r="A27" s="136" t="s">
        <v>279</v>
      </c>
      <c r="B27" s="133" t="s">
        <v>272</v>
      </c>
      <c r="C27" s="133" t="s">
        <v>336</v>
      </c>
      <c r="D27" s="298" t="s">
        <v>369</v>
      </c>
      <c r="E27" s="298" t="s">
        <v>368</v>
      </c>
      <c r="F27" s="299">
        <v>108.11</v>
      </c>
      <c r="G27" s="300">
        <v>2998</v>
      </c>
      <c r="H27" s="301">
        <v>491000</v>
      </c>
      <c r="I27" s="302">
        <v>4500</v>
      </c>
      <c r="J27" s="303">
        <v>5040</v>
      </c>
      <c r="K27" s="304">
        <v>2280</v>
      </c>
      <c r="L27" s="305">
        <v>24.2</v>
      </c>
      <c r="M27" s="306">
        <f>'[1]111中小學油料費'!P21</f>
        <v>45108.800000000003</v>
      </c>
      <c r="N27" s="300">
        <v>25500</v>
      </c>
      <c r="O27" s="300">
        <v>10895</v>
      </c>
      <c r="P27" s="302">
        <v>21</v>
      </c>
      <c r="Q27" s="300">
        <f t="shared" si="3"/>
        <v>12600</v>
      </c>
      <c r="R27" s="307">
        <v>600</v>
      </c>
      <c r="S27" s="308" t="s">
        <v>328</v>
      </c>
      <c r="T27" s="300">
        <f t="shared" si="4"/>
        <v>595243.80000000005</v>
      </c>
      <c r="U27" s="132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</row>
    <row r="28" spans="1:89">
      <c r="A28" s="136" t="s">
        <v>280</v>
      </c>
      <c r="B28" s="133" t="s">
        <v>272</v>
      </c>
      <c r="C28" s="133" t="s">
        <v>277</v>
      </c>
      <c r="D28" s="298" t="s">
        <v>281</v>
      </c>
      <c r="E28" s="298" t="s">
        <v>1327</v>
      </c>
      <c r="F28" s="299">
        <v>99.07</v>
      </c>
      <c r="G28" s="300">
        <v>4009</v>
      </c>
      <c r="H28" s="301">
        <v>491000</v>
      </c>
      <c r="I28" s="302">
        <v>6300</v>
      </c>
      <c r="J28" s="303">
        <v>6876</v>
      </c>
      <c r="K28" s="304">
        <v>2280</v>
      </c>
      <c r="L28" s="305">
        <v>24.2</v>
      </c>
      <c r="M28" s="306">
        <f>'[1]111中小學油料費'!P22</f>
        <v>37355.599999999999</v>
      </c>
      <c r="N28" s="300">
        <v>51000</v>
      </c>
      <c r="O28" s="300">
        <v>10895</v>
      </c>
      <c r="P28" s="302">
        <v>21</v>
      </c>
      <c r="Q28" s="300">
        <f t="shared" si="3"/>
        <v>12600</v>
      </c>
      <c r="R28" s="307">
        <v>1200</v>
      </c>
      <c r="S28" s="308" t="s">
        <v>328</v>
      </c>
      <c r="T28" s="300">
        <f t="shared" si="4"/>
        <v>617226.6</v>
      </c>
      <c r="U28" s="132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</row>
    <row r="29" spans="1:89">
      <c r="A29" s="560" t="s">
        <v>367</v>
      </c>
      <c r="B29" s="316" t="s">
        <v>1318</v>
      </c>
      <c r="C29" s="317" t="s">
        <v>1319</v>
      </c>
      <c r="D29" s="318" t="s">
        <v>1328</v>
      </c>
      <c r="E29" s="319" t="s">
        <v>1329</v>
      </c>
      <c r="F29" s="287">
        <v>109.05</v>
      </c>
      <c r="G29" s="288">
        <v>4009</v>
      </c>
      <c r="H29" s="289">
        <v>491075</v>
      </c>
      <c r="I29" s="290">
        <v>6300</v>
      </c>
      <c r="J29" s="291">
        <v>6876</v>
      </c>
      <c r="K29" s="292">
        <v>2605</v>
      </c>
      <c r="L29" s="293">
        <v>24.2</v>
      </c>
      <c r="M29" s="294">
        <f>K29*L29</f>
        <v>63041</v>
      </c>
      <c r="N29" s="288">
        <v>25500</v>
      </c>
      <c r="O29" s="288">
        <v>10895</v>
      </c>
      <c r="P29" s="290">
        <v>17</v>
      </c>
      <c r="Q29" s="288">
        <f t="shared" si="3"/>
        <v>10200</v>
      </c>
      <c r="R29" s="288">
        <v>600</v>
      </c>
      <c r="S29" s="295" t="s">
        <v>328</v>
      </c>
      <c r="T29" s="288">
        <f>H29+I29+J29+M29+N29+O29+Q29+R29</f>
        <v>614487</v>
      </c>
      <c r="U29" s="285" t="s">
        <v>327</v>
      </c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</row>
    <row r="30" spans="1:89">
      <c r="A30" s="561"/>
      <c r="B30" s="323" t="s">
        <v>1322</v>
      </c>
      <c r="C30" s="324" t="s">
        <v>1330</v>
      </c>
      <c r="D30" s="320" t="s">
        <v>1331</v>
      </c>
      <c r="E30" s="321" t="s">
        <v>1332</v>
      </c>
      <c r="F30" s="287">
        <v>103.06</v>
      </c>
      <c r="G30" s="288">
        <v>1968</v>
      </c>
      <c r="H30" s="289">
        <v>239429</v>
      </c>
      <c r="I30" s="290">
        <v>11230</v>
      </c>
      <c r="J30" s="291">
        <v>6180</v>
      </c>
      <c r="K30" s="292">
        <v>1607</v>
      </c>
      <c r="L30" s="325">
        <v>28</v>
      </c>
      <c r="M30" s="294">
        <f>K30*L30</f>
        <v>44996</v>
      </c>
      <c r="N30" s="288">
        <v>51000</v>
      </c>
      <c r="O30" s="288">
        <v>2483</v>
      </c>
      <c r="P30" s="290">
        <v>6</v>
      </c>
      <c r="Q30" s="288">
        <f t="shared" si="3"/>
        <v>3600</v>
      </c>
      <c r="R30" s="288">
        <v>1200</v>
      </c>
      <c r="S30" s="295"/>
      <c r="T30" s="288">
        <f>H30+I30+J30+M30+N30+O30+Q30+R30</f>
        <v>360118</v>
      </c>
      <c r="U30" s="285" t="s">
        <v>327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</row>
    <row r="31" spans="1:89">
      <c r="A31" s="136" t="s">
        <v>282</v>
      </c>
      <c r="B31" s="133" t="s">
        <v>272</v>
      </c>
      <c r="C31" s="133" t="s">
        <v>336</v>
      </c>
      <c r="D31" s="298" t="s">
        <v>366</v>
      </c>
      <c r="E31" s="298" t="s">
        <v>365</v>
      </c>
      <c r="F31" s="299">
        <v>108.11</v>
      </c>
      <c r="G31" s="300">
        <v>2998</v>
      </c>
      <c r="H31" s="301">
        <v>492000</v>
      </c>
      <c r="I31" s="302">
        <v>4500</v>
      </c>
      <c r="J31" s="303">
        <v>5040</v>
      </c>
      <c r="K31" s="304">
        <v>2280</v>
      </c>
      <c r="L31" s="305">
        <v>24.2</v>
      </c>
      <c r="M31" s="306">
        <f>'[1]111中小學油料費'!P23</f>
        <v>44760.4</v>
      </c>
      <c r="N31" s="300">
        <v>25500</v>
      </c>
      <c r="O31" s="300">
        <v>10895</v>
      </c>
      <c r="P31" s="302">
        <v>21</v>
      </c>
      <c r="Q31" s="300">
        <f t="shared" si="3"/>
        <v>12600</v>
      </c>
      <c r="R31" s="307">
        <v>600</v>
      </c>
      <c r="S31" s="308" t="s">
        <v>328</v>
      </c>
      <c r="T31" s="300">
        <f t="shared" ref="T31:T32" si="5">H31+I31+J31+M31+N31+O31+Q31+R31</f>
        <v>595895.4</v>
      </c>
      <c r="U31" s="132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</row>
    <row r="32" spans="1:89">
      <c r="A32" s="136" t="s">
        <v>283</v>
      </c>
      <c r="B32" s="133" t="s">
        <v>272</v>
      </c>
      <c r="C32" s="133" t="s">
        <v>336</v>
      </c>
      <c r="D32" s="311" t="s">
        <v>1333</v>
      </c>
      <c r="E32" s="311" t="s">
        <v>1334</v>
      </c>
      <c r="F32" s="308">
        <v>109.08</v>
      </c>
      <c r="G32" s="300">
        <v>2998</v>
      </c>
      <c r="H32" s="301">
        <v>492000</v>
      </c>
      <c r="I32" s="302">
        <v>4500</v>
      </c>
      <c r="J32" s="303">
        <v>5040</v>
      </c>
      <c r="K32" s="304">
        <v>2280</v>
      </c>
      <c r="L32" s="305">
        <v>24.2</v>
      </c>
      <c r="M32" s="306">
        <f>'[1]111中小學油料費'!P24</f>
        <v>53623.8</v>
      </c>
      <c r="N32" s="300">
        <v>8500</v>
      </c>
      <c r="O32" s="300">
        <v>10895</v>
      </c>
      <c r="P32" s="302">
        <v>21</v>
      </c>
      <c r="Q32" s="300">
        <f t="shared" si="3"/>
        <v>12600</v>
      </c>
      <c r="R32" s="307">
        <v>600</v>
      </c>
      <c r="S32" s="308" t="s">
        <v>328</v>
      </c>
      <c r="T32" s="300">
        <f t="shared" si="5"/>
        <v>587758.80000000005</v>
      </c>
      <c r="U32" s="132"/>
    </row>
    <row r="33" spans="1:21">
      <c r="A33" s="284" t="s">
        <v>364</v>
      </c>
      <c r="B33" s="285" t="s">
        <v>272</v>
      </c>
      <c r="C33" s="317" t="s">
        <v>1319</v>
      </c>
      <c r="D33" s="318" t="s">
        <v>1335</v>
      </c>
      <c r="E33" s="319" t="s">
        <v>1336</v>
      </c>
      <c r="F33" s="295">
        <v>109.05</v>
      </c>
      <c r="G33" s="288">
        <v>4009</v>
      </c>
      <c r="H33" s="289">
        <v>491075</v>
      </c>
      <c r="I33" s="290">
        <v>6300</v>
      </c>
      <c r="J33" s="291">
        <v>6876</v>
      </c>
      <c r="K33" s="292">
        <v>2900</v>
      </c>
      <c r="L33" s="293">
        <v>24.2</v>
      </c>
      <c r="M33" s="294">
        <f>K33*L33</f>
        <v>70180</v>
      </c>
      <c r="N33" s="288">
        <v>25500</v>
      </c>
      <c r="O33" s="288">
        <v>10895</v>
      </c>
      <c r="P33" s="290">
        <v>17</v>
      </c>
      <c r="Q33" s="288">
        <f>P33*600</f>
        <v>10200</v>
      </c>
      <c r="R33" s="288">
        <v>600</v>
      </c>
      <c r="S33" s="295" t="s">
        <v>328</v>
      </c>
      <c r="T33" s="288">
        <f>H33+I33+J33+M33+N33+O33+Q33+R33</f>
        <v>621626</v>
      </c>
      <c r="U33" s="285" t="s">
        <v>327</v>
      </c>
    </row>
    <row r="34" spans="1:21">
      <c r="A34" s="136" t="s">
        <v>284</v>
      </c>
      <c r="B34" s="133" t="s">
        <v>363</v>
      </c>
      <c r="C34" s="133" t="s">
        <v>285</v>
      </c>
      <c r="D34" s="298" t="s">
        <v>286</v>
      </c>
      <c r="E34" s="298" t="s">
        <v>1337</v>
      </c>
      <c r="F34" s="299">
        <v>104.01</v>
      </c>
      <c r="G34" s="300">
        <v>2400</v>
      </c>
      <c r="H34" s="301">
        <v>493000</v>
      </c>
      <c r="I34" s="326">
        <v>11230</v>
      </c>
      <c r="J34" s="303">
        <v>6180</v>
      </c>
      <c r="K34" s="327">
        <v>1668</v>
      </c>
      <c r="L34" s="328">
        <v>28</v>
      </c>
      <c r="M34" s="306">
        <f>'[1]111中小學油料費'!P25</f>
        <v>47391.600000000006</v>
      </c>
      <c r="N34" s="300">
        <v>51000</v>
      </c>
      <c r="O34" s="300">
        <v>2915</v>
      </c>
      <c r="P34" s="326">
        <v>8</v>
      </c>
      <c r="Q34" s="300">
        <f t="shared" ref="Q34:Q45" si="6">P34*600</f>
        <v>4800</v>
      </c>
      <c r="R34" s="307">
        <v>900</v>
      </c>
      <c r="S34" s="308" t="s">
        <v>328</v>
      </c>
      <c r="T34" s="300">
        <f t="shared" ref="T34:T39" si="7">H34+I34+J34+M34+N34+O34+Q34+R34</f>
        <v>617416.6</v>
      </c>
      <c r="U34" s="132"/>
    </row>
    <row r="35" spans="1:21">
      <c r="A35" s="134" t="s">
        <v>19</v>
      </c>
      <c r="B35" s="133" t="s">
        <v>272</v>
      </c>
      <c r="C35" s="211" t="s">
        <v>336</v>
      </c>
      <c r="D35" s="311" t="s">
        <v>1338</v>
      </c>
      <c r="E35" s="311" t="s">
        <v>1339</v>
      </c>
      <c r="F35" s="308">
        <v>109.12</v>
      </c>
      <c r="G35" s="300">
        <v>2998</v>
      </c>
      <c r="H35" s="301">
        <v>491000</v>
      </c>
      <c r="I35" s="302">
        <v>4500</v>
      </c>
      <c r="J35" s="303">
        <v>5040</v>
      </c>
      <c r="K35" s="304">
        <v>2280</v>
      </c>
      <c r="L35" s="328">
        <v>24.2</v>
      </c>
      <c r="M35" s="306">
        <f>'[1]111中小學油料費'!P26</f>
        <v>52918.68</v>
      </c>
      <c r="N35" s="300">
        <v>8500</v>
      </c>
      <c r="O35" s="300">
        <v>10895</v>
      </c>
      <c r="P35" s="329">
        <v>21</v>
      </c>
      <c r="Q35" s="300">
        <f t="shared" si="6"/>
        <v>12600</v>
      </c>
      <c r="R35" s="307">
        <v>600</v>
      </c>
      <c r="S35" s="308" t="s">
        <v>328</v>
      </c>
      <c r="T35" s="300">
        <f t="shared" si="7"/>
        <v>586053.68000000005</v>
      </c>
      <c r="U35" s="132"/>
    </row>
    <row r="36" spans="1:21">
      <c r="A36" s="555" t="s">
        <v>287</v>
      </c>
      <c r="B36" s="133" t="s">
        <v>272</v>
      </c>
      <c r="C36" s="133" t="s">
        <v>277</v>
      </c>
      <c r="D36" s="298" t="s">
        <v>288</v>
      </c>
      <c r="E36" s="298" t="s">
        <v>1340</v>
      </c>
      <c r="F36" s="299">
        <v>101.08</v>
      </c>
      <c r="G36" s="300">
        <v>4009</v>
      </c>
      <c r="H36" s="301">
        <v>491500</v>
      </c>
      <c r="I36" s="302">
        <v>6300</v>
      </c>
      <c r="J36" s="303">
        <v>6876</v>
      </c>
      <c r="K36" s="304">
        <v>2280</v>
      </c>
      <c r="L36" s="328">
        <v>24.2</v>
      </c>
      <c r="M36" s="306">
        <f>'[1]111中小學油料費'!P27</f>
        <v>44760.4</v>
      </c>
      <c r="N36" s="300">
        <v>51000</v>
      </c>
      <c r="O36" s="300">
        <v>10895</v>
      </c>
      <c r="P36" s="302">
        <v>21</v>
      </c>
      <c r="Q36" s="300">
        <f t="shared" si="6"/>
        <v>12600</v>
      </c>
      <c r="R36" s="307">
        <v>1200</v>
      </c>
      <c r="S36" s="308" t="s">
        <v>328</v>
      </c>
      <c r="T36" s="300">
        <f t="shared" si="7"/>
        <v>625131.4</v>
      </c>
      <c r="U36" s="330"/>
    </row>
    <row r="37" spans="1:21">
      <c r="A37" s="556"/>
      <c r="B37" s="323" t="s">
        <v>1322</v>
      </c>
      <c r="C37" s="317" t="s">
        <v>1323</v>
      </c>
      <c r="D37" s="320" t="s">
        <v>1341</v>
      </c>
      <c r="E37" s="319" t="s">
        <v>1342</v>
      </c>
      <c r="F37" s="331" t="s">
        <v>1343</v>
      </c>
      <c r="G37" s="288">
        <v>1995</v>
      </c>
      <c r="H37" s="289">
        <v>491075</v>
      </c>
      <c r="I37" s="290">
        <v>11230</v>
      </c>
      <c r="J37" s="291">
        <v>3708</v>
      </c>
      <c r="K37" s="292">
        <v>1600</v>
      </c>
      <c r="L37" s="332">
        <v>24.2</v>
      </c>
      <c r="M37" s="294">
        <f>K37*L37</f>
        <v>38720</v>
      </c>
      <c r="N37" s="288">
        <v>34000</v>
      </c>
      <c r="O37" s="288">
        <v>2483</v>
      </c>
      <c r="P37" s="290">
        <v>8</v>
      </c>
      <c r="Q37" s="288">
        <f t="shared" si="6"/>
        <v>4800</v>
      </c>
      <c r="R37" s="288">
        <v>600</v>
      </c>
      <c r="S37" s="295"/>
      <c r="T37" s="288">
        <f t="shared" si="7"/>
        <v>586616</v>
      </c>
      <c r="U37" s="285" t="s">
        <v>327</v>
      </c>
    </row>
    <row r="38" spans="1:21">
      <c r="A38" s="134" t="s">
        <v>289</v>
      </c>
      <c r="B38" s="133" t="s">
        <v>272</v>
      </c>
      <c r="C38" s="211" t="s">
        <v>336</v>
      </c>
      <c r="D38" s="311" t="s">
        <v>1344</v>
      </c>
      <c r="E38" s="311" t="s">
        <v>1345</v>
      </c>
      <c r="F38" s="312" t="s">
        <v>1295</v>
      </c>
      <c r="G38" s="300">
        <v>2998</v>
      </c>
      <c r="H38" s="301">
        <v>492000</v>
      </c>
      <c r="I38" s="302">
        <v>4500</v>
      </c>
      <c r="J38" s="303">
        <v>5040</v>
      </c>
      <c r="K38" s="304">
        <v>2280</v>
      </c>
      <c r="L38" s="328">
        <v>24.2</v>
      </c>
      <c r="M38" s="306">
        <f>'[1]111中小學油料費'!P28</f>
        <v>49508</v>
      </c>
      <c r="N38" s="300">
        <v>8500</v>
      </c>
      <c r="O38" s="300">
        <v>10895</v>
      </c>
      <c r="P38" s="303">
        <v>21</v>
      </c>
      <c r="Q38" s="300">
        <f t="shared" si="6"/>
        <v>12600</v>
      </c>
      <c r="R38" s="307">
        <v>600</v>
      </c>
      <c r="S38" s="308" t="s">
        <v>328</v>
      </c>
      <c r="T38" s="300">
        <f t="shared" si="7"/>
        <v>583643</v>
      </c>
      <c r="U38" s="132"/>
    </row>
    <row r="39" spans="1:21">
      <c r="A39" s="134" t="s">
        <v>290</v>
      </c>
      <c r="B39" s="133" t="s">
        <v>272</v>
      </c>
      <c r="C39" s="133" t="s">
        <v>277</v>
      </c>
      <c r="D39" s="298" t="s">
        <v>300</v>
      </c>
      <c r="E39" s="298" t="s">
        <v>1346</v>
      </c>
      <c r="F39" s="299">
        <v>100.11</v>
      </c>
      <c r="G39" s="300">
        <v>4009</v>
      </c>
      <c r="H39" s="301">
        <v>491000</v>
      </c>
      <c r="I39" s="302">
        <v>6300</v>
      </c>
      <c r="J39" s="303">
        <v>6876</v>
      </c>
      <c r="K39" s="304">
        <v>2280</v>
      </c>
      <c r="L39" s="328">
        <v>24.2</v>
      </c>
      <c r="M39" s="306">
        <f>'[1]111中小學油料費'!P29</f>
        <v>45587.199999999997</v>
      </c>
      <c r="N39" s="300">
        <v>51000</v>
      </c>
      <c r="O39" s="300">
        <v>10895</v>
      </c>
      <c r="P39" s="302">
        <v>21</v>
      </c>
      <c r="Q39" s="300">
        <f t="shared" si="6"/>
        <v>12600</v>
      </c>
      <c r="R39" s="307">
        <v>1200</v>
      </c>
      <c r="S39" s="308" t="s">
        <v>328</v>
      </c>
      <c r="T39" s="300">
        <f t="shared" si="7"/>
        <v>625458.19999999995</v>
      </c>
      <c r="U39" s="132"/>
    </row>
    <row r="40" spans="1:21">
      <c r="A40" s="563" t="s">
        <v>362</v>
      </c>
      <c r="B40" s="316" t="s">
        <v>1318</v>
      </c>
      <c r="C40" s="317" t="s">
        <v>1319</v>
      </c>
      <c r="D40" s="318" t="s">
        <v>1347</v>
      </c>
      <c r="E40" s="319" t="s">
        <v>1348</v>
      </c>
      <c r="F40" s="287">
        <v>102.01</v>
      </c>
      <c r="G40" s="288">
        <v>4104</v>
      </c>
      <c r="H40" s="289">
        <v>491075</v>
      </c>
      <c r="I40" s="290">
        <v>6300</v>
      </c>
      <c r="J40" s="291">
        <v>6876</v>
      </c>
      <c r="K40" s="292">
        <v>4000</v>
      </c>
      <c r="L40" s="293">
        <v>24.2</v>
      </c>
      <c r="M40" s="294">
        <f>K40*L40</f>
        <v>96800</v>
      </c>
      <c r="N40" s="288">
        <v>51000</v>
      </c>
      <c r="O40" s="288">
        <v>10895</v>
      </c>
      <c r="P40" s="290">
        <v>17</v>
      </c>
      <c r="Q40" s="288">
        <f t="shared" si="6"/>
        <v>10200</v>
      </c>
      <c r="R40" s="288">
        <v>1200</v>
      </c>
      <c r="S40" s="295" t="s">
        <v>328</v>
      </c>
      <c r="T40" s="288">
        <f>H40+I40+J40+M40+N40+O40+Q40+R40</f>
        <v>674346</v>
      </c>
      <c r="U40" s="285" t="s">
        <v>327</v>
      </c>
    </row>
    <row r="41" spans="1:21">
      <c r="A41" s="564"/>
      <c r="B41" s="323" t="s">
        <v>1322</v>
      </c>
      <c r="C41" s="324" t="s">
        <v>1323</v>
      </c>
      <c r="D41" s="333" t="s">
        <v>1349</v>
      </c>
      <c r="E41" s="321" t="s">
        <v>1350</v>
      </c>
      <c r="F41" s="287">
        <v>105.01</v>
      </c>
      <c r="G41" s="288">
        <v>1995</v>
      </c>
      <c r="H41" s="289">
        <v>239429</v>
      </c>
      <c r="I41" s="290">
        <v>11230</v>
      </c>
      <c r="J41" s="291">
        <v>3708</v>
      </c>
      <c r="K41" s="292">
        <v>2200</v>
      </c>
      <c r="L41" s="293">
        <v>24.2</v>
      </c>
      <c r="M41" s="294">
        <f>K41*L41</f>
        <v>53240</v>
      </c>
      <c r="N41" s="288">
        <v>34000</v>
      </c>
      <c r="O41" s="288">
        <v>2483</v>
      </c>
      <c r="P41" s="290">
        <v>6</v>
      </c>
      <c r="Q41" s="288">
        <f t="shared" si="6"/>
        <v>3600</v>
      </c>
      <c r="R41" s="288">
        <v>1200</v>
      </c>
      <c r="S41" s="295"/>
      <c r="T41" s="288">
        <f>H41+I41+J41+M41+N41+O41+Q41+R41</f>
        <v>348890</v>
      </c>
      <c r="U41" s="285" t="s">
        <v>327</v>
      </c>
    </row>
    <row r="42" spans="1:21">
      <c r="A42" s="134" t="s">
        <v>291</v>
      </c>
      <c r="B42" s="133" t="s">
        <v>272</v>
      </c>
      <c r="C42" s="133" t="s">
        <v>336</v>
      </c>
      <c r="D42" s="298" t="s">
        <v>361</v>
      </c>
      <c r="E42" s="298" t="s">
        <v>360</v>
      </c>
      <c r="F42" s="299">
        <v>108.06</v>
      </c>
      <c r="G42" s="300">
        <v>2998</v>
      </c>
      <c r="H42" s="301">
        <v>492000</v>
      </c>
      <c r="I42" s="302">
        <v>4500</v>
      </c>
      <c r="J42" s="303">
        <v>5040</v>
      </c>
      <c r="K42" s="304">
        <v>2280</v>
      </c>
      <c r="L42" s="305">
        <v>24.2</v>
      </c>
      <c r="M42" s="306">
        <f>'[1]111中小學油料費'!P30</f>
        <v>45587.199999999997</v>
      </c>
      <c r="N42" s="300">
        <v>25500</v>
      </c>
      <c r="O42" s="300">
        <v>10895</v>
      </c>
      <c r="P42" s="302">
        <v>21</v>
      </c>
      <c r="Q42" s="300">
        <f t="shared" si="6"/>
        <v>12600</v>
      </c>
      <c r="R42" s="307">
        <v>600</v>
      </c>
      <c r="S42" s="308" t="s">
        <v>328</v>
      </c>
      <c r="T42" s="300">
        <f t="shared" ref="T42:T45" si="8">H42+I42+J42+M42+N42+O42+Q42+R42</f>
        <v>596722.19999999995</v>
      </c>
      <c r="U42" s="132"/>
    </row>
    <row r="43" spans="1:21" s="44" customFormat="1">
      <c r="A43" s="565" t="s">
        <v>292</v>
      </c>
      <c r="B43" s="133" t="s">
        <v>272</v>
      </c>
      <c r="C43" s="133" t="s">
        <v>336</v>
      </c>
      <c r="D43" s="298" t="s">
        <v>335</v>
      </c>
      <c r="E43" s="298" t="s">
        <v>334</v>
      </c>
      <c r="F43" s="299">
        <v>108.11</v>
      </c>
      <c r="G43" s="300">
        <v>2998</v>
      </c>
      <c r="H43" s="301">
        <v>492000</v>
      </c>
      <c r="I43" s="302">
        <v>4500</v>
      </c>
      <c r="J43" s="303">
        <v>5040</v>
      </c>
      <c r="K43" s="304">
        <v>2280</v>
      </c>
      <c r="L43" s="305">
        <v>24.2</v>
      </c>
      <c r="M43" s="306">
        <f>'[1]111中小學油料費'!P31</f>
        <v>35270.400000000001</v>
      </c>
      <c r="N43" s="300">
        <v>25500</v>
      </c>
      <c r="O43" s="300">
        <v>10895</v>
      </c>
      <c r="P43" s="302">
        <v>21</v>
      </c>
      <c r="Q43" s="300">
        <f t="shared" si="6"/>
        <v>12600</v>
      </c>
      <c r="R43" s="307">
        <v>600</v>
      </c>
      <c r="S43" s="308" t="s">
        <v>328</v>
      </c>
      <c r="T43" s="300">
        <f t="shared" si="8"/>
        <v>586405.4</v>
      </c>
      <c r="U43" s="135"/>
    </row>
    <row r="44" spans="1:21" s="44" customFormat="1">
      <c r="A44" s="566"/>
      <c r="B44" s="334" t="s">
        <v>1322</v>
      </c>
      <c r="C44" s="335" t="s">
        <v>1351</v>
      </c>
      <c r="D44" s="336" t="s">
        <v>1352</v>
      </c>
      <c r="E44" s="336" t="s">
        <v>1353</v>
      </c>
      <c r="F44" s="337">
        <v>104.11</v>
      </c>
      <c r="G44" s="338">
        <v>2378</v>
      </c>
      <c r="H44" s="339">
        <v>200213</v>
      </c>
      <c r="I44" s="340">
        <v>11230</v>
      </c>
      <c r="J44" s="341">
        <v>6180</v>
      </c>
      <c r="K44" s="342">
        <v>1400</v>
      </c>
      <c r="L44" s="343">
        <v>28</v>
      </c>
      <c r="M44" s="344">
        <f>K44*L44</f>
        <v>39200</v>
      </c>
      <c r="N44" s="345">
        <v>34000</v>
      </c>
      <c r="O44" s="345">
        <v>2483</v>
      </c>
      <c r="P44" s="345">
        <v>19</v>
      </c>
      <c r="Q44" s="345">
        <f t="shared" si="6"/>
        <v>11400</v>
      </c>
      <c r="R44" s="345">
        <v>1200</v>
      </c>
      <c r="S44" s="345"/>
      <c r="T44" s="345">
        <f t="shared" si="8"/>
        <v>305906</v>
      </c>
      <c r="U44" s="346" t="s">
        <v>1354</v>
      </c>
    </row>
    <row r="45" spans="1:21">
      <c r="A45" s="135" t="s">
        <v>302</v>
      </c>
      <c r="B45" s="133" t="s">
        <v>272</v>
      </c>
      <c r="C45" s="133" t="s">
        <v>336</v>
      </c>
      <c r="D45" s="298" t="s">
        <v>359</v>
      </c>
      <c r="E45" s="298" t="s">
        <v>358</v>
      </c>
      <c r="F45" s="299">
        <v>108.12</v>
      </c>
      <c r="G45" s="300">
        <v>2998</v>
      </c>
      <c r="H45" s="301">
        <v>491000</v>
      </c>
      <c r="I45" s="302">
        <v>4500</v>
      </c>
      <c r="J45" s="303">
        <v>5040</v>
      </c>
      <c r="K45" s="304">
        <v>2280</v>
      </c>
      <c r="L45" s="305">
        <v>24.2</v>
      </c>
      <c r="M45" s="347">
        <f>'[1]111中小學油料費'!P32</f>
        <v>68456.800000000003</v>
      </c>
      <c r="N45" s="300">
        <v>25500</v>
      </c>
      <c r="O45" s="300">
        <v>10895</v>
      </c>
      <c r="P45" s="329">
        <v>21</v>
      </c>
      <c r="Q45" s="300">
        <f t="shared" si="6"/>
        <v>12600</v>
      </c>
      <c r="R45" s="307">
        <v>600</v>
      </c>
      <c r="S45" s="308" t="s">
        <v>328</v>
      </c>
      <c r="T45" s="300">
        <f t="shared" si="8"/>
        <v>618591.80000000005</v>
      </c>
      <c r="U45" s="132"/>
    </row>
    <row r="46" spans="1:21">
      <c r="A46" s="284" t="s">
        <v>357</v>
      </c>
      <c r="B46" s="285" t="s">
        <v>274</v>
      </c>
      <c r="C46" s="285" t="s">
        <v>275</v>
      </c>
      <c r="D46" s="286" t="s">
        <v>303</v>
      </c>
      <c r="E46" s="286" t="s">
        <v>304</v>
      </c>
      <c r="F46" s="287">
        <v>102.09</v>
      </c>
      <c r="G46" s="288">
        <v>1998</v>
      </c>
      <c r="H46" s="289">
        <v>491075</v>
      </c>
      <c r="I46" s="290">
        <v>11230</v>
      </c>
      <c r="J46" s="291">
        <v>6180</v>
      </c>
      <c r="K46" s="292">
        <v>1400</v>
      </c>
      <c r="L46" s="293">
        <v>28</v>
      </c>
      <c r="M46" s="294">
        <f>K46*L46</f>
        <v>39200</v>
      </c>
      <c r="N46" s="288">
        <v>51000</v>
      </c>
      <c r="O46" s="288">
        <v>2483</v>
      </c>
      <c r="P46" s="290">
        <v>8</v>
      </c>
      <c r="Q46" s="288">
        <f>P46*600</f>
        <v>4800</v>
      </c>
      <c r="R46" s="288">
        <v>1200</v>
      </c>
      <c r="S46" s="295" t="s">
        <v>328</v>
      </c>
      <c r="T46" s="288">
        <f>H46+I46+J46+M46+N46+O46+Q46+R46</f>
        <v>607168</v>
      </c>
      <c r="U46" s="285" t="s">
        <v>327</v>
      </c>
    </row>
    <row r="47" spans="1:21">
      <c r="A47" s="134" t="s">
        <v>293</v>
      </c>
      <c r="B47" s="133" t="s">
        <v>272</v>
      </c>
      <c r="C47" s="133" t="s">
        <v>336</v>
      </c>
      <c r="D47" s="298" t="s">
        <v>356</v>
      </c>
      <c r="E47" s="298" t="s">
        <v>355</v>
      </c>
      <c r="F47" s="299">
        <v>108.12</v>
      </c>
      <c r="G47" s="300">
        <v>2998</v>
      </c>
      <c r="H47" s="301">
        <v>491000</v>
      </c>
      <c r="I47" s="302">
        <v>4500</v>
      </c>
      <c r="J47" s="303">
        <v>5040</v>
      </c>
      <c r="K47" s="304">
        <v>2280</v>
      </c>
      <c r="L47" s="305">
        <v>24.2</v>
      </c>
      <c r="M47" s="306">
        <f>'[1]111中小學油料費'!P33</f>
        <v>54871</v>
      </c>
      <c r="N47" s="300">
        <v>25500</v>
      </c>
      <c r="O47" s="300">
        <v>10895</v>
      </c>
      <c r="P47" s="302">
        <v>21</v>
      </c>
      <c r="Q47" s="300">
        <f t="shared" ref="Q47:Q56" si="9">P47*600</f>
        <v>12600</v>
      </c>
      <c r="R47" s="307">
        <v>600</v>
      </c>
      <c r="S47" s="308" t="s">
        <v>328</v>
      </c>
      <c r="T47" s="300">
        <f t="shared" ref="T47:T56" si="10">H47+I47+J47+M47+N47+O47+Q47+R47</f>
        <v>605006</v>
      </c>
      <c r="U47" s="132"/>
    </row>
    <row r="48" spans="1:21">
      <c r="A48" s="134" t="s">
        <v>294</v>
      </c>
      <c r="B48" s="133" t="s">
        <v>272</v>
      </c>
      <c r="C48" s="133" t="s">
        <v>336</v>
      </c>
      <c r="D48" s="298" t="s">
        <v>354</v>
      </c>
      <c r="E48" s="298" t="s">
        <v>353</v>
      </c>
      <c r="F48" s="299">
        <v>107.08</v>
      </c>
      <c r="G48" s="300">
        <v>2998</v>
      </c>
      <c r="H48" s="301">
        <v>491000</v>
      </c>
      <c r="I48" s="302">
        <v>4500</v>
      </c>
      <c r="J48" s="303">
        <v>5040</v>
      </c>
      <c r="K48" s="304">
        <v>2280</v>
      </c>
      <c r="L48" s="305">
        <v>24.2</v>
      </c>
      <c r="M48" s="306">
        <f>'[1]111中小學油料費'!P34</f>
        <v>54871.8</v>
      </c>
      <c r="N48" s="300">
        <v>25500</v>
      </c>
      <c r="O48" s="300">
        <v>10895</v>
      </c>
      <c r="P48" s="302">
        <v>21</v>
      </c>
      <c r="Q48" s="300">
        <f t="shared" si="9"/>
        <v>12600</v>
      </c>
      <c r="R48" s="307">
        <v>600</v>
      </c>
      <c r="S48" s="308" t="s">
        <v>328</v>
      </c>
      <c r="T48" s="300">
        <f t="shared" si="10"/>
        <v>605006.80000000005</v>
      </c>
      <c r="U48" s="132"/>
    </row>
    <row r="49" spans="1:21">
      <c r="A49" s="135" t="s">
        <v>295</v>
      </c>
      <c r="B49" s="73" t="s">
        <v>272</v>
      </c>
      <c r="C49" s="73" t="s">
        <v>352</v>
      </c>
      <c r="D49" s="348" t="s">
        <v>351</v>
      </c>
      <c r="E49" s="348" t="s">
        <v>350</v>
      </c>
      <c r="F49" s="349">
        <v>109.02</v>
      </c>
      <c r="G49" s="307">
        <v>7790</v>
      </c>
      <c r="H49" s="301">
        <v>491000</v>
      </c>
      <c r="I49" s="302">
        <v>11700</v>
      </c>
      <c r="J49" s="303">
        <v>10998</v>
      </c>
      <c r="K49" s="304">
        <v>2280</v>
      </c>
      <c r="L49" s="305">
        <v>24.2</v>
      </c>
      <c r="M49" s="306">
        <f>'[1]111中小學油料費'!P35</f>
        <v>63332.200000000004</v>
      </c>
      <c r="N49" s="300">
        <v>25500</v>
      </c>
      <c r="O49" s="300">
        <v>10895</v>
      </c>
      <c r="P49" s="302">
        <v>44</v>
      </c>
      <c r="Q49" s="300">
        <f t="shared" si="9"/>
        <v>26400</v>
      </c>
      <c r="R49" s="307">
        <v>1200</v>
      </c>
      <c r="S49" s="308" t="s">
        <v>328</v>
      </c>
      <c r="T49" s="300">
        <f t="shared" si="10"/>
        <v>641025.19999999995</v>
      </c>
      <c r="U49" s="132"/>
    </row>
    <row r="50" spans="1:21" s="44" customFormat="1">
      <c r="A50" s="567" t="s">
        <v>296</v>
      </c>
      <c r="B50" s="73" t="s">
        <v>272</v>
      </c>
      <c r="C50" s="211" t="s">
        <v>336</v>
      </c>
      <c r="D50" s="311" t="s">
        <v>1355</v>
      </c>
      <c r="E50" s="311" t="s">
        <v>1356</v>
      </c>
      <c r="F50" s="308">
        <v>109.12</v>
      </c>
      <c r="G50" s="300">
        <v>2998</v>
      </c>
      <c r="H50" s="301">
        <v>491000</v>
      </c>
      <c r="I50" s="302">
        <v>4500</v>
      </c>
      <c r="J50" s="303">
        <v>5040</v>
      </c>
      <c r="K50" s="304">
        <v>2280</v>
      </c>
      <c r="L50" s="305">
        <v>24.2</v>
      </c>
      <c r="M50" s="306">
        <f>'[1]111中小學油料費'!P36</f>
        <v>34337</v>
      </c>
      <c r="N50" s="300">
        <v>8500</v>
      </c>
      <c r="O50" s="300">
        <v>10895</v>
      </c>
      <c r="P50" s="302">
        <v>21</v>
      </c>
      <c r="Q50" s="300">
        <f t="shared" si="9"/>
        <v>12600</v>
      </c>
      <c r="R50" s="307">
        <v>600</v>
      </c>
      <c r="S50" s="308" t="s">
        <v>328</v>
      </c>
      <c r="T50" s="300">
        <f t="shared" si="10"/>
        <v>567472</v>
      </c>
      <c r="U50" s="330"/>
    </row>
    <row r="51" spans="1:21" s="44" customFormat="1">
      <c r="A51" s="568"/>
      <c r="B51" s="334" t="s">
        <v>1322</v>
      </c>
      <c r="C51" s="335" t="s">
        <v>1351</v>
      </c>
      <c r="D51" s="336" t="s">
        <v>1357</v>
      </c>
      <c r="E51" s="336" t="s">
        <v>1358</v>
      </c>
      <c r="F51" s="350">
        <v>104.1</v>
      </c>
      <c r="G51" s="345">
        <v>2378</v>
      </c>
      <c r="H51" s="339">
        <v>200213</v>
      </c>
      <c r="I51" s="340">
        <v>11230</v>
      </c>
      <c r="J51" s="341">
        <v>6180</v>
      </c>
      <c r="K51" s="342">
        <v>1400</v>
      </c>
      <c r="L51" s="343">
        <v>28</v>
      </c>
      <c r="M51" s="344">
        <f>K51*L51</f>
        <v>39200</v>
      </c>
      <c r="N51" s="345">
        <v>34000</v>
      </c>
      <c r="O51" s="345">
        <v>2483</v>
      </c>
      <c r="P51" s="340">
        <v>19</v>
      </c>
      <c r="Q51" s="345">
        <f t="shared" si="9"/>
        <v>11400</v>
      </c>
      <c r="R51" s="345">
        <v>1200</v>
      </c>
      <c r="S51" s="351"/>
      <c r="T51" s="345">
        <f t="shared" si="10"/>
        <v>305906</v>
      </c>
      <c r="U51" s="346" t="s">
        <v>1354</v>
      </c>
    </row>
    <row r="52" spans="1:21" s="44" customFormat="1">
      <c r="A52" s="135" t="s">
        <v>297</v>
      </c>
      <c r="B52" s="73" t="s">
        <v>272</v>
      </c>
      <c r="C52" s="133" t="s">
        <v>336</v>
      </c>
      <c r="D52" s="298" t="s">
        <v>349</v>
      </c>
      <c r="E52" s="298" t="s">
        <v>348</v>
      </c>
      <c r="F52" s="299">
        <v>108.11</v>
      </c>
      <c r="G52" s="315">
        <v>2998</v>
      </c>
      <c r="H52" s="301">
        <v>491000</v>
      </c>
      <c r="I52" s="302">
        <v>4500</v>
      </c>
      <c r="J52" s="303">
        <v>5040</v>
      </c>
      <c r="K52" s="304">
        <v>2280</v>
      </c>
      <c r="L52" s="305">
        <v>24.2</v>
      </c>
      <c r="M52" s="306">
        <f>'[1]111中小學油料費'!P37</f>
        <v>36118</v>
      </c>
      <c r="N52" s="300">
        <v>25500</v>
      </c>
      <c r="O52" s="300">
        <v>10895</v>
      </c>
      <c r="P52" s="302">
        <v>21</v>
      </c>
      <c r="Q52" s="300">
        <f t="shared" si="9"/>
        <v>12600</v>
      </c>
      <c r="R52" s="307">
        <v>600</v>
      </c>
      <c r="S52" s="308" t="s">
        <v>328</v>
      </c>
      <c r="T52" s="300">
        <f t="shared" si="10"/>
        <v>586253</v>
      </c>
      <c r="U52" s="330"/>
    </row>
    <row r="53" spans="1:21" s="44" customFormat="1">
      <c r="A53" s="565" t="s">
        <v>298</v>
      </c>
      <c r="B53" s="73" t="s">
        <v>272</v>
      </c>
      <c r="C53" s="211" t="s">
        <v>336</v>
      </c>
      <c r="D53" s="311" t="s">
        <v>1359</v>
      </c>
      <c r="E53" s="311" t="s">
        <v>1360</v>
      </c>
      <c r="F53" s="312" t="s">
        <v>1295</v>
      </c>
      <c r="G53" s="300">
        <v>2998</v>
      </c>
      <c r="H53" s="301">
        <v>491000</v>
      </c>
      <c r="I53" s="302">
        <v>4500</v>
      </c>
      <c r="J53" s="303">
        <v>5040</v>
      </c>
      <c r="K53" s="304">
        <v>2280</v>
      </c>
      <c r="L53" s="305">
        <v>24.2</v>
      </c>
      <c r="M53" s="306">
        <f>'[1]111中小學油料費'!P38</f>
        <v>52602</v>
      </c>
      <c r="N53" s="300">
        <v>8500</v>
      </c>
      <c r="O53" s="300">
        <v>10895</v>
      </c>
      <c r="P53" s="302">
        <v>21</v>
      </c>
      <c r="Q53" s="300">
        <f t="shared" si="9"/>
        <v>12600</v>
      </c>
      <c r="R53" s="307">
        <v>600</v>
      </c>
      <c r="S53" s="308" t="s">
        <v>328</v>
      </c>
      <c r="T53" s="300">
        <f t="shared" si="10"/>
        <v>585737</v>
      </c>
      <c r="U53" s="330"/>
    </row>
    <row r="54" spans="1:21" s="44" customFormat="1">
      <c r="A54" s="566"/>
      <c r="B54" s="352" t="s">
        <v>1322</v>
      </c>
      <c r="C54" s="353" t="s">
        <v>1361</v>
      </c>
      <c r="D54" s="354" t="s">
        <v>1362</v>
      </c>
      <c r="E54" s="355" t="s">
        <v>1363</v>
      </c>
      <c r="F54" s="356" t="s">
        <v>1364</v>
      </c>
      <c r="G54" s="345">
        <v>2378</v>
      </c>
      <c r="H54" s="339">
        <v>200213</v>
      </c>
      <c r="I54" s="340">
        <v>11230</v>
      </c>
      <c r="J54" s="341">
        <v>6180</v>
      </c>
      <c r="K54" s="342">
        <v>1400</v>
      </c>
      <c r="L54" s="357">
        <v>28</v>
      </c>
      <c r="M54" s="344">
        <f>K54*L54</f>
        <v>39200</v>
      </c>
      <c r="N54" s="345">
        <v>8500</v>
      </c>
      <c r="O54" s="345">
        <v>2483</v>
      </c>
      <c r="P54" s="340">
        <v>19</v>
      </c>
      <c r="Q54" s="345">
        <f t="shared" si="9"/>
        <v>11400</v>
      </c>
      <c r="R54" s="345">
        <v>600</v>
      </c>
      <c r="S54" s="351"/>
      <c r="T54" s="345">
        <f t="shared" si="10"/>
        <v>279806</v>
      </c>
      <c r="U54" s="346" t="s">
        <v>1354</v>
      </c>
    </row>
    <row r="55" spans="1:21" s="44" customFormat="1">
      <c r="A55" s="565" t="s">
        <v>299</v>
      </c>
      <c r="B55" s="133" t="s">
        <v>272</v>
      </c>
      <c r="C55" s="133" t="s">
        <v>277</v>
      </c>
      <c r="D55" s="298" t="s">
        <v>300</v>
      </c>
      <c r="E55" s="298" t="s">
        <v>1365</v>
      </c>
      <c r="F55" s="299">
        <v>100.11</v>
      </c>
      <c r="G55" s="300">
        <v>4009</v>
      </c>
      <c r="H55" s="301">
        <v>492000</v>
      </c>
      <c r="I55" s="302">
        <v>6300</v>
      </c>
      <c r="J55" s="303">
        <v>6876</v>
      </c>
      <c r="K55" s="304">
        <v>2280</v>
      </c>
      <c r="L55" s="305">
        <v>24.2</v>
      </c>
      <c r="M55" s="306">
        <f>'[1]111中小學油料費'!P39</f>
        <v>45587.199999999997</v>
      </c>
      <c r="N55" s="300">
        <v>51000</v>
      </c>
      <c r="O55" s="300">
        <v>10895</v>
      </c>
      <c r="P55" s="302">
        <v>21</v>
      </c>
      <c r="Q55" s="300">
        <f t="shared" si="9"/>
        <v>12600</v>
      </c>
      <c r="R55" s="307">
        <v>1200</v>
      </c>
      <c r="S55" s="308" t="s">
        <v>328</v>
      </c>
      <c r="T55" s="300">
        <f t="shared" si="10"/>
        <v>626458.19999999995</v>
      </c>
      <c r="U55" s="330"/>
    </row>
    <row r="56" spans="1:21" s="44" customFormat="1">
      <c r="A56" s="566"/>
      <c r="B56" s="352" t="s">
        <v>1322</v>
      </c>
      <c r="C56" s="353" t="s">
        <v>1361</v>
      </c>
      <c r="D56" s="354" t="s">
        <v>1366</v>
      </c>
      <c r="E56" s="355" t="s">
        <v>1367</v>
      </c>
      <c r="F56" s="337">
        <v>109.05</v>
      </c>
      <c r="G56" s="345">
        <v>2378</v>
      </c>
      <c r="H56" s="339">
        <v>200213</v>
      </c>
      <c r="I56" s="340">
        <v>11230</v>
      </c>
      <c r="J56" s="341">
        <v>6180</v>
      </c>
      <c r="K56" s="342">
        <v>1400</v>
      </c>
      <c r="L56" s="357">
        <v>28</v>
      </c>
      <c r="M56" s="344">
        <f>K56*L56</f>
        <v>39200</v>
      </c>
      <c r="N56" s="345">
        <v>8500</v>
      </c>
      <c r="O56" s="345">
        <v>2483</v>
      </c>
      <c r="P56" s="340">
        <v>19</v>
      </c>
      <c r="Q56" s="345">
        <f t="shared" si="9"/>
        <v>11400</v>
      </c>
      <c r="R56" s="345">
        <v>600</v>
      </c>
      <c r="S56" s="351"/>
      <c r="T56" s="345">
        <f t="shared" si="10"/>
        <v>279806</v>
      </c>
      <c r="U56" s="346" t="s">
        <v>1354</v>
      </c>
    </row>
    <row r="57" spans="1:21">
      <c r="A57" s="284" t="s">
        <v>347</v>
      </c>
      <c r="B57" s="285" t="s">
        <v>272</v>
      </c>
      <c r="C57" s="285" t="s">
        <v>273</v>
      </c>
      <c r="D57" s="286" t="s">
        <v>346</v>
      </c>
      <c r="E57" s="286" t="s">
        <v>345</v>
      </c>
      <c r="F57" s="287">
        <v>109.05</v>
      </c>
      <c r="G57" s="288">
        <v>4009</v>
      </c>
      <c r="H57" s="289">
        <v>491075</v>
      </c>
      <c r="I57" s="290">
        <v>6300</v>
      </c>
      <c r="J57" s="291">
        <v>6876</v>
      </c>
      <c r="K57" s="292">
        <v>2000</v>
      </c>
      <c r="L57" s="293">
        <v>24.2</v>
      </c>
      <c r="M57" s="294">
        <f>K57*L57</f>
        <v>48400</v>
      </c>
      <c r="N57" s="288">
        <v>25500</v>
      </c>
      <c r="O57" s="288">
        <v>10895</v>
      </c>
      <c r="P57" s="290">
        <v>17</v>
      </c>
      <c r="Q57" s="288">
        <f>P57*600</f>
        <v>10200</v>
      </c>
      <c r="R57" s="288">
        <v>600</v>
      </c>
      <c r="S57" s="295" t="s">
        <v>328</v>
      </c>
      <c r="T57" s="288">
        <f>H57+I57+J57+M57+N57+O57+Q57+R57</f>
        <v>599846</v>
      </c>
      <c r="U57" s="285" t="s">
        <v>327</v>
      </c>
    </row>
    <row r="58" spans="1:21">
      <c r="A58" s="134" t="s">
        <v>301</v>
      </c>
      <c r="B58" s="133" t="s">
        <v>272</v>
      </c>
      <c r="C58" s="211" t="s">
        <v>277</v>
      </c>
      <c r="D58" s="311" t="s">
        <v>1368</v>
      </c>
      <c r="E58" s="311" t="s">
        <v>1369</v>
      </c>
      <c r="F58" s="312" t="s">
        <v>1295</v>
      </c>
      <c r="G58" s="300">
        <v>7684</v>
      </c>
      <c r="H58" s="301">
        <v>491000</v>
      </c>
      <c r="I58" s="302">
        <v>11700</v>
      </c>
      <c r="J58" s="303">
        <v>10998</v>
      </c>
      <c r="K58" s="304">
        <v>2280</v>
      </c>
      <c r="L58" s="305">
        <v>24.2</v>
      </c>
      <c r="M58" s="306">
        <f>'[1]111中小學油料費'!P40</f>
        <v>57555</v>
      </c>
      <c r="N58" s="300">
        <v>8500</v>
      </c>
      <c r="O58" s="300">
        <v>10895</v>
      </c>
      <c r="P58" s="302">
        <v>42</v>
      </c>
      <c r="Q58" s="300">
        <f t="shared" ref="Q58" si="11">P58*600</f>
        <v>25200</v>
      </c>
      <c r="R58" s="307">
        <v>600</v>
      </c>
      <c r="S58" s="308" t="s">
        <v>328</v>
      </c>
      <c r="T58" s="300">
        <f t="shared" ref="T58:T59" si="12">H58+I58+J58+M58+N58+O58+Q58+R58</f>
        <v>616448</v>
      </c>
      <c r="U58" s="132"/>
    </row>
    <row r="59" spans="1:21">
      <c r="A59" s="358" t="s">
        <v>1370</v>
      </c>
      <c r="B59" s="133" t="s">
        <v>1371</v>
      </c>
      <c r="C59" s="133" t="s">
        <v>1372</v>
      </c>
      <c r="D59" s="298" t="s">
        <v>1373</v>
      </c>
      <c r="E59" s="298" t="s">
        <v>1374</v>
      </c>
      <c r="F59" s="299">
        <v>90.07</v>
      </c>
      <c r="G59" s="359">
        <v>120.5</v>
      </c>
      <c r="H59" s="360">
        <v>0</v>
      </c>
      <c r="I59" s="361">
        <v>0</v>
      </c>
      <c r="J59" s="362">
        <v>450</v>
      </c>
      <c r="K59" s="363">
        <v>312</v>
      </c>
      <c r="L59" s="328">
        <v>28</v>
      </c>
      <c r="M59" s="364">
        <f>K59*L59</f>
        <v>8736</v>
      </c>
      <c r="N59" s="307">
        <v>1700</v>
      </c>
      <c r="O59" s="300">
        <v>711</v>
      </c>
      <c r="P59" s="365"/>
      <c r="Q59" s="300"/>
      <c r="R59" s="366">
        <v>0</v>
      </c>
      <c r="S59" s="308" t="s">
        <v>328</v>
      </c>
      <c r="T59" s="300">
        <f t="shared" si="12"/>
        <v>11597</v>
      </c>
      <c r="U59" s="367"/>
    </row>
    <row r="60" spans="1:21">
      <c r="A60" s="368" t="s">
        <v>1375</v>
      </c>
      <c r="B60" s="369"/>
      <c r="C60" s="369"/>
      <c r="D60" s="369"/>
      <c r="E60" s="369"/>
      <c r="F60" s="370"/>
      <c r="G60" s="371"/>
      <c r="H60" s="372"/>
      <c r="I60" s="373">
        <f>I78+I79+I80+I81+I82</f>
        <v>56020</v>
      </c>
      <c r="J60" s="373">
        <f>J78+J79+J80+J81+J82</f>
        <v>30540</v>
      </c>
      <c r="K60" s="373">
        <f>K78+K79+K80+K81+K82</f>
        <v>6672</v>
      </c>
      <c r="L60" s="374"/>
      <c r="M60" s="375">
        <f>M78+M79+M80+M81+M82</f>
        <v>186816</v>
      </c>
      <c r="N60" s="375">
        <f t="shared" ref="N60:O60" si="13">N78+N79+N80+N81+N82</f>
        <v>153000</v>
      </c>
      <c r="O60" s="375">
        <f t="shared" si="13"/>
        <v>9932</v>
      </c>
      <c r="P60" s="376"/>
      <c r="Q60" s="375"/>
      <c r="R60" s="375">
        <f>R78+R79+R80+R81+R82</f>
        <v>2850</v>
      </c>
      <c r="S60" s="377"/>
      <c r="T60" s="375">
        <f>H60+I60+J60+M60+N60+O60+Q60+R60</f>
        <v>439158</v>
      </c>
      <c r="U60" s="378"/>
    </row>
    <row r="61" spans="1:21">
      <c r="A61" s="43" t="s">
        <v>344</v>
      </c>
      <c r="L61" s="379"/>
    </row>
    <row r="62" spans="1:21">
      <c r="A62" s="380" t="s">
        <v>343</v>
      </c>
      <c r="B62" s="381" t="s">
        <v>1318</v>
      </c>
      <c r="C62" s="382" t="s">
        <v>1319</v>
      </c>
      <c r="D62" s="383" t="s">
        <v>1320</v>
      </c>
      <c r="E62" s="384" t="s">
        <v>1321</v>
      </c>
      <c r="F62" s="337">
        <v>109.05</v>
      </c>
      <c r="G62" s="345">
        <v>4009</v>
      </c>
      <c r="H62" s="339">
        <v>491075</v>
      </c>
      <c r="I62" s="340">
        <v>6300</v>
      </c>
      <c r="J62" s="341">
        <v>6876</v>
      </c>
      <c r="K62" s="342">
        <v>2200</v>
      </c>
      <c r="L62" s="357">
        <v>24.2</v>
      </c>
      <c r="M62" s="344">
        <f t="shared" ref="M62:M63" si="14">K62*L62</f>
        <v>53240</v>
      </c>
      <c r="N62" s="345">
        <v>25500</v>
      </c>
      <c r="O62" s="345">
        <v>10895</v>
      </c>
      <c r="P62" s="340">
        <v>17</v>
      </c>
      <c r="Q62" s="345">
        <f t="shared" ref="Q62:Q77" si="15">P62*600</f>
        <v>10200</v>
      </c>
      <c r="R62" s="345">
        <v>600</v>
      </c>
      <c r="S62" s="351" t="s">
        <v>328</v>
      </c>
      <c r="T62" s="345">
        <f>H62+I62+J62+M62+N62+O62+Q62+R62</f>
        <v>604686</v>
      </c>
      <c r="U62" s="380" t="s">
        <v>327</v>
      </c>
    </row>
    <row r="63" spans="1:21">
      <c r="A63" s="380" t="s">
        <v>342</v>
      </c>
      <c r="B63" s="381" t="s">
        <v>1322</v>
      </c>
      <c r="C63" s="382" t="s">
        <v>1323</v>
      </c>
      <c r="D63" s="385" t="s">
        <v>1324</v>
      </c>
      <c r="E63" s="336" t="s">
        <v>1325</v>
      </c>
      <c r="F63" s="337">
        <v>109.12</v>
      </c>
      <c r="G63" s="386">
        <v>1968</v>
      </c>
      <c r="H63" s="339">
        <v>491075</v>
      </c>
      <c r="I63" s="340">
        <v>11230</v>
      </c>
      <c r="J63" s="341">
        <v>3708</v>
      </c>
      <c r="K63" s="342">
        <v>1300</v>
      </c>
      <c r="L63" s="357">
        <v>24.2</v>
      </c>
      <c r="M63" s="344">
        <f t="shared" si="14"/>
        <v>31460</v>
      </c>
      <c r="N63" s="345">
        <v>8500</v>
      </c>
      <c r="O63" s="345">
        <v>2483</v>
      </c>
      <c r="P63" s="340">
        <v>6</v>
      </c>
      <c r="Q63" s="345">
        <f t="shared" si="15"/>
        <v>3600</v>
      </c>
      <c r="R63" s="345">
        <v>600</v>
      </c>
      <c r="S63" s="351"/>
      <c r="T63" s="345">
        <f>H63+I63+J63+M63+N63+O63+Q63+R63</f>
        <v>552656</v>
      </c>
      <c r="U63" s="380" t="s">
        <v>327</v>
      </c>
    </row>
    <row r="64" spans="1:21">
      <c r="A64" s="130" t="s">
        <v>305</v>
      </c>
      <c r="B64" s="387" t="s">
        <v>1318</v>
      </c>
      <c r="C64" s="388" t="s">
        <v>1319</v>
      </c>
      <c r="D64" s="389" t="s">
        <v>1328</v>
      </c>
      <c r="E64" s="390" t="s">
        <v>1329</v>
      </c>
      <c r="F64" s="391">
        <v>109.05</v>
      </c>
      <c r="G64" s="392">
        <v>4009</v>
      </c>
      <c r="H64" s="393">
        <v>491075</v>
      </c>
      <c r="I64" s="394">
        <v>6300</v>
      </c>
      <c r="J64" s="395">
        <v>6876</v>
      </c>
      <c r="K64" s="396">
        <v>2605</v>
      </c>
      <c r="L64" s="397">
        <v>24.2</v>
      </c>
      <c r="M64" s="398">
        <f>K64*L64</f>
        <v>63041</v>
      </c>
      <c r="N64" s="392">
        <v>25500</v>
      </c>
      <c r="O64" s="392">
        <v>10895</v>
      </c>
      <c r="P64" s="394">
        <v>17</v>
      </c>
      <c r="Q64" s="392">
        <f t="shared" si="15"/>
        <v>10200</v>
      </c>
      <c r="R64" s="392">
        <v>600</v>
      </c>
      <c r="S64" s="399" t="s">
        <v>328</v>
      </c>
      <c r="T64" s="392">
        <f>H64+I64+J64+M64+N64+O64+Q64+R64</f>
        <v>614487</v>
      </c>
      <c r="U64" s="130" t="s">
        <v>327</v>
      </c>
    </row>
    <row r="65" spans="1:21">
      <c r="A65" s="130" t="s">
        <v>341</v>
      </c>
      <c r="B65" s="400" t="s">
        <v>1322</v>
      </c>
      <c r="C65" s="401" t="s">
        <v>1330</v>
      </c>
      <c r="D65" s="402" t="s">
        <v>1331</v>
      </c>
      <c r="E65" s="403" t="s">
        <v>1332</v>
      </c>
      <c r="F65" s="391">
        <v>103.06</v>
      </c>
      <c r="G65" s="392">
        <v>1968</v>
      </c>
      <c r="H65" s="393">
        <v>239429</v>
      </c>
      <c r="I65" s="394">
        <v>11230</v>
      </c>
      <c r="J65" s="395">
        <v>6180</v>
      </c>
      <c r="K65" s="396">
        <v>1607</v>
      </c>
      <c r="L65" s="404">
        <v>28</v>
      </c>
      <c r="M65" s="398">
        <f>K65*L65</f>
        <v>44996</v>
      </c>
      <c r="N65" s="392">
        <v>51000</v>
      </c>
      <c r="O65" s="392">
        <v>2483</v>
      </c>
      <c r="P65" s="394">
        <v>6</v>
      </c>
      <c r="Q65" s="392">
        <f t="shared" si="15"/>
        <v>3600</v>
      </c>
      <c r="R65" s="392">
        <v>1200</v>
      </c>
      <c r="S65" s="399"/>
      <c r="T65" s="392">
        <f>H65+I65+J65+M65+N65+O65+Q65+R65</f>
        <v>360118</v>
      </c>
      <c r="U65" s="130" t="s">
        <v>340</v>
      </c>
    </row>
    <row r="66" spans="1:21">
      <c r="A66" s="346" t="s">
        <v>306</v>
      </c>
      <c r="B66" s="380" t="s">
        <v>272</v>
      </c>
      <c r="C66" s="380" t="s">
        <v>277</v>
      </c>
      <c r="D66" s="405" t="s">
        <v>288</v>
      </c>
      <c r="E66" s="405" t="s">
        <v>1340</v>
      </c>
      <c r="F66" s="337">
        <v>101.08</v>
      </c>
      <c r="G66" s="345">
        <v>4009</v>
      </c>
      <c r="H66" s="339">
        <v>491500</v>
      </c>
      <c r="I66" s="340">
        <v>6300</v>
      </c>
      <c r="J66" s="341">
        <v>6876</v>
      </c>
      <c r="K66" s="342">
        <v>2280</v>
      </c>
      <c r="L66" s="357">
        <v>24.2</v>
      </c>
      <c r="M66" s="406">
        <f>'[1]111中小學油料費'!P27</f>
        <v>44760.4</v>
      </c>
      <c r="N66" s="345">
        <v>51000</v>
      </c>
      <c r="O66" s="345">
        <v>10895</v>
      </c>
      <c r="P66" s="340">
        <v>21</v>
      </c>
      <c r="Q66" s="345">
        <f t="shared" si="15"/>
        <v>12600</v>
      </c>
      <c r="R66" s="345">
        <v>1200</v>
      </c>
      <c r="S66" s="351" t="s">
        <v>328</v>
      </c>
      <c r="T66" s="345">
        <f t="shared" ref="T66:T67" si="16">H66+I66+J66+M66+N66+O66+Q66+R66</f>
        <v>625131.4</v>
      </c>
      <c r="U66" s="407"/>
    </row>
    <row r="67" spans="1:21">
      <c r="A67" s="346" t="s">
        <v>339</v>
      </c>
      <c r="B67" s="334" t="s">
        <v>1322</v>
      </c>
      <c r="C67" s="382" t="s">
        <v>1323</v>
      </c>
      <c r="D67" s="408" t="s">
        <v>1341</v>
      </c>
      <c r="E67" s="384" t="s">
        <v>1342</v>
      </c>
      <c r="F67" s="409" t="s">
        <v>1343</v>
      </c>
      <c r="G67" s="345">
        <v>1995</v>
      </c>
      <c r="H67" s="339">
        <v>491075</v>
      </c>
      <c r="I67" s="340">
        <v>11230</v>
      </c>
      <c r="J67" s="341">
        <v>3708</v>
      </c>
      <c r="K67" s="342">
        <v>1600</v>
      </c>
      <c r="L67" s="410">
        <v>24.2</v>
      </c>
      <c r="M67" s="344">
        <f>K67*L67</f>
        <v>38720</v>
      </c>
      <c r="N67" s="345">
        <v>34000</v>
      </c>
      <c r="O67" s="345">
        <v>2483</v>
      </c>
      <c r="P67" s="340">
        <v>8</v>
      </c>
      <c r="Q67" s="345">
        <f t="shared" si="15"/>
        <v>4800</v>
      </c>
      <c r="R67" s="345">
        <v>600</v>
      </c>
      <c r="S67" s="351"/>
      <c r="T67" s="345">
        <f t="shared" si="16"/>
        <v>586616</v>
      </c>
      <c r="U67" s="380" t="s">
        <v>327</v>
      </c>
    </row>
    <row r="68" spans="1:21">
      <c r="A68" s="411" t="s">
        <v>307</v>
      </c>
      <c r="B68" s="387" t="s">
        <v>1318</v>
      </c>
      <c r="C68" s="388" t="s">
        <v>1319</v>
      </c>
      <c r="D68" s="389" t="s">
        <v>1347</v>
      </c>
      <c r="E68" s="390" t="s">
        <v>1348</v>
      </c>
      <c r="F68" s="391">
        <v>102.01</v>
      </c>
      <c r="G68" s="392">
        <v>4104</v>
      </c>
      <c r="H68" s="393">
        <v>491075</v>
      </c>
      <c r="I68" s="394">
        <v>6300</v>
      </c>
      <c r="J68" s="395">
        <v>6876</v>
      </c>
      <c r="K68" s="396">
        <v>4000</v>
      </c>
      <c r="L68" s="397">
        <v>24.2</v>
      </c>
      <c r="M68" s="398">
        <f>K68*L68</f>
        <v>96800</v>
      </c>
      <c r="N68" s="392">
        <v>51000</v>
      </c>
      <c r="O68" s="392">
        <v>10895</v>
      </c>
      <c r="P68" s="394">
        <v>17</v>
      </c>
      <c r="Q68" s="392">
        <f t="shared" si="15"/>
        <v>10200</v>
      </c>
      <c r="R68" s="392">
        <v>1200</v>
      </c>
      <c r="S68" s="399" t="s">
        <v>328</v>
      </c>
      <c r="T68" s="392">
        <f>H68+I68+J68+M68+N68+O68+Q68+R68</f>
        <v>674346</v>
      </c>
      <c r="U68" s="130" t="s">
        <v>327</v>
      </c>
    </row>
    <row r="69" spans="1:21">
      <c r="A69" s="411" t="s">
        <v>338</v>
      </c>
      <c r="B69" s="400" t="s">
        <v>1322</v>
      </c>
      <c r="C69" s="401" t="s">
        <v>1323</v>
      </c>
      <c r="D69" s="412" t="s">
        <v>1349</v>
      </c>
      <c r="E69" s="403" t="s">
        <v>1350</v>
      </c>
      <c r="F69" s="391">
        <v>105.01</v>
      </c>
      <c r="G69" s="392">
        <v>1995</v>
      </c>
      <c r="H69" s="393">
        <v>239429</v>
      </c>
      <c r="I69" s="394">
        <v>11230</v>
      </c>
      <c r="J69" s="395">
        <v>3708</v>
      </c>
      <c r="K69" s="396">
        <v>2200</v>
      </c>
      <c r="L69" s="397">
        <v>24.2</v>
      </c>
      <c r="M69" s="398">
        <f>K69*L69</f>
        <v>53240</v>
      </c>
      <c r="N69" s="392">
        <v>34000</v>
      </c>
      <c r="O69" s="392">
        <v>2483</v>
      </c>
      <c r="P69" s="394">
        <v>6</v>
      </c>
      <c r="Q69" s="392">
        <f t="shared" si="15"/>
        <v>3600</v>
      </c>
      <c r="R69" s="392">
        <v>1200</v>
      </c>
      <c r="S69" s="399"/>
      <c r="T69" s="392">
        <f>H69+I69+J69+M69+N69+O69+Q69+R69</f>
        <v>348890</v>
      </c>
      <c r="U69" s="130" t="s">
        <v>327</v>
      </c>
    </row>
    <row r="70" spans="1:21">
      <c r="A70" s="380" t="s">
        <v>337</v>
      </c>
      <c r="B70" s="380" t="s">
        <v>272</v>
      </c>
      <c r="C70" s="380" t="s">
        <v>336</v>
      </c>
      <c r="D70" s="405" t="s">
        <v>335</v>
      </c>
      <c r="E70" s="405" t="s">
        <v>334</v>
      </c>
      <c r="F70" s="337">
        <v>108.11</v>
      </c>
      <c r="G70" s="345">
        <v>2998</v>
      </c>
      <c r="H70" s="339">
        <v>492000</v>
      </c>
      <c r="I70" s="340">
        <v>4500</v>
      </c>
      <c r="J70" s="341">
        <v>5040</v>
      </c>
      <c r="K70" s="342">
        <v>2280</v>
      </c>
      <c r="L70" s="357">
        <v>24.2</v>
      </c>
      <c r="M70" s="406">
        <f>'[1]111中小學油料費'!P31</f>
        <v>35270.400000000001</v>
      </c>
      <c r="N70" s="345">
        <v>25500</v>
      </c>
      <c r="O70" s="345">
        <v>10895</v>
      </c>
      <c r="P70" s="340">
        <v>21</v>
      </c>
      <c r="Q70" s="345">
        <f t="shared" si="15"/>
        <v>12600</v>
      </c>
      <c r="R70" s="345">
        <v>600</v>
      </c>
      <c r="S70" s="351" t="s">
        <v>328</v>
      </c>
      <c r="T70" s="345">
        <f t="shared" ref="T70:T77" si="17">H70+I70+J70+M70+N70+O70+Q70+R70</f>
        <v>586405.4</v>
      </c>
      <c r="U70" s="380"/>
    </row>
    <row r="71" spans="1:21">
      <c r="A71" s="346" t="s">
        <v>333</v>
      </c>
      <c r="B71" s="334" t="s">
        <v>1322</v>
      </c>
      <c r="C71" s="335" t="s">
        <v>1351</v>
      </c>
      <c r="D71" s="336" t="s">
        <v>1352</v>
      </c>
      <c r="E71" s="336" t="s">
        <v>1353</v>
      </c>
      <c r="F71" s="337">
        <v>104.11</v>
      </c>
      <c r="G71" s="338">
        <v>2378</v>
      </c>
      <c r="H71" s="339">
        <v>200213</v>
      </c>
      <c r="I71" s="340">
        <v>11230</v>
      </c>
      <c r="J71" s="341">
        <v>6180</v>
      </c>
      <c r="K71" s="342">
        <v>1400</v>
      </c>
      <c r="L71" s="343">
        <v>28</v>
      </c>
      <c r="M71" s="344">
        <f>K71*L71</f>
        <v>39200</v>
      </c>
      <c r="N71" s="345">
        <v>34000</v>
      </c>
      <c r="O71" s="345">
        <v>2483</v>
      </c>
      <c r="P71" s="345">
        <v>19</v>
      </c>
      <c r="Q71" s="345">
        <f t="shared" si="15"/>
        <v>11400</v>
      </c>
      <c r="R71" s="345">
        <v>1200</v>
      </c>
      <c r="S71" s="345"/>
      <c r="T71" s="345">
        <f t="shared" si="17"/>
        <v>305906</v>
      </c>
      <c r="U71" s="380" t="s">
        <v>1354</v>
      </c>
    </row>
    <row r="72" spans="1:21">
      <c r="A72" s="131" t="s">
        <v>332</v>
      </c>
      <c r="B72" s="130" t="s">
        <v>272</v>
      </c>
      <c r="C72" s="130" t="s">
        <v>336</v>
      </c>
      <c r="D72" s="413" t="s">
        <v>1355</v>
      </c>
      <c r="E72" s="413" t="s">
        <v>1356</v>
      </c>
      <c r="F72" s="399">
        <v>109.12</v>
      </c>
      <c r="G72" s="392">
        <v>2998</v>
      </c>
      <c r="H72" s="393">
        <v>491000</v>
      </c>
      <c r="I72" s="394">
        <v>4500</v>
      </c>
      <c r="J72" s="395">
        <v>5040</v>
      </c>
      <c r="K72" s="396">
        <v>2280</v>
      </c>
      <c r="L72" s="397">
        <v>24.2</v>
      </c>
      <c r="M72" s="414">
        <f>'[1]111中小學油料費'!P36</f>
        <v>34337</v>
      </c>
      <c r="N72" s="392">
        <v>8500</v>
      </c>
      <c r="O72" s="392">
        <v>10895</v>
      </c>
      <c r="P72" s="394">
        <v>21</v>
      </c>
      <c r="Q72" s="392">
        <f t="shared" si="15"/>
        <v>12600</v>
      </c>
      <c r="R72" s="392">
        <v>600</v>
      </c>
      <c r="S72" s="399" t="s">
        <v>328</v>
      </c>
      <c r="T72" s="392">
        <f t="shared" si="17"/>
        <v>567472</v>
      </c>
      <c r="U72" s="415"/>
    </row>
    <row r="73" spans="1:21">
      <c r="A73" s="131" t="s">
        <v>331</v>
      </c>
      <c r="B73" s="400" t="s">
        <v>1322</v>
      </c>
      <c r="C73" s="401" t="s">
        <v>1351</v>
      </c>
      <c r="D73" s="403" t="s">
        <v>1357</v>
      </c>
      <c r="E73" s="403" t="s">
        <v>1358</v>
      </c>
      <c r="F73" s="416">
        <v>104.1</v>
      </c>
      <c r="G73" s="392">
        <v>2378</v>
      </c>
      <c r="H73" s="393">
        <v>200213</v>
      </c>
      <c r="I73" s="394">
        <v>11230</v>
      </c>
      <c r="J73" s="395">
        <v>6180</v>
      </c>
      <c r="K73" s="396">
        <v>1400</v>
      </c>
      <c r="L73" s="404">
        <v>28</v>
      </c>
      <c r="M73" s="398">
        <f>K73*L73</f>
        <v>39200</v>
      </c>
      <c r="N73" s="392">
        <v>34000</v>
      </c>
      <c r="O73" s="392">
        <v>2483</v>
      </c>
      <c r="P73" s="394">
        <v>19</v>
      </c>
      <c r="Q73" s="392">
        <f t="shared" si="15"/>
        <v>11400</v>
      </c>
      <c r="R73" s="392">
        <v>1200</v>
      </c>
      <c r="S73" s="399"/>
      <c r="T73" s="392">
        <f t="shared" si="17"/>
        <v>305906</v>
      </c>
      <c r="U73" s="130" t="s">
        <v>1354</v>
      </c>
    </row>
    <row r="74" spans="1:21">
      <c r="A74" s="346" t="s">
        <v>1376</v>
      </c>
      <c r="B74" s="380" t="s">
        <v>272</v>
      </c>
      <c r="C74" s="380" t="s">
        <v>336</v>
      </c>
      <c r="D74" s="417" t="s">
        <v>1359</v>
      </c>
      <c r="E74" s="417" t="s">
        <v>1360</v>
      </c>
      <c r="F74" s="356" t="s">
        <v>1295</v>
      </c>
      <c r="G74" s="345">
        <v>2998</v>
      </c>
      <c r="H74" s="339">
        <v>491000</v>
      </c>
      <c r="I74" s="340">
        <v>4500</v>
      </c>
      <c r="J74" s="341">
        <v>5040</v>
      </c>
      <c r="K74" s="342">
        <v>2280</v>
      </c>
      <c r="L74" s="357">
        <v>24.2</v>
      </c>
      <c r="M74" s="406">
        <f>'[1]111中小學油料費'!P38</f>
        <v>52602</v>
      </c>
      <c r="N74" s="345">
        <v>8500</v>
      </c>
      <c r="O74" s="345">
        <v>10895</v>
      </c>
      <c r="P74" s="340">
        <v>21</v>
      </c>
      <c r="Q74" s="345">
        <f t="shared" si="15"/>
        <v>12600</v>
      </c>
      <c r="R74" s="345">
        <v>600</v>
      </c>
      <c r="S74" s="351" t="s">
        <v>328</v>
      </c>
      <c r="T74" s="345">
        <f t="shared" si="17"/>
        <v>585737</v>
      </c>
      <c r="U74" s="407"/>
    </row>
    <row r="75" spans="1:21">
      <c r="A75" s="346" t="s">
        <v>1377</v>
      </c>
      <c r="B75" s="334" t="s">
        <v>1322</v>
      </c>
      <c r="C75" s="353" t="s">
        <v>1361</v>
      </c>
      <c r="D75" s="354" t="s">
        <v>1362</v>
      </c>
      <c r="E75" s="355" t="s">
        <v>1363</v>
      </c>
      <c r="F75" s="356" t="s">
        <v>1364</v>
      </c>
      <c r="G75" s="345">
        <v>2378</v>
      </c>
      <c r="H75" s="339">
        <v>200213</v>
      </c>
      <c r="I75" s="340">
        <v>11230</v>
      </c>
      <c r="J75" s="341">
        <v>6180</v>
      </c>
      <c r="K75" s="342">
        <v>1400</v>
      </c>
      <c r="L75" s="357">
        <v>28</v>
      </c>
      <c r="M75" s="344">
        <f>K75*L75</f>
        <v>39200</v>
      </c>
      <c r="N75" s="345">
        <v>8500</v>
      </c>
      <c r="O75" s="345">
        <v>2483</v>
      </c>
      <c r="P75" s="340">
        <v>19</v>
      </c>
      <c r="Q75" s="345">
        <f t="shared" si="15"/>
        <v>11400</v>
      </c>
      <c r="R75" s="345">
        <v>600</v>
      </c>
      <c r="S75" s="351"/>
      <c r="T75" s="345">
        <f t="shared" si="17"/>
        <v>279806</v>
      </c>
      <c r="U75" s="346" t="s">
        <v>1354</v>
      </c>
    </row>
    <row r="76" spans="1:21">
      <c r="A76" s="131" t="s">
        <v>330</v>
      </c>
      <c r="B76" s="130" t="s">
        <v>272</v>
      </c>
      <c r="C76" s="130" t="s">
        <v>277</v>
      </c>
      <c r="D76" s="418" t="s">
        <v>300</v>
      </c>
      <c r="E76" s="418" t="s">
        <v>1365</v>
      </c>
      <c r="F76" s="391">
        <v>100.11</v>
      </c>
      <c r="G76" s="392">
        <v>4009</v>
      </c>
      <c r="H76" s="393">
        <v>492000</v>
      </c>
      <c r="I76" s="394">
        <v>6300</v>
      </c>
      <c r="J76" s="395">
        <v>6876</v>
      </c>
      <c r="K76" s="396">
        <v>2280</v>
      </c>
      <c r="L76" s="397">
        <v>24.2</v>
      </c>
      <c r="M76" s="414">
        <f>'[1]111中小學油料費'!P39</f>
        <v>45587.199999999997</v>
      </c>
      <c r="N76" s="392">
        <v>51000</v>
      </c>
      <c r="O76" s="392">
        <v>10895</v>
      </c>
      <c r="P76" s="394">
        <v>21</v>
      </c>
      <c r="Q76" s="392">
        <f t="shared" si="15"/>
        <v>12600</v>
      </c>
      <c r="R76" s="392">
        <v>1200</v>
      </c>
      <c r="S76" s="399" t="s">
        <v>328</v>
      </c>
      <c r="T76" s="392">
        <f t="shared" si="17"/>
        <v>626458.19999999995</v>
      </c>
      <c r="U76" s="415"/>
    </row>
    <row r="77" spans="1:21">
      <c r="A77" s="131" t="s">
        <v>329</v>
      </c>
      <c r="B77" s="400" t="s">
        <v>1322</v>
      </c>
      <c r="C77" s="419" t="s">
        <v>1361</v>
      </c>
      <c r="D77" s="420" t="s">
        <v>1366</v>
      </c>
      <c r="E77" s="421" t="s">
        <v>1367</v>
      </c>
      <c r="F77" s="391">
        <v>109.05</v>
      </c>
      <c r="G77" s="392">
        <v>2378</v>
      </c>
      <c r="H77" s="393">
        <v>200213</v>
      </c>
      <c r="I77" s="394">
        <v>11230</v>
      </c>
      <c r="J77" s="395">
        <v>6180</v>
      </c>
      <c r="K77" s="396">
        <v>1400</v>
      </c>
      <c r="L77" s="397">
        <v>28</v>
      </c>
      <c r="M77" s="398">
        <f>K77*L77</f>
        <v>39200</v>
      </c>
      <c r="N77" s="392">
        <v>8500</v>
      </c>
      <c r="O77" s="392">
        <v>2483</v>
      </c>
      <c r="P77" s="394">
        <v>19</v>
      </c>
      <c r="Q77" s="392">
        <f t="shared" si="15"/>
        <v>11400</v>
      </c>
      <c r="R77" s="392">
        <v>600</v>
      </c>
      <c r="S77" s="399"/>
      <c r="T77" s="392">
        <f t="shared" si="17"/>
        <v>279806</v>
      </c>
      <c r="U77" s="131" t="s">
        <v>1354</v>
      </c>
    </row>
    <row r="78" spans="1:21">
      <c r="A78" s="422" t="s">
        <v>1378</v>
      </c>
      <c r="B78" s="423" t="s">
        <v>274</v>
      </c>
      <c r="C78" s="424" t="s">
        <v>236</v>
      </c>
      <c r="D78" s="423" t="s">
        <v>1379</v>
      </c>
      <c r="E78" s="423" t="s">
        <v>1380</v>
      </c>
      <c r="F78" s="423">
        <v>97.06</v>
      </c>
      <c r="G78" s="423">
        <v>1798</v>
      </c>
      <c r="H78" s="425">
        <v>0</v>
      </c>
      <c r="I78" s="426">
        <v>7120</v>
      </c>
      <c r="J78" s="427">
        <v>4800</v>
      </c>
      <c r="K78" s="427">
        <v>1668</v>
      </c>
      <c r="L78" s="428">
        <v>28</v>
      </c>
      <c r="M78" s="427">
        <f>K78*L78</f>
        <v>46704</v>
      </c>
      <c r="N78" s="427">
        <v>51000</v>
      </c>
      <c r="O78" s="427">
        <v>2483</v>
      </c>
      <c r="P78" s="429"/>
      <c r="Q78" s="427">
        <v>0</v>
      </c>
      <c r="R78" s="426">
        <v>750</v>
      </c>
      <c r="S78" s="430"/>
      <c r="T78" s="431">
        <f>H78+I78+J78+M78+N78+O78+Q78+R78</f>
        <v>112857</v>
      </c>
      <c r="U78" s="432"/>
    </row>
    <row r="79" spans="1:21">
      <c r="A79" s="422" t="s">
        <v>1381</v>
      </c>
      <c r="B79" s="423" t="s">
        <v>274</v>
      </c>
      <c r="C79" s="424" t="s">
        <v>275</v>
      </c>
      <c r="D79" s="423" t="s">
        <v>1382</v>
      </c>
      <c r="E79" s="423" t="s">
        <v>1383</v>
      </c>
      <c r="F79" s="423">
        <v>91.01</v>
      </c>
      <c r="G79" s="423">
        <v>2461</v>
      </c>
      <c r="H79" s="425">
        <v>0</v>
      </c>
      <c r="I79" s="426">
        <v>15210</v>
      </c>
      <c r="J79" s="427">
        <v>7200</v>
      </c>
      <c r="K79" s="427"/>
      <c r="L79" s="428"/>
      <c r="M79" s="427"/>
      <c r="N79" s="427"/>
      <c r="O79" s="427"/>
      <c r="P79" s="429"/>
      <c r="Q79" s="427"/>
      <c r="R79" s="426">
        <v>750</v>
      </c>
      <c r="S79" s="430"/>
      <c r="T79" s="431">
        <f t="shared" ref="T79:T82" si="18">H79+I79+J79+M79+N79+O79+Q79+R79</f>
        <v>23160</v>
      </c>
      <c r="U79" s="432"/>
    </row>
    <row r="80" spans="1:21">
      <c r="A80" s="422" t="s">
        <v>1384</v>
      </c>
      <c r="B80" s="423" t="s">
        <v>274</v>
      </c>
      <c r="C80" s="424" t="s">
        <v>285</v>
      </c>
      <c r="D80" s="423" t="s">
        <v>1385</v>
      </c>
      <c r="E80" s="423" t="s">
        <v>1386</v>
      </c>
      <c r="F80" s="423">
        <v>106.2</v>
      </c>
      <c r="G80" s="423">
        <v>2359</v>
      </c>
      <c r="H80" s="433">
        <v>0</v>
      </c>
      <c r="I80" s="427">
        <v>11230</v>
      </c>
      <c r="J80" s="427">
        <v>6180</v>
      </c>
      <c r="K80" s="427">
        <v>1668</v>
      </c>
      <c r="L80" s="428">
        <v>28</v>
      </c>
      <c r="M80" s="427">
        <f>K80*L80</f>
        <v>46704</v>
      </c>
      <c r="N80" s="427">
        <v>34000</v>
      </c>
      <c r="O80" s="427">
        <v>2483</v>
      </c>
      <c r="P80" s="429"/>
      <c r="Q80" s="427">
        <v>0</v>
      </c>
      <c r="R80" s="427">
        <v>450</v>
      </c>
      <c r="S80" s="430"/>
      <c r="T80" s="431">
        <f t="shared" si="18"/>
        <v>101047</v>
      </c>
      <c r="U80" s="432"/>
    </row>
    <row r="81" spans="1:21">
      <c r="A81" s="422" t="s">
        <v>1387</v>
      </c>
      <c r="B81" s="423" t="s">
        <v>274</v>
      </c>
      <c r="C81" s="424" t="s">
        <v>1388</v>
      </c>
      <c r="D81" s="423" t="s">
        <v>1389</v>
      </c>
      <c r="E81" s="423" t="s">
        <v>1390</v>
      </c>
      <c r="F81" s="423">
        <v>106.5</v>
      </c>
      <c r="G81" s="423">
        <v>2198</v>
      </c>
      <c r="H81" s="433">
        <v>0</v>
      </c>
      <c r="I81" s="427">
        <v>11230</v>
      </c>
      <c r="J81" s="427">
        <v>6180</v>
      </c>
      <c r="K81" s="427">
        <v>1668</v>
      </c>
      <c r="L81" s="428">
        <v>28</v>
      </c>
      <c r="M81" s="427">
        <f>K81*L81</f>
        <v>46704</v>
      </c>
      <c r="N81" s="427">
        <v>34000</v>
      </c>
      <c r="O81" s="427">
        <v>2483</v>
      </c>
      <c r="P81" s="429"/>
      <c r="Q81" s="427">
        <v>0</v>
      </c>
      <c r="R81" s="427">
        <v>450</v>
      </c>
      <c r="S81" s="430"/>
      <c r="T81" s="431">
        <f t="shared" si="18"/>
        <v>101047</v>
      </c>
      <c r="U81" s="432"/>
    </row>
    <row r="82" spans="1:21">
      <c r="A82" s="422" t="s">
        <v>1391</v>
      </c>
      <c r="B82" s="423" t="s">
        <v>274</v>
      </c>
      <c r="C82" s="424" t="s">
        <v>1388</v>
      </c>
      <c r="D82" s="423" t="s">
        <v>1392</v>
      </c>
      <c r="E82" s="423" t="s">
        <v>1393</v>
      </c>
      <c r="F82" s="423">
        <v>106.5</v>
      </c>
      <c r="G82" s="423">
        <v>2198</v>
      </c>
      <c r="H82" s="433">
        <v>0</v>
      </c>
      <c r="I82" s="427">
        <v>11230</v>
      </c>
      <c r="J82" s="427">
        <v>6180</v>
      </c>
      <c r="K82" s="427">
        <v>1668</v>
      </c>
      <c r="L82" s="428">
        <v>28</v>
      </c>
      <c r="M82" s="427">
        <f>K82*L82</f>
        <v>46704</v>
      </c>
      <c r="N82" s="427">
        <v>34000</v>
      </c>
      <c r="O82" s="427">
        <v>2483</v>
      </c>
      <c r="P82" s="429"/>
      <c r="Q82" s="427">
        <v>0</v>
      </c>
      <c r="R82" s="427">
        <v>450</v>
      </c>
      <c r="S82" s="430"/>
      <c r="T82" s="431">
        <f t="shared" si="18"/>
        <v>101047</v>
      </c>
      <c r="U82" s="432"/>
    </row>
    <row r="84" spans="1:21">
      <c r="A84" s="562" t="s">
        <v>326</v>
      </c>
      <c r="B84" s="562"/>
      <c r="C84" s="562"/>
      <c r="D84" s="562"/>
      <c r="E84" s="562"/>
      <c r="F84" s="562"/>
    </row>
    <row r="85" spans="1:21">
      <c r="A85" s="562" t="s">
        <v>325</v>
      </c>
      <c r="B85" s="562"/>
      <c r="C85" s="562"/>
      <c r="D85" s="562"/>
      <c r="G85" s="44"/>
      <c r="H85" s="43"/>
    </row>
    <row r="86" spans="1:21">
      <c r="A86" s="562" t="s">
        <v>324</v>
      </c>
      <c r="B86" s="562"/>
      <c r="C86" s="562"/>
    </row>
    <row r="87" spans="1:21">
      <c r="A87" s="562" t="s">
        <v>323</v>
      </c>
      <c r="B87" s="562"/>
      <c r="C87" s="562"/>
    </row>
    <row r="93" spans="1:21">
      <c r="A93" s="434"/>
    </row>
    <row r="94" spans="1:21">
      <c r="A94" s="435"/>
    </row>
  </sheetData>
  <mergeCells count="31">
    <mergeCell ref="A85:D85"/>
    <mergeCell ref="A86:C86"/>
    <mergeCell ref="A87:C87"/>
    <mergeCell ref="A40:A41"/>
    <mergeCell ref="A43:A44"/>
    <mergeCell ref="A50:A51"/>
    <mergeCell ref="A53:A54"/>
    <mergeCell ref="A55:A56"/>
    <mergeCell ref="A84:F84"/>
    <mergeCell ref="U2:U3"/>
    <mergeCell ref="A24:A25"/>
    <mergeCell ref="A29:A30"/>
    <mergeCell ref="P2:Q3"/>
    <mergeCell ref="R2:R3"/>
    <mergeCell ref="A36:A37"/>
    <mergeCell ref="J2:J3"/>
    <mergeCell ref="K2:M2"/>
    <mergeCell ref="N2:N3"/>
    <mergeCell ref="O2:O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S2:S3"/>
    <mergeCell ref="T2:T3"/>
  </mergeCells>
  <phoneticPr fontId="9" type="noConversion"/>
  <pageMargins left="0.35433070866141736" right="0.15748031496062992" top="0.27559055118110237" bottom="0.39370078740157483" header="0" footer="0.11811023622047245"/>
  <pageSetup paperSize="9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618B"/>
    <pageSetUpPr fitToPage="1"/>
  </sheetPr>
  <dimension ref="A1:Q128"/>
  <sheetViews>
    <sheetView zoomScaleNormal="100" workbookViewId="0">
      <pane ySplit="1" topLeftCell="A41" activePane="bottomLeft" state="frozen"/>
      <selection pane="bottomLeft" activeCell="B15" sqref="B15"/>
    </sheetView>
  </sheetViews>
  <sheetFormatPr defaultRowHeight="12.75"/>
  <cols>
    <col min="1" max="1" width="14.5" style="191" customWidth="1"/>
    <col min="2" max="2" width="16.625" style="191" customWidth="1"/>
    <col min="3" max="6" width="14" style="191" customWidth="1"/>
    <col min="7" max="7" width="16.625" style="191" customWidth="1"/>
    <col min="8" max="17" width="18.125" style="191" customWidth="1"/>
    <col min="18" max="256" width="9" style="191"/>
    <col min="257" max="257" width="14.5" style="191" customWidth="1"/>
    <col min="258" max="258" width="16.625" style="191" customWidth="1"/>
    <col min="259" max="262" width="14" style="191" customWidth="1"/>
    <col min="263" max="263" width="16.625" style="191" customWidth="1"/>
    <col min="264" max="273" width="18.125" style="191" customWidth="1"/>
    <col min="274" max="512" width="9" style="191"/>
    <col min="513" max="513" width="14.5" style="191" customWidth="1"/>
    <col min="514" max="514" width="16.625" style="191" customWidth="1"/>
    <col min="515" max="518" width="14" style="191" customWidth="1"/>
    <col min="519" max="519" width="16.625" style="191" customWidth="1"/>
    <col min="520" max="529" width="18.125" style="191" customWidth="1"/>
    <col min="530" max="768" width="9" style="191"/>
    <col min="769" max="769" width="14.5" style="191" customWidth="1"/>
    <col min="770" max="770" width="16.625" style="191" customWidth="1"/>
    <col min="771" max="774" width="14" style="191" customWidth="1"/>
    <col min="775" max="775" width="16.625" style="191" customWidth="1"/>
    <col min="776" max="785" width="18.125" style="191" customWidth="1"/>
    <col min="786" max="1024" width="9" style="191"/>
    <col min="1025" max="1025" width="14.5" style="191" customWidth="1"/>
    <col min="1026" max="1026" width="16.625" style="191" customWidth="1"/>
    <col min="1027" max="1030" width="14" style="191" customWidth="1"/>
    <col min="1031" max="1031" width="16.625" style="191" customWidth="1"/>
    <col min="1032" max="1041" width="18.125" style="191" customWidth="1"/>
    <col min="1042" max="1280" width="9" style="191"/>
    <col min="1281" max="1281" width="14.5" style="191" customWidth="1"/>
    <col min="1282" max="1282" width="16.625" style="191" customWidth="1"/>
    <col min="1283" max="1286" width="14" style="191" customWidth="1"/>
    <col min="1287" max="1287" width="16.625" style="191" customWidth="1"/>
    <col min="1288" max="1297" width="18.125" style="191" customWidth="1"/>
    <col min="1298" max="1536" width="9" style="191"/>
    <col min="1537" max="1537" width="14.5" style="191" customWidth="1"/>
    <col min="1538" max="1538" width="16.625" style="191" customWidth="1"/>
    <col min="1539" max="1542" width="14" style="191" customWidth="1"/>
    <col min="1543" max="1543" width="16.625" style="191" customWidth="1"/>
    <col min="1544" max="1553" width="18.125" style="191" customWidth="1"/>
    <col min="1554" max="1792" width="9" style="191"/>
    <col min="1793" max="1793" width="14.5" style="191" customWidth="1"/>
    <col min="1794" max="1794" width="16.625" style="191" customWidth="1"/>
    <col min="1795" max="1798" width="14" style="191" customWidth="1"/>
    <col min="1799" max="1799" width="16.625" style="191" customWidth="1"/>
    <col min="1800" max="1809" width="18.125" style="191" customWidth="1"/>
    <col min="1810" max="2048" width="9" style="191"/>
    <col min="2049" max="2049" width="14.5" style="191" customWidth="1"/>
    <col min="2050" max="2050" width="16.625" style="191" customWidth="1"/>
    <col min="2051" max="2054" width="14" style="191" customWidth="1"/>
    <col min="2055" max="2055" width="16.625" style="191" customWidth="1"/>
    <col min="2056" max="2065" width="18.125" style="191" customWidth="1"/>
    <col min="2066" max="2304" width="9" style="191"/>
    <col min="2305" max="2305" width="14.5" style="191" customWidth="1"/>
    <col min="2306" max="2306" width="16.625" style="191" customWidth="1"/>
    <col min="2307" max="2310" width="14" style="191" customWidth="1"/>
    <col min="2311" max="2311" width="16.625" style="191" customWidth="1"/>
    <col min="2312" max="2321" width="18.125" style="191" customWidth="1"/>
    <col min="2322" max="2560" width="9" style="191"/>
    <col min="2561" max="2561" width="14.5" style="191" customWidth="1"/>
    <col min="2562" max="2562" width="16.625" style="191" customWidth="1"/>
    <col min="2563" max="2566" width="14" style="191" customWidth="1"/>
    <col min="2567" max="2567" width="16.625" style="191" customWidth="1"/>
    <col min="2568" max="2577" width="18.125" style="191" customWidth="1"/>
    <col min="2578" max="2816" width="9" style="191"/>
    <col min="2817" max="2817" width="14.5" style="191" customWidth="1"/>
    <col min="2818" max="2818" width="16.625" style="191" customWidth="1"/>
    <col min="2819" max="2822" width="14" style="191" customWidth="1"/>
    <col min="2823" max="2823" width="16.625" style="191" customWidth="1"/>
    <col min="2824" max="2833" width="18.125" style="191" customWidth="1"/>
    <col min="2834" max="3072" width="9" style="191"/>
    <col min="3073" max="3073" width="14.5" style="191" customWidth="1"/>
    <col min="3074" max="3074" width="16.625" style="191" customWidth="1"/>
    <col min="3075" max="3078" width="14" style="191" customWidth="1"/>
    <col min="3079" max="3079" width="16.625" style="191" customWidth="1"/>
    <col min="3080" max="3089" width="18.125" style="191" customWidth="1"/>
    <col min="3090" max="3328" width="9" style="191"/>
    <col min="3329" max="3329" width="14.5" style="191" customWidth="1"/>
    <col min="3330" max="3330" width="16.625" style="191" customWidth="1"/>
    <col min="3331" max="3334" width="14" style="191" customWidth="1"/>
    <col min="3335" max="3335" width="16.625" style="191" customWidth="1"/>
    <col min="3336" max="3345" width="18.125" style="191" customWidth="1"/>
    <col min="3346" max="3584" width="9" style="191"/>
    <col min="3585" max="3585" width="14.5" style="191" customWidth="1"/>
    <col min="3586" max="3586" width="16.625" style="191" customWidth="1"/>
    <col min="3587" max="3590" width="14" style="191" customWidth="1"/>
    <col min="3591" max="3591" width="16.625" style="191" customWidth="1"/>
    <col min="3592" max="3601" width="18.125" style="191" customWidth="1"/>
    <col min="3602" max="3840" width="9" style="191"/>
    <col min="3841" max="3841" width="14.5" style="191" customWidth="1"/>
    <col min="3842" max="3842" width="16.625" style="191" customWidth="1"/>
    <col min="3843" max="3846" width="14" style="191" customWidth="1"/>
    <col min="3847" max="3847" width="16.625" style="191" customWidth="1"/>
    <col min="3848" max="3857" width="18.125" style="191" customWidth="1"/>
    <col min="3858" max="4096" width="9" style="191"/>
    <col min="4097" max="4097" width="14.5" style="191" customWidth="1"/>
    <col min="4098" max="4098" width="16.625" style="191" customWidth="1"/>
    <col min="4099" max="4102" width="14" style="191" customWidth="1"/>
    <col min="4103" max="4103" width="16.625" style="191" customWidth="1"/>
    <col min="4104" max="4113" width="18.125" style="191" customWidth="1"/>
    <col min="4114" max="4352" width="9" style="191"/>
    <col min="4353" max="4353" width="14.5" style="191" customWidth="1"/>
    <col min="4354" max="4354" width="16.625" style="191" customWidth="1"/>
    <col min="4355" max="4358" width="14" style="191" customWidth="1"/>
    <col min="4359" max="4359" width="16.625" style="191" customWidth="1"/>
    <col min="4360" max="4369" width="18.125" style="191" customWidth="1"/>
    <col min="4370" max="4608" width="9" style="191"/>
    <col min="4609" max="4609" width="14.5" style="191" customWidth="1"/>
    <col min="4610" max="4610" width="16.625" style="191" customWidth="1"/>
    <col min="4611" max="4614" width="14" style="191" customWidth="1"/>
    <col min="4615" max="4615" width="16.625" style="191" customWidth="1"/>
    <col min="4616" max="4625" width="18.125" style="191" customWidth="1"/>
    <col min="4626" max="4864" width="9" style="191"/>
    <col min="4865" max="4865" width="14.5" style="191" customWidth="1"/>
    <col min="4866" max="4866" width="16.625" style="191" customWidth="1"/>
    <col min="4867" max="4870" width="14" style="191" customWidth="1"/>
    <col min="4871" max="4871" width="16.625" style="191" customWidth="1"/>
    <col min="4872" max="4881" width="18.125" style="191" customWidth="1"/>
    <col min="4882" max="5120" width="9" style="191"/>
    <col min="5121" max="5121" width="14.5" style="191" customWidth="1"/>
    <col min="5122" max="5122" width="16.625" style="191" customWidth="1"/>
    <col min="5123" max="5126" width="14" style="191" customWidth="1"/>
    <col min="5127" max="5127" width="16.625" style="191" customWidth="1"/>
    <col min="5128" max="5137" width="18.125" style="191" customWidth="1"/>
    <col min="5138" max="5376" width="9" style="191"/>
    <col min="5377" max="5377" width="14.5" style="191" customWidth="1"/>
    <col min="5378" max="5378" width="16.625" style="191" customWidth="1"/>
    <col min="5379" max="5382" width="14" style="191" customWidth="1"/>
    <col min="5383" max="5383" width="16.625" style="191" customWidth="1"/>
    <col min="5384" max="5393" width="18.125" style="191" customWidth="1"/>
    <col min="5394" max="5632" width="9" style="191"/>
    <col min="5633" max="5633" width="14.5" style="191" customWidth="1"/>
    <col min="5634" max="5634" width="16.625" style="191" customWidth="1"/>
    <col min="5635" max="5638" width="14" style="191" customWidth="1"/>
    <col min="5639" max="5639" width="16.625" style="191" customWidth="1"/>
    <col min="5640" max="5649" width="18.125" style="191" customWidth="1"/>
    <col min="5650" max="5888" width="9" style="191"/>
    <col min="5889" max="5889" width="14.5" style="191" customWidth="1"/>
    <col min="5890" max="5890" width="16.625" style="191" customWidth="1"/>
    <col min="5891" max="5894" width="14" style="191" customWidth="1"/>
    <col min="5895" max="5895" width="16.625" style="191" customWidth="1"/>
    <col min="5896" max="5905" width="18.125" style="191" customWidth="1"/>
    <col min="5906" max="6144" width="9" style="191"/>
    <col min="6145" max="6145" width="14.5" style="191" customWidth="1"/>
    <col min="6146" max="6146" width="16.625" style="191" customWidth="1"/>
    <col min="6147" max="6150" width="14" style="191" customWidth="1"/>
    <col min="6151" max="6151" width="16.625" style="191" customWidth="1"/>
    <col min="6152" max="6161" width="18.125" style="191" customWidth="1"/>
    <col min="6162" max="6400" width="9" style="191"/>
    <col min="6401" max="6401" width="14.5" style="191" customWidth="1"/>
    <col min="6402" max="6402" width="16.625" style="191" customWidth="1"/>
    <col min="6403" max="6406" width="14" style="191" customWidth="1"/>
    <col min="6407" max="6407" width="16.625" style="191" customWidth="1"/>
    <col min="6408" max="6417" width="18.125" style="191" customWidth="1"/>
    <col min="6418" max="6656" width="9" style="191"/>
    <col min="6657" max="6657" width="14.5" style="191" customWidth="1"/>
    <col min="6658" max="6658" width="16.625" style="191" customWidth="1"/>
    <col min="6659" max="6662" width="14" style="191" customWidth="1"/>
    <col min="6663" max="6663" width="16.625" style="191" customWidth="1"/>
    <col min="6664" max="6673" width="18.125" style="191" customWidth="1"/>
    <col min="6674" max="6912" width="9" style="191"/>
    <col min="6913" max="6913" width="14.5" style="191" customWidth="1"/>
    <col min="6914" max="6914" width="16.625" style="191" customWidth="1"/>
    <col min="6915" max="6918" width="14" style="191" customWidth="1"/>
    <col min="6919" max="6919" width="16.625" style="191" customWidth="1"/>
    <col min="6920" max="6929" width="18.125" style="191" customWidth="1"/>
    <col min="6930" max="7168" width="9" style="191"/>
    <col min="7169" max="7169" width="14.5" style="191" customWidth="1"/>
    <col min="7170" max="7170" width="16.625" style="191" customWidth="1"/>
    <col min="7171" max="7174" width="14" style="191" customWidth="1"/>
    <col min="7175" max="7175" width="16.625" style="191" customWidth="1"/>
    <col min="7176" max="7185" width="18.125" style="191" customWidth="1"/>
    <col min="7186" max="7424" width="9" style="191"/>
    <col min="7425" max="7425" width="14.5" style="191" customWidth="1"/>
    <col min="7426" max="7426" width="16.625" style="191" customWidth="1"/>
    <col min="7427" max="7430" width="14" style="191" customWidth="1"/>
    <col min="7431" max="7431" width="16.625" style="191" customWidth="1"/>
    <col min="7432" max="7441" width="18.125" style="191" customWidth="1"/>
    <col min="7442" max="7680" width="9" style="191"/>
    <col min="7681" max="7681" width="14.5" style="191" customWidth="1"/>
    <col min="7682" max="7682" width="16.625" style="191" customWidth="1"/>
    <col min="7683" max="7686" width="14" style="191" customWidth="1"/>
    <col min="7687" max="7687" width="16.625" style="191" customWidth="1"/>
    <col min="7688" max="7697" width="18.125" style="191" customWidth="1"/>
    <col min="7698" max="7936" width="9" style="191"/>
    <col min="7937" max="7937" width="14.5" style="191" customWidth="1"/>
    <col min="7938" max="7938" width="16.625" style="191" customWidth="1"/>
    <col min="7939" max="7942" width="14" style="191" customWidth="1"/>
    <col min="7943" max="7943" width="16.625" style="191" customWidth="1"/>
    <col min="7944" max="7953" width="18.125" style="191" customWidth="1"/>
    <col min="7954" max="8192" width="9" style="191"/>
    <col min="8193" max="8193" width="14.5" style="191" customWidth="1"/>
    <col min="8194" max="8194" width="16.625" style="191" customWidth="1"/>
    <col min="8195" max="8198" width="14" style="191" customWidth="1"/>
    <col min="8199" max="8199" width="16.625" style="191" customWidth="1"/>
    <col min="8200" max="8209" width="18.125" style="191" customWidth="1"/>
    <col min="8210" max="8448" width="9" style="191"/>
    <col min="8449" max="8449" width="14.5" style="191" customWidth="1"/>
    <col min="8450" max="8450" width="16.625" style="191" customWidth="1"/>
    <col min="8451" max="8454" width="14" style="191" customWidth="1"/>
    <col min="8455" max="8455" width="16.625" style="191" customWidth="1"/>
    <col min="8456" max="8465" width="18.125" style="191" customWidth="1"/>
    <col min="8466" max="8704" width="9" style="191"/>
    <col min="8705" max="8705" width="14.5" style="191" customWidth="1"/>
    <col min="8706" max="8706" width="16.625" style="191" customWidth="1"/>
    <col min="8707" max="8710" width="14" style="191" customWidth="1"/>
    <col min="8711" max="8711" width="16.625" style="191" customWidth="1"/>
    <col min="8712" max="8721" width="18.125" style="191" customWidth="1"/>
    <col min="8722" max="8960" width="9" style="191"/>
    <col min="8961" max="8961" width="14.5" style="191" customWidth="1"/>
    <col min="8962" max="8962" width="16.625" style="191" customWidth="1"/>
    <col min="8963" max="8966" width="14" style="191" customWidth="1"/>
    <col min="8967" max="8967" width="16.625" style="191" customWidth="1"/>
    <col min="8968" max="8977" width="18.125" style="191" customWidth="1"/>
    <col min="8978" max="9216" width="9" style="191"/>
    <col min="9217" max="9217" width="14.5" style="191" customWidth="1"/>
    <col min="9218" max="9218" width="16.625" style="191" customWidth="1"/>
    <col min="9219" max="9222" width="14" style="191" customWidth="1"/>
    <col min="9223" max="9223" width="16.625" style="191" customWidth="1"/>
    <col min="9224" max="9233" width="18.125" style="191" customWidth="1"/>
    <col min="9234" max="9472" width="9" style="191"/>
    <col min="9473" max="9473" width="14.5" style="191" customWidth="1"/>
    <col min="9474" max="9474" width="16.625" style="191" customWidth="1"/>
    <col min="9475" max="9478" width="14" style="191" customWidth="1"/>
    <col min="9479" max="9479" width="16.625" style="191" customWidth="1"/>
    <col min="9480" max="9489" width="18.125" style="191" customWidth="1"/>
    <col min="9490" max="9728" width="9" style="191"/>
    <col min="9729" max="9729" width="14.5" style="191" customWidth="1"/>
    <col min="9730" max="9730" width="16.625" style="191" customWidth="1"/>
    <col min="9731" max="9734" width="14" style="191" customWidth="1"/>
    <col min="9735" max="9735" width="16.625" style="191" customWidth="1"/>
    <col min="9736" max="9745" width="18.125" style="191" customWidth="1"/>
    <col min="9746" max="9984" width="9" style="191"/>
    <col min="9985" max="9985" width="14.5" style="191" customWidth="1"/>
    <col min="9986" max="9986" width="16.625" style="191" customWidth="1"/>
    <col min="9987" max="9990" width="14" style="191" customWidth="1"/>
    <col min="9991" max="9991" width="16.625" style="191" customWidth="1"/>
    <col min="9992" max="10001" width="18.125" style="191" customWidth="1"/>
    <col min="10002" max="10240" width="9" style="191"/>
    <col min="10241" max="10241" width="14.5" style="191" customWidth="1"/>
    <col min="10242" max="10242" width="16.625" style="191" customWidth="1"/>
    <col min="10243" max="10246" width="14" style="191" customWidth="1"/>
    <col min="10247" max="10247" width="16.625" style="191" customWidth="1"/>
    <col min="10248" max="10257" width="18.125" style="191" customWidth="1"/>
    <col min="10258" max="10496" width="9" style="191"/>
    <col min="10497" max="10497" width="14.5" style="191" customWidth="1"/>
    <col min="10498" max="10498" width="16.625" style="191" customWidth="1"/>
    <col min="10499" max="10502" width="14" style="191" customWidth="1"/>
    <col min="10503" max="10503" width="16.625" style="191" customWidth="1"/>
    <col min="10504" max="10513" width="18.125" style="191" customWidth="1"/>
    <col min="10514" max="10752" width="9" style="191"/>
    <col min="10753" max="10753" width="14.5" style="191" customWidth="1"/>
    <col min="10754" max="10754" width="16.625" style="191" customWidth="1"/>
    <col min="10755" max="10758" width="14" style="191" customWidth="1"/>
    <col min="10759" max="10759" width="16.625" style="191" customWidth="1"/>
    <col min="10760" max="10769" width="18.125" style="191" customWidth="1"/>
    <col min="10770" max="11008" width="9" style="191"/>
    <col min="11009" max="11009" width="14.5" style="191" customWidth="1"/>
    <col min="11010" max="11010" width="16.625" style="191" customWidth="1"/>
    <col min="11011" max="11014" width="14" style="191" customWidth="1"/>
    <col min="11015" max="11015" width="16.625" style="191" customWidth="1"/>
    <col min="11016" max="11025" width="18.125" style="191" customWidth="1"/>
    <col min="11026" max="11264" width="9" style="191"/>
    <col min="11265" max="11265" width="14.5" style="191" customWidth="1"/>
    <col min="11266" max="11266" width="16.625" style="191" customWidth="1"/>
    <col min="11267" max="11270" width="14" style="191" customWidth="1"/>
    <col min="11271" max="11271" width="16.625" style="191" customWidth="1"/>
    <col min="11272" max="11281" width="18.125" style="191" customWidth="1"/>
    <col min="11282" max="11520" width="9" style="191"/>
    <col min="11521" max="11521" width="14.5" style="191" customWidth="1"/>
    <col min="11522" max="11522" width="16.625" style="191" customWidth="1"/>
    <col min="11523" max="11526" width="14" style="191" customWidth="1"/>
    <col min="11527" max="11527" width="16.625" style="191" customWidth="1"/>
    <col min="11528" max="11537" width="18.125" style="191" customWidth="1"/>
    <col min="11538" max="11776" width="9" style="191"/>
    <col min="11777" max="11777" width="14.5" style="191" customWidth="1"/>
    <col min="11778" max="11778" width="16.625" style="191" customWidth="1"/>
    <col min="11779" max="11782" width="14" style="191" customWidth="1"/>
    <col min="11783" max="11783" width="16.625" style="191" customWidth="1"/>
    <col min="11784" max="11793" width="18.125" style="191" customWidth="1"/>
    <col min="11794" max="12032" width="9" style="191"/>
    <col min="12033" max="12033" width="14.5" style="191" customWidth="1"/>
    <col min="12034" max="12034" width="16.625" style="191" customWidth="1"/>
    <col min="12035" max="12038" width="14" style="191" customWidth="1"/>
    <col min="12039" max="12039" width="16.625" style="191" customWidth="1"/>
    <col min="12040" max="12049" width="18.125" style="191" customWidth="1"/>
    <col min="12050" max="12288" width="9" style="191"/>
    <col min="12289" max="12289" width="14.5" style="191" customWidth="1"/>
    <col min="12290" max="12290" width="16.625" style="191" customWidth="1"/>
    <col min="12291" max="12294" width="14" style="191" customWidth="1"/>
    <col min="12295" max="12295" width="16.625" style="191" customWidth="1"/>
    <col min="12296" max="12305" width="18.125" style="191" customWidth="1"/>
    <col min="12306" max="12544" width="9" style="191"/>
    <col min="12545" max="12545" width="14.5" style="191" customWidth="1"/>
    <col min="12546" max="12546" width="16.625" style="191" customWidth="1"/>
    <col min="12547" max="12550" width="14" style="191" customWidth="1"/>
    <col min="12551" max="12551" width="16.625" style="191" customWidth="1"/>
    <col min="12552" max="12561" width="18.125" style="191" customWidth="1"/>
    <col min="12562" max="12800" width="9" style="191"/>
    <col min="12801" max="12801" width="14.5" style="191" customWidth="1"/>
    <col min="12802" max="12802" width="16.625" style="191" customWidth="1"/>
    <col min="12803" max="12806" width="14" style="191" customWidth="1"/>
    <col min="12807" max="12807" width="16.625" style="191" customWidth="1"/>
    <col min="12808" max="12817" width="18.125" style="191" customWidth="1"/>
    <col min="12818" max="13056" width="9" style="191"/>
    <col min="13057" max="13057" width="14.5" style="191" customWidth="1"/>
    <col min="13058" max="13058" width="16.625" style="191" customWidth="1"/>
    <col min="13059" max="13062" width="14" style="191" customWidth="1"/>
    <col min="13063" max="13063" width="16.625" style="191" customWidth="1"/>
    <col min="13064" max="13073" width="18.125" style="191" customWidth="1"/>
    <col min="13074" max="13312" width="9" style="191"/>
    <col min="13313" max="13313" width="14.5" style="191" customWidth="1"/>
    <col min="13314" max="13314" width="16.625" style="191" customWidth="1"/>
    <col min="13315" max="13318" width="14" style="191" customWidth="1"/>
    <col min="13319" max="13319" width="16.625" style="191" customWidth="1"/>
    <col min="13320" max="13329" width="18.125" style="191" customWidth="1"/>
    <col min="13330" max="13568" width="9" style="191"/>
    <col min="13569" max="13569" width="14.5" style="191" customWidth="1"/>
    <col min="13570" max="13570" width="16.625" style="191" customWidth="1"/>
    <col min="13571" max="13574" width="14" style="191" customWidth="1"/>
    <col min="13575" max="13575" width="16.625" style="191" customWidth="1"/>
    <col min="13576" max="13585" width="18.125" style="191" customWidth="1"/>
    <col min="13586" max="13824" width="9" style="191"/>
    <col min="13825" max="13825" width="14.5" style="191" customWidth="1"/>
    <col min="13826" max="13826" width="16.625" style="191" customWidth="1"/>
    <col min="13827" max="13830" width="14" style="191" customWidth="1"/>
    <col min="13831" max="13831" width="16.625" style="191" customWidth="1"/>
    <col min="13832" max="13841" width="18.125" style="191" customWidth="1"/>
    <col min="13842" max="14080" width="9" style="191"/>
    <col min="14081" max="14081" width="14.5" style="191" customWidth="1"/>
    <col min="14082" max="14082" width="16.625" style="191" customWidth="1"/>
    <col min="14083" max="14086" width="14" style="191" customWidth="1"/>
    <col min="14087" max="14087" width="16.625" style="191" customWidth="1"/>
    <col min="14088" max="14097" width="18.125" style="191" customWidth="1"/>
    <col min="14098" max="14336" width="9" style="191"/>
    <col min="14337" max="14337" width="14.5" style="191" customWidth="1"/>
    <col min="14338" max="14338" width="16.625" style="191" customWidth="1"/>
    <col min="14339" max="14342" width="14" style="191" customWidth="1"/>
    <col min="14343" max="14343" width="16.625" style="191" customWidth="1"/>
    <col min="14344" max="14353" width="18.125" style="191" customWidth="1"/>
    <col min="14354" max="14592" width="9" style="191"/>
    <col min="14593" max="14593" width="14.5" style="191" customWidth="1"/>
    <col min="14594" max="14594" width="16.625" style="191" customWidth="1"/>
    <col min="14595" max="14598" width="14" style="191" customWidth="1"/>
    <col min="14599" max="14599" width="16.625" style="191" customWidth="1"/>
    <col min="14600" max="14609" width="18.125" style="191" customWidth="1"/>
    <col min="14610" max="14848" width="9" style="191"/>
    <col min="14849" max="14849" width="14.5" style="191" customWidth="1"/>
    <col min="14850" max="14850" width="16.625" style="191" customWidth="1"/>
    <col min="14851" max="14854" width="14" style="191" customWidth="1"/>
    <col min="14855" max="14855" width="16.625" style="191" customWidth="1"/>
    <col min="14856" max="14865" width="18.125" style="191" customWidth="1"/>
    <col min="14866" max="15104" width="9" style="191"/>
    <col min="15105" max="15105" width="14.5" style="191" customWidth="1"/>
    <col min="15106" max="15106" width="16.625" style="191" customWidth="1"/>
    <col min="15107" max="15110" width="14" style="191" customWidth="1"/>
    <col min="15111" max="15111" width="16.625" style="191" customWidth="1"/>
    <col min="15112" max="15121" width="18.125" style="191" customWidth="1"/>
    <col min="15122" max="15360" width="9" style="191"/>
    <col min="15361" max="15361" width="14.5" style="191" customWidth="1"/>
    <col min="15362" max="15362" width="16.625" style="191" customWidth="1"/>
    <col min="15363" max="15366" width="14" style="191" customWidth="1"/>
    <col min="15367" max="15367" width="16.625" style="191" customWidth="1"/>
    <col min="15368" max="15377" width="18.125" style="191" customWidth="1"/>
    <col min="15378" max="15616" width="9" style="191"/>
    <col min="15617" max="15617" width="14.5" style="191" customWidth="1"/>
    <col min="15618" max="15618" width="16.625" style="191" customWidth="1"/>
    <col min="15619" max="15622" width="14" style="191" customWidth="1"/>
    <col min="15623" max="15623" width="16.625" style="191" customWidth="1"/>
    <col min="15624" max="15633" width="18.125" style="191" customWidth="1"/>
    <col min="15634" max="15872" width="9" style="191"/>
    <col min="15873" max="15873" width="14.5" style="191" customWidth="1"/>
    <col min="15874" max="15874" width="16.625" style="191" customWidth="1"/>
    <col min="15875" max="15878" width="14" style="191" customWidth="1"/>
    <col min="15879" max="15879" width="16.625" style="191" customWidth="1"/>
    <col min="15880" max="15889" width="18.125" style="191" customWidth="1"/>
    <col min="15890" max="16128" width="9" style="191"/>
    <col min="16129" max="16129" width="14.5" style="191" customWidth="1"/>
    <col min="16130" max="16130" width="16.625" style="191" customWidth="1"/>
    <col min="16131" max="16134" width="14" style="191" customWidth="1"/>
    <col min="16135" max="16135" width="16.625" style="191" customWidth="1"/>
    <col min="16136" max="16145" width="18.125" style="191" customWidth="1"/>
    <col min="16146" max="16384" width="9" style="191"/>
  </cols>
  <sheetData>
    <row r="1" spans="1:17" ht="136.5">
      <c r="A1" s="192" t="s">
        <v>101</v>
      </c>
      <c r="B1" s="192" t="s">
        <v>388</v>
      </c>
      <c r="C1" s="193" t="s">
        <v>760</v>
      </c>
      <c r="D1" s="193" t="s">
        <v>389</v>
      </c>
      <c r="E1" s="193" t="s">
        <v>390</v>
      </c>
      <c r="F1" s="193" t="s">
        <v>761</v>
      </c>
      <c r="G1" s="193" t="s">
        <v>391</v>
      </c>
      <c r="H1" s="193" t="s">
        <v>392</v>
      </c>
      <c r="I1" s="193" t="s">
        <v>393</v>
      </c>
      <c r="J1" s="193" t="s">
        <v>394</v>
      </c>
      <c r="K1" s="193" t="s">
        <v>395</v>
      </c>
      <c r="L1" s="193" t="s">
        <v>396</v>
      </c>
      <c r="M1" s="193" t="s">
        <v>397</v>
      </c>
      <c r="N1" s="193" t="s">
        <v>398</v>
      </c>
      <c r="O1" s="193" t="s">
        <v>399</v>
      </c>
      <c r="P1" s="193" t="s">
        <v>400</v>
      </c>
      <c r="Q1" s="193" t="s">
        <v>401</v>
      </c>
    </row>
    <row r="2" spans="1:17" ht="33">
      <c r="A2" s="194" t="s">
        <v>762</v>
      </c>
      <c r="B2" s="195" t="s">
        <v>763</v>
      </c>
      <c r="C2" s="196">
        <v>800</v>
      </c>
      <c r="D2" s="197" t="s">
        <v>764</v>
      </c>
      <c r="E2" s="197" t="s">
        <v>765</v>
      </c>
      <c r="F2" s="196">
        <v>1375</v>
      </c>
      <c r="G2" s="197" t="s">
        <v>766</v>
      </c>
      <c r="H2" s="196">
        <v>0</v>
      </c>
      <c r="I2" s="196">
        <v>600</v>
      </c>
      <c r="J2" s="196">
        <v>0</v>
      </c>
      <c r="K2" s="196">
        <v>50</v>
      </c>
      <c r="L2" s="196">
        <v>450</v>
      </c>
      <c r="M2" s="196">
        <v>275</v>
      </c>
      <c r="N2" s="196">
        <v>0</v>
      </c>
      <c r="O2" s="196">
        <v>0</v>
      </c>
      <c r="P2" s="197" t="s">
        <v>404</v>
      </c>
      <c r="Q2" s="197" t="s">
        <v>404</v>
      </c>
    </row>
    <row r="3" spans="1:17" ht="33">
      <c r="A3" s="195" t="s">
        <v>767</v>
      </c>
      <c r="B3" s="195" t="s">
        <v>768</v>
      </c>
      <c r="C3" s="196">
        <v>332</v>
      </c>
      <c r="D3" s="197" t="s">
        <v>435</v>
      </c>
      <c r="E3" s="197" t="s">
        <v>436</v>
      </c>
      <c r="F3" s="196">
        <v>40</v>
      </c>
      <c r="G3" s="197" t="s">
        <v>769</v>
      </c>
      <c r="H3" s="196">
        <v>0</v>
      </c>
      <c r="I3" s="196">
        <v>0</v>
      </c>
      <c r="J3" s="196">
        <v>0</v>
      </c>
      <c r="K3" s="196">
        <v>0</v>
      </c>
      <c r="L3" s="196">
        <v>40</v>
      </c>
      <c r="M3" s="196">
        <v>0</v>
      </c>
      <c r="N3" s="196">
        <v>0</v>
      </c>
      <c r="O3" s="196">
        <v>0</v>
      </c>
      <c r="P3" s="197" t="s">
        <v>404</v>
      </c>
      <c r="Q3" s="197" t="s">
        <v>404</v>
      </c>
    </row>
    <row r="4" spans="1:17" ht="33">
      <c r="A4" s="195" t="s">
        <v>770</v>
      </c>
      <c r="B4" s="195" t="s">
        <v>771</v>
      </c>
      <c r="C4" s="196">
        <v>333</v>
      </c>
      <c r="D4" s="197" t="s">
        <v>772</v>
      </c>
      <c r="E4" s="197" t="s">
        <v>773</v>
      </c>
      <c r="F4" s="196">
        <v>100</v>
      </c>
      <c r="G4" s="197" t="s">
        <v>774</v>
      </c>
      <c r="H4" s="196">
        <v>0</v>
      </c>
      <c r="I4" s="196">
        <v>0</v>
      </c>
      <c r="J4" s="196">
        <v>0</v>
      </c>
      <c r="K4" s="196">
        <v>50</v>
      </c>
      <c r="L4" s="196">
        <v>50</v>
      </c>
      <c r="M4" s="196">
        <v>0</v>
      </c>
      <c r="N4" s="196">
        <v>0</v>
      </c>
      <c r="O4" s="196">
        <v>0</v>
      </c>
      <c r="P4" s="197" t="s">
        <v>404</v>
      </c>
      <c r="Q4" s="197" t="s">
        <v>404</v>
      </c>
    </row>
    <row r="5" spans="1:17" ht="49.5">
      <c r="A5" s="195" t="s">
        <v>775</v>
      </c>
      <c r="B5" s="195" t="s">
        <v>776</v>
      </c>
      <c r="C5" s="196">
        <v>154503</v>
      </c>
      <c r="D5" s="197" t="s">
        <v>777</v>
      </c>
      <c r="E5" s="197" t="s">
        <v>778</v>
      </c>
      <c r="F5" s="196">
        <v>54</v>
      </c>
      <c r="G5" s="197" t="s">
        <v>779</v>
      </c>
      <c r="H5" s="196">
        <v>0</v>
      </c>
      <c r="I5" s="196">
        <v>50</v>
      </c>
      <c r="J5" s="196">
        <v>0</v>
      </c>
      <c r="K5" s="196">
        <v>0</v>
      </c>
      <c r="L5" s="196">
        <v>0</v>
      </c>
      <c r="M5" s="196">
        <v>4</v>
      </c>
      <c r="N5" s="196">
        <v>0</v>
      </c>
      <c r="O5" s="196">
        <v>0</v>
      </c>
      <c r="P5" s="197" t="s">
        <v>780</v>
      </c>
      <c r="Q5" s="197" t="s">
        <v>781</v>
      </c>
    </row>
    <row r="6" spans="1:17" ht="33">
      <c r="A6" s="195" t="s">
        <v>782</v>
      </c>
      <c r="B6" s="195" t="s">
        <v>783</v>
      </c>
      <c r="C6" s="196">
        <v>310</v>
      </c>
      <c r="D6" s="197" t="s">
        <v>784</v>
      </c>
      <c r="E6" s="196" t="s">
        <v>785</v>
      </c>
      <c r="F6" s="196">
        <v>200</v>
      </c>
      <c r="G6" s="197" t="s">
        <v>403</v>
      </c>
      <c r="H6" s="196">
        <v>0</v>
      </c>
      <c r="I6" s="196">
        <v>40</v>
      </c>
      <c r="J6" s="196">
        <v>0</v>
      </c>
      <c r="K6" s="196">
        <v>40</v>
      </c>
      <c r="L6" s="196">
        <v>40</v>
      </c>
      <c r="M6" s="196">
        <v>0</v>
      </c>
      <c r="N6" s="196">
        <v>0</v>
      </c>
      <c r="O6" s="196">
        <v>0</v>
      </c>
      <c r="P6" s="197" t="s">
        <v>786</v>
      </c>
      <c r="Q6" s="197" t="s">
        <v>781</v>
      </c>
    </row>
    <row r="7" spans="1:17" ht="115.5">
      <c r="A7" s="195" t="s">
        <v>787</v>
      </c>
      <c r="B7" s="195" t="s">
        <v>788</v>
      </c>
      <c r="C7" s="196">
        <v>154505</v>
      </c>
      <c r="D7" s="197" t="s">
        <v>789</v>
      </c>
      <c r="E7" s="197" t="s">
        <v>406</v>
      </c>
      <c r="F7" s="196">
        <v>450</v>
      </c>
      <c r="G7" s="197" t="s">
        <v>790</v>
      </c>
      <c r="H7" s="196">
        <v>20</v>
      </c>
      <c r="I7" s="196">
        <v>200</v>
      </c>
      <c r="J7" s="196">
        <v>90</v>
      </c>
      <c r="K7" s="196">
        <v>5</v>
      </c>
      <c r="L7" s="196">
        <v>80</v>
      </c>
      <c r="M7" s="196">
        <v>20</v>
      </c>
      <c r="N7" s="196">
        <v>12</v>
      </c>
      <c r="O7" s="196">
        <v>23</v>
      </c>
      <c r="P7" s="197" t="s">
        <v>791</v>
      </c>
      <c r="Q7" s="197" t="s">
        <v>404</v>
      </c>
    </row>
    <row r="8" spans="1:17" ht="66">
      <c r="A8" s="195" t="s">
        <v>792</v>
      </c>
      <c r="B8" s="195" t="s">
        <v>793</v>
      </c>
      <c r="C8" s="196">
        <v>154506</v>
      </c>
      <c r="D8" s="197" t="s">
        <v>794</v>
      </c>
      <c r="E8" s="197" t="s">
        <v>795</v>
      </c>
      <c r="F8" s="196">
        <v>500</v>
      </c>
      <c r="G8" s="197" t="s">
        <v>796</v>
      </c>
      <c r="H8" s="196">
        <v>0</v>
      </c>
      <c r="I8" s="196">
        <v>80</v>
      </c>
      <c r="J8" s="196">
        <v>200</v>
      </c>
      <c r="K8" s="196">
        <v>0</v>
      </c>
      <c r="L8" s="196">
        <v>0</v>
      </c>
      <c r="M8" s="196">
        <v>60</v>
      </c>
      <c r="N8" s="196">
        <v>0</v>
      </c>
      <c r="O8" s="196">
        <v>0</v>
      </c>
      <c r="P8" s="197" t="s">
        <v>404</v>
      </c>
      <c r="Q8" s="197" t="s">
        <v>797</v>
      </c>
    </row>
    <row r="9" spans="1:17" ht="115.5">
      <c r="A9" s="195" t="s">
        <v>798</v>
      </c>
      <c r="B9" s="195" t="s">
        <v>799</v>
      </c>
      <c r="C9" s="196">
        <v>315</v>
      </c>
      <c r="D9" s="197" t="s">
        <v>800</v>
      </c>
      <c r="E9" s="197" t="s">
        <v>801</v>
      </c>
      <c r="F9" s="196">
        <v>20</v>
      </c>
      <c r="G9" s="197" t="s">
        <v>802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20</v>
      </c>
      <c r="N9" s="196">
        <v>0</v>
      </c>
      <c r="O9" s="196">
        <v>0</v>
      </c>
      <c r="P9" s="197" t="s">
        <v>781</v>
      </c>
      <c r="Q9" s="197" t="s">
        <v>781</v>
      </c>
    </row>
    <row r="10" spans="1:17" ht="33">
      <c r="A10" s="195" t="s">
        <v>803</v>
      </c>
      <c r="B10" s="195" t="s">
        <v>804</v>
      </c>
      <c r="C10" s="196">
        <v>316</v>
      </c>
      <c r="D10" s="197" t="s">
        <v>805</v>
      </c>
      <c r="E10" s="197" t="s">
        <v>413</v>
      </c>
      <c r="F10" s="196">
        <v>100</v>
      </c>
      <c r="G10" s="197" t="s">
        <v>806</v>
      </c>
      <c r="H10" s="196">
        <v>0</v>
      </c>
      <c r="I10" s="196">
        <v>0</v>
      </c>
      <c r="J10" s="196">
        <v>100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  <c r="Q10" s="197" t="s">
        <v>404</v>
      </c>
    </row>
    <row r="11" spans="1:17" ht="99">
      <c r="A11" s="195" t="s">
        <v>807</v>
      </c>
      <c r="B11" s="195" t="s">
        <v>808</v>
      </c>
      <c r="C11" s="196">
        <v>320</v>
      </c>
      <c r="D11" s="197" t="s">
        <v>809</v>
      </c>
      <c r="E11" s="196">
        <v>8523136</v>
      </c>
      <c r="F11" s="196">
        <v>60</v>
      </c>
      <c r="G11" s="197" t="s">
        <v>810</v>
      </c>
      <c r="H11" s="196">
        <v>0</v>
      </c>
      <c r="I11" s="196">
        <v>20</v>
      </c>
      <c r="J11" s="196">
        <v>0</v>
      </c>
      <c r="K11" s="196">
        <v>20</v>
      </c>
      <c r="L11" s="196">
        <v>20</v>
      </c>
      <c r="M11" s="196">
        <v>0</v>
      </c>
      <c r="N11" s="196">
        <v>0</v>
      </c>
      <c r="O11" s="196">
        <v>0</v>
      </c>
      <c r="P11" s="196">
        <v>0</v>
      </c>
      <c r="Q11" s="196">
        <v>0</v>
      </c>
    </row>
    <row r="12" spans="1:17" ht="33">
      <c r="A12" s="195" t="s">
        <v>811</v>
      </c>
      <c r="B12" s="195" t="s">
        <v>812</v>
      </c>
      <c r="C12" s="196">
        <v>154510</v>
      </c>
      <c r="D12" s="197" t="s">
        <v>813</v>
      </c>
      <c r="E12" s="197" t="s">
        <v>416</v>
      </c>
      <c r="F12" s="196">
        <v>550</v>
      </c>
      <c r="G12" s="197" t="s">
        <v>814</v>
      </c>
      <c r="H12" s="196">
        <v>0</v>
      </c>
      <c r="I12" s="196">
        <v>200</v>
      </c>
      <c r="J12" s="196">
        <v>0</v>
      </c>
      <c r="K12" s="196">
        <v>50</v>
      </c>
      <c r="L12" s="196">
        <v>150</v>
      </c>
      <c r="M12" s="196">
        <v>150</v>
      </c>
      <c r="N12" s="196">
        <v>0</v>
      </c>
      <c r="O12" s="196">
        <v>0</v>
      </c>
      <c r="P12" s="197" t="s">
        <v>404</v>
      </c>
      <c r="Q12" s="197" t="s">
        <v>404</v>
      </c>
    </row>
    <row r="13" spans="1:17" ht="33">
      <c r="A13" s="195" t="s">
        <v>815</v>
      </c>
      <c r="B13" s="195" t="s">
        <v>816</v>
      </c>
      <c r="C13" s="196">
        <v>154511</v>
      </c>
      <c r="D13" s="197" t="s">
        <v>817</v>
      </c>
      <c r="E13" s="197" t="s">
        <v>818</v>
      </c>
      <c r="F13" s="196">
        <v>30</v>
      </c>
      <c r="G13" s="197" t="s">
        <v>414</v>
      </c>
      <c r="H13" s="196">
        <v>0</v>
      </c>
      <c r="I13" s="196">
        <v>30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7" t="s">
        <v>819</v>
      </c>
      <c r="Q13" s="197" t="s">
        <v>820</v>
      </c>
    </row>
    <row r="14" spans="1:17" ht="33">
      <c r="A14" s="195" t="s">
        <v>821</v>
      </c>
      <c r="B14" s="195" t="s">
        <v>822</v>
      </c>
      <c r="C14" s="196">
        <v>154512</v>
      </c>
      <c r="D14" s="197" t="s">
        <v>420</v>
      </c>
      <c r="E14" s="197" t="s">
        <v>421</v>
      </c>
      <c r="F14" s="196">
        <v>40</v>
      </c>
      <c r="G14" s="197" t="s">
        <v>422</v>
      </c>
      <c r="H14" s="196">
        <v>0</v>
      </c>
      <c r="I14" s="196">
        <v>40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7" t="s">
        <v>404</v>
      </c>
    </row>
    <row r="15" spans="1:17" ht="49.5">
      <c r="A15" s="195" t="s">
        <v>823</v>
      </c>
      <c r="B15" s="195" t="s">
        <v>824</v>
      </c>
      <c r="C15" s="196">
        <v>327</v>
      </c>
      <c r="D15" s="197" t="s">
        <v>825</v>
      </c>
      <c r="E15" s="197" t="s">
        <v>428</v>
      </c>
      <c r="F15" s="196">
        <v>178</v>
      </c>
      <c r="G15" s="197" t="s">
        <v>429</v>
      </c>
      <c r="H15" s="196">
        <v>0</v>
      </c>
      <c r="I15" s="196">
        <v>0</v>
      </c>
      <c r="J15" s="196">
        <v>0</v>
      </c>
      <c r="K15" s="196">
        <v>0</v>
      </c>
      <c r="L15" s="196">
        <v>80</v>
      </c>
      <c r="M15" s="196">
        <v>0</v>
      </c>
      <c r="N15" s="196">
        <v>98</v>
      </c>
      <c r="O15" s="196">
        <v>0</v>
      </c>
      <c r="P15" s="197" t="s">
        <v>826</v>
      </c>
      <c r="Q15" s="197" t="s">
        <v>404</v>
      </c>
    </row>
    <row r="16" spans="1:17" ht="33">
      <c r="A16" s="195" t="s">
        <v>827</v>
      </c>
      <c r="B16" s="195" t="s">
        <v>828</v>
      </c>
      <c r="C16" s="196">
        <v>328</v>
      </c>
      <c r="D16" s="197" t="s">
        <v>829</v>
      </c>
      <c r="E16" s="197" t="s">
        <v>431</v>
      </c>
      <c r="F16" s="196">
        <v>10</v>
      </c>
      <c r="G16" s="197" t="s">
        <v>830</v>
      </c>
      <c r="H16" s="196">
        <v>0</v>
      </c>
      <c r="I16" s="196">
        <v>10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7" t="s">
        <v>404</v>
      </c>
      <c r="Q16" s="197" t="s">
        <v>404</v>
      </c>
    </row>
    <row r="17" spans="1:17" ht="33">
      <c r="A17" s="195" t="s">
        <v>831</v>
      </c>
      <c r="B17" s="195" t="s">
        <v>832</v>
      </c>
      <c r="C17" s="196">
        <v>325</v>
      </c>
      <c r="D17" s="197" t="s">
        <v>425</v>
      </c>
      <c r="E17" s="196">
        <v>8761101</v>
      </c>
      <c r="F17" s="196">
        <v>60</v>
      </c>
      <c r="G17" s="197" t="s">
        <v>833</v>
      </c>
      <c r="H17" s="196">
        <v>0</v>
      </c>
      <c r="I17" s="196">
        <v>0</v>
      </c>
      <c r="J17" s="196">
        <v>0</v>
      </c>
      <c r="K17" s="196">
        <v>0</v>
      </c>
      <c r="L17" s="196">
        <v>60</v>
      </c>
      <c r="M17" s="196">
        <v>0</v>
      </c>
      <c r="N17" s="196">
        <v>0</v>
      </c>
      <c r="O17" s="196">
        <v>0</v>
      </c>
      <c r="P17" s="196">
        <v>0</v>
      </c>
      <c r="Q17" s="197" t="s">
        <v>404</v>
      </c>
    </row>
    <row r="18" spans="1:17" ht="49.5">
      <c r="A18" s="195" t="s">
        <v>834</v>
      </c>
      <c r="B18" s="195" t="s">
        <v>835</v>
      </c>
      <c r="C18" s="196">
        <v>326</v>
      </c>
      <c r="D18" s="197" t="s">
        <v>836</v>
      </c>
      <c r="E18" s="197" t="s">
        <v>837</v>
      </c>
      <c r="F18" s="196">
        <v>10</v>
      </c>
      <c r="G18" s="197" t="s">
        <v>838</v>
      </c>
      <c r="H18" s="196">
        <v>0</v>
      </c>
      <c r="I18" s="196">
        <v>0</v>
      </c>
      <c r="J18" s="196">
        <v>10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7" t="s">
        <v>404</v>
      </c>
      <c r="Q18" s="197" t="s">
        <v>404</v>
      </c>
    </row>
    <row r="19" spans="1:17" ht="33">
      <c r="A19" s="195" t="s">
        <v>839</v>
      </c>
      <c r="B19" s="195" t="s">
        <v>840</v>
      </c>
      <c r="C19" s="196">
        <v>335</v>
      </c>
      <c r="D19" s="197" t="s">
        <v>440</v>
      </c>
      <c r="E19" s="197" t="s">
        <v>841</v>
      </c>
      <c r="F19" s="196">
        <v>5</v>
      </c>
      <c r="G19" s="197" t="s">
        <v>842</v>
      </c>
      <c r="H19" s="196">
        <v>0</v>
      </c>
      <c r="I19" s="196">
        <v>0</v>
      </c>
      <c r="J19" s="196">
        <v>0</v>
      </c>
      <c r="K19" s="196">
        <v>0</v>
      </c>
      <c r="L19" s="196">
        <v>5</v>
      </c>
      <c r="M19" s="196">
        <v>0</v>
      </c>
      <c r="N19" s="196">
        <v>0</v>
      </c>
      <c r="O19" s="196">
        <v>0</v>
      </c>
      <c r="P19" s="196">
        <v>0</v>
      </c>
      <c r="Q19" s="197" t="s">
        <v>404</v>
      </c>
    </row>
    <row r="20" spans="1:17" ht="33">
      <c r="A20" s="195" t="s">
        <v>843</v>
      </c>
      <c r="B20" s="195" t="s">
        <v>844</v>
      </c>
      <c r="C20" s="196">
        <v>334</v>
      </c>
      <c r="D20" s="197" t="s">
        <v>845</v>
      </c>
      <c r="E20" s="197" t="s">
        <v>846</v>
      </c>
      <c r="F20" s="196">
        <v>6</v>
      </c>
      <c r="G20" s="197" t="s">
        <v>847</v>
      </c>
      <c r="H20" s="196">
        <v>0</v>
      </c>
      <c r="I20" s="196">
        <v>0</v>
      </c>
      <c r="J20" s="196">
        <v>0</v>
      </c>
      <c r="K20" s="196">
        <v>0</v>
      </c>
      <c r="L20" s="196">
        <v>6</v>
      </c>
      <c r="M20" s="196">
        <v>0</v>
      </c>
      <c r="N20" s="196">
        <v>0</v>
      </c>
      <c r="O20" s="196">
        <v>0</v>
      </c>
      <c r="P20" s="197" t="s">
        <v>848</v>
      </c>
      <c r="Q20" s="197" t="s">
        <v>404</v>
      </c>
    </row>
    <row r="21" spans="1:17" ht="33">
      <c r="A21" s="195" t="s">
        <v>849</v>
      </c>
      <c r="B21" s="195" t="s">
        <v>850</v>
      </c>
      <c r="C21" s="196">
        <v>336</v>
      </c>
      <c r="D21" s="197" t="s">
        <v>851</v>
      </c>
      <c r="E21" s="197" t="s">
        <v>443</v>
      </c>
      <c r="F21" s="196">
        <v>30</v>
      </c>
      <c r="G21" s="197" t="s">
        <v>852</v>
      </c>
      <c r="H21" s="196">
        <v>0</v>
      </c>
      <c r="I21" s="196">
        <v>30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7" t="s">
        <v>404</v>
      </c>
    </row>
    <row r="22" spans="1:17" ht="33">
      <c r="A22" s="195" t="s">
        <v>853</v>
      </c>
      <c r="B22" s="195" t="s">
        <v>854</v>
      </c>
      <c r="C22" s="196">
        <v>329</v>
      </c>
      <c r="D22" s="197" t="s">
        <v>855</v>
      </c>
      <c r="E22" s="197" t="s">
        <v>856</v>
      </c>
      <c r="F22" s="196">
        <v>130</v>
      </c>
      <c r="G22" s="197" t="s">
        <v>857</v>
      </c>
      <c r="H22" s="198">
        <v>0</v>
      </c>
      <c r="I22" s="198">
        <v>60</v>
      </c>
      <c r="J22" s="198">
        <v>10</v>
      </c>
      <c r="K22" s="198">
        <v>30</v>
      </c>
      <c r="L22" s="198">
        <v>30</v>
      </c>
      <c r="M22" s="198">
        <v>0</v>
      </c>
      <c r="N22" s="198">
        <v>0</v>
      </c>
      <c r="O22" s="198">
        <v>0</v>
      </c>
      <c r="P22" s="196">
        <v>0</v>
      </c>
      <c r="Q22" s="197" t="s">
        <v>404</v>
      </c>
    </row>
    <row r="23" spans="1:17" ht="33">
      <c r="A23" s="195" t="s">
        <v>858</v>
      </c>
      <c r="B23" s="195" t="s">
        <v>656</v>
      </c>
      <c r="C23" s="196">
        <v>337</v>
      </c>
      <c r="D23" s="197" t="s">
        <v>446</v>
      </c>
      <c r="E23" s="197" t="s">
        <v>447</v>
      </c>
      <c r="F23" s="196">
        <v>0</v>
      </c>
      <c r="G23" s="197" t="s">
        <v>859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7" t="s">
        <v>404</v>
      </c>
      <c r="Q23" s="197" t="s">
        <v>404</v>
      </c>
    </row>
    <row r="24" spans="1:17" ht="33">
      <c r="A24" s="195" t="s">
        <v>860</v>
      </c>
      <c r="B24" s="195" t="s">
        <v>861</v>
      </c>
      <c r="C24" s="196">
        <v>313</v>
      </c>
      <c r="D24" s="197" t="s">
        <v>862</v>
      </c>
      <c r="E24" s="197" t="s">
        <v>410</v>
      </c>
      <c r="F24" s="196">
        <v>524</v>
      </c>
      <c r="G24" s="197" t="s">
        <v>863</v>
      </c>
      <c r="H24" s="196">
        <v>0</v>
      </c>
      <c r="I24" s="196">
        <v>200</v>
      </c>
      <c r="J24" s="196">
        <v>124</v>
      </c>
      <c r="K24" s="196">
        <v>0</v>
      </c>
      <c r="L24" s="196">
        <v>100</v>
      </c>
      <c r="M24" s="196">
        <v>0</v>
      </c>
      <c r="N24" s="196">
        <v>100</v>
      </c>
      <c r="O24" s="196">
        <v>0</v>
      </c>
      <c r="P24" s="197" t="s">
        <v>864</v>
      </c>
      <c r="Q24" s="197" t="s">
        <v>404</v>
      </c>
    </row>
    <row r="25" spans="1:17" ht="33">
      <c r="A25" s="195" t="s">
        <v>865</v>
      </c>
      <c r="B25" s="195" t="s">
        <v>866</v>
      </c>
      <c r="C25" s="196">
        <v>318</v>
      </c>
      <c r="D25" s="197" t="s">
        <v>867</v>
      </c>
      <c r="E25" s="197" t="s">
        <v>868</v>
      </c>
      <c r="F25" s="196">
        <v>500</v>
      </c>
      <c r="G25" s="197" t="s">
        <v>869</v>
      </c>
      <c r="H25" s="196">
        <v>0</v>
      </c>
      <c r="I25" s="196">
        <v>390</v>
      </c>
      <c r="J25" s="196">
        <v>10</v>
      </c>
      <c r="K25" s="196">
        <v>0</v>
      </c>
      <c r="L25" s="196">
        <v>100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</row>
    <row r="26" spans="1:17" ht="33">
      <c r="A26" s="195" t="s">
        <v>870</v>
      </c>
      <c r="B26" s="195" t="s">
        <v>871</v>
      </c>
      <c r="C26" s="196">
        <v>338</v>
      </c>
      <c r="D26" s="197" t="s">
        <v>449</v>
      </c>
      <c r="E26" s="197" t="s">
        <v>872</v>
      </c>
      <c r="F26" s="196">
        <v>25</v>
      </c>
      <c r="G26" s="197" t="s">
        <v>450</v>
      </c>
      <c r="H26" s="196">
        <v>0</v>
      </c>
      <c r="I26" s="196">
        <v>5</v>
      </c>
      <c r="J26" s="196">
        <v>0</v>
      </c>
      <c r="K26" s="196">
        <v>0</v>
      </c>
      <c r="L26" s="196">
        <v>10</v>
      </c>
      <c r="M26" s="196">
        <v>10</v>
      </c>
      <c r="N26" s="196">
        <v>0</v>
      </c>
      <c r="O26" s="196">
        <v>0</v>
      </c>
      <c r="P26" s="197" t="s">
        <v>404</v>
      </c>
      <c r="Q26" s="197" t="s">
        <v>404</v>
      </c>
    </row>
    <row r="27" spans="1:17" s="210" customFormat="1" ht="33">
      <c r="A27" s="207" t="s">
        <v>873</v>
      </c>
      <c r="B27" s="207" t="s">
        <v>658</v>
      </c>
      <c r="C27" s="208">
        <v>601</v>
      </c>
      <c r="D27" s="209" t="s">
        <v>874</v>
      </c>
      <c r="E27" s="209" t="s">
        <v>451</v>
      </c>
      <c r="F27" s="208">
        <v>10</v>
      </c>
      <c r="G27" s="209" t="s">
        <v>875</v>
      </c>
      <c r="H27" s="208">
        <v>0</v>
      </c>
      <c r="I27" s="208">
        <v>0</v>
      </c>
      <c r="J27" s="208">
        <v>0</v>
      </c>
      <c r="K27" s="208">
        <v>10</v>
      </c>
      <c r="L27" s="208">
        <v>0</v>
      </c>
      <c r="M27" s="208">
        <v>0</v>
      </c>
      <c r="N27" s="208">
        <v>0</v>
      </c>
      <c r="O27" s="208">
        <v>0</v>
      </c>
      <c r="P27" s="209" t="s">
        <v>876</v>
      </c>
      <c r="Q27" s="209" t="s">
        <v>404</v>
      </c>
    </row>
    <row r="28" spans="1:17" ht="49.5">
      <c r="A28" s="195" t="s">
        <v>877</v>
      </c>
      <c r="B28" s="195" t="s">
        <v>659</v>
      </c>
      <c r="C28" s="196">
        <v>602</v>
      </c>
      <c r="D28" s="197" t="s">
        <v>878</v>
      </c>
      <c r="E28" s="197" t="s">
        <v>453</v>
      </c>
      <c r="F28" s="196">
        <v>600</v>
      </c>
      <c r="G28" s="197" t="s">
        <v>454</v>
      </c>
      <c r="H28" s="196">
        <v>0</v>
      </c>
      <c r="I28" s="196">
        <v>100</v>
      </c>
      <c r="J28" s="196">
        <v>300</v>
      </c>
      <c r="K28" s="196">
        <v>0</v>
      </c>
      <c r="L28" s="196">
        <v>100</v>
      </c>
      <c r="M28" s="196">
        <v>100</v>
      </c>
      <c r="N28" s="196">
        <v>0</v>
      </c>
      <c r="O28" s="196">
        <v>0</v>
      </c>
      <c r="P28" s="196">
        <v>0</v>
      </c>
      <c r="Q28" s="196">
        <v>0</v>
      </c>
    </row>
    <row r="29" spans="1:17" ht="49.5">
      <c r="A29" s="195" t="s">
        <v>879</v>
      </c>
      <c r="B29" s="195" t="s">
        <v>880</v>
      </c>
      <c r="C29" s="196">
        <v>603</v>
      </c>
      <c r="D29" s="197" t="s">
        <v>881</v>
      </c>
      <c r="E29" s="197" t="s">
        <v>882</v>
      </c>
      <c r="F29" s="196">
        <v>40</v>
      </c>
      <c r="G29" s="197" t="s">
        <v>883</v>
      </c>
      <c r="H29" s="196">
        <v>0</v>
      </c>
      <c r="I29" s="196">
        <v>0</v>
      </c>
      <c r="J29" s="196">
        <v>0</v>
      </c>
      <c r="K29" s="196">
        <v>0</v>
      </c>
      <c r="L29" s="196">
        <v>20</v>
      </c>
      <c r="M29" s="196">
        <v>20</v>
      </c>
      <c r="N29" s="196">
        <v>0</v>
      </c>
      <c r="O29" s="196">
        <v>0</v>
      </c>
      <c r="P29" s="197" t="s">
        <v>404</v>
      </c>
      <c r="Q29" s="197" t="s">
        <v>404</v>
      </c>
    </row>
    <row r="30" spans="1:17" ht="82.5">
      <c r="A30" s="195" t="s">
        <v>373</v>
      </c>
      <c r="B30" s="195" t="s">
        <v>661</v>
      </c>
      <c r="C30" s="196">
        <v>604</v>
      </c>
      <c r="D30" s="197" t="s">
        <v>408</v>
      </c>
      <c r="E30" s="197" t="s">
        <v>884</v>
      </c>
      <c r="F30" s="196">
        <v>310</v>
      </c>
      <c r="G30" s="197" t="s">
        <v>885</v>
      </c>
      <c r="H30" s="196">
        <v>15</v>
      </c>
      <c r="I30" s="196">
        <v>35</v>
      </c>
      <c r="J30" s="196">
        <v>20</v>
      </c>
      <c r="K30" s="196">
        <v>30</v>
      </c>
      <c r="L30" s="196">
        <v>75</v>
      </c>
      <c r="M30" s="196">
        <v>75</v>
      </c>
      <c r="N30" s="196">
        <v>30</v>
      </c>
      <c r="O30" s="196">
        <v>30</v>
      </c>
      <c r="P30" s="197" t="s">
        <v>886</v>
      </c>
      <c r="Q30" s="197" t="s">
        <v>404</v>
      </c>
    </row>
    <row r="31" spans="1:17" ht="66">
      <c r="A31" s="195" t="s">
        <v>887</v>
      </c>
      <c r="B31" s="195" t="s">
        <v>888</v>
      </c>
      <c r="C31" s="196">
        <v>605</v>
      </c>
      <c r="D31" s="197" t="s">
        <v>889</v>
      </c>
      <c r="E31" s="197" t="s">
        <v>890</v>
      </c>
      <c r="F31" s="196">
        <v>100</v>
      </c>
      <c r="G31" s="197" t="s">
        <v>458</v>
      </c>
      <c r="H31" s="199">
        <v>0</v>
      </c>
      <c r="I31" s="199">
        <v>0</v>
      </c>
      <c r="J31" s="199">
        <v>0</v>
      </c>
      <c r="K31" s="199">
        <v>0</v>
      </c>
      <c r="L31" s="199">
        <v>0</v>
      </c>
      <c r="M31" s="199">
        <v>100</v>
      </c>
      <c r="N31" s="199">
        <v>0</v>
      </c>
      <c r="O31" s="199">
        <v>0</v>
      </c>
      <c r="P31" s="197" t="s">
        <v>404</v>
      </c>
      <c r="Q31" s="197" t="s">
        <v>404</v>
      </c>
    </row>
    <row r="32" spans="1:17" ht="33">
      <c r="A32" s="195" t="s">
        <v>891</v>
      </c>
      <c r="B32" s="195" t="s">
        <v>892</v>
      </c>
      <c r="C32" s="196">
        <v>606</v>
      </c>
      <c r="D32" s="197" t="s">
        <v>893</v>
      </c>
      <c r="E32" s="196">
        <v>8331163</v>
      </c>
      <c r="F32" s="196">
        <v>5</v>
      </c>
      <c r="G32" s="197" t="s">
        <v>894</v>
      </c>
      <c r="H32" s="196">
        <v>0</v>
      </c>
      <c r="I32" s="196">
        <v>0</v>
      </c>
      <c r="J32" s="196">
        <v>0</v>
      </c>
      <c r="K32" s="196">
        <v>0</v>
      </c>
      <c r="L32" s="196">
        <v>5</v>
      </c>
      <c r="M32" s="196">
        <v>0</v>
      </c>
      <c r="N32" s="196">
        <v>0</v>
      </c>
      <c r="O32" s="196">
        <v>0</v>
      </c>
      <c r="P32" s="197" t="s">
        <v>404</v>
      </c>
      <c r="Q32" s="197" t="s">
        <v>404</v>
      </c>
    </row>
    <row r="33" spans="1:17" ht="33">
      <c r="A33" s="195" t="s">
        <v>895</v>
      </c>
      <c r="B33" s="195" t="s">
        <v>896</v>
      </c>
      <c r="C33" s="196">
        <v>607</v>
      </c>
      <c r="D33" s="197" t="s">
        <v>897</v>
      </c>
      <c r="E33" s="197" t="s">
        <v>898</v>
      </c>
      <c r="F33" s="196">
        <v>150</v>
      </c>
      <c r="G33" s="197" t="s">
        <v>899</v>
      </c>
      <c r="H33" s="196">
        <v>10</v>
      </c>
      <c r="I33" s="196">
        <v>0</v>
      </c>
      <c r="J33" s="196">
        <v>0</v>
      </c>
      <c r="K33" s="196">
        <v>100</v>
      </c>
      <c r="L33" s="196">
        <v>0</v>
      </c>
      <c r="M33" s="196">
        <v>0</v>
      </c>
      <c r="N33" s="196">
        <v>40</v>
      </c>
      <c r="O33" s="196">
        <v>0</v>
      </c>
      <c r="P33" s="197" t="s">
        <v>900</v>
      </c>
      <c r="Q33" s="197" t="s">
        <v>404</v>
      </c>
    </row>
    <row r="34" spans="1:17" ht="49.5">
      <c r="A34" s="195" t="s">
        <v>901</v>
      </c>
      <c r="B34" s="195" t="s">
        <v>665</v>
      </c>
      <c r="C34" s="196">
        <v>608</v>
      </c>
      <c r="D34" s="197" t="s">
        <v>463</v>
      </c>
      <c r="E34" s="197" t="s">
        <v>902</v>
      </c>
      <c r="F34" s="196">
        <v>350</v>
      </c>
      <c r="G34" s="197" t="s">
        <v>903</v>
      </c>
      <c r="H34" s="196">
        <v>30</v>
      </c>
      <c r="I34" s="196">
        <v>100</v>
      </c>
      <c r="J34" s="196">
        <v>20</v>
      </c>
      <c r="K34" s="196">
        <v>50</v>
      </c>
      <c r="L34" s="196">
        <v>50</v>
      </c>
      <c r="M34" s="196">
        <v>50</v>
      </c>
      <c r="N34" s="196">
        <v>50</v>
      </c>
      <c r="O34" s="196">
        <v>0</v>
      </c>
      <c r="P34" s="197" t="s">
        <v>904</v>
      </c>
      <c r="Q34" s="197" t="s">
        <v>464</v>
      </c>
    </row>
    <row r="35" spans="1:17" ht="33">
      <c r="A35" s="195" t="s">
        <v>905</v>
      </c>
      <c r="B35" s="195" t="s">
        <v>666</v>
      </c>
      <c r="C35" s="196">
        <v>609</v>
      </c>
      <c r="D35" s="197" t="s">
        <v>906</v>
      </c>
      <c r="E35" s="196">
        <v>205</v>
      </c>
      <c r="F35" s="196">
        <v>50</v>
      </c>
      <c r="G35" s="197" t="s">
        <v>444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50</v>
      </c>
      <c r="N35" s="196">
        <v>0</v>
      </c>
      <c r="O35" s="196">
        <v>0</v>
      </c>
      <c r="P35" s="196">
        <v>0</v>
      </c>
      <c r="Q35" s="196">
        <v>0</v>
      </c>
    </row>
    <row r="36" spans="1:17" ht="33">
      <c r="A36" s="195" t="s">
        <v>907</v>
      </c>
      <c r="B36" s="195" t="s">
        <v>667</v>
      </c>
      <c r="C36" s="196">
        <v>610</v>
      </c>
      <c r="D36" s="197" t="s">
        <v>908</v>
      </c>
      <c r="E36" s="196">
        <v>8324093</v>
      </c>
      <c r="F36" s="196">
        <v>10</v>
      </c>
      <c r="G36" s="197" t="s">
        <v>467</v>
      </c>
      <c r="H36" s="196">
        <v>0</v>
      </c>
      <c r="I36" s="196">
        <v>0</v>
      </c>
      <c r="J36" s="196">
        <v>0</v>
      </c>
      <c r="K36" s="196">
        <v>10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7" t="s">
        <v>404</v>
      </c>
    </row>
    <row r="37" spans="1:17" ht="33">
      <c r="A37" s="195" t="s">
        <v>909</v>
      </c>
      <c r="B37" s="195" t="s">
        <v>910</v>
      </c>
      <c r="C37" s="196">
        <v>611</v>
      </c>
      <c r="D37" s="197" t="s">
        <v>469</v>
      </c>
      <c r="E37" s="197" t="s">
        <v>911</v>
      </c>
      <c r="F37" s="196">
        <v>400</v>
      </c>
      <c r="G37" s="197" t="s">
        <v>912</v>
      </c>
      <c r="H37" s="196">
        <v>0</v>
      </c>
      <c r="I37" s="196">
        <v>0</v>
      </c>
      <c r="J37" s="196">
        <v>50</v>
      </c>
      <c r="K37" s="196">
        <v>200</v>
      </c>
      <c r="L37" s="196">
        <v>0</v>
      </c>
      <c r="M37" s="196">
        <v>150</v>
      </c>
      <c r="N37" s="196">
        <v>0</v>
      </c>
      <c r="O37" s="196">
        <v>0</v>
      </c>
      <c r="P37" s="196">
        <v>0</v>
      </c>
      <c r="Q37" s="196">
        <v>0</v>
      </c>
    </row>
    <row r="38" spans="1:17" ht="33">
      <c r="A38" s="195" t="s">
        <v>913</v>
      </c>
      <c r="B38" s="195" t="s">
        <v>669</v>
      </c>
      <c r="C38" s="196">
        <v>612</v>
      </c>
      <c r="D38" s="197" t="s">
        <v>471</v>
      </c>
      <c r="E38" s="197" t="s">
        <v>914</v>
      </c>
      <c r="F38" s="196">
        <v>0</v>
      </c>
      <c r="G38" s="197" t="s">
        <v>404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7" t="s">
        <v>404</v>
      </c>
      <c r="Q38" s="197" t="s">
        <v>404</v>
      </c>
    </row>
    <row r="39" spans="1:17" ht="33">
      <c r="A39" s="195" t="s">
        <v>370</v>
      </c>
      <c r="B39" s="195" t="s">
        <v>915</v>
      </c>
      <c r="C39" s="196">
        <v>613</v>
      </c>
      <c r="D39" s="197" t="s">
        <v>916</v>
      </c>
      <c r="E39" s="197" t="s">
        <v>917</v>
      </c>
      <c r="F39" s="196">
        <v>0</v>
      </c>
      <c r="G39" s="197" t="s">
        <v>918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7" t="s">
        <v>404</v>
      </c>
      <c r="Q39" s="197" t="s">
        <v>404</v>
      </c>
    </row>
    <row r="40" spans="1:17" ht="33">
      <c r="A40" s="195" t="s">
        <v>919</v>
      </c>
      <c r="B40" s="195" t="s">
        <v>920</v>
      </c>
      <c r="C40" s="196">
        <v>614</v>
      </c>
      <c r="D40" s="197" t="s">
        <v>474</v>
      </c>
      <c r="E40" s="197" t="s">
        <v>475</v>
      </c>
      <c r="F40" s="196">
        <v>20</v>
      </c>
      <c r="G40" s="197" t="s">
        <v>414</v>
      </c>
      <c r="H40" s="196">
        <v>0</v>
      </c>
      <c r="I40" s="196">
        <v>0</v>
      </c>
      <c r="J40" s="196">
        <v>0</v>
      </c>
      <c r="K40" s="196">
        <v>0</v>
      </c>
      <c r="L40" s="196">
        <v>20</v>
      </c>
      <c r="M40" s="196">
        <v>0</v>
      </c>
      <c r="N40" s="196">
        <v>0</v>
      </c>
      <c r="O40" s="196">
        <v>0</v>
      </c>
      <c r="P40" s="196">
        <v>0</v>
      </c>
      <c r="Q40" s="196">
        <v>0</v>
      </c>
    </row>
    <row r="41" spans="1:17" ht="49.5">
      <c r="A41" s="195" t="s">
        <v>921</v>
      </c>
      <c r="B41" s="195" t="s">
        <v>922</v>
      </c>
      <c r="C41" s="196">
        <v>615</v>
      </c>
      <c r="D41" s="197" t="s">
        <v>923</v>
      </c>
      <c r="E41" s="196">
        <v>8265597</v>
      </c>
      <c r="F41" s="196">
        <v>10</v>
      </c>
      <c r="G41" s="197" t="s">
        <v>924</v>
      </c>
      <c r="H41" s="196">
        <v>0</v>
      </c>
      <c r="I41" s="196">
        <v>10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7" t="s">
        <v>404</v>
      </c>
      <c r="Q41" s="197" t="s">
        <v>404</v>
      </c>
    </row>
    <row r="42" spans="1:17" ht="33">
      <c r="A42" s="195" t="s">
        <v>925</v>
      </c>
      <c r="B42" s="195" t="s">
        <v>673</v>
      </c>
      <c r="C42" s="196">
        <v>616</v>
      </c>
      <c r="D42" s="197" t="s">
        <v>478</v>
      </c>
      <c r="E42" s="196">
        <v>8266945</v>
      </c>
      <c r="F42" s="196">
        <v>20</v>
      </c>
      <c r="G42" s="197" t="s">
        <v>467</v>
      </c>
      <c r="H42" s="196">
        <v>0</v>
      </c>
      <c r="I42" s="196">
        <v>0</v>
      </c>
      <c r="J42" s="196">
        <v>0</v>
      </c>
      <c r="K42" s="196">
        <v>10</v>
      </c>
      <c r="L42" s="196">
        <v>0</v>
      </c>
      <c r="M42" s="196">
        <v>10</v>
      </c>
      <c r="N42" s="196">
        <v>0</v>
      </c>
      <c r="O42" s="196">
        <v>0</v>
      </c>
      <c r="P42" s="197" t="s">
        <v>404</v>
      </c>
      <c r="Q42" s="197" t="s">
        <v>404</v>
      </c>
    </row>
    <row r="43" spans="1:17" ht="66">
      <c r="A43" s="195" t="s">
        <v>926</v>
      </c>
      <c r="B43" s="195" t="s">
        <v>927</v>
      </c>
      <c r="C43" s="196">
        <v>617</v>
      </c>
      <c r="D43" s="197" t="s">
        <v>928</v>
      </c>
      <c r="E43" s="197" t="s">
        <v>929</v>
      </c>
      <c r="F43" s="196">
        <v>100</v>
      </c>
      <c r="G43" s="197" t="s">
        <v>930</v>
      </c>
      <c r="H43" s="196">
        <v>0</v>
      </c>
      <c r="I43" s="196">
        <v>70</v>
      </c>
      <c r="J43" s="196">
        <v>10</v>
      </c>
      <c r="K43" s="196">
        <v>10</v>
      </c>
      <c r="L43" s="196">
        <v>10</v>
      </c>
      <c r="M43" s="196">
        <v>0</v>
      </c>
      <c r="N43" s="196">
        <v>0</v>
      </c>
      <c r="O43" s="196">
        <v>0</v>
      </c>
      <c r="P43" s="197" t="s">
        <v>404</v>
      </c>
      <c r="Q43" s="197" t="s">
        <v>404</v>
      </c>
    </row>
    <row r="44" spans="1:17" ht="33">
      <c r="A44" s="195" t="s">
        <v>931</v>
      </c>
      <c r="B44" s="195" t="s">
        <v>675</v>
      </c>
      <c r="C44" s="196">
        <v>618</v>
      </c>
      <c r="D44" s="197" t="s">
        <v>481</v>
      </c>
      <c r="E44" s="197" t="s">
        <v>932</v>
      </c>
      <c r="F44" s="196">
        <v>500</v>
      </c>
      <c r="G44" s="197" t="s">
        <v>933</v>
      </c>
      <c r="H44" s="196">
        <v>0</v>
      </c>
      <c r="I44" s="196">
        <v>120</v>
      </c>
      <c r="J44" s="196">
        <v>180</v>
      </c>
      <c r="K44" s="196">
        <v>0</v>
      </c>
      <c r="L44" s="196">
        <v>0</v>
      </c>
      <c r="M44" s="196">
        <v>50</v>
      </c>
      <c r="N44" s="196">
        <v>150</v>
      </c>
      <c r="O44" s="196">
        <v>0</v>
      </c>
      <c r="P44" s="197" t="s">
        <v>934</v>
      </c>
      <c r="Q44" s="196">
        <v>0</v>
      </c>
    </row>
    <row r="45" spans="1:17" ht="33">
      <c r="A45" s="195" t="s">
        <v>935</v>
      </c>
      <c r="B45" s="195" t="s">
        <v>936</v>
      </c>
      <c r="C45" s="196">
        <v>619</v>
      </c>
      <c r="D45" s="197" t="s">
        <v>937</v>
      </c>
      <c r="E45" s="197" t="s">
        <v>938</v>
      </c>
      <c r="F45" s="196">
        <v>150</v>
      </c>
      <c r="G45" s="197" t="s">
        <v>939</v>
      </c>
      <c r="H45" s="196">
        <v>0</v>
      </c>
      <c r="I45" s="196">
        <v>130</v>
      </c>
      <c r="J45" s="196">
        <v>5</v>
      </c>
      <c r="K45" s="196">
        <v>5</v>
      </c>
      <c r="L45" s="196">
        <v>5</v>
      </c>
      <c r="M45" s="196">
        <v>5</v>
      </c>
      <c r="N45" s="196">
        <v>0</v>
      </c>
      <c r="O45" s="196">
        <v>0</v>
      </c>
      <c r="P45" s="197" t="s">
        <v>404</v>
      </c>
      <c r="Q45" s="197" t="s">
        <v>404</v>
      </c>
    </row>
    <row r="46" spans="1:17" ht="33">
      <c r="A46" s="195" t="s">
        <v>940</v>
      </c>
      <c r="B46" s="195" t="s">
        <v>941</v>
      </c>
      <c r="C46" s="196">
        <v>621</v>
      </c>
      <c r="D46" s="197" t="s">
        <v>486</v>
      </c>
      <c r="E46" s="197" t="s">
        <v>487</v>
      </c>
      <c r="F46" s="196">
        <v>50</v>
      </c>
      <c r="G46" s="197" t="s">
        <v>488</v>
      </c>
      <c r="H46" s="196">
        <v>0</v>
      </c>
      <c r="I46" s="196">
        <v>0</v>
      </c>
      <c r="J46" s="196">
        <v>20</v>
      </c>
      <c r="K46" s="196">
        <v>0</v>
      </c>
      <c r="L46" s="196">
        <v>15</v>
      </c>
      <c r="M46" s="196">
        <v>15</v>
      </c>
      <c r="N46" s="196">
        <v>0</v>
      </c>
      <c r="O46" s="196">
        <v>0</v>
      </c>
      <c r="P46" s="197" t="s">
        <v>404</v>
      </c>
      <c r="Q46" s="197" t="s">
        <v>404</v>
      </c>
    </row>
    <row r="47" spans="1:17" ht="33">
      <c r="A47" s="195" t="s">
        <v>276</v>
      </c>
      <c r="B47" s="195" t="s">
        <v>677</v>
      </c>
      <c r="C47" s="196">
        <v>620</v>
      </c>
      <c r="D47" s="197" t="s">
        <v>484</v>
      </c>
      <c r="E47" s="197" t="s">
        <v>942</v>
      </c>
      <c r="F47" s="196">
        <v>15</v>
      </c>
      <c r="G47" s="197" t="s">
        <v>943</v>
      </c>
      <c r="H47" s="196">
        <v>0</v>
      </c>
      <c r="I47" s="196">
        <v>15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7" t="s">
        <v>404</v>
      </c>
      <c r="Q47" s="197" t="s">
        <v>404</v>
      </c>
    </row>
    <row r="48" spans="1:17" ht="33">
      <c r="A48" s="195" t="s">
        <v>944</v>
      </c>
      <c r="B48" s="195" t="s">
        <v>679</v>
      </c>
      <c r="C48" s="196">
        <v>622</v>
      </c>
      <c r="D48" s="197" t="s">
        <v>945</v>
      </c>
      <c r="E48" s="197" t="s">
        <v>490</v>
      </c>
      <c r="F48" s="196">
        <v>20</v>
      </c>
      <c r="G48" s="197" t="s">
        <v>946</v>
      </c>
      <c r="H48" s="196">
        <v>0</v>
      </c>
      <c r="I48" s="196">
        <v>0</v>
      </c>
      <c r="J48" s="196">
        <v>0</v>
      </c>
      <c r="K48" s="196">
        <v>0</v>
      </c>
      <c r="L48" s="196">
        <v>10</v>
      </c>
      <c r="M48" s="196">
        <v>10</v>
      </c>
      <c r="N48" s="196">
        <v>0</v>
      </c>
      <c r="O48" s="196">
        <v>0</v>
      </c>
      <c r="P48" s="197" t="s">
        <v>404</v>
      </c>
      <c r="Q48" s="197" t="s">
        <v>404</v>
      </c>
    </row>
    <row r="49" spans="1:17" ht="66">
      <c r="A49" s="195" t="s">
        <v>947</v>
      </c>
      <c r="B49" s="195" t="s">
        <v>680</v>
      </c>
      <c r="C49" s="196">
        <v>623</v>
      </c>
      <c r="D49" s="197" t="s">
        <v>948</v>
      </c>
      <c r="E49" s="197" t="s">
        <v>949</v>
      </c>
      <c r="F49" s="196">
        <v>50</v>
      </c>
      <c r="G49" s="197" t="s">
        <v>950</v>
      </c>
      <c r="H49" s="196">
        <v>0</v>
      </c>
      <c r="I49" s="196">
        <v>0</v>
      </c>
      <c r="J49" s="196">
        <v>0</v>
      </c>
      <c r="K49" s="196">
        <v>0</v>
      </c>
      <c r="L49" s="196">
        <v>20</v>
      </c>
      <c r="M49" s="196">
        <v>30</v>
      </c>
      <c r="N49" s="196">
        <v>0</v>
      </c>
      <c r="O49" s="196">
        <v>0</v>
      </c>
      <c r="P49" s="197" t="s">
        <v>404</v>
      </c>
      <c r="Q49" s="197" t="s">
        <v>404</v>
      </c>
    </row>
    <row r="50" spans="1:17" ht="49.5">
      <c r="A50" s="195" t="s">
        <v>951</v>
      </c>
      <c r="B50" s="195" t="s">
        <v>952</v>
      </c>
      <c r="C50" s="196">
        <v>624</v>
      </c>
      <c r="D50" s="197" t="s">
        <v>953</v>
      </c>
      <c r="E50" s="196">
        <v>8571746</v>
      </c>
      <c r="F50" s="196">
        <v>60</v>
      </c>
      <c r="G50" s="197" t="s">
        <v>954</v>
      </c>
      <c r="H50" s="196">
        <v>0</v>
      </c>
      <c r="I50" s="196">
        <v>0</v>
      </c>
      <c r="J50" s="196">
        <v>0</v>
      </c>
      <c r="K50" s="196">
        <v>60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  <c r="Q50" s="196">
        <v>0</v>
      </c>
    </row>
    <row r="51" spans="1:17" ht="33">
      <c r="A51" s="195" t="s">
        <v>955</v>
      </c>
      <c r="B51" s="195" t="s">
        <v>956</v>
      </c>
      <c r="C51" s="196">
        <v>626</v>
      </c>
      <c r="D51" s="197" t="s">
        <v>957</v>
      </c>
      <c r="E51" s="196">
        <v>8651024</v>
      </c>
      <c r="F51" s="196">
        <v>150</v>
      </c>
      <c r="G51" s="197" t="s">
        <v>958</v>
      </c>
      <c r="H51" s="196">
        <v>0</v>
      </c>
      <c r="I51" s="196">
        <v>40</v>
      </c>
      <c r="J51" s="196">
        <v>0</v>
      </c>
      <c r="K51" s="196">
        <v>40</v>
      </c>
      <c r="L51" s="196">
        <v>30</v>
      </c>
      <c r="M51" s="196">
        <v>40</v>
      </c>
      <c r="N51" s="196">
        <v>0</v>
      </c>
      <c r="O51" s="196">
        <v>0</v>
      </c>
      <c r="P51" s="196">
        <v>0</v>
      </c>
      <c r="Q51" s="197" t="s">
        <v>404</v>
      </c>
    </row>
    <row r="52" spans="1:17" ht="33">
      <c r="A52" s="195" t="s">
        <v>959</v>
      </c>
      <c r="B52" s="195" t="s">
        <v>960</v>
      </c>
      <c r="C52" s="196">
        <v>628</v>
      </c>
      <c r="D52" s="197" t="s">
        <v>961</v>
      </c>
      <c r="E52" s="197" t="s">
        <v>962</v>
      </c>
      <c r="F52" s="196">
        <v>5</v>
      </c>
      <c r="G52" s="197" t="s">
        <v>963</v>
      </c>
      <c r="H52" s="196">
        <v>0</v>
      </c>
      <c r="I52" s="196">
        <v>2</v>
      </c>
      <c r="J52" s="196">
        <v>0</v>
      </c>
      <c r="K52" s="196">
        <v>1</v>
      </c>
      <c r="L52" s="196">
        <v>1</v>
      </c>
      <c r="M52" s="196">
        <v>1</v>
      </c>
      <c r="N52" s="196">
        <v>0</v>
      </c>
      <c r="O52" s="196">
        <v>0</v>
      </c>
      <c r="P52" s="197" t="s">
        <v>404</v>
      </c>
      <c r="Q52" s="197" t="s">
        <v>404</v>
      </c>
    </row>
    <row r="53" spans="1:17" ht="33">
      <c r="A53" s="195" t="s">
        <v>964</v>
      </c>
      <c r="B53" s="195" t="s">
        <v>965</v>
      </c>
      <c r="C53" s="196">
        <v>627</v>
      </c>
      <c r="D53" s="197" t="s">
        <v>496</v>
      </c>
      <c r="E53" s="196" t="s">
        <v>966</v>
      </c>
      <c r="F53" s="196">
        <v>12</v>
      </c>
      <c r="G53" s="197" t="s">
        <v>967</v>
      </c>
      <c r="H53" s="196">
        <v>0</v>
      </c>
      <c r="I53" s="196">
        <v>0</v>
      </c>
      <c r="J53" s="196">
        <v>0</v>
      </c>
      <c r="K53" s="196">
        <v>12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</row>
    <row r="54" spans="1:17" ht="33">
      <c r="A54" s="195" t="s">
        <v>968</v>
      </c>
      <c r="B54" s="195" t="s">
        <v>686</v>
      </c>
      <c r="C54" s="196">
        <v>629</v>
      </c>
      <c r="D54" s="197" t="s">
        <v>969</v>
      </c>
      <c r="E54" s="197" t="s">
        <v>970</v>
      </c>
      <c r="F54" s="196">
        <v>0</v>
      </c>
      <c r="G54" s="197" t="s">
        <v>404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7" t="s">
        <v>404</v>
      </c>
      <c r="Q54" s="197" t="s">
        <v>404</v>
      </c>
    </row>
    <row r="55" spans="1:17" ht="33">
      <c r="A55" s="195" t="s">
        <v>279</v>
      </c>
      <c r="B55" s="195" t="s">
        <v>682</v>
      </c>
      <c r="C55" s="196">
        <v>625</v>
      </c>
      <c r="D55" s="197" t="s">
        <v>971</v>
      </c>
      <c r="E55" s="197" t="s">
        <v>972</v>
      </c>
      <c r="F55" s="196">
        <v>0</v>
      </c>
      <c r="G55" s="197" t="s">
        <v>404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197" t="s">
        <v>973</v>
      </c>
    </row>
    <row r="56" spans="1:17" ht="33">
      <c r="A56" s="195" t="s">
        <v>974</v>
      </c>
      <c r="B56" s="195" t="s">
        <v>689</v>
      </c>
      <c r="C56" s="196">
        <v>632</v>
      </c>
      <c r="D56" s="197" t="s">
        <v>975</v>
      </c>
      <c r="E56" s="197" t="s">
        <v>976</v>
      </c>
      <c r="F56" s="196">
        <v>18</v>
      </c>
      <c r="G56" s="197" t="s">
        <v>504</v>
      </c>
      <c r="H56" s="196">
        <v>0</v>
      </c>
      <c r="I56" s="196">
        <v>0</v>
      </c>
      <c r="J56" s="196">
        <v>0</v>
      </c>
      <c r="K56" s="196">
        <v>9</v>
      </c>
      <c r="L56" s="196">
        <v>0</v>
      </c>
      <c r="M56" s="196">
        <v>9</v>
      </c>
      <c r="N56" s="196">
        <v>0</v>
      </c>
      <c r="O56" s="196">
        <v>0</v>
      </c>
      <c r="P56" s="197" t="s">
        <v>404</v>
      </c>
      <c r="Q56" s="197" t="s">
        <v>404</v>
      </c>
    </row>
    <row r="57" spans="1:17" ht="33">
      <c r="A57" s="195" t="s">
        <v>280</v>
      </c>
      <c r="B57" s="195" t="s">
        <v>687</v>
      </c>
      <c r="C57" s="196">
        <v>630</v>
      </c>
      <c r="D57" s="197" t="s">
        <v>977</v>
      </c>
      <c r="E57" s="197" t="s">
        <v>500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7" t="s">
        <v>404</v>
      </c>
      <c r="Q57" s="197" t="s">
        <v>404</v>
      </c>
    </row>
    <row r="58" spans="1:17" ht="33">
      <c r="A58" s="195" t="s">
        <v>978</v>
      </c>
      <c r="B58" s="195" t="s">
        <v>688</v>
      </c>
      <c r="C58" s="197" t="s">
        <v>979</v>
      </c>
      <c r="D58" s="197" t="s">
        <v>980</v>
      </c>
      <c r="E58" s="197" t="s">
        <v>502</v>
      </c>
      <c r="F58" s="197" t="s">
        <v>441</v>
      </c>
      <c r="G58" s="197" t="s">
        <v>441</v>
      </c>
      <c r="H58" s="196" t="s">
        <v>441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</row>
    <row r="59" spans="1:17" ht="33">
      <c r="A59" s="195" t="s">
        <v>367</v>
      </c>
      <c r="B59" s="195" t="s">
        <v>690</v>
      </c>
      <c r="C59" s="196">
        <v>633</v>
      </c>
      <c r="D59" s="197" t="s">
        <v>981</v>
      </c>
      <c r="E59" s="197" t="s">
        <v>982</v>
      </c>
      <c r="F59" s="196">
        <v>120</v>
      </c>
      <c r="G59" s="197" t="s">
        <v>983</v>
      </c>
      <c r="H59" s="196">
        <v>0</v>
      </c>
      <c r="I59" s="196">
        <v>40</v>
      </c>
      <c r="J59" s="196">
        <v>20</v>
      </c>
      <c r="K59" s="196">
        <v>20</v>
      </c>
      <c r="L59" s="196">
        <v>0</v>
      </c>
      <c r="M59" s="196">
        <v>40</v>
      </c>
      <c r="N59" s="196">
        <v>0</v>
      </c>
      <c r="O59" s="196">
        <v>0</v>
      </c>
      <c r="P59" s="196">
        <v>0</v>
      </c>
      <c r="Q59" s="197" t="s">
        <v>404</v>
      </c>
    </row>
    <row r="60" spans="1:17" ht="33">
      <c r="A60" s="195" t="s">
        <v>282</v>
      </c>
      <c r="B60" s="195" t="s">
        <v>691</v>
      </c>
      <c r="C60" s="196">
        <v>634</v>
      </c>
      <c r="D60" s="197" t="s">
        <v>984</v>
      </c>
      <c r="E60" s="197" t="s">
        <v>985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</row>
    <row r="61" spans="1:17" ht="33">
      <c r="A61" s="195" t="s">
        <v>986</v>
      </c>
      <c r="B61" s="195" t="s">
        <v>695</v>
      </c>
      <c r="C61" s="196">
        <v>639</v>
      </c>
      <c r="D61" s="197" t="s">
        <v>987</v>
      </c>
      <c r="E61" s="197" t="s">
        <v>988</v>
      </c>
      <c r="F61" s="196">
        <v>50</v>
      </c>
      <c r="G61" s="197" t="s">
        <v>989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50</v>
      </c>
      <c r="N61" s="196">
        <v>0</v>
      </c>
      <c r="O61" s="196">
        <v>0</v>
      </c>
      <c r="P61" s="197" t="s">
        <v>404</v>
      </c>
      <c r="Q61" s="197" t="s">
        <v>404</v>
      </c>
    </row>
    <row r="62" spans="1:17" ht="33">
      <c r="A62" s="195" t="s">
        <v>283</v>
      </c>
      <c r="B62" s="195" t="s">
        <v>694</v>
      </c>
      <c r="C62" s="196">
        <v>638</v>
      </c>
      <c r="D62" s="197" t="s">
        <v>511</v>
      </c>
      <c r="E62" s="197" t="s">
        <v>990</v>
      </c>
      <c r="F62" s="196">
        <v>0</v>
      </c>
      <c r="G62" s="197" t="s">
        <v>404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7" t="s">
        <v>404</v>
      </c>
      <c r="Q62" s="197" t="s">
        <v>404</v>
      </c>
    </row>
    <row r="63" spans="1:17" ht="33">
      <c r="A63" s="195" t="s">
        <v>991</v>
      </c>
      <c r="B63" s="195" t="s">
        <v>693</v>
      </c>
      <c r="C63" s="196">
        <v>636</v>
      </c>
      <c r="D63" s="197" t="s">
        <v>992</v>
      </c>
      <c r="E63" s="197" t="s">
        <v>509</v>
      </c>
      <c r="F63" s="196">
        <v>0</v>
      </c>
      <c r="G63" s="197" t="s">
        <v>404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7" t="s">
        <v>404</v>
      </c>
      <c r="Q63" s="197" t="s">
        <v>404</v>
      </c>
    </row>
    <row r="64" spans="1:17" ht="33">
      <c r="A64" s="195" t="s">
        <v>993</v>
      </c>
      <c r="B64" s="195" t="s">
        <v>692</v>
      </c>
      <c r="C64" s="196">
        <v>635</v>
      </c>
      <c r="D64" s="197" t="s">
        <v>994</v>
      </c>
      <c r="E64" s="197" t="s">
        <v>995</v>
      </c>
      <c r="F64" s="196">
        <v>0</v>
      </c>
      <c r="G64" s="197" t="s">
        <v>461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196">
        <v>0</v>
      </c>
    </row>
    <row r="65" spans="1:17" ht="33">
      <c r="A65" s="195" t="s">
        <v>364</v>
      </c>
      <c r="B65" s="195" t="s">
        <v>514</v>
      </c>
      <c r="C65" s="196">
        <v>641</v>
      </c>
      <c r="D65" s="197" t="s">
        <v>996</v>
      </c>
      <c r="E65" s="197" t="s">
        <v>997</v>
      </c>
      <c r="F65" s="196">
        <v>60</v>
      </c>
      <c r="G65" s="197" t="s">
        <v>998</v>
      </c>
      <c r="H65" s="196">
        <v>0</v>
      </c>
      <c r="I65" s="196">
        <v>10</v>
      </c>
      <c r="J65" s="196">
        <v>0</v>
      </c>
      <c r="K65" s="196">
        <v>0</v>
      </c>
      <c r="L65" s="196">
        <v>10</v>
      </c>
      <c r="M65" s="196">
        <v>0</v>
      </c>
      <c r="N65" s="196">
        <v>0</v>
      </c>
      <c r="O65" s="196">
        <v>40</v>
      </c>
      <c r="P65" s="197" t="s">
        <v>999</v>
      </c>
      <c r="Q65" s="196">
        <v>0</v>
      </c>
    </row>
    <row r="66" spans="1:17" ht="33">
      <c r="A66" s="195" t="s">
        <v>284</v>
      </c>
      <c r="B66" s="195" t="s">
        <v>696</v>
      </c>
      <c r="C66" s="196">
        <v>642</v>
      </c>
      <c r="D66" s="197" t="s">
        <v>1000</v>
      </c>
      <c r="E66" s="197" t="s">
        <v>1001</v>
      </c>
      <c r="F66" s="196">
        <v>15</v>
      </c>
      <c r="G66" s="197" t="s">
        <v>1002</v>
      </c>
      <c r="H66" s="196">
        <v>0</v>
      </c>
      <c r="I66" s="196">
        <v>5</v>
      </c>
      <c r="J66" s="196">
        <v>0</v>
      </c>
      <c r="K66" s="196">
        <v>0</v>
      </c>
      <c r="L66" s="196">
        <v>0</v>
      </c>
      <c r="M66" s="196">
        <v>10</v>
      </c>
      <c r="N66" s="196">
        <v>0</v>
      </c>
      <c r="O66" s="196">
        <v>0</v>
      </c>
      <c r="P66" s="196">
        <v>0</v>
      </c>
      <c r="Q66" s="196">
        <v>0</v>
      </c>
    </row>
    <row r="67" spans="1:17" ht="49.5">
      <c r="A67" s="195" t="s">
        <v>1003</v>
      </c>
      <c r="B67" s="195" t="s">
        <v>697</v>
      </c>
      <c r="C67" s="196">
        <v>645</v>
      </c>
      <c r="D67" s="197" t="s">
        <v>1004</v>
      </c>
      <c r="E67" s="197" t="s">
        <v>1005</v>
      </c>
      <c r="F67" s="196">
        <v>12</v>
      </c>
      <c r="G67" s="197" t="s">
        <v>1006</v>
      </c>
      <c r="H67" s="196">
        <v>0</v>
      </c>
      <c r="I67" s="196">
        <v>0</v>
      </c>
      <c r="J67" s="196">
        <v>0</v>
      </c>
      <c r="K67" s="196">
        <v>0</v>
      </c>
      <c r="L67" s="196">
        <v>12</v>
      </c>
      <c r="M67" s="196">
        <v>0</v>
      </c>
      <c r="N67" s="196">
        <v>0</v>
      </c>
      <c r="O67" s="196">
        <v>0</v>
      </c>
      <c r="P67" s="197" t="s">
        <v>404</v>
      </c>
      <c r="Q67" s="197" t="s">
        <v>404</v>
      </c>
    </row>
    <row r="68" spans="1:17" ht="33">
      <c r="A68" s="195" t="s">
        <v>287</v>
      </c>
      <c r="B68" s="195" t="s">
        <v>698</v>
      </c>
      <c r="C68" s="196">
        <v>647</v>
      </c>
      <c r="D68" s="197" t="s">
        <v>1007</v>
      </c>
      <c r="E68" s="197" t="s">
        <v>1008</v>
      </c>
      <c r="F68" s="196">
        <v>35</v>
      </c>
      <c r="G68" s="197" t="s">
        <v>1009</v>
      </c>
      <c r="H68" s="196">
        <v>0</v>
      </c>
      <c r="I68" s="196">
        <v>0</v>
      </c>
      <c r="J68" s="196">
        <v>35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7" t="s">
        <v>404</v>
      </c>
    </row>
    <row r="69" spans="1:17" ht="33">
      <c r="A69" s="195" t="s">
        <v>1010</v>
      </c>
      <c r="B69" s="195" t="s">
        <v>704</v>
      </c>
      <c r="C69" s="196">
        <v>653</v>
      </c>
      <c r="D69" s="197" t="s">
        <v>1011</v>
      </c>
      <c r="E69" s="197" t="s">
        <v>528</v>
      </c>
      <c r="F69" s="196">
        <v>0</v>
      </c>
      <c r="G69" s="197" t="s">
        <v>404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7" t="s">
        <v>404</v>
      </c>
      <c r="Q69" s="197" t="s">
        <v>404</v>
      </c>
    </row>
    <row r="70" spans="1:17" ht="33">
      <c r="A70" s="195" t="s">
        <v>1012</v>
      </c>
      <c r="B70" s="195" t="s">
        <v>1013</v>
      </c>
      <c r="C70" s="196">
        <v>648</v>
      </c>
      <c r="D70" s="197" t="s">
        <v>1014</v>
      </c>
      <c r="E70" s="196">
        <v>8872014</v>
      </c>
      <c r="F70" s="196">
        <v>10</v>
      </c>
      <c r="G70" s="197" t="s">
        <v>1015</v>
      </c>
      <c r="H70" s="196">
        <v>0</v>
      </c>
      <c r="I70" s="196">
        <v>10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7" t="s">
        <v>1016</v>
      </c>
      <c r="Q70" s="197" t="s">
        <v>404</v>
      </c>
    </row>
    <row r="71" spans="1:17" ht="33">
      <c r="A71" s="195" t="s">
        <v>1017</v>
      </c>
      <c r="B71" s="195" t="s">
        <v>700</v>
      </c>
      <c r="C71" s="196">
        <v>649</v>
      </c>
      <c r="D71" s="197" t="s">
        <v>520</v>
      </c>
      <c r="E71" s="197" t="s">
        <v>1018</v>
      </c>
      <c r="F71" s="196">
        <v>0</v>
      </c>
      <c r="G71" s="197" t="s">
        <v>521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7" t="s">
        <v>404</v>
      </c>
      <c r="Q71" s="197" t="s">
        <v>404</v>
      </c>
    </row>
    <row r="72" spans="1:17" ht="33">
      <c r="A72" s="195" t="s">
        <v>1019</v>
      </c>
      <c r="B72" s="195" t="s">
        <v>701</v>
      </c>
      <c r="C72" s="196">
        <v>650</v>
      </c>
      <c r="D72" s="197" t="s">
        <v>1020</v>
      </c>
      <c r="E72" s="197" t="s">
        <v>523</v>
      </c>
      <c r="F72" s="196">
        <v>0</v>
      </c>
      <c r="G72" s="197" t="s">
        <v>1021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7" t="s">
        <v>404</v>
      </c>
      <c r="Q72" s="197" t="s">
        <v>404</v>
      </c>
    </row>
    <row r="73" spans="1:17" ht="33">
      <c r="A73" s="195" t="s">
        <v>1022</v>
      </c>
      <c r="B73" s="195" t="s">
        <v>1023</v>
      </c>
      <c r="C73" s="196">
        <v>652</v>
      </c>
      <c r="D73" s="197" t="s">
        <v>1024</v>
      </c>
      <c r="E73" s="197" t="s">
        <v>1025</v>
      </c>
      <c r="F73" s="196">
        <v>10</v>
      </c>
      <c r="G73" s="197" t="s">
        <v>1026</v>
      </c>
      <c r="H73" s="196">
        <v>0</v>
      </c>
      <c r="I73" s="196">
        <v>10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7" t="s">
        <v>404</v>
      </c>
      <c r="Q73" s="197" t="s">
        <v>404</v>
      </c>
    </row>
    <row r="74" spans="1:17" ht="33">
      <c r="A74" s="195" t="s">
        <v>289</v>
      </c>
      <c r="B74" s="195" t="s">
        <v>1027</v>
      </c>
      <c r="C74" s="196">
        <v>654</v>
      </c>
      <c r="D74" s="197" t="s">
        <v>1028</v>
      </c>
      <c r="E74" s="197" t="s">
        <v>530</v>
      </c>
      <c r="F74" s="196">
        <v>10</v>
      </c>
      <c r="G74" s="197" t="s">
        <v>414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10</v>
      </c>
      <c r="N74" s="196">
        <v>0</v>
      </c>
      <c r="O74" s="196">
        <v>0</v>
      </c>
      <c r="P74" s="197" t="s">
        <v>1016</v>
      </c>
      <c r="Q74" s="197" t="s">
        <v>404</v>
      </c>
    </row>
    <row r="75" spans="1:17" ht="33">
      <c r="A75" s="195" t="s">
        <v>1029</v>
      </c>
      <c r="B75" s="195" t="s">
        <v>1030</v>
      </c>
      <c r="C75" s="196">
        <v>655</v>
      </c>
      <c r="D75" s="197" t="s">
        <v>1031</v>
      </c>
      <c r="E75" s="197" t="s">
        <v>532</v>
      </c>
      <c r="F75" s="196">
        <v>60</v>
      </c>
      <c r="G75" s="197" t="s">
        <v>533</v>
      </c>
      <c r="H75" s="196">
        <v>0</v>
      </c>
      <c r="I75" s="196">
        <v>0</v>
      </c>
      <c r="J75" s="196">
        <v>10</v>
      </c>
      <c r="K75" s="196">
        <v>0</v>
      </c>
      <c r="L75" s="196">
        <v>50</v>
      </c>
      <c r="M75" s="196">
        <v>0</v>
      </c>
      <c r="N75" s="196">
        <v>0</v>
      </c>
      <c r="O75" s="196">
        <v>0</v>
      </c>
      <c r="P75" s="197" t="s">
        <v>404</v>
      </c>
      <c r="Q75" s="197" t="s">
        <v>404</v>
      </c>
    </row>
    <row r="76" spans="1:17" ht="33">
      <c r="A76" s="195" t="s">
        <v>1032</v>
      </c>
      <c r="B76" s="195" t="s">
        <v>707</v>
      </c>
      <c r="C76" s="196">
        <v>656</v>
      </c>
      <c r="D76" s="197" t="s">
        <v>1033</v>
      </c>
      <c r="E76" s="197" t="s">
        <v>535</v>
      </c>
      <c r="F76" s="196">
        <v>0</v>
      </c>
      <c r="G76" s="197" t="s">
        <v>404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</row>
    <row r="77" spans="1:17" ht="33">
      <c r="A77" s="195" t="s">
        <v>290</v>
      </c>
      <c r="B77" s="195" t="s">
        <v>708</v>
      </c>
      <c r="C77" s="196">
        <v>657</v>
      </c>
      <c r="D77" s="197" t="s">
        <v>537</v>
      </c>
      <c r="E77" s="197" t="s">
        <v>538</v>
      </c>
      <c r="F77" s="196">
        <v>0</v>
      </c>
      <c r="G77" s="197" t="s">
        <v>404</v>
      </c>
      <c r="H77" s="196">
        <v>0</v>
      </c>
      <c r="I77" s="196"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7" t="s">
        <v>404</v>
      </c>
      <c r="Q77" s="197" t="s">
        <v>404</v>
      </c>
    </row>
    <row r="78" spans="1:17" ht="33">
      <c r="A78" s="195" t="s">
        <v>362</v>
      </c>
      <c r="B78" s="195" t="s">
        <v>1034</v>
      </c>
      <c r="C78" s="196">
        <v>658</v>
      </c>
      <c r="D78" s="197" t="s">
        <v>1035</v>
      </c>
      <c r="E78" s="197" t="s">
        <v>1036</v>
      </c>
      <c r="F78" s="196">
        <v>330</v>
      </c>
      <c r="G78" s="197" t="s">
        <v>540</v>
      </c>
      <c r="H78" s="196">
        <v>0</v>
      </c>
      <c r="I78" s="196">
        <v>150</v>
      </c>
      <c r="J78" s="196">
        <v>12</v>
      </c>
      <c r="K78" s="196">
        <v>60</v>
      </c>
      <c r="L78" s="196">
        <v>28</v>
      </c>
      <c r="M78" s="196">
        <v>80</v>
      </c>
      <c r="N78" s="196">
        <v>0</v>
      </c>
      <c r="O78" s="196">
        <v>0</v>
      </c>
      <c r="P78" s="197" t="s">
        <v>404</v>
      </c>
      <c r="Q78" s="197" t="s">
        <v>404</v>
      </c>
    </row>
    <row r="79" spans="1:17" ht="33">
      <c r="A79" s="195" t="s">
        <v>1037</v>
      </c>
      <c r="B79" s="195" t="s">
        <v>716</v>
      </c>
      <c r="C79" s="196">
        <v>665</v>
      </c>
      <c r="D79" s="197" t="s">
        <v>1038</v>
      </c>
      <c r="E79" s="197" t="s">
        <v>1039</v>
      </c>
      <c r="F79" s="196">
        <v>90</v>
      </c>
      <c r="G79" s="197" t="s">
        <v>1040</v>
      </c>
      <c r="H79" s="196">
        <v>0</v>
      </c>
      <c r="I79" s="196">
        <v>0</v>
      </c>
      <c r="J79" s="196">
        <v>0</v>
      </c>
      <c r="K79" s="196">
        <v>60</v>
      </c>
      <c r="L79" s="196">
        <v>0</v>
      </c>
      <c r="M79" s="196">
        <v>30</v>
      </c>
      <c r="N79" s="196">
        <v>0</v>
      </c>
      <c r="O79" s="196">
        <v>0</v>
      </c>
      <c r="P79" s="196">
        <v>0</v>
      </c>
      <c r="Q79" s="197" t="s">
        <v>404</v>
      </c>
    </row>
    <row r="80" spans="1:17" ht="33">
      <c r="A80" s="195" t="s">
        <v>1041</v>
      </c>
      <c r="B80" s="195" t="s">
        <v>710</v>
      </c>
      <c r="C80" s="196">
        <v>659</v>
      </c>
      <c r="D80" s="197" t="s">
        <v>1042</v>
      </c>
      <c r="E80" s="197" t="s">
        <v>1043</v>
      </c>
      <c r="F80" s="196">
        <v>12</v>
      </c>
      <c r="G80" s="197" t="s">
        <v>461</v>
      </c>
      <c r="H80" s="196">
        <v>0</v>
      </c>
      <c r="I80" s="196">
        <v>0</v>
      </c>
      <c r="J80" s="196">
        <v>0</v>
      </c>
      <c r="K80" s="196">
        <v>12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</row>
    <row r="81" spans="1:17" ht="33">
      <c r="A81" s="195" t="s">
        <v>291</v>
      </c>
      <c r="B81" s="195" t="s">
        <v>711</v>
      </c>
      <c r="C81" s="196">
        <v>660</v>
      </c>
      <c r="D81" s="197" t="s">
        <v>543</v>
      </c>
      <c r="E81" s="197" t="s">
        <v>544</v>
      </c>
      <c r="F81" s="196">
        <v>0</v>
      </c>
      <c r="G81" s="197" t="s">
        <v>404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7" t="s">
        <v>404</v>
      </c>
      <c r="Q81" s="197" t="s">
        <v>404</v>
      </c>
    </row>
    <row r="82" spans="1:17" ht="33">
      <c r="A82" s="195" t="s">
        <v>1044</v>
      </c>
      <c r="B82" s="195" t="s">
        <v>1045</v>
      </c>
      <c r="C82" s="196">
        <v>661</v>
      </c>
      <c r="D82" s="197" t="s">
        <v>1046</v>
      </c>
      <c r="E82" s="197" t="s">
        <v>1047</v>
      </c>
      <c r="F82" s="196">
        <v>0</v>
      </c>
      <c r="G82" s="197" t="s">
        <v>1048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7" t="s">
        <v>404</v>
      </c>
      <c r="Q82" s="197" t="s">
        <v>404</v>
      </c>
    </row>
    <row r="83" spans="1:17" ht="33">
      <c r="A83" s="195" t="s">
        <v>1049</v>
      </c>
      <c r="B83" s="195" t="s">
        <v>1050</v>
      </c>
      <c r="C83" s="196">
        <v>669</v>
      </c>
      <c r="D83" s="197" t="s">
        <v>1051</v>
      </c>
      <c r="E83" s="197" t="s">
        <v>1052</v>
      </c>
      <c r="F83" s="196">
        <v>0</v>
      </c>
      <c r="G83" s="197" t="s">
        <v>404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</row>
    <row r="84" spans="1:17" ht="33">
      <c r="A84" s="195" t="s">
        <v>1053</v>
      </c>
      <c r="B84" s="195" t="s">
        <v>719</v>
      </c>
      <c r="C84" s="196">
        <v>668</v>
      </c>
      <c r="D84" s="197" t="s">
        <v>1054</v>
      </c>
      <c r="E84" s="197" t="s">
        <v>1055</v>
      </c>
      <c r="F84" s="196">
        <v>0</v>
      </c>
      <c r="G84" s="197" t="s">
        <v>461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7" t="s">
        <v>404</v>
      </c>
      <c r="Q84" s="197" t="s">
        <v>404</v>
      </c>
    </row>
    <row r="85" spans="1:17" ht="33">
      <c r="A85" s="195" t="s">
        <v>292</v>
      </c>
      <c r="B85" s="195" t="s">
        <v>1056</v>
      </c>
      <c r="C85" s="196">
        <v>663</v>
      </c>
      <c r="D85" s="197" t="s">
        <v>1057</v>
      </c>
      <c r="E85" s="197" t="s">
        <v>549</v>
      </c>
      <c r="F85" s="196">
        <v>0</v>
      </c>
      <c r="G85" s="197" t="s">
        <v>467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7" t="s">
        <v>404</v>
      </c>
      <c r="Q85" s="197" t="s">
        <v>1058</v>
      </c>
    </row>
    <row r="86" spans="1:17" ht="33">
      <c r="A86" s="195" t="s">
        <v>1059</v>
      </c>
      <c r="B86" s="195" t="s">
        <v>715</v>
      </c>
      <c r="C86" s="196">
        <v>664</v>
      </c>
      <c r="D86" s="197" t="s">
        <v>1060</v>
      </c>
      <c r="E86" s="197" t="s">
        <v>551</v>
      </c>
      <c r="F86" s="196">
        <v>0</v>
      </c>
      <c r="G86" s="197" t="s">
        <v>404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7" t="s">
        <v>404</v>
      </c>
      <c r="Q86" s="197" t="s">
        <v>404</v>
      </c>
    </row>
    <row r="87" spans="1:17" ht="33">
      <c r="A87" s="195" t="s">
        <v>1061</v>
      </c>
      <c r="B87" s="195" t="s">
        <v>1062</v>
      </c>
      <c r="C87" s="196">
        <v>662</v>
      </c>
      <c r="D87" s="197" t="s">
        <v>1063</v>
      </c>
      <c r="E87" s="197" t="s">
        <v>547</v>
      </c>
      <c r="F87" s="196">
        <v>6</v>
      </c>
      <c r="G87" s="197" t="s">
        <v>1064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6</v>
      </c>
      <c r="N87" s="196">
        <v>0</v>
      </c>
      <c r="O87" s="196">
        <v>0</v>
      </c>
      <c r="P87" s="197" t="s">
        <v>404</v>
      </c>
      <c r="Q87" s="197" t="s">
        <v>404</v>
      </c>
    </row>
    <row r="88" spans="1:17" ht="33">
      <c r="A88" s="195" t="s">
        <v>1065</v>
      </c>
      <c r="B88" s="195" t="s">
        <v>1066</v>
      </c>
      <c r="C88" s="196">
        <v>667</v>
      </c>
      <c r="D88" s="197" t="s">
        <v>555</v>
      </c>
      <c r="E88" s="196" t="s">
        <v>1067</v>
      </c>
      <c r="F88" s="196">
        <v>6</v>
      </c>
      <c r="G88" s="197" t="s">
        <v>404</v>
      </c>
      <c r="H88" s="196">
        <v>0</v>
      </c>
      <c r="I88" s="196">
        <v>6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7" t="s">
        <v>404</v>
      </c>
    </row>
    <row r="89" spans="1:17" ht="33">
      <c r="A89" s="195" t="s">
        <v>1068</v>
      </c>
      <c r="B89" s="195" t="s">
        <v>717</v>
      </c>
      <c r="C89" s="196">
        <v>666</v>
      </c>
      <c r="D89" s="197" t="s">
        <v>1069</v>
      </c>
      <c r="E89" s="196">
        <v>8801171</v>
      </c>
      <c r="F89" s="196">
        <v>0</v>
      </c>
      <c r="G89" s="197" t="s">
        <v>404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7" t="s">
        <v>404</v>
      </c>
      <c r="Q89" s="197" t="s">
        <v>404</v>
      </c>
    </row>
    <row r="90" spans="1:17" ht="33">
      <c r="A90" s="195" t="s">
        <v>357</v>
      </c>
      <c r="B90" s="195" t="s">
        <v>721</v>
      </c>
      <c r="C90" s="196">
        <v>670</v>
      </c>
      <c r="D90" s="197" t="s">
        <v>1070</v>
      </c>
      <c r="E90" s="197" t="s">
        <v>558</v>
      </c>
      <c r="F90" s="196">
        <v>40</v>
      </c>
      <c r="G90" s="197" t="s">
        <v>1071</v>
      </c>
      <c r="H90" s="196">
        <v>0</v>
      </c>
      <c r="I90" s="196">
        <v>0</v>
      </c>
      <c r="J90" s="196">
        <v>0</v>
      </c>
      <c r="K90" s="196">
        <v>40</v>
      </c>
      <c r="L90" s="196">
        <v>0</v>
      </c>
      <c r="M90" s="196">
        <v>0</v>
      </c>
      <c r="N90" s="196">
        <v>0</v>
      </c>
      <c r="O90" s="196">
        <v>0</v>
      </c>
      <c r="P90" s="197" t="s">
        <v>404</v>
      </c>
      <c r="Q90" s="197" t="s">
        <v>404</v>
      </c>
    </row>
    <row r="91" spans="1:17" ht="33">
      <c r="A91" s="195" t="s">
        <v>1072</v>
      </c>
      <c r="B91" s="195" t="s">
        <v>726</v>
      </c>
      <c r="C91" s="196">
        <v>675</v>
      </c>
      <c r="D91" s="197" t="s">
        <v>1073</v>
      </c>
      <c r="E91" s="197" t="s">
        <v>1074</v>
      </c>
      <c r="F91" s="196">
        <v>4</v>
      </c>
      <c r="G91" s="197" t="s">
        <v>1075</v>
      </c>
      <c r="H91" s="196">
        <v>0</v>
      </c>
      <c r="I91" s="196">
        <v>0</v>
      </c>
      <c r="J91" s="196">
        <v>0</v>
      </c>
      <c r="K91" s="196">
        <v>4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</row>
    <row r="92" spans="1:17" ht="33">
      <c r="A92" s="195" t="s">
        <v>1076</v>
      </c>
      <c r="B92" s="195" t="s">
        <v>1077</v>
      </c>
      <c r="C92" s="196">
        <v>676</v>
      </c>
      <c r="D92" s="197" t="s">
        <v>1078</v>
      </c>
      <c r="E92" s="197" t="s">
        <v>1079</v>
      </c>
      <c r="F92" s="196">
        <v>0</v>
      </c>
      <c r="G92" s="197" t="s">
        <v>404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7" t="s">
        <v>404</v>
      </c>
      <c r="Q92" s="197" t="s">
        <v>404</v>
      </c>
    </row>
    <row r="93" spans="1:17" ht="33">
      <c r="A93" s="195" t="s">
        <v>294</v>
      </c>
      <c r="B93" s="195" t="s">
        <v>1080</v>
      </c>
      <c r="C93" s="196">
        <v>678</v>
      </c>
      <c r="D93" s="197" t="s">
        <v>1081</v>
      </c>
      <c r="E93" s="197" t="s">
        <v>1082</v>
      </c>
      <c r="F93" s="196">
        <v>0</v>
      </c>
      <c r="G93" s="196">
        <v>0</v>
      </c>
      <c r="H93" s="196">
        <v>0</v>
      </c>
      <c r="I93" s="196">
        <v>0</v>
      </c>
      <c r="J93" s="196">
        <v>0</v>
      </c>
      <c r="K93" s="196">
        <v>0</v>
      </c>
      <c r="L93" s="196">
        <v>0</v>
      </c>
      <c r="M93" s="196">
        <v>0</v>
      </c>
      <c r="N93" s="196">
        <v>0</v>
      </c>
      <c r="O93" s="196">
        <v>0</v>
      </c>
      <c r="P93" s="196">
        <v>0</v>
      </c>
      <c r="Q93" s="196">
        <v>0</v>
      </c>
    </row>
    <row r="94" spans="1:17" ht="33">
      <c r="A94" s="195" t="s">
        <v>1083</v>
      </c>
      <c r="B94" s="195" t="s">
        <v>724</v>
      </c>
      <c r="C94" s="196">
        <v>673</v>
      </c>
      <c r="D94" s="197" t="s">
        <v>1084</v>
      </c>
      <c r="E94" s="197" t="s">
        <v>563</v>
      </c>
      <c r="F94" s="196">
        <v>0</v>
      </c>
      <c r="G94" s="197" t="s">
        <v>1085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7" t="s">
        <v>404</v>
      </c>
      <c r="Q94" s="197" t="s">
        <v>404</v>
      </c>
    </row>
    <row r="95" spans="1:17" ht="33">
      <c r="A95" s="195" t="s">
        <v>1086</v>
      </c>
      <c r="B95" s="195" t="s">
        <v>723</v>
      </c>
      <c r="C95" s="196">
        <v>672</v>
      </c>
      <c r="D95" s="197" t="s">
        <v>408</v>
      </c>
      <c r="E95" s="197" t="s">
        <v>561</v>
      </c>
      <c r="F95" s="196">
        <v>0</v>
      </c>
      <c r="G95" s="197" t="s">
        <v>404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197" t="s">
        <v>404</v>
      </c>
    </row>
    <row r="96" spans="1:17" ht="33">
      <c r="A96" s="195" t="s">
        <v>1087</v>
      </c>
      <c r="B96" s="195" t="s">
        <v>722</v>
      </c>
      <c r="C96" s="196">
        <v>671</v>
      </c>
      <c r="D96" s="197" t="s">
        <v>408</v>
      </c>
      <c r="E96" s="197" t="s">
        <v>1088</v>
      </c>
      <c r="F96" s="196">
        <v>0</v>
      </c>
      <c r="G96" s="197" t="s">
        <v>404</v>
      </c>
      <c r="H96" s="196">
        <v>0</v>
      </c>
      <c r="I96" s="196">
        <v>0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0</v>
      </c>
      <c r="P96" s="197" t="s">
        <v>404</v>
      </c>
      <c r="Q96" s="197" t="s">
        <v>404</v>
      </c>
    </row>
    <row r="97" spans="1:17" ht="33">
      <c r="A97" s="195" t="s">
        <v>293</v>
      </c>
      <c r="B97" s="195" t="s">
        <v>725</v>
      </c>
      <c r="C97" s="196">
        <v>674</v>
      </c>
      <c r="D97" s="197" t="s">
        <v>565</v>
      </c>
      <c r="E97" s="196">
        <v>882151412</v>
      </c>
      <c r="F97" s="196">
        <v>10</v>
      </c>
      <c r="G97" s="197" t="s">
        <v>1089</v>
      </c>
      <c r="H97" s="196">
        <v>0</v>
      </c>
      <c r="I97" s="196">
        <v>0</v>
      </c>
      <c r="J97" s="196">
        <v>0</v>
      </c>
      <c r="K97" s="196">
        <v>0</v>
      </c>
      <c r="L97" s="196">
        <v>0</v>
      </c>
      <c r="M97" s="196">
        <v>10</v>
      </c>
      <c r="N97" s="196">
        <v>0</v>
      </c>
      <c r="O97" s="196">
        <v>0</v>
      </c>
      <c r="P97" s="197" t="s">
        <v>404</v>
      </c>
      <c r="Q97" s="197" t="s">
        <v>404</v>
      </c>
    </row>
    <row r="98" spans="1:17" ht="49.5">
      <c r="A98" s="195" t="s">
        <v>1090</v>
      </c>
      <c r="B98" s="195" t="s">
        <v>729</v>
      </c>
      <c r="C98" s="196">
        <v>679</v>
      </c>
      <c r="D98" s="197" t="s">
        <v>570</v>
      </c>
      <c r="E98" s="197" t="s">
        <v>571</v>
      </c>
      <c r="F98" s="196">
        <v>35</v>
      </c>
      <c r="G98" s="197" t="s">
        <v>572</v>
      </c>
      <c r="H98" s="196">
        <v>0</v>
      </c>
      <c r="I98" s="196">
        <v>3</v>
      </c>
      <c r="J98" s="196">
        <v>0</v>
      </c>
      <c r="K98" s="196">
        <v>2</v>
      </c>
      <c r="L98" s="196">
        <v>0</v>
      </c>
      <c r="M98" s="196">
        <v>30</v>
      </c>
      <c r="N98" s="196">
        <v>0</v>
      </c>
      <c r="O98" s="196">
        <v>0</v>
      </c>
      <c r="P98" s="197" t="s">
        <v>404</v>
      </c>
      <c r="Q98" s="197" t="s">
        <v>404</v>
      </c>
    </row>
    <row r="99" spans="1:17" ht="33">
      <c r="A99" s="195" t="s">
        <v>1091</v>
      </c>
      <c r="B99" s="195" t="s">
        <v>730</v>
      </c>
      <c r="C99" s="196">
        <v>680</v>
      </c>
      <c r="D99" s="197" t="s">
        <v>574</v>
      </c>
      <c r="E99" s="197" t="s">
        <v>1092</v>
      </c>
      <c r="F99" s="196">
        <v>10</v>
      </c>
      <c r="G99" s="197" t="s">
        <v>1093</v>
      </c>
      <c r="H99" s="196">
        <v>0</v>
      </c>
      <c r="I99" s="196">
        <v>0</v>
      </c>
      <c r="J99" s="196">
        <v>0</v>
      </c>
      <c r="K99" s="196">
        <v>10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</row>
    <row r="100" spans="1:17" ht="33">
      <c r="A100" s="195" t="s">
        <v>1094</v>
      </c>
      <c r="B100" s="195" t="s">
        <v>735</v>
      </c>
      <c r="C100" s="196">
        <v>685</v>
      </c>
      <c r="D100" s="197" t="s">
        <v>1095</v>
      </c>
      <c r="E100" s="197" t="s">
        <v>1096</v>
      </c>
      <c r="F100" s="196">
        <v>15</v>
      </c>
      <c r="G100" s="197" t="s">
        <v>1097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15</v>
      </c>
      <c r="N100" s="196">
        <v>0</v>
      </c>
      <c r="O100" s="196">
        <v>0</v>
      </c>
      <c r="P100" s="197" t="s">
        <v>404</v>
      </c>
      <c r="Q100" s="197" t="s">
        <v>404</v>
      </c>
    </row>
    <row r="101" spans="1:17" ht="33">
      <c r="A101" s="195" t="s">
        <v>295</v>
      </c>
      <c r="B101" s="195" t="s">
        <v>1098</v>
      </c>
      <c r="C101" s="196">
        <v>681</v>
      </c>
      <c r="D101" s="197" t="s">
        <v>1099</v>
      </c>
      <c r="E101" s="197" t="s">
        <v>1100</v>
      </c>
      <c r="F101" s="196">
        <v>30</v>
      </c>
      <c r="G101" s="197" t="s">
        <v>1101</v>
      </c>
      <c r="H101" s="196">
        <v>0</v>
      </c>
      <c r="I101" s="196">
        <v>0</v>
      </c>
      <c r="J101" s="196">
        <v>0</v>
      </c>
      <c r="K101" s="196">
        <v>0</v>
      </c>
      <c r="L101" s="196">
        <v>30</v>
      </c>
      <c r="M101" s="196">
        <v>0</v>
      </c>
      <c r="N101" s="196">
        <v>0</v>
      </c>
      <c r="O101" s="196">
        <v>0</v>
      </c>
      <c r="P101" s="197" t="s">
        <v>404</v>
      </c>
      <c r="Q101" s="197" t="s">
        <v>404</v>
      </c>
    </row>
    <row r="102" spans="1:17" ht="33">
      <c r="A102" s="195" t="s">
        <v>1102</v>
      </c>
      <c r="B102" s="195" t="s">
        <v>1103</v>
      </c>
      <c r="C102" s="196">
        <v>687</v>
      </c>
      <c r="D102" s="197" t="s">
        <v>585</v>
      </c>
      <c r="E102" s="197" t="s">
        <v>1104</v>
      </c>
      <c r="F102" s="196">
        <v>3</v>
      </c>
      <c r="G102" s="197" t="s">
        <v>1105</v>
      </c>
      <c r="H102" s="196">
        <v>0</v>
      </c>
      <c r="I102" s="196">
        <v>0</v>
      </c>
      <c r="J102" s="196">
        <v>0</v>
      </c>
      <c r="K102" s="196">
        <v>0</v>
      </c>
      <c r="L102" s="196">
        <v>0</v>
      </c>
      <c r="M102" s="196">
        <v>3</v>
      </c>
      <c r="N102" s="196">
        <v>0</v>
      </c>
      <c r="O102" s="196">
        <v>0</v>
      </c>
      <c r="P102" s="196">
        <v>0</v>
      </c>
      <c r="Q102" s="197" t="s">
        <v>404</v>
      </c>
    </row>
    <row r="103" spans="1:17" ht="33">
      <c r="A103" s="195" t="s">
        <v>1106</v>
      </c>
      <c r="B103" s="195" t="s">
        <v>738</v>
      </c>
      <c r="C103" s="196">
        <v>688</v>
      </c>
      <c r="D103" s="197" t="s">
        <v>1107</v>
      </c>
      <c r="E103" s="197" t="s">
        <v>587</v>
      </c>
      <c r="F103" s="196">
        <v>10</v>
      </c>
      <c r="G103" s="197" t="s">
        <v>1108</v>
      </c>
      <c r="H103" s="196">
        <v>0</v>
      </c>
      <c r="I103" s="196">
        <v>0</v>
      </c>
      <c r="J103" s="196">
        <v>5</v>
      </c>
      <c r="K103" s="196">
        <v>5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</row>
    <row r="104" spans="1:17" ht="33">
      <c r="A104" s="195" t="s">
        <v>1109</v>
      </c>
      <c r="B104" s="195" t="s">
        <v>732</v>
      </c>
      <c r="C104" s="196">
        <v>682</v>
      </c>
      <c r="D104" s="197" t="s">
        <v>577</v>
      </c>
      <c r="E104" s="197" t="s">
        <v>578</v>
      </c>
      <c r="F104" s="196">
        <v>50</v>
      </c>
      <c r="G104" s="197" t="s">
        <v>1110</v>
      </c>
      <c r="H104" s="196">
        <v>0</v>
      </c>
      <c r="I104" s="196">
        <v>0</v>
      </c>
      <c r="J104" s="196">
        <v>0</v>
      </c>
      <c r="K104" s="196">
        <v>50</v>
      </c>
      <c r="L104" s="196">
        <v>0</v>
      </c>
      <c r="M104" s="196">
        <v>0</v>
      </c>
      <c r="N104" s="196">
        <v>0</v>
      </c>
      <c r="O104" s="196">
        <v>0</v>
      </c>
      <c r="P104" s="197" t="s">
        <v>404</v>
      </c>
      <c r="Q104" s="197" t="s">
        <v>404</v>
      </c>
    </row>
    <row r="105" spans="1:17" ht="33">
      <c r="A105" s="195" t="s">
        <v>1111</v>
      </c>
      <c r="B105" s="195" t="s">
        <v>733</v>
      </c>
      <c r="C105" s="196">
        <v>683</v>
      </c>
      <c r="D105" s="197" t="s">
        <v>1112</v>
      </c>
      <c r="E105" s="197" t="s">
        <v>1113</v>
      </c>
      <c r="F105" s="196">
        <v>20</v>
      </c>
      <c r="G105" s="197" t="s">
        <v>1114</v>
      </c>
      <c r="H105" s="196">
        <v>0</v>
      </c>
      <c r="I105" s="196">
        <v>0</v>
      </c>
      <c r="J105" s="196">
        <v>0</v>
      </c>
      <c r="K105" s="196">
        <v>20</v>
      </c>
      <c r="L105" s="196">
        <v>0</v>
      </c>
      <c r="M105" s="196">
        <v>0</v>
      </c>
      <c r="N105" s="196">
        <v>0</v>
      </c>
      <c r="O105" s="196">
        <v>0</v>
      </c>
      <c r="P105" s="197" t="s">
        <v>404</v>
      </c>
      <c r="Q105" s="197" t="s">
        <v>404</v>
      </c>
    </row>
    <row r="106" spans="1:17" ht="33">
      <c r="A106" s="195" t="s">
        <v>1115</v>
      </c>
      <c r="B106" s="195" t="s">
        <v>734</v>
      </c>
      <c r="C106" s="196">
        <v>684</v>
      </c>
      <c r="D106" s="197" t="s">
        <v>581</v>
      </c>
      <c r="E106" s="197" t="s">
        <v>1116</v>
      </c>
      <c r="F106" s="196">
        <v>3</v>
      </c>
      <c r="G106" s="197" t="s">
        <v>1117</v>
      </c>
      <c r="H106" s="196">
        <v>0</v>
      </c>
      <c r="I106" s="196">
        <v>0</v>
      </c>
      <c r="J106" s="196">
        <v>0</v>
      </c>
      <c r="K106" s="196">
        <v>0</v>
      </c>
      <c r="L106" s="196">
        <v>0</v>
      </c>
      <c r="M106" s="196">
        <v>3</v>
      </c>
      <c r="N106" s="196">
        <v>0</v>
      </c>
      <c r="O106" s="196">
        <v>0</v>
      </c>
      <c r="P106" s="196">
        <v>0</v>
      </c>
      <c r="Q106" s="196">
        <v>0</v>
      </c>
    </row>
    <row r="107" spans="1:17" ht="33">
      <c r="A107" s="195" t="s">
        <v>1118</v>
      </c>
      <c r="B107" s="195" t="s">
        <v>739</v>
      </c>
      <c r="C107" s="196">
        <v>689</v>
      </c>
      <c r="D107" s="197" t="s">
        <v>589</v>
      </c>
      <c r="E107" s="197" t="s">
        <v>590</v>
      </c>
      <c r="F107" s="196">
        <v>6</v>
      </c>
      <c r="G107" s="197" t="s">
        <v>1119</v>
      </c>
      <c r="H107" s="196">
        <v>0</v>
      </c>
      <c r="I107" s="196">
        <v>0</v>
      </c>
      <c r="J107" s="196">
        <v>0.8</v>
      </c>
      <c r="K107" s="196">
        <v>1.2</v>
      </c>
      <c r="L107" s="196">
        <v>4</v>
      </c>
      <c r="M107" s="196">
        <v>0</v>
      </c>
      <c r="N107" s="196">
        <v>0</v>
      </c>
      <c r="O107" s="196">
        <v>0</v>
      </c>
      <c r="P107" s="196">
        <v>0</v>
      </c>
      <c r="Q107" s="197" t="s">
        <v>404</v>
      </c>
    </row>
    <row r="108" spans="1:17" ht="66">
      <c r="A108" s="195" t="s">
        <v>296</v>
      </c>
      <c r="B108" s="195" t="s">
        <v>736</v>
      </c>
      <c r="C108" s="196">
        <v>686</v>
      </c>
      <c r="D108" s="197" t="s">
        <v>1120</v>
      </c>
      <c r="E108" s="197" t="s">
        <v>1121</v>
      </c>
      <c r="F108" s="196">
        <v>15</v>
      </c>
      <c r="G108" s="197" t="s">
        <v>1122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96">
        <v>15</v>
      </c>
      <c r="N108" s="196">
        <v>0</v>
      </c>
      <c r="O108" s="196">
        <v>0</v>
      </c>
      <c r="P108" s="197" t="s">
        <v>1123</v>
      </c>
      <c r="Q108" s="197" t="s">
        <v>1124</v>
      </c>
    </row>
    <row r="109" spans="1:17" ht="33">
      <c r="A109" s="195" t="s">
        <v>1125</v>
      </c>
      <c r="B109" s="195" t="s">
        <v>1126</v>
      </c>
      <c r="C109" s="196">
        <v>690</v>
      </c>
      <c r="D109" s="197" t="s">
        <v>1127</v>
      </c>
      <c r="E109" s="196" t="s">
        <v>1128</v>
      </c>
      <c r="F109" s="196">
        <v>45</v>
      </c>
      <c r="G109" s="197" t="s">
        <v>414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96">
        <v>5</v>
      </c>
      <c r="N109" s="196">
        <v>0</v>
      </c>
      <c r="O109" s="196">
        <v>40</v>
      </c>
      <c r="P109" s="197" t="s">
        <v>1129</v>
      </c>
      <c r="Q109" s="197" t="s">
        <v>404</v>
      </c>
    </row>
    <row r="110" spans="1:17" ht="49.5">
      <c r="A110" s="195" t="s">
        <v>1130</v>
      </c>
      <c r="B110" s="195" t="s">
        <v>1131</v>
      </c>
      <c r="C110" s="196">
        <v>695</v>
      </c>
      <c r="D110" s="197" t="s">
        <v>1132</v>
      </c>
      <c r="E110" s="197" t="s">
        <v>598</v>
      </c>
      <c r="F110" s="196">
        <v>693</v>
      </c>
      <c r="G110" s="197" t="s">
        <v>1133</v>
      </c>
      <c r="H110" s="196">
        <v>24</v>
      </c>
      <c r="I110" s="196">
        <v>136</v>
      </c>
      <c r="J110" s="196">
        <v>139</v>
      </c>
      <c r="K110" s="196">
        <v>247</v>
      </c>
      <c r="L110" s="196">
        <v>0</v>
      </c>
      <c r="M110" s="196">
        <v>97</v>
      </c>
      <c r="N110" s="196">
        <v>0</v>
      </c>
      <c r="O110" s="196">
        <v>50</v>
      </c>
      <c r="P110" s="197" t="s">
        <v>1134</v>
      </c>
      <c r="Q110" s="196">
        <v>0</v>
      </c>
    </row>
    <row r="111" spans="1:17" ht="33">
      <c r="A111" s="195" t="s">
        <v>1135</v>
      </c>
      <c r="B111" s="195" t="s">
        <v>742</v>
      </c>
      <c r="C111" s="196">
        <v>692</v>
      </c>
      <c r="D111" s="197" t="s">
        <v>1136</v>
      </c>
      <c r="E111" s="197" t="s">
        <v>1137</v>
      </c>
      <c r="F111" s="196">
        <v>4</v>
      </c>
      <c r="G111" s="197" t="s">
        <v>1138</v>
      </c>
      <c r="H111" s="196">
        <v>0</v>
      </c>
      <c r="I111" s="196">
        <v>0</v>
      </c>
      <c r="J111" s="196">
        <v>0</v>
      </c>
      <c r="K111" s="196">
        <v>4</v>
      </c>
      <c r="L111" s="196">
        <v>0</v>
      </c>
      <c r="M111" s="196">
        <v>0</v>
      </c>
      <c r="N111" s="196">
        <v>0</v>
      </c>
      <c r="O111" s="196">
        <v>0</v>
      </c>
      <c r="P111" s="196">
        <v>0</v>
      </c>
      <c r="Q111" s="196">
        <v>0</v>
      </c>
    </row>
    <row r="112" spans="1:17" ht="33">
      <c r="A112" s="195" t="s">
        <v>1139</v>
      </c>
      <c r="B112" s="195" t="s">
        <v>743</v>
      </c>
      <c r="C112" s="196">
        <v>693</v>
      </c>
      <c r="D112" s="197" t="s">
        <v>1140</v>
      </c>
      <c r="E112" s="196">
        <v>8811371</v>
      </c>
      <c r="F112" s="196">
        <v>0</v>
      </c>
      <c r="G112" s="197" t="s">
        <v>404</v>
      </c>
      <c r="H112" s="196">
        <v>0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0</v>
      </c>
      <c r="P112" s="197" t="s">
        <v>404</v>
      </c>
      <c r="Q112" s="197" t="s">
        <v>404</v>
      </c>
    </row>
    <row r="113" spans="1:17" ht="33">
      <c r="A113" s="195" t="s">
        <v>1141</v>
      </c>
      <c r="B113" s="195" t="s">
        <v>741</v>
      </c>
      <c r="C113" s="196">
        <v>691</v>
      </c>
      <c r="D113" s="197" t="s">
        <v>1142</v>
      </c>
      <c r="E113" s="197" t="s">
        <v>1143</v>
      </c>
      <c r="F113" s="196">
        <v>5</v>
      </c>
      <c r="G113" s="197" t="s">
        <v>1144</v>
      </c>
      <c r="H113" s="196">
        <v>0</v>
      </c>
      <c r="I113" s="196">
        <v>0</v>
      </c>
      <c r="J113" s="196">
        <v>0</v>
      </c>
      <c r="K113" s="196">
        <v>0</v>
      </c>
      <c r="L113" s="196">
        <v>0</v>
      </c>
      <c r="M113" s="196">
        <v>5</v>
      </c>
      <c r="N113" s="196">
        <v>0</v>
      </c>
      <c r="O113" s="196">
        <v>0</v>
      </c>
      <c r="P113" s="197" t="s">
        <v>404</v>
      </c>
      <c r="Q113" s="197" t="s">
        <v>404</v>
      </c>
    </row>
    <row r="114" spans="1:17" ht="33">
      <c r="A114" s="195" t="s">
        <v>1145</v>
      </c>
      <c r="B114" s="195" t="s">
        <v>1146</v>
      </c>
      <c r="C114" s="196">
        <v>694</v>
      </c>
      <c r="D114" s="197" t="s">
        <v>596</v>
      </c>
      <c r="E114" s="197" t="s">
        <v>1147</v>
      </c>
      <c r="F114" s="196">
        <v>5</v>
      </c>
      <c r="G114" s="197" t="s">
        <v>1148</v>
      </c>
      <c r="H114" s="196">
        <v>0</v>
      </c>
      <c r="I114" s="196">
        <v>0</v>
      </c>
      <c r="J114" s="196">
        <v>0</v>
      </c>
      <c r="K114" s="196">
        <v>5</v>
      </c>
      <c r="L114" s="196">
        <v>0</v>
      </c>
      <c r="M114" s="196">
        <v>0</v>
      </c>
      <c r="N114" s="196">
        <v>0</v>
      </c>
      <c r="O114" s="196">
        <v>0</v>
      </c>
      <c r="P114" s="196">
        <v>0</v>
      </c>
      <c r="Q114" s="196">
        <v>0</v>
      </c>
    </row>
    <row r="115" spans="1:17" ht="33">
      <c r="A115" s="195" t="s">
        <v>1149</v>
      </c>
      <c r="B115" s="195" t="s">
        <v>746</v>
      </c>
      <c r="C115" s="196">
        <v>696</v>
      </c>
      <c r="D115" s="197" t="s">
        <v>600</v>
      </c>
      <c r="E115" s="197" t="s">
        <v>1150</v>
      </c>
      <c r="F115" s="196">
        <v>15</v>
      </c>
      <c r="G115" s="197" t="s">
        <v>1151</v>
      </c>
      <c r="H115" s="196">
        <v>0</v>
      </c>
      <c r="I115" s="196">
        <v>0</v>
      </c>
      <c r="J115" s="196">
        <v>0</v>
      </c>
      <c r="K115" s="196">
        <v>0</v>
      </c>
      <c r="L115" s="196">
        <v>15</v>
      </c>
      <c r="M115" s="196">
        <v>0</v>
      </c>
      <c r="N115" s="196">
        <v>0</v>
      </c>
      <c r="O115" s="196">
        <v>0</v>
      </c>
      <c r="P115" s="197" t="s">
        <v>404</v>
      </c>
      <c r="Q115" s="197" t="s">
        <v>404</v>
      </c>
    </row>
    <row r="116" spans="1:17" ht="33">
      <c r="A116" s="195" t="s">
        <v>1152</v>
      </c>
      <c r="B116" s="195" t="s">
        <v>747</v>
      </c>
      <c r="C116" s="196">
        <v>697</v>
      </c>
      <c r="D116" s="197" t="s">
        <v>1153</v>
      </c>
      <c r="E116" s="197" t="s">
        <v>602</v>
      </c>
      <c r="F116" s="196">
        <v>0</v>
      </c>
      <c r="G116" s="197" t="s">
        <v>1154</v>
      </c>
      <c r="H116" s="196">
        <v>0</v>
      </c>
      <c r="I116" s="196">
        <v>0</v>
      </c>
      <c r="J116" s="196">
        <v>0</v>
      </c>
      <c r="K116" s="196">
        <v>0</v>
      </c>
      <c r="L116" s="196">
        <v>0</v>
      </c>
      <c r="M116" s="196">
        <v>0</v>
      </c>
      <c r="N116" s="196">
        <v>0</v>
      </c>
      <c r="O116" s="196">
        <v>0</v>
      </c>
      <c r="P116" s="197" t="s">
        <v>404</v>
      </c>
      <c r="Q116" s="197" t="s">
        <v>404</v>
      </c>
    </row>
    <row r="117" spans="1:17" ht="280.5">
      <c r="A117" s="195" t="s">
        <v>299</v>
      </c>
      <c r="B117" s="195" t="s">
        <v>1155</v>
      </c>
      <c r="C117" s="196">
        <v>701</v>
      </c>
      <c r="D117" s="197" t="s">
        <v>1156</v>
      </c>
      <c r="E117" s="197" t="s">
        <v>1157</v>
      </c>
      <c r="F117" s="196">
        <v>3</v>
      </c>
      <c r="G117" s="197" t="s">
        <v>1158</v>
      </c>
      <c r="H117" s="196">
        <v>0</v>
      </c>
      <c r="I117" s="196">
        <v>0</v>
      </c>
      <c r="J117" s="196">
        <v>0</v>
      </c>
      <c r="K117" s="196">
        <v>0</v>
      </c>
      <c r="L117" s="196">
        <v>0</v>
      </c>
      <c r="M117" s="196">
        <v>3</v>
      </c>
      <c r="N117" s="196">
        <v>0</v>
      </c>
      <c r="O117" s="196">
        <v>0</v>
      </c>
      <c r="P117" s="197" t="s">
        <v>404</v>
      </c>
      <c r="Q117" s="197" t="s">
        <v>1159</v>
      </c>
    </row>
    <row r="118" spans="1:17" ht="115.5">
      <c r="A118" s="195" t="s">
        <v>297</v>
      </c>
      <c r="B118" s="195" t="s">
        <v>748</v>
      </c>
      <c r="C118" s="196">
        <v>698</v>
      </c>
      <c r="D118" s="197" t="s">
        <v>1160</v>
      </c>
      <c r="E118" s="197" t="s">
        <v>1161</v>
      </c>
      <c r="F118" s="196">
        <v>5</v>
      </c>
      <c r="G118" s="197" t="s">
        <v>1162</v>
      </c>
      <c r="H118" s="196">
        <v>0</v>
      </c>
      <c r="I118" s="196">
        <v>0</v>
      </c>
      <c r="J118" s="196">
        <v>0</v>
      </c>
      <c r="K118" s="196">
        <v>0</v>
      </c>
      <c r="L118" s="196">
        <v>5</v>
      </c>
      <c r="M118" s="196">
        <v>0</v>
      </c>
      <c r="N118" s="196">
        <v>0</v>
      </c>
      <c r="O118" s="196">
        <v>0</v>
      </c>
      <c r="P118" s="197" t="s">
        <v>404</v>
      </c>
      <c r="Q118" s="197" t="s">
        <v>404</v>
      </c>
    </row>
    <row r="119" spans="1:17" ht="33">
      <c r="A119" s="195" t="s">
        <v>1163</v>
      </c>
      <c r="B119" s="195" t="s">
        <v>749</v>
      </c>
      <c r="C119" s="196">
        <v>699</v>
      </c>
      <c r="D119" s="197" t="s">
        <v>1164</v>
      </c>
      <c r="E119" s="197" t="s">
        <v>605</v>
      </c>
      <c r="F119" s="196">
        <v>0</v>
      </c>
      <c r="G119" s="197" t="s">
        <v>404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197" t="s">
        <v>404</v>
      </c>
    </row>
    <row r="120" spans="1:17" ht="33">
      <c r="A120" s="195" t="s">
        <v>1165</v>
      </c>
      <c r="B120" s="195" t="s">
        <v>752</v>
      </c>
      <c r="C120" s="196">
        <v>702</v>
      </c>
      <c r="D120" s="197" t="s">
        <v>1166</v>
      </c>
      <c r="E120" s="197" t="s">
        <v>1167</v>
      </c>
      <c r="F120" s="196">
        <v>0</v>
      </c>
      <c r="G120" s="197" t="s">
        <v>1168</v>
      </c>
      <c r="H120" s="196">
        <v>0</v>
      </c>
      <c r="I120" s="196">
        <v>0</v>
      </c>
      <c r="J120" s="196">
        <v>0</v>
      </c>
      <c r="K120" s="196">
        <v>0</v>
      </c>
      <c r="L120" s="196">
        <v>0</v>
      </c>
      <c r="M120" s="196">
        <v>0</v>
      </c>
      <c r="N120" s="196">
        <v>0</v>
      </c>
      <c r="O120" s="196">
        <v>0</v>
      </c>
      <c r="P120" s="196">
        <v>0</v>
      </c>
      <c r="Q120" s="196">
        <v>0</v>
      </c>
    </row>
    <row r="121" spans="1:17" ht="33">
      <c r="A121" s="195" t="s">
        <v>298</v>
      </c>
      <c r="B121" s="195" t="s">
        <v>750</v>
      </c>
      <c r="C121" s="196">
        <v>700</v>
      </c>
      <c r="D121" s="197" t="s">
        <v>607</v>
      </c>
      <c r="E121" s="197" t="s">
        <v>1169</v>
      </c>
      <c r="F121" s="196">
        <v>0</v>
      </c>
      <c r="G121" s="196">
        <v>0</v>
      </c>
      <c r="H121" s="196">
        <v>0</v>
      </c>
      <c r="I121" s="196">
        <v>0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  <c r="O121" s="196">
        <v>0</v>
      </c>
      <c r="P121" s="196">
        <v>0</v>
      </c>
      <c r="Q121" s="196">
        <v>0</v>
      </c>
    </row>
    <row r="122" spans="1:17" ht="33">
      <c r="A122" s="195" t="s">
        <v>1170</v>
      </c>
      <c r="B122" s="195" t="s">
        <v>1171</v>
      </c>
      <c r="C122" s="196">
        <v>651</v>
      </c>
      <c r="D122" s="197" t="s">
        <v>525</v>
      </c>
      <c r="E122" s="197" t="s">
        <v>1172</v>
      </c>
      <c r="F122" s="196">
        <v>0</v>
      </c>
      <c r="G122" s="197" t="s">
        <v>404</v>
      </c>
      <c r="H122" s="196">
        <v>0</v>
      </c>
      <c r="I122" s="196">
        <v>0</v>
      </c>
      <c r="J122" s="196">
        <v>0</v>
      </c>
      <c r="K122" s="196">
        <v>0</v>
      </c>
      <c r="L122" s="196">
        <v>0</v>
      </c>
      <c r="M122" s="196">
        <v>0</v>
      </c>
      <c r="N122" s="196">
        <v>0</v>
      </c>
      <c r="O122" s="196">
        <v>0</v>
      </c>
      <c r="P122" s="196">
        <v>0</v>
      </c>
      <c r="Q122" s="197" t="s">
        <v>404</v>
      </c>
    </row>
    <row r="123" spans="1:17" ht="33">
      <c r="A123" s="195" t="s">
        <v>1173</v>
      </c>
      <c r="B123" s="195" t="s">
        <v>753</v>
      </c>
      <c r="C123" s="196">
        <v>703</v>
      </c>
      <c r="D123" s="197" t="s">
        <v>611</v>
      </c>
      <c r="E123" s="196">
        <v>38846027</v>
      </c>
      <c r="F123" s="196">
        <v>0</v>
      </c>
      <c r="G123" s="197" t="s">
        <v>404</v>
      </c>
      <c r="H123" s="196">
        <v>0</v>
      </c>
      <c r="I123" s="196">
        <v>0</v>
      </c>
      <c r="J123" s="196">
        <v>0</v>
      </c>
      <c r="K123" s="196">
        <v>0</v>
      </c>
      <c r="L123" s="196">
        <v>0</v>
      </c>
      <c r="M123" s="196">
        <v>0</v>
      </c>
      <c r="N123" s="196">
        <v>0</v>
      </c>
      <c r="O123" s="196">
        <v>0</v>
      </c>
      <c r="P123" s="196">
        <v>0</v>
      </c>
      <c r="Q123" s="196">
        <v>0</v>
      </c>
    </row>
    <row r="124" spans="1:17" ht="33">
      <c r="A124" s="195" t="s">
        <v>1174</v>
      </c>
      <c r="B124" s="195" t="s">
        <v>754</v>
      </c>
      <c r="C124" s="196">
        <v>705</v>
      </c>
      <c r="D124" s="197" t="s">
        <v>1175</v>
      </c>
      <c r="E124" s="197" t="s">
        <v>1176</v>
      </c>
      <c r="F124" s="196">
        <v>2</v>
      </c>
      <c r="G124" s="197" t="s">
        <v>1177</v>
      </c>
      <c r="H124" s="196">
        <v>0</v>
      </c>
      <c r="I124" s="196">
        <v>2</v>
      </c>
      <c r="J124" s="196">
        <v>0</v>
      </c>
      <c r="K124" s="196">
        <v>0</v>
      </c>
      <c r="L124" s="196">
        <v>0</v>
      </c>
      <c r="M124" s="196">
        <v>0</v>
      </c>
      <c r="N124" s="196">
        <v>0</v>
      </c>
      <c r="O124" s="196">
        <v>0</v>
      </c>
      <c r="P124" s="197" t="s">
        <v>404</v>
      </c>
      <c r="Q124" s="197" t="s">
        <v>404</v>
      </c>
    </row>
    <row r="125" spans="1:17" ht="33">
      <c r="A125" s="195" t="s">
        <v>1178</v>
      </c>
      <c r="B125" s="195" t="s">
        <v>755</v>
      </c>
      <c r="C125" s="196">
        <v>706</v>
      </c>
      <c r="D125" s="197" t="s">
        <v>1179</v>
      </c>
      <c r="E125" s="197" t="s">
        <v>614</v>
      </c>
      <c r="F125" s="196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0</v>
      </c>
      <c r="P125" s="196">
        <v>0</v>
      </c>
      <c r="Q125" s="196">
        <v>0</v>
      </c>
    </row>
    <row r="126" spans="1:17" ht="181.5">
      <c r="A126" s="195" t="s">
        <v>301</v>
      </c>
      <c r="B126" s="195" t="s">
        <v>1180</v>
      </c>
      <c r="C126" s="196">
        <v>708</v>
      </c>
      <c r="D126" s="197" t="s">
        <v>1181</v>
      </c>
      <c r="E126" s="197" t="s">
        <v>1182</v>
      </c>
      <c r="F126" s="196">
        <v>250</v>
      </c>
      <c r="G126" s="197" t="s">
        <v>1183</v>
      </c>
      <c r="H126" s="196">
        <v>40</v>
      </c>
      <c r="I126" s="196">
        <v>30</v>
      </c>
      <c r="J126" s="196">
        <v>20</v>
      </c>
      <c r="K126" s="196">
        <v>10</v>
      </c>
      <c r="L126" s="196">
        <v>30</v>
      </c>
      <c r="M126" s="196">
        <v>30</v>
      </c>
      <c r="N126" s="196">
        <v>60</v>
      </c>
      <c r="O126" s="196">
        <v>30</v>
      </c>
      <c r="P126" s="197" t="s">
        <v>1184</v>
      </c>
      <c r="Q126" s="197" t="s">
        <v>1185</v>
      </c>
    </row>
    <row r="127" spans="1:17" ht="33">
      <c r="A127" s="200" t="s">
        <v>347</v>
      </c>
      <c r="B127" s="200" t="s">
        <v>756</v>
      </c>
      <c r="C127" s="201">
        <v>707</v>
      </c>
      <c r="D127" s="202" t="s">
        <v>616</v>
      </c>
      <c r="E127" s="202" t="s">
        <v>1186</v>
      </c>
      <c r="F127" s="201">
        <v>400</v>
      </c>
      <c r="G127" s="202" t="s">
        <v>1187</v>
      </c>
      <c r="H127" s="201">
        <v>0</v>
      </c>
      <c r="I127" s="201">
        <v>0</v>
      </c>
      <c r="J127" s="201">
        <v>0</v>
      </c>
      <c r="K127" s="201">
        <v>0</v>
      </c>
      <c r="L127" s="201">
        <v>200</v>
      </c>
      <c r="M127" s="201">
        <v>200</v>
      </c>
      <c r="N127" s="201">
        <v>0</v>
      </c>
      <c r="O127" s="201">
        <v>0</v>
      </c>
      <c r="P127" s="201">
        <v>0</v>
      </c>
      <c r="Q127" s="202" t="s">
        <v>404</v>
      </c>
    </row>
    <row r="128" spans="1:17" ht="16.5">
      <c r="A128" s="203"/>
      <c r="B128" s="569" t="s">
        <v>102</v>
      </c>
      <c r="C128" s="569"/>
      <c r="D128" s="569"/>
      <c r="E128" s="569"/>
      <c r="F128" s="204">
        <f>SUM(F2:F127)</f>
        <v>10706</v>
      </c>
      <c r="G128" s="203"/>
      <c r="H128" s="205">
        <f t="shared" ref="H128:O128" si="0">SUM(H2:H127)</f>
        <v>139</v>
      </c>
      <c r="I128" s="204">
        <f t="shared" si="0"/>
        <v>2979</v>
      </c>
      <c r="J128" s="206">
        <f>SUM(J2:J127)</f>
        <v>1390.8</v>
      </c>
      <c r="K128" s="206">
        <f>SUM(K2:K127)</f>
        <v>1342.2</v>
      </c>
      <c r="L128" s="205">
        <f t="shared" si="0"/>
        <v>1966</v>
      </c>
      <c r="M128" s="205">
        <f t="shared" si="0"/>
        <v>1896</v>
      </c>
      <c r="N128" s="205">
        <f t="shared" si="0"/>
        <v>540</v>
      </c>
      <c r="O128" s="205">
        <f t="shared" si="0"/>
        <v>213</v>
      </c>
      <c r="P128" s="205">
        <v>80</v>
      </c>
      <c r="Q128" s="205">
        <v>160</v>
      </c>
    </row>
  </sheetData>
  <autoFilter ref="B1:Q128"/>
  <mergeCells count="1">
    <mergeCell ref="B128:E128"/>
  </mergeCells>
  <phoneticPr fontId="9" type="noConversion"/>
  <pageMargins left="0.55118110236220474" right="0.19685039370078741" top="0.78740157480314965" bottom="0.78740157480314965" header="0.51181102362204722" footer="0.51181102362204722"/>
  <pageSetup paperSize="9" scale="48" fitToHeight="0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7"/>
  <sheetViews>
    <sheetView view="pageBreakPreview" zoomScale="70" zoomScaleNormal="100" zoomScaleSheetLayoutView="70" workbookViewId="0">
      <pane xSplit="5" ySplit="5" topLeftCell="F27" activePane="bottomRight" state="frozen"/>
      <selection pane="topRight" activeCell="F1" sqref="F1"/>
      <selection pane="bottomLeft" activeCell="A6" sqref="A6"/>
      <selection pane="bottomRight" activeCell="H34" sqref="H34"/>
    </sheetView>
  </sheetViews>
  <sheetFormatPr defaultColWidth="7.75" defaultRowHeight="12.75"/>
  <cols>
    <col min="1" max="2" width="14.625" style="191" customWidth="1"/>
    <col min="3" max="3" width="17.125" style="191" bestFit="1" customWidth="1"/>
    <col min="4" max="4" width="12" style="191" customWidth="1"/>
    <col min="5" max="5" width="17.125" style="191" bestFit="1" customWidth="1"/>
    <col min="6" max="11" width="11.75" style="191" customWidth="1"/>
    <col min="12" max="12" width="12" style="191" customWidth="1"/>
    <col min="13" max="17" width="13.75" style="191" customWidth="1"/>
    <col min="18" max="18" width="12.125" style="191" customWidth="1"/>
    <col min="19" max="19" width="16.875" style="191" customWidth="1"/>
    <col min="20" max="20" width="12" style="191" customWidth="1"/>
    <col min="21" max="21" width="16.875" style="191" customWidth="1"/>
    <col min="22" max="256" width="7.75" style="219"/>
    <col min="257" max="258" width="14.625" style="219" customWidth="1"/>
    <col min="259" max="261" width="12" style="219" customWidth="1"/>
    <col min="262" max="267" width="11.75" style="219" customWidth="1"/>
    <col min="268" max="268" width="12" style="219" customWidth="1"/>
    <col min="269" max="273" width="13.75" style="219" customWidth="1"/>
    <col min="274" max="274" width="12.125" style="219" customWidth="1"/>
    <col min="275" max="275" width="16.875" style="219" customWidth="1"/>
    <col min="276" max="276" width="12" style="219" customWidth="1"/>
    <col min="277" max="277" width="16.875" style="219" customWidth="1"/>
    <col min="278" max="512" width="7.75" style="219"/>
    <col min="513" max="514" width="14.625" style="219" customWidth="1"/>
    <col min="515" max="517" width="12" style="219" customWidth="1"/>
    <col min="518" max="523" width="11.75" style="219" customWidth="1"/>
    <col min="524" max="524" width="12" style="219" customWidth="1"/>
    <col min="525" max="529" width="13.75" style="219" customWidth="1"/>
    <col min="530" max="530" width="12.125" style="219" customWidth="1"/>
    <col min="531" max="531" width="16.875" style="219" customWidth="1"/>
    <col min="532" max="532" width="12" style="219" customWidth="1"/>
    <col min="533" max="533" width="16.875" style="219" customWidth="1"/>
    <col min="534" max="768" width="7.75" style="219"/>
    <col min="769" max="770" width="14.625" style="219" customWidth="1"/>
    <col min="771" max="773" width="12" style="219" customWidth="1"/>
    <col min="774" max="779" width="11.75" style="219" customWidth="1"/>
    <col min="780" max="780" width="12" style="219" customWidth="1"/>
    <col min="781" max="785" width="13.75" style="219" customWidth="1"/>
    <col min="786" max="786" width="12.125" style="219" customWidth="1"/>
    <col min="787" max="787" width="16.875" style="219" customWidth="1"/>
    <col min="788" max="788" width="12" style="219" customWidth="1"/>
    <col min="789" max="789" width="16.875" style="219" customWidth="1"/>
    <col min="790" max="1024" width="7.75" style="219"/>
    <col min="1025" max="1026" width="14.625" style="219" customWidth="1"/>
    <col min="1027" max="1029" width="12" style="219" customWidth="1"/>
    <col min="1030" max="1035" width="11.75" style="219" customWidth="1"/>
    <col min="1036" max="1036" width="12" style="219" customWidth="1"/>
    <col min="1037" max="1041" width="13.75" style="219" customWidth="1"/>
    <col min="1042" max="1042" width="12.125" style="219" customWidth="1"/>
    <col min="1043" max="1043" width="16.875" style="219" customWidth="1"/>
    <col min="1044" max="1044" width="12" style="219" customWidth="1"/>
    <col min="1045" max="1045" width="16.875" style="219" customWidth="1"/>
    <col min="1046" max="1280" width="7.75" style="219"/>
    <col min="1281" max="1282" width="14.625" style="219" customWidth="1"/>
    <col min="1283" max="1285" width="12" style="219" customWidth="1"/>
    <col min="1286" max="1291" width="11.75" style="219" customWidth="1"/>
    <col min="1292" max="1292" width="12" style="219" customWidth="1"/>
    <col min="1293" max="1297" width="13.75" style="219" customWidth="1"/>
    <col min="1298" max="1298" width="12.125" style="219" customWidth="1"/>
    <col min="1299" max="1299" width="16.875" style="219" customWidth="1"/>
    <col min="1300" max="1300" width="12" style="219" customWidth="1"/>
    <col min="1301" max="1301" width="16.875" style="219" customWidth="1"/>
    <col min="1302" max="1536" width="7.75" style="219"/>
    <col min="1537" max="1538" width="14.625" style="219" customWidth="1"/>
    <col min="1539" max="1541" width="12" style="219" customWidth="1"/>
    <col min="1542" max="1547" width="11.75" style="219" customWidth="1"/>
    <col min="1548" max="1548" width="12" style="219" customWidth="1"/>
    <col min="1549" max="1553" width="13.75" style="219" customWidth="1"/>
    <col min="1554" max="1554" width="12.125" style="219" customWidth="1"/>
    <col min="1555" max="1555" width="16.875" style="219" customWidth="1"/>
    <col min="1556" max="1556" width="12" style="219" customWidth="1"/>
    <col min="1557" max="1557" width="16.875" style="219" customWidth="1"/>
    <col min="1558" max="1792" width="7.75" style="219"/>
    <col min="1793" max="1794" width="14.625" style="219" customWidth="1"/>
    <col min="1795" max="1797" width="12" style="219" customWidth="1"/>
    <col min="1798" max="1803" width="11.75" style="219" customWidth="1"/>
    <col min="1804" max="1804" width="12" style="219" customWidth="1"/>
    <col min="1805" max="1809" width="13.75" style="219" customWidth="1"/>
    <col min="1810" max="1810" width="12.125" style="219" customWidth="1"/>
    <col min="1811" max="1811" width="16.875" style="219" customWidth="1"/>
    <col min="1812" max="1812" width="12" style="219" customWidth="1"/>
    <col min="1813" max="1813" width="16.875" style="219" customWidth="1"/>
    <col min="1814" max="2048" width="7.75" style="219"/>
    <col min="2049" max="2050" width="14.625" style="219" customWidth="1"/>
    <col min="2051" max="2053" width="12" style="219" customWidth="1"/>
    <col min="2054" max="2059" width="11.75" style="219" customWidth="1"/>
    <col min="2060" max="2060" width="12" style="219" customWidth="1"/>
    <col min="2061" max="2065" width="13.75" style="219" customWidth="1"/>
    <col min="2066" max="2066" width="12.125" style="219" customWidth="1"/>
    <col min="2067" max="2067" width="16.875" style="219" customWidth="1"/>
    <col min="2068" max="2068" width="12" style="219" customWidth="1"/>
    <col min="2069" max="2069" width="16.875" style="219" customWidth="1"/>
    <col min="2070" max="2304" width="7.75" style="219"/>
    <col min="2305" max="2306" width="14.625" style="219" customWidth="1"/>
    <col min="2307" max="2309" width="12" style="219" customWidth="1"/>
    <col min="2310" max="2315" width="11.75" style="219" customWidth="1"/>
    <col min="2316" max="2316" width="12" style="219" customWidth="1"/>
    <col min="2317" max="2321" width="13.75" style="219" customWidth="1"/>
    <col min="2322" max="2322" width="12.125" style="219" customWidth="1"/>
    <col min="2323" max="2323" width="16.875" style="219" customWidth="1"/>
    <col min="2324" max="2324" width="12" style="219" customWidth="1"/>
    <col min="2325" max="2325" width="16.875" style="219" customWidth="1"/>
    <col min="2326" max="2560" width="7.75" style="219"/>
    <col min="2561" max="2562" width="14.625" style="219" customWidth="1"/>
    <col min="2563" max="2565" width="12" style="219" customWidth="1"/>
    <col min="2566" max="2571" width="11.75" style="219" customWidth="1"/>
    <col min="2572" max="2572" width="12" style="219" customWidth="1"/>
    <col min="2573" max="2577" width="13.75" style="219" customWidth="1"/>
    <col min="2578" max="2578" width="12.125" style="219" customWidth="1"/>
    <col min="2579" max="2579" width="16.875" style="219" customWidth="1"/>
    <col min="2580" max="2580" width="12" style="219" customWidth="1"/>
    <col min="2581" max="2581" width="16.875" style="219" customWidth="1"/>
    <col min="2582" max="2816" width="7.75" style="219"/>
    <col min="2817" max="2818" width="14.625" style="219" customWidth="1"/>
    <col min="2819" max="2821" width="12" style="219" customWidth="1"/>
    <col min="2822" max="2827" width="11.75" style="219" customWidth="1"/>
    <col min="2828" max="2828" width="12" style="219" customWidth="1"/>
    <col min="2829" max="2833" width="13.75" style="219" customWidth="1"/>
    <col min="2834" max="2834" width="12.125" style="219" customWidth="1"/>
    <col min="2835" max="2835" width="16.875" style="219" customWidth="1"/>
    <col min="2836" max="2836" width="12" style="219" customWidth="1"/>
    <col min="2837" max="2837" width="16.875" style="219" customWidth="1"/>
    <col min="2838" max="3072" width="7.75" style="219"/>
    <col min="3073" max="3074" width="14.625" style="219" customWidth="1"/>
    <col min="3075" max="3077" width="12" style="219" customWidth="1"/>
    <col min="3078" max="3083" width="11.75" style="219" customWidth="1"/>
    <col min="3084" max="3084" width="12" style="219" customWidth="1"/>
    <col min="3085" max="3089" width="13.75" style="219" customWidth="1"/>
    <col min="3090" max="3090" width="12.125" style="219" customWidth="1"/>
    <col min="3091" max="3091" width="16.875" style="219" customWidth="1"/>
    <col min="3092" max="3092" width="12" style="219" customWidth="1"/>
    <col min="3093" max="3093" width="16.875" style="219" customWidth="1"/>
    <col min="3094" max="3328" width="7.75" style="219"/>
    <col min="3329" max="3330" width="14.625" style="219" customWidth="1"/>
    <col min="3331" max="3333" width="12" style="219" customWidth="1"/>
    <col min="3334" max="3339" width="11.75" style="219" customWidth="1"/>
    <col min="3340" max="3340" width="12" style="219" customWidth="1"/>
    <col min="3341" max="3345" width="13.75" style="219" customWidth="1"/>
    <col min="3346" max="3346" width="12.125" style="219" customWidth="1"/>
    <col min="3347" max="3347" width="16.875" style="219" customWidth="1"/>
    <col min="3348" max="3348" width="12" style="219" customWidth="1"/>
    <col min="3349" max="3349" width="16.875" style="219" customWidth="1"/>
    <col min="3350" max="3584" width="7.75" style="219"/>
    <col min="3585" max="3586" width="14.625" style="219" customWidth="1"/>
    <col min="3587" max="3589" width="12" style="219" customWidth="1"/>
    <col min="3590" max="3595" width="11.75" style="219" customWidth="1"/>
    <col min="3596" max="3596" width="12" style="219" customWidth="1"/>
    <col min="3597" max="3601" width="13.75" style="219" customWidth="1"/>
    <col min="3602" max="3602" width="12.125" style="219" customWidth="1"/>
    <col min="3603" max="3603" width="16.875" style="219" customWidth="1"/>
    <col min="3604" max="3604" width="12" style="219" customWidth="1"/>
    <col min="3605" max="3605" width="16.875" style="219" customWidth="1"/>
    <col min="3606" max="3840" width="7.75" style="219"/>
    <col min="3841" max="3842" width="14.625" style="219" customWidth="1"/>
    <col min="3843" max="3845" width="12" style="219" customWidth="1"/>
    <col min="3846" max="3851" width="11.75" style="219" customWidth="1"/>
    <col min="3852" max="3852" width="12" style="219" customWidth="1"/>
    <col min="3853" max="3857" width="13.75" style="219" customWidth="1"/>
    <col min="3858" max="3858" width="12.125" style="219" customWidth="1"/>
    <col min="3859" max="3859" width="16.875" style="219" customWidth="1"/>
    <col min="3860" max="3860" width="12" style="219" customWidth="1"/>
    <col min="3861" max="3861" width="16.875" style="219" customWidth="1"/>
    <col min="3862" max="4096" width="7.75" style="219"/>
    <col min="4097" max="4098" width="14.625" style="219" customWidth="1"/>
    <col min="4099" max="4101" width="12" style="219" customWidth="1"/>
    <col min="4102" max="4107" width="11.75" style="219" customWidth="1"/>
    <col min="4108" max="4108" width="12" style="219" customWidth="1"/>
    <col min="4109" max="4113" width="13.75" style="219" customWidth="1"/>
    <col min="4114" max="4114" width="12.125" style="219" customWidth="1"/>
    <col min="4115" max="4115" width="16.875" style="219" customWidth="1"/>
    <col min="4116" max="4116" width="12" style="219" customWidth="1"/>
    <col min="4117" max="4117" width="16.875" style="219" customWidth="1"/>
    <col min="4118" max="4352" width="7.75" style="219"/>
    <col min="4353" max="4354" width="14.625" style="219" customWidth="1"/>
    <col min="4355" max="4357" width="12" style="219" customWidth="1"/>
    <col min="4358" max="4363" width="11.75" style="219" customWidth="1"/>
    <col min="4364" max="4364" width="12" style="219" customWidth="1"/>
    <col min="4365" max="4369" width="13.75" style="219" customWidth="1"/>
    <col min="4370" max="4370" width="12.125" style="219" customWidth="1"/>
    <col min="4371" max="4371" width="16.875" style="219" customWidth="1"/>
    <col min="4372" max="4372" width="12" style="219" customWidth="1"/>
    <col min="4373" max="4373" width="16.875" style="219" customWidth="1"/>
    <col min="4374" max="4608" width="7.75" style="219"/>
    <col min="4609" max="4610" width="14.625" style="219" customWidth="1"/>
    <col min="4611" max="4613" width="12" style="219" customWidth="1"/>
    <col min="4614" max="4619" width="11.75" style="219" customWidth="1"/>
    <col min="4620" max="4620" width="12" style="219" customWidth="1"/>
    <col min="4621" max="4625" width="13.75" style="219" customWidth="1"/>
    <col min="4626" max="4626" width="12.125" style="219" customWidth="1"/>
    <col min="4627" max="4627" width="16.875" style="219" customWidth="1"/>
    <col min="4628" max="4628" width="12" style="219" customWidth="1"/>
    <col min="4629" max="4629" width="16.875" style="219" customWidth="1"/>
    <col min="4630" max="4864" width="7.75" style="219"/>
    <col min="4865" max="4866" width="14.625" style="219" customWidth="1"/>
    <col min="4867" max="4869" width="12" style="219" customWidth="1"/>
    <col min="4870" max="4875" width="11.75" style="219" customWidth="1"/>
    <col min="4876" max="4876" width="12" style="219" customWidth="1"/>
    <col min="4877" max="4881" width="13.75" style="219" customWidth="1"/>
    <col min="4882" max="4882" width="12.125" style="219" customWidth="1"/>
    <col min="4883" max="4883" width="16.875" style="219" customWidth="1"/>
    <col min="4884" max="4884" width="12" style="219" customWidth="1"/>
    <col min="4885" max="4885" width="16.875" style="219" customWidth="1"/>
    <col min="4886" max="5120" width="7.75" style="219"/>
    <col min="5121" max="5122" width="14.625" style="219" customWidth="1"/>
    <col min="5123" max="5125" width="12" style="219" customWidth="1"/>
    <col min="5126" max="5131" width="11.75" style="219" customWidth="1"/>
    <col min="5132" max="5132" width="12" style="219" customWidth="1"/>
    <col min="5133" max="5137" width="13.75" style="219" customWidth="1"/>
    <col min="5138" max="5138" width="12.125" style="219" customWidth="1"/>
    <col min="5139" max="5139" width="16.875" style="219" customWidth="1"/>
    <col min="5140" max="5140" width="12" style="219" customWidth="1"/>
    <col min="5141" max="5141" width="16.875" style="219" customWidth="1"/>
    <col min="5142" max="5376" width="7.75" style="219"/>
    <col min="5377" max="5378" width="14.625" style="219" customWidth="1"/>
    <col min="5379" max="5381" width="12" style="219" customWidth="1"/>
    <col min="5382" max="5387" width="11.75" style="219" customWidth="1"/>
    <col min="5388" max="5388" width="12" style="219" customWidth="1"/>
    <col min="5389" max="5393" width="13.75" style="219" customWidth="1"/>
    <col min="5394" max="5394" width="12.125" style="219" customWidth="1"/>
    <col min="5395" max="5395" width="16.875" style="219" customWidth="1"/>
    <col min="5396" max="5396" width="12" style="219" customWidth="1"/>
    <col min="5397" max="5397" width="16.875" style="219" customWidth="1"/>
    <col min="5398" max="5632" width="7.75" style="219"/>
    <col min="5633" max="5634" width="14.625" style="219" customWidth="1"/>
    <col min="5635" max="5637" width="12" style="219" customWidth="1"/>
    <col min="5638" max="5643" width="11.75" style="219" customWidth="1"/>
    <col min="5644" max="5644" width="12" style="219" customWidth="1"/>
    <col min="5645" max="5649" width="13.75" style="219" customWidth="1"/>
    <col min="5650" max="5650" width="12.125" style="219" customWidth="1"/>
    <col min="5651" max="5651" width="16.875" style="219" customWidth="1"/>
    <col min="5652" max="5652" width="12" style="219" customWidth="1"/>
    <col min="5653" max="5653" width="16.875" style="219" customWidth="1"/>
    <col min="5654" max="5888" width="7.75" style="219"/>
    <col min="5889" max="5890" width="14.625" style="219" customWidth="1"/>
    <col min="5891" max="5893" width="12" style="219" customWidth="1"/>
    <col min="5894" max="5899" width="11.75" style="219" customWidth="1"/>
    <col min="5900" max="5900" width="12" style="219" customWidth="1"/>
    <col min="5901" max="5905" width="13.75" style="219" customWidth="1"/>
    <col min="5906" max="5906" width="12.125" style="219" customWidth="1"/>
    <col min="5907" max="5907" width="16.875" style="219" customWidth="1"/>
    <col min="5908" max="5908" width="12" style="219" customWidth="1"/>
    <col min="5909" max="5909" width="16.875" style="219" customWidth="1"/>
    <col min="5910" max="6144" width="7.75" style="219"/>
    <col min="6145" max="6146" width="14.625" style="219" customWidth="1"/>
    <col min="6147" max="6149" width="12" style="219" customWidth="1"/>
    <col min="6150" max="6155" width="11.75" style="219" customWidth="1"/>
    <col min="6156" max="6156" width="12" style="219" customWidth="1"/>
    <col min="6157" max="6161" width="13.75" style="219" customWidth="1"/>
    <col min="6162" max="6162" width="12.125" style="219" customWidth="1"/>
    <col min="6163" max="6163" width="16.875" style="219" customWidth="1"/>
    <col min="6164" max="6164" width="12" style="219" customWidth="1"/>
    <col min="6165" max="6165" width="16.875" style="219" customWidth="1"/>
    <col min="6166" max="6400" width="7.75" style="219"/>
    <col min="6401" max="6402" width="14.625" style="219" customWidth="1"/>
    <col min="6403" max="6405" width="12" style="219" customWidth="1"/>
    <col min="6406" max="6411" width="11.75" style="219" customWidth="1"/>
    <col min="6412" max="6412" width="12" style="219" customWidth="1"/>
    <col min="6413" max="6417" width="13.75" style="219" customWidth="1"/>
    <col min="6418" max="6418" width="12.125" style="219" customWidth="1"/>
    <col min="6419" max="6419" width="16.875" style="219" customWidth="1"/>
    <col min="6420" max="6420" width="12" style="219" customWidth="1"/>
    <col min="6421" max="6421" width="16.875" style="219" customWidth="1"/>
    <col min="6422" max="6656" width="7.75" style="219"/>
    <col min="6657" max="6658" width="14.625" style="219" customWidth="1"/>
    <col min="6659" max="6661" width="12" style="219" customWidth="1"/>
    <col min="6662" max="6667" width="11.75" style="219" customWidth="1"/>
    <col min="6668" max="6668" width="12" style="219" customWidth="1"/>
    <col min="6669" max="6673" width="13.75" style="219" customWidth="1"/>
    <col min="6674" max="6674" width="12.125" style="219" customWidth="1"/>
    <col min="6675" max="6675" width="16.875" style="219" customWidth="1"/>
    <col min="6676" max="6676" width="12" style="219" customWidth="1"/>
    <col min="6677" max="6677" width="16.875" style="219" customWidth="1"/>
    <col min="6678" max="6912" width="7.75" style="219"/>
    <col min="6913" max="6914" width="14.625" style="219" customWidth="1"/>
    <col min="6915" max="6917" width="12" style="219" customWidth="1"/>
    <col min="6918" max="6923" width="11.75" style="219" customWidth="1"/>
    <col min="6924" max="6924" width="12" style="219" customWidth="1"/>
    <col min="6925" max="6929" width="13.75" style="219" customWidth="1"/>
    <col min="6930" max="6930" width="12.125" style="219" customWidth="1"/>
    <col min="6931" max="6931" width="16.875" style="219" customWidth="1"/>
    <col min="6932" max="6932" width="12" style="219" customWidth="1"/>
    <col min="6933" max="6933" width="16.875" style="219" customWidth="1"/>
    <col min="6934" max="7168" width="7.75" style="219"/>
    <col min="7169" max="7170" width="14.625" style="219" customWidth="1"/>
    <col min="7171" max="7173" width="12" style="219" customWidth="1"/>
    <col min="7174" max="7179" width="11.75" style="219" customWidth="1"/>
    <col min="7180" max="7180" width="12" style="219" customWidth="1"/>
    <col min="7181" max="7185" width="13.75" style="219" customWidth="1"/>
    <col min="7186" max="7186" width="12.125" style="219" customWidth="1"/>
    <col min="7187" max="7187" width="16.875" style="219" customWidth="1"/>
    <col min="7188" max="7188" width="12" style="219" customWidth="1"/>
    <col min="7189" max="7189" width="16.875" style="219" customWidth="1"/>
    <col min="7190" max="7424" width="7.75" style="219"/>
    <col min="7425" max="7426" width="14.625" style="219" customWidth="1"/>
    <col min="7427" max="7429" width="12" style="219" customWidth="1"/>
    <col min="7430" max="7435" width="11.75" style="219" customWidth="1"/>
    <col min="7436" max="7436" width="12" style="219" customWidth="1"/>
    <col min="7437" max="7441" width="13.75" style="219" customWidth="1"/>
    <col min="7442" max="7442" width="12.125" style="219" customWidth="1"/>
    <col min="7443" max="7443" width="16.875" style="219" customWidth="1"/>
    <col min="7444" max="7444" width="12" style="219" customWidth="1"/>
    <col min="7445" max="7445" width="16.875" style="219" customWidth="1"/>
    <col min="7446" max="7680" width="7.75" style="219"/>
    <col min="7681" max="7682" width="14.625" style="219" customWidth="1"/>
    <col min="7683" max="7685" width="12" style="219" customWidth="1"/>
    <col min="7686" max="7691" width="11.75" style="219" customWidth="1"/>
    <col min="7692" max="7692" width="12" style="219" customWidth="1"/>
    <col min="7693" max="7697" width="13.75" style="219" customWidth="1"/>
    <col min="7698" max="7698" width="12.125" style="219" customWidth="1"/>
    <col min="7699" max="7699" width="16.875" style="219" customWidth="1"/>
    <col min="7700" max="7700" width="12" style="219" customWidth="1"/>
    <col min="7701" max="7701" width="16.875" style="219" customWidth="1"/>
    <col min="7702" max="7936" width="7.75" style="219"/>
    <col min="7937" max="7938" width="14.625" style="219" customWidth="1"/>
    <col min="7939" max="7941" width="12" style="219" customWidth="1"/>
    <col min="7942" max="7947" width="11.75" style="219" customWidth="1"/>
    <col min="7948" max="7948" width="12" style="219" customWidth="1"/>
    <col min="7949" max="7953" width="13.75" style="219" customWidth="1"/>
    <col min="7954" max="7954" width="12.125" style="219" customWidth="1"/>
    <col min="7955" max="7955" width="16.875" style="219" customWidth="1"/>
    <col min="7956" max="7956" width="12" style="219" customWidth="1"/>
    <col min="7957" max="7957" width="16.875" style="219" customWidth="1"/>
    <col min="7958" max="8192" width="7.75" style="219"/>
    <col min="8193" max="8194" width="14.625" style="219" customWidth="1"/>
    <col min="8195" max="8197" width="12" style="219" customWidth="1"/>
    <col min="8198" max="8203" width="11.75" style="219" customWidth="1"/>
    <col min="8204" max="8204" width="12" style="219" customWidth="1"/>
    <col min="8205" max="8209" width="13.75" style="219" customWidth="1"/>
    <col min="8210" max="8210" width="12.125" style="219" customWidth="1"/>
    <col min="8211" max="8211" width="16.875" style="219" customWidth="1"/>
    <col min="8212" max="8212" width="12" style="219" customWidth="1"/>
    <col min="8213" max="8213" width="16.875" style="219" customWidth="1"/>
    <col min="8214" max="8448" width="7.75" style="219"/>
    <col min="8449" max="8450" width="14.625" style="219" customWidth="1"/>
    <col min="8451" max="8453" width="12" style="219" customWidth="1"/>
    <col min="8454" max="8459" width="11.75" style="219" customWidth="1"/>
    <col min="8460" max="8460" width="12" style="219" customWidth="1"/>
    <col min="8461" max="8465" width="13.75" style="219" customWidth="1"/>
    <col min="8466" max="8466" width="12.125" style="219" customWidth="1"/>
    <col min="8467" max="8467" width="16.875" style="219" customWidth="1"/>
    <col min="8468" max="8468" width="12" style="219" customWidth="1"/>
    <col min="8469" max="8469" width="16.875" style="219" customWidth="1"/>
    <col min="8470" max="8704" width="7.75" style="219"/>
    <col min="8705" max="8706" width="14.625" style="219" customWidth="1"/>
    <col min="8707" max="8709" width="12" style="219" customWidth="1"/>
    <col min="8710" max="8715" width="11.75" style="219" customWidth="1"/>
    <col min="8716" max="8716" width="12" style="219" customWidth="1"/>
    <col min="8717" max="8721" width="13.75" style="219" customWidth="1"/>
    <col min="8722" max="8722" width="12.125" style="219" customWidth="1"/>
    <col min="8723" max="8723" width="16.875" style="219" customWidth="1"/>
    <col min="8724" max="8724" width="12" style="219" customWidth="1"/>
    <col min="8725" max="8725" width="16.875" style="219" customWidth="1"/>
    <col min="8726" max="8960" width="7.75" style="219"/>
    <col min="8961" max="8962" width="14.625" style="219" customWidth="1"/>
    <col min="8963" max="8965" width="12" style="219" customWidth="1"/>
    <col min="8966" max="8971" width="11.75" style="219" customWidth="1"/>
    <col min="8972" max="8972" width="12" style="219" customWidth="1"/>
    <col min="8973" max="8977" width="13.75" style="219" customWidth="1"/>
    <col min="8978" max="8978" width="12.125" style="219" customWidth="1"/>
    <col min="8979" max="8979" width="16.875" style="219" customWidth="1"/>
    <col min="8980" max="8980" width="12" style="219" customWidth="1"/>
    <col min="8981" max="8981" width="16.875" style="219" customWidth="1"/>
    <col min="8982" max="9216" width="7.75" style="219"/>
    <col min="9217" max="9218" width="14.625" style="219" customWidth="1"/>
    <col min="9219" max="9221" width="12" style="219" customWidth="1"/>
    <col min="9222" max="9227" width="11.75" style="219" customWidth="1"/>
    <col min="9228" max="9228" width="12" style="219" customWidth="1"/>
    <col min="9229" max="9233" width="13.75" style="219" customWidth="1"/>
    <col min="9234" max="9234" width="12.125" style="219" customWidth="1"/>
    <col min="9235" max="9235" width="16.875" style="219" customWidth="1"/>
    <col min="9236" max="9236" width="12" style="219" customWidth="1"/>
    <col min="9237" max="9237" width="16.875" style="219" customWidth="1"/>
    <col min="9238" max="9472" width="7.75" style="219"/>
    <col min="9473" max="9474" width="14.625" style="219" customWidth="1"/>
    <col min="9475" max="9477" width="12" style="219" customWidth="1"/>
    <col min="9478" max="9483" width="11.75" style="219" customWidth="1"/>
    <col min="9484" max="9484" width="12" style="219" customWidth="1"/>
    <col min="9485" max="9489" width="13.75" style="219" customWidth="1"/>
    <col min="9490" max="9490" width="12.125" style="219" customWidth="1"/>
    <col min="9491" max="9491" width="16.875" style="219" customWidth="1"/>
    <col min="9492" max="9492" width="12" style="219" customWidth="1"/>
    <col min="9493" max="9493" width="16.875" style="219" customWidth="1"/>
    <col min="9494" max="9728" width="7.75" style="219"/>
    <col min="9729" max="9730" width="14.625" style="219" customWidth="1"/>
    <col min="9731" max="9733" width="12" style="219" customWidth="1"/>
    <col min="9734" max="9739" width="11.75" style="219" customWidth="1"/>
    <col min="9740" max="9740" width="12" style="219" customWidth="1"/>
    <col min="9741" max="9745" width="13.75" style="219" customWidth="1"/>
    <col min="9746" max="9746" width="12.125" style="219" customWidth="1"/>
    <col min="9747" max="9747" width="16.875" style="219" customWidth="1"/>
    <col min="9748" max="9748" width="12" style="219" customWidth="1"/>
    <col min="9749" max="9749" width="16.875" style="219" customWidth="1"/>
    <col min="9750" max="9984" width="7.75" style="219"/>
    <col min="9985" max="9986" width="14.625" style="219" customWidth="1"/>
    <col min="9987" max="9989" width="12" style="219" customWidth="1"/>
    <col min="9990" max="9995" width="11.75" style="219" customWidth="1"/>
    <col min="9996" max="9996" width="12" style="219" customWidth="1"/>
    <col min="9997" max="10001" width="13.75" style="219" customWidth="1"/>
    <col min="10002" max="10002" width="12.125" style="219" customWidth="1"/>
    <col min="10003" max="10003" width="16.875" style="219" customWidth="1"/>
    <col min="10004" max="10004" width="12" style="219" customWidth="1"/>
    <col min="10005" max="10005" width="16.875" style="219" customWidth="1"/>
    <col min="10006" max="10240" width="7.75" style="219"/>
    <col min="10241" max="10242" width="14.625" style="219" customWidth="1"/>
    <col min="10243" max="10245" width="12" style="219" customWidth="1"/>
    <col min="10246" max="10251" width="11.75" style="219" customWidth="1"/>
    <col min="10252" max="10252" width="12" style="219" customWidth="1"/>
    <col min="10253" max="10257" width="13.75" style="219" customWidth="1"/>
    <col min="10258" max="10258" width="12.125" style="219" customWidth="1"/>
    <col min="10259" max="10259" width="16.875" style="219" customWidth="1"/>
    <col min="10260" max="10260" width="12" style="219" customWidth="1"/>
    <col min="10261" max="10261" width="16.875" style="219" customWidth="1"/>
    <col min="10262" max="10496" width="7.75" style="219"/>
    <col min="10497" max="10498" width="14.625" style="219" customWidth="1"/>
    <col min="10499" max="10501" width="12" style="219" customWidth="1"/>
    <col min="10502" max="10507" width="11.75" style="219" customWidth="1"/>
    <col min="10508" max="10508" width="12" style="219" customWidth="1"/>
    <col min="10509" max="10513" width="13.75" style="219" customWidth="1"/>
    <col min="10514" max="10514" width="12.125" style="219" customWidth="1"/>
    <col min="10515" max="10515" width="16.875" style="219" customWidth="1"/>
    <col min="10516" max="10516" width="12" style="219" customWidth="1"/>
    <col min="10517" max="10517" width="16.875" style="219" customWidth="1"/>
    <col min="10518" max="10752" width="7.75" style="219"/>
    <col min="10753" max="10754" width="14.625" style="219" customWidth="1"/>
    <col min="10755" max="10757" width="12" style="219" customWidth="1"/>
    <col min="10758" max="10763" width="11.75" style="219" customWidth="1"/>
    <col min="10764" max="10764" width="12" style="219" customWidth="1"/>
    <col min="10765" max="10769" width="13.75" style="219" customWidth="1"/>
    <col min="10770" max="10770" width="12.125" style="219" customWidth="1"/>
    <col min="10771" max="10771" width="16.875" style="219" customWidth="1"/>
    <col min="10772" max="10772" width="12" style="219" customWidth="1"/>
    <col min="10773" max="10773" width="16.875" style="219" customWidth="1"/>
    <col min="10774" max="11008" width="7.75" style="219"/>
    <col min="11009" max="11010" width="14.625" style="219" customWidth="1"/>
    <col min="11011" max="11013" width="12" style="219" customWidth="1"/>
    <col min="11014" max="11019" width="11.75" style="219" customWidth="1"/>
    <col min="11020" max="11020" width="12" style="219" customWidth="1"/>
    <col min="11021" max="11025" width="13.75" style="219" customWidth="1"/>
    <col min="11026" max="11026" width="12.125" style="219" customWidth="1"/>
    <col min="11027" max="11027" width="16.875" style="219" customWidth="1"/>
    <col min="11028" max="11028" width="12" style="219" customWidth="1"/>
    <col min="11029" max="11029" width="16.875" style="219" customWidth="1"/>
    <col min="11030" max="11264" width="7.75" style="219"/>
    <col min="11265" max="11266" width="14.625" style="219" customWidth="1"/>
    <col min="11267" max="11269" width="12" style="219" customWidth="1"/>
    <col min="11270" max="11275" width="11.75" style="219" customWidth="1"/>
    <col min="11276" max="11276" width="12" style="219" customWidth="1"/>
    <col min="11277" max="11281" width="13.75" style="219" customWidth="1"/>
    <col min="11282" max="11282" width="12.125" style="219" customWidth="1"/>
    <col min="11283" max="11283" width="16.875" style="219" customWidth="1"/>
    <col min="11284" max="11284" width="12" style="219" customWidth="1"/>
    <col min="11285" max="11285" width="16.875" style="219" customWidth="1"/>
    <col min="11286" max="11520" width="7.75" style="219"/>
    <col min="11521" max="11522" width="14.625" style="219" customWidth="1"/>
    <col min="11523" max="11525" width="12" style="219" customWidth="1"/>
    <col min="11526" max="11531" width="11.75" style="219" customWidth="1"/>
    <col min="11532" max="11532" width="12" style="219" customWidth="1"/>
    <col min="11533" max="11537" width="13.75" style="219" customWidth="1"/>
    <col min="11538" max="11538" width="12.125" style="219" customWidth="1"/>
    <col min="11539" max="11539" width="16.875" style="219" customWidth="1"/>
    <col min="11540" max="11540" width="12" style="219" customWidth="1"/>
    <col min="11541" max="11541" width="16.875" style="219" customWidth="1"/>
    <col min="11542" max="11776" width="7.75" style="219"/>
    <col min="11777" max="11778" width="14.625" style="219" customWidth="1"/>
    <col min="11779" max="11781" width="12" style="219" customWidth="1"/>
    <col min="11782" max="11787" width="11.75" style="219" customWidth="1"/>
    <col min="11788" max="11788" width="12" style="219" customWidth="1"/>
    <col min="11789" max="11793" width="13.75" style="219" customWidth="1"/>
    <col min="11794" max="11794" width="12.125" style="219" customWidth="1"/>
    <col min="11795" max="11795" width="16.875" style="219" customWidth="1"/>
    <col min="11796" max="11796" width="12" style="219" customWidth="1"/>
    <col min="11797" max="11797" width="16.875" style="219" customWidth="1"/>
    <col min="11798" max="12032" width="7.75" style="219"/>
    <col min="12033" max="12034" width="14.625" style="219" customWidth="1"/>
    <col min="12035" max="12037" width="12" style="219" customWidth="1"/>
    <col min="12038" max="12043" width="11.75" style="219" customWidth="1"/>
    <col min="12044" max="12044" width="12" style="219" customWidth="1"/>
    <col min="12045" max="12049" width="13.75" style="219" customWidth="1"/>
    <col min="12050" max="12050" width="12.125" style="219" customWidth="1"/>
    <col min="12051" max="12051" width="16.875" style="219" customWidth="1"/>
    <col min="12052" max="12052" width="12" style="219" customWidth="1"/>
    <col min="12053" max="12053" width="16.875" style="219" customWidth="1"/>
    <col min="12054" max="12288" width="7.75" style="219"/>
    <col min="12289" max="12290" width="14.625" style="219" customWidth="1"/>
    <col min="12291" max="12293" width="12" style="219" customWidth="1"/>
    <col min="12294" max="12299" width="11.75" style="219" customWidth="1"/>
    <col min="12300" max="12300" width="12" style="219" customWidth="1"/>
    <col min="12301" max="12305" width="13.75" style="219" customWidth="1"/>
    <col min="12306" max="12306" width="12.125" style="219" customWidth="1"/>
    <col min="12307" max="12307" width="16.875" style="219" customWidth="1"/>
    <col min="12308" max="12308" width="12" style="219" customWidth="1"/>
    <col min="12309" max="12309" width="16.875" style="219" customWidth="1"/>
    <col min="12310" max="12544" width="7.75" style="219"/>
    <col min="12545" max="12546" width="14.625" style="219" customWidth="1"/>
    <col min="12547" max="12549" width="12" style="219" customWidth="1"/>
    <col min="12550" max="12555" width="11.75" style="219" customWidth="1"/>
    <col min="12556" max="12556" width="12" style="219" customWidth="1"/>
    <col min="12557" max="12561" width="13.75" style="219" customWidth="1"/>
    <col min="12562" max="12562" width="12.125" style="219" customWidth="1"/>
    <col min="12563" max="12563" width="16.875" style="219" customWidth="1"/>
    <col min="12564" max="12564" width="12" style="219" customWidth="1"/>
    <col min="12565" max="12565" width="16.875" style="219" customWidth="1"/>
    <col min="12566" max="12800" width="7.75" style="219"/>
    <col min="12801" max="12802" width="14.625" style="219" customWidth="1"/>
    <col min="12803" max="12805" width="12" style="219" customWidth="1"/>
    <col min="12806" max="12811" width="11.75" style="219" customWidth="1"/>
    <col min="12812" max="12812" width="12" style="219" customWidth="1"/>
    <col min="12813" max="12817" width="13.75" style="219" customWidth="1"/>
    <col min="12818" max="12818" width="12.125" style="219" customWidth="1"/>
    <col min="12819" max="12819" width="16.875" style="219" customWidth="1"/>
    <col min="12820" max="12820" width="12" style="219" customWidth="1"/>
    <col min="12821" max="12821" width="16.875" style="219" customWidth="1"/>
    <col min="12822" max="13056" width="7.75" style="219"/>
    <col min="13057" max="13058" width="14.625" style="219" customWidth="1"/>
    <col min="13059" max="13061" width="12" style="219" customWidth="1"/>
    <col min="13062" max="13067" width="11.75" style="219" customWidth="1"/>
    <col min="13068" max="13068" width="12" style="219" customWidth="1"/>
    <col min="13069" max="13073" width="13.75" style="219" customWidth="1"/>
    <col min="13074" max="13074" width="12.125" style="219" customWidth="1"/>
    <col min="13075" max="13075" width="16.875" style="219" customWidth="1"/>
    <col min="13076" max="13076" width="12" style="219" customWidth="1"/>
    <col min="13077" max="13077" width="16.875" style="219" customWidth="1"/>
    <col min="13078" max="13312" width="7.75" style="219"/>
    <col min="13313" max="13314" width="14.625" style="219" customWidth="1"/>
    <col min="13315" max="13317" width="12" style="219" customWidth="1"/>
    <col min="13318" max="13323" width="11.75" style="219" customWidth="1"/>
    <col min="13324" max="13324" width="12" style="219" customWidth="1"/>
    <col min="13325" max="13329" width="13.75" style="219" customWidth="1"/>
    <col min="13330" max="13330" width="12.125" style="219" customWidth="1"/>
    <col min="13331" max="13331" width="16.875" style="219" customWidth="1"/>
    <col min="13332" max="13332" width="12" style="219" customWidth="1"/>
    <col min="13333" max="13333" width="16.875" style="219" customWidth="1"/>
    <col min="13334" max="13568" width="7.75" style="219"/>
    <col min="13569" max="13570" width="14.625" style="219" customWidth="1"/>
    <col min="13571" max="13573" width="12" style="219" customWidth="1"/>
    <col min="13574" max="13579" width="11.75" style="219" customWidth="1"/>
    <col min="13580" max="13580" width="12" style="219" customWidth="1"/>
    <col min="13581" max="13585" width="13.75" style="219" customWidth="1"/>
    <col min="13586" max="13586" width="12.125" style="219" customWidth="1"/>
    <col min="13587" max="13587" width="16.875" style="219" customWidth="1"/>
    <col min="13588" max="13588" width="12" style="219" customWidth="1"/>
    <col min="13589" max="13589" width="16.875" style="219" customWidth="1"/>
    <col min="13590" max="13824" width="7.75" style="219"/>
    <col min="13825" max="13826" width="14.625" style="219" customWidth="1"/>
    <col min="13827" max="13829" width="12" style="219" customWidth="1"/>
    <col min="13830" max="13835" width="11.75" style="219" customWidth="1"/>
    <col min="13836" max="13836" width="12" style="219" customWidth="1"/>
    <col min="13837" max="13841" width="13.75" style="219" customWidth="1"/>
    <col min="13842" max="13842" width="12.125" style="219" customWidth="1"/>
    <col min="13843" max="13843" width="16.875" style="219" customWidth="1"/>
    <col min="13844" max="13844" width="12" style="219" customWidth="1"/>
    <col min="13845" max="13845" width="16.875" style="219" customWidth="1"/>
    <col min="13846" max="14080" width="7.75" style="219"/>
    <col min="14081" max="14082" width="14.625" style="219" customWidth="1"/>
    <col min="14083" max="14085" width="12" style="219" customWidth="1"/>
    <col min="14086" max="14091" width="11.75" style="219" customWidth="1"/>
    <col min="14092" max="14092" width="12" style="219" customWidth="1"/>
    <col min="14093" max="14097" width="13.75" style="219" customWidth="1"/>
    <col min="14098" max="14098" width="12.125" style="219" customWidth="1"/>
    <col min="14099" max="14099" width="16.875" style="219" customWidth="1"/>
    <col min="14100" max="14100" width="12" style="219" customWidth="1"/>
    <col min="14101" max="14101" width="16.875" style="219" customWidth="1"/>
    <col min="14102" max="14336" width="7.75" style="219"/>
    <col min="14337" max="14338" width="14.625" style="219" customWidth="1"/>
    <col min="14339" max="14341" width="12" style="219" customWidth="1"/>
    <col min="14342" max="14347" width="11.75" style="219" customWidth="1"/>
    <col min="14348" max="14348" width="12" style="219" customWidth="1"/>
    <col min="14349" max="14353" width="13.75" style="219" customWidth="1"/>
    <col min="14354" max="14354" width="12.125" style="219" customWidth="1"/>
    <col min="14355" max="14355" width="16.875" style="219" customWidth="1"/>
    <col min="14356" max="14356" width="12" style="219" customWidth="1"/>
    <col min="14357" max="14357" width="16.875" style="219" customWidth="1"/>
    <col min="14358" max="14592" width="7.75" style="219"/>
    <col min="14593" max="14594" width="14.625" style="219" customWidth="1"/>
    <col min="14595" max="14597" width="12" style="219" customWidth="1"/>
    <col min="14598" max="14603" width="11.75" style="219" customWidth="1"/>
    <col min="14604" max="14604" width="12" style="219" customWidth="1"/>
    <col min="14605" max="14609" width="13.75" style="219" customWidth="1"/>
    <col min="14610" max="14610" width="12.125" style="219" customWidth="1"/>
    <col min="14611" max="14611" width="16.875" style="219" customWidth="1"/>
    <col min="14612" max="14612" width="12" style="219" customWidth="1"/>
    <col min="14613" max="14613" width="16.875" style="219" customWidth="1"/>
    <col min="14614" max="14848" width="7.75" style="219"/>
    <col min="14849" max="14850" width="14.625" style="219" customWidth="1"/>
    <col min="14851" max="14853" width="12" style="219" customWidth="1"/>
    <col min="14854" max="14859" width="11.75" style="219" customWidth="1"/>
    <col min="14860" max="14860" width="12" style="219" customWidth="1"/>
    <col min="14861" max="14865" width="13.75" style="219" customWidth="1"/>
    <col min="14866" max="14866" width="12.125" style="219" customWidth="1"/>
    <col min="14867" max="14867" width="16.875" style="219" customWidth="1"/>
    <col min="14868" max="14868" width="12" style="219" customWidth="1"/>
    <col min="14869" max="14869" width="16.875" style="219" customWidth="1"/>
    <col min="14870" max="15104" width="7.75" style="219"/>
    <col min="15105" max="15106" width="14.625" style="219" customWidth="1"/>
    <col min="15107" max="15109" width="12" style="219" customWidth="1"/>
    <col min="15110" max="15115" width="11.75" style="219" customWidth="1"/>
    <col min="15116" max="15116" width="12" style="219" customWidth="1"/>
    <col min="15117" max="15121" width="13.75" style="219" customWidth="1"/>
    <col min="15122" max="15122" width="12.125" style="219" customWidth="1"/>
    <col min="15123" max="15123" width="16.875" style="219" customWidth="1"/>
    <col min="15124" max="15124" width="12" style="219" customWidth="1"/>
    <col min="15125" max="15125" width="16.875" style="219" customWidth="1"/>
    <col min="15126" max="15360" width="7.75" style="219"/>
    <col min="15361" max="15362" width="14.625" style="219" customWidth="1"/>
    <col min="15363" max="15365" width="12" style="219" customWidth="1"/>
    <col min="15366" max="15371" width="11.75" style="219" customWidth="1"/>
    <col min="15372" max="15372" width="12" style="219" customWidth="1"/>
    <col min="15373" max="15377" width="13.75" style="219" customWidth="1"/>
    <col min="15378" max="15378" width="12.125" style="219" customWidth="1"/>
    <col min="15379" max="15379" width="16.875" style="219" customWidth="1"/>
    <col min="15380" max="15380" width="12" style="219" customWidth="1"/>
    <col min="15381" max="15381" width="16.875" style="219" customWidth="1"/>
    <col min="15382" max="15616" width="7.75" style="219"/>
    <col min="15617" max="15618" width="14.625" style="219" customWidth="1"/>
    <col min="15619" max="15621" width="12" style="219" customWidth="1"/>
    <col min="15622" max="15627" width="11.75" style="219" customWidth="1"/>
    <col min="15628" max="15628" width="12" style="219" customWidth="1"/>
    <col min="15629" max="15633" width="13.75" style="219" customWidth="1"/>
    <col min="15634" max="15634" width="12.125" style="219" customWidth="1"/>
    <col min="15635" max="15635" width="16.875" style="219" customWidth="1"/>
    <col min="15636" max="15636" width="12" style="219" customWidth="1"/>
    <col min="15637" max="15637" width="16.875" style="219" customWidth="1"/>
    <col min="15638" max="15872" width="7.75" style="219"/>
    <col min="15873" max="15874" width="14.625" style="219" customWidth="1"/>
    <col min="15875" max="15877" width="12" style="219" customWidth="1"/>
    <col min="15878" max="15883" width="11.75" style="219" customWidth="1"/>
    <col min="15884" max="15884" width="12" style="219" customWidth="1"/>
    <col min="15885" max="15889" width="13.75" style="219" customWidth="1"/>
    <col min="15890" max="15890" width="12.125" style="219" customWidth="1"/>
    <col min="15891" max="15891" width="16.875" style="219" customWidth="1"/>
    <col min="15892" max="15892" width="12" style="219" customWidth="1"/>
    <col min="15893" max="15893" width="16.875" style="219" customWidth="1"/>
    <col min="15894" max="16128" width="7.75" style="219"/>
    <col min="16129" max="16130" width="14.625" style="219" customWidth="1"/>
    <col min="16131" max="16133" width="12" style="219" customWidth="1"/>
    <col min="16134" max="16139" width="11.75" style="219" customWidth="1"/>
    <col min="16140" max="16140" width="12" style="219" customWidth="1"/>
    <col min="16141" max="16145" width="13.75" style="219" customWidth="1"/>
    <col min="16146" max="16146" width="12.125" style="219" customWidth="1"/>
    <col min="16147" max="16147" width="16.875" style="219" customWidth="1"/>
    <col min="16148" max="16148" width="12" style="219" customWidth="1"/>
    <col min="16149" max="16149" width="16.875" style="219" customWidth="1"/>
    <col min="16150" max="16384" width="7.75" style="219"/>
  </cols>
  <sheetData>
    <row r="1" spans="1:21" ht="28.15" customHeight="1">
      <c r="A1" s="572" t="s">
        <v>1188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3"/>
    </row>
    <row r="2" spans="1:21" ht="18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1" t="s">
        <v>1189</v>
      </c>
    </row>
    <row r="3" spans="1:21" ht="24" customHeight="1">
      <c r="A3" s="574" t="s">
        <v>101</v>
      </c>
      <c r="B3" s="575" t="s">
        <v>1190</v>
      </c>
      <c r="C3" s="576" t="s">
        <v>1191</v>
      </c>
      <c r="D3" s="576"/>
      <c r="E3" s="576"/>
      <c r="F3" s="577" t="s">
        <v>1192</v>
      </c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8" t="s">
        <v>1193</v>
      </c>
    </row>
    <row r="4" spans="1:21" ht="24" customHeight="1">
      <c r="A4" s="574"/>
      <c r="B4" s="575"/>
      <c r="C4" s="579" t="s">
        <v>1194</v>
      </c>
      <c r="D4" s="579" t="s">
        <v>1195</v>
      </c>
      <c r="E4" s="580" t="s">
        <v>1196</v>
      </c>
      <c r="F4" s="581" t="s">
        <v>1197</v>
      </c>
      <c r="G4" s="581"/>
      <c r="H4" s="581"/>
      <c r="I4" s="581"/>
      <c r="J4" s="581"/>
      <c r="K4" s="581"/>
      <c r="L4" s="581"/>
      <c r="M4" s="582" t="s">
        <v>1198</v>
      </c>
      <c r="N4" s="581"/>
      <c r="O4" s="581"/>
      <c r="P4" s="581"/>
      <c r="Q4" s="581"/>
      <c r="R4" s="583"/>
      <c r="S4" s="584" t="s">
        <v>1199</v>
      </c>
      <c r="T4" s="586" t="s">
        <v>1200</v>
      </c>
      <c r="U4" s="578"/>
    </row>
    <row r="5" spans="1:21" s="227" customFormat="1" ht="66">
      <c r="A5" s="574"/>
      <c r="B5" s="575"/>
      <c r="C5" s="579"/>
      <c r="D5" s="579"/>
      <c r="E5" s="580"/>
      <c r="F5" s="222" t="s">
        <v>1201</v>
      </c>
      <c r="G5" s="223" t="s">
        <v>1202</v>
      </c>
      <c r="H5" s="223" t="s">
        <v>1203</v>
      </c>
      <c r="I5" s="223" t="s">
        <v>1204</v>
      </c>
      <c r="J5" s="223" t="s">
        <v>1205</v>
      </c>
      <c r="K5" s="223" t="s">
        <v>1206</v>
      </c>
      <c r="L5" s="224" t="s">
        <v>1207</v>
      </c>
      <c r="M5" s="225" t="s">
        <v>1208</v>
      </c>
      <c r="N5" s="225" t="s">
        <v>1209</v>
      </c>
      <c r="O5" s="225" t="s">
        <v>1210</v>
      </c>
      <c r="P5" s="225" t="s">
        <v>1211</v>
      </c>
      <c r="Q5" s="225" t="s">
        <v>1212</v>
      </c>
      <c r="R5" s="226" t="s">
        <v>1213</v>
      </c>
      <c r="S5" s="585"/>
      <c r="T5" s="587"/>
      <c r="U5" s="578"/>
    </row>
    <row r="6" spans="1:21" ht="256.5">
      <c r="A6" s="228" t="s">
        <v>762</v>
      </c>
      <c r="B6" s="229" t="s">
        <v>1214</v>
      </c>
      <c r="C6" s="230">
        <v>5404743</v>
      </c>
      <c r="D6" s="231">
        <v>0</v>
      </c>
      <c r="E6" s="232">
        <f>C6-D6</f>
        <v>5404743</v>
      </c>
      <c r="F6" s="233"/>
      <c r="G6" s="234"/>
      <c r="H6" s="234"/>
      <c r="I6" s="234"/>
      <c r="J6" s="234"/>
      <c r="K6" s="234"/>
      <c r="L6" s="235">
        <f>SUM(F6:K6)</f>
        <v>0</v>
      </c>
      <c r="M6" s="236"/>
      <c r="N6" s="236">
        <v>175</v>
      </c>
      <c r="O6" s="236">
        <v>80</v>
      </c>
      <c r="P6" s="236">
        <v>99</v>
      </c>
      <c r="Q6" s="237">
        <v>20</v>
      </c>
      <c r="R6" s="237">
        <f>SUM(M6:Q6)</f>
        <v>374</v>
      </c>
      <c r="S6" s="238" t="s">
        <v>1215</v>
      </c>
      <c r="T6" s="239">
        <f t="shared" ref="T6:T16" si="0">L6+R6</f>
        <v>374</v>
      </c>
      <c r="U6" s="240"/>
    </row>
    <row r="7" spans="1:21" ht="33">
      <c r="A7" s="228" t="s">
        <v>792</v>
      </c>
      <c r="B7" s="229" t="s">
        <v>1216</v>
      </c>
      <c r="C7" s="230">
        <v>1131466</v>
      </c>
      <c r="D7" s="230">
        <v>384401</v>
      </c>
      <c r="E7" s="232">
        <f t="shared" ref="E7:E45" si="1">C7-D7</f>
        <v>747065</v>
      </c>
      <c r="F7" s="233"/>
      <c r="G7" s="234"/>
      <c r="H7" s="234"/>
      <c r="I7" s="234"/>
      <c r="J7" s="234">
        <v>220</v>
      </c>
      <c r="K7" s="234"/>
      <c r="L7" s="235">
        <f t="shared" ref="L7:L45" si="2">SUM(F7:K7)</f>
        <v>220</v>
      </c>
      <c r="M7" s="236"/>
      <c r="N7" s="236"/>
      <c r="O7" s="236"/>
      <c r="P7" s="236"/>
      <c r="Q7" s="236"/>
      <c r="R7" s="237">
        <f t="shared" ref="R7:R16" si="3">SUM(M7:P7)</f>
        <v>0</v>
      </c>
      <c r="S7" s="228"/>
      <c r="T7" s="239">
        <f t="shared" si="0"/>
        <v>220</v>
      </c>
      <c r="U7" s="240"/>
    </row>
    <row r="8" spans="1:21" ht="33">
      <c r="A8" s="228" t="s">
        <v>860</v>
      </c>
      <c r="B8" s="229" t="s">
        <v>1217</v>
      </c>
      <c r="C8" s="230">
        <v>378949</v>
      </c>
      <c r="D8" s="231">
        <v>0</v>
      </c>
      <c r="E8" s="232">
        <f t="shared" si="1"/>
        <v>378949</v>
      </c>
      <c r="F8" s="233">
        <v>200</v>
      </c>
      <c r="G8" s="234"/>
      <c r="H8" s="234"/>
      <c r="I8" s="234"/>
      <c r="J8" s="234"/>
      <c r="K8" s="234"/>
      <c r="L8" s="235">
        <f t="shared" si="2"/>
        <v>200</v>
      </c>
      <c r="M8" s="236"/>
      <c r="N8" s="236"/>
      <c r="O8" s="236"/>
      <c r="P8" s="236"/>
      <c r="Q8" s="236"/>
      <c r="R8" s="237">
        <f t="shared" si="3"/>
        <v>0</v>
      </c>
      <c r="S8" s="228"/>
      <c r="T8" s="239">
        <f t="shared" si="0"/>
        <v>200</v>
      </c>
      <c r="U8" s="240"/>
    </row>
    <row r="9" spans="1:21" ht="33">
      <c r="A9" s="228" t="s">
        <v>811</v>
      </c>
      <c r="B9" s="229" t="s">
        <v>1218</v>
      </c>
      <c r="C9" s="230">
        <v>779251</v>
      </c>
      <c r="D9" s="231">
        <v>0</v>
      </c>
      <c r="E9" s="232">
        <f t="shared" si="1"/>
        <v>779251</v>
      </c>
      <c r="F9" s="233">
        <v>300</v>
      </c>
      <c r="G9" s="234">
        <v>0</v>
      </c>
      <c r="H9" s="234">
        <v>0</v>
      </c>
      <c r="I9" s="234">
        <v>0</v>
      </c>
      <c r="J9" s="234">
        <v>0</v>
      </c>
      <c r="K9" s="234">
        <v>0</v>
      </c>
      <c r="L9" s="235">
        <f t="shared" si="2"/>
        <v>300</v>
      </c>
      <c r="M9" s="236">
        <v>0</v>
      </c>
      <c r="N9" s="236">
        <v>0</v>
      </c>
      <c r="O9" s="236">
        <v>0</v>
      </c>
      <c r="P9" s="236">
        <v>0</v>
      </c>
      <c r="Q9" s="236"/>
      <c r="R9" s="237">
        <f t="shared" si="3"/>
        <v>0</v>
      </c>
      <c r="S9" s="228"/>
      <c r="T9" s="239">
        <f t="shared" si="0"/>
        <v>300</v>
      </c>
      <c r="U9" s="240"/>
    </row>
    <row r="10" spans="1:21" ht="33">
      <c r="A10" s="228" t="s">
        <v>865</v>
      </c>
      <c r="B10" s="229" t="s">
        <v>1219</v>
      </c>
      <c r="C10" s="230">
        <v>1650974</v>
      </c>
      <c r="D10" s="231">
        <v>0</v>
      </c>
      <c r="E10" s="232">
        <f t="shared" si="1"/>
        <v>1650974</v>
      </c>
      <c r="F10" s="233"/>
      <c r="G10" s="234"/>
      <c r="H10" s="234"/>
      <c r="I10" s="234"/>
      <c r="J10" s="234">
        <v>250</v>
      </c>
      <c r="K10" s="234"/>
      <c r="L10" s="235">
        <f t="shared" si="2"/>
        <v>250</v>
      </c>
      <c r="M10" s="236"/>
      <c r="N10" s="236"/>
      <c r="O10" s="236"/>
      <c r="P10" s="236"/>
      <c r="Q10" s="236"/>
      <c r="R10" s="237">
        <f t="shared" si="3"/>
        <v>0</v>
      </c>
      <c r="S10" s="228"/>
      <c r="T10" s="239">
        <f t="shared" si="0"/>
        <v>250</v>
      </c>
      <c r="U10" s="240"/>
    </row>
    <row r="11" spans="1:21" ht="49.5">
      <c r="A11" s="228" t="s">
        <v>831</v>
      </c>
      <c r="B11" s="229" t="s">
        <v>1220</v>
      </c>
      <c r="C11" s="230">
        <v>257910</v>
      </c>
      <c r="D11" s="231">
        <v>0</v>
      </c>
      <c r="E11" s="232">
        <f t="shared" si="1"/>
        <v>257910</v>
      </c>
      <c r="F11" s="233">
        <v>0</v>
      </c>
      <c r="G11" s="234">
        <v>100</v>
      </c>
      <c r="H11" s="234">
        <v>0</v>
      </c>
      <c r="I11" s="234">
        <v>0</v>
      </c>
      <c r="J11" s="234">
        <v>0</v>
      </c>
      <c r="K11" s="234">
        <v>0</v>
      </c>
      <c r="L11" s="235">
        <f t="shared" si="2"/>
        <v>100</v>
      </c>
      <c r="M11" s="236">
        <v>0</v>
      </c>
      <c r="N11" s="236">
        <v>50</v>
      </c>
      <c r="O11" s="236">
        <v>0</v>
      </c>
      <c r="P11" s="236">
        <v>0</v>
      </c>
      <c r="Q11" s="236"/>
      <c r="R11" s="237">
        <f t="shared" si="3"/>
        <v>50</v>
      </c>
      <c r="S11" s="241" t="s">
        <v>1221</v>
      </c>
      <c r="T11" s="239">
        <f t="shared" si="0"/>
        <v>150</v>
      </c>
      <c r="U11" s="240"/>
    </row>
    <row r="12" spans="1:21" ht="33">
      <c r="A12" s="228" t="s">
        <v>823</v>
      </c>
      <c r="B12" s="229" t="s">
        <v>1222</v>
      </c>
      <c r="C12" s="230">
        <v>177520</v>
      </c>
      <c r="D12" s="230">
        <v>57665</v>
      </c>
      <c r="E12" s="232">
        <f t="shared" si="1"/>
        <v>119855</v>
      </c>
      <c r="F12" s="233">
        <v>0</v>
      </c>
      <c r="G12" s="234">
        <v>10</v>
      </c>
      <c r="H12" s="234">
        <v>0</v>
      </c>
      <c r="I12" s="234">
        <v>0</v>
      </c>
      <c r="J12" s="234">
        <v>0</v>
      </c>
      <c r="K12" s="234">
        <v>0</v>
      </c>
      <c r="L12" s="235">
        <f t="shared" si="2"/>
        <v>10</v>
      </c>
      <c r="M12" s="236">
        <v>0</v>
      </c>
      <c r="N12" s="236">
        <v>0</v>
      </c>
      <c r="O12" s="236">
        <v>0</v>
      </c>
      <c r="P12" s="236">
        <v>0</v>
      </c>
      <c r="Q12" s="236"/>
      <c r="R12" s="237">
        <f t="shared" si="3"/>
        <v>0</v>
      </c>
      <c r="S12" s="228"/>
      <c r="T12" s="239">
        <f t="shared" si="0"/>
        <v>10</v>
      </c>
      <c r="U12" s="240"/>
    </row>
    <row r="13" spans="1:21" ht="49.5">
      <c r="A13" s="241" t="s">
        <v>827</v>
      </c>
      <c r="B13" s="229" t="s">
        <v>1223</v>
      </c>
      <c r="C13" s="230">
        <v>570880</v>
      </c>
      <c r="D13" s="231">
        <v>0</v>
      </c>
      <c r="E13" s="232">
        <f t="shared" si="1"/>
        <v>570880</v>
      </c>
      <c r="F13" s="233">
        <v>0</v>
      </c>
      <c r="G13" s="234">
        <v>0</v>
      </c>
      <c r="H13" s="234">
        <v>30</v>
      </c>
      <c r="I13" s="234">
        <v>0</v>
      </c>
      <c r="J13" s="234">
        <v>0</v>
      </c>
      <c r="K13" s="234">
        <v>0</v>
      </c>
      <c r="L13" s="235">
        <f>SUM(F13:K13)</f>
        <v>30</v>
      </c>
      <c r="M13" s="236"/>
      <c r="N13" s="236">
        <v>70</v>
      </c>
      <c r="O13" s="236"/>
      <c r="P13" s="236"/>
      <c r="Q13" s="236"/>
      <c r="R13" s="237">
        <f t="shared" si="3"/>
        <v>70</v>
      </c>
      <c r="S13" s="228" t="s">
        <v>1224</v>
      </c>
      <c r="T13" s="239">
        <f t="shared" si="0"/>
        <v>100</v>
      </c>
      <c r="U13" s="240"/>
    </row>
    <row r="14" spans="1:21" ht="33">
      <c r="A14" s="228" t="s">
        <v>853</v>
      </c>
      <c r="B14" s="229" t="s">
        <v>1225</v>
      </c>
      <c r="C14" s="230">
        <v>221595</v>
      </c>
      <c r="D14" s="231">
        <v>0</v>
      </c>
      <c r="E14" s="232">
        <f t="shared" si="1"/>
        <v>221595</v>
      </c>
      <c r="F14" s="233"/>
      <c r="G14" s="234"/>
      <c r="H14" s="234">
        <v>20</v>
      </c>
      <c r="I14" s="234"/>
      <c r="J14" s="234">
        <v>30</v>
      </c>
      <c r="K14" s="234"/>
      <c r="L14" s="235">
        <f t="shared" si="2"/>
        <v>50</v>
      </c>
      <c r="M14" s="236"/>
      <c r="N14" s="236"/>
      <c r="O14" s="236"/>
      <c r="P14" s="236"/>
      <c r="Q14" s="242"/>
      <c r="R14" s="237">
        <f t="shared" si="3"/>
        <v>0</v>
      </c>
      <c r="S14" s="228"/>
      <c r="T14" s="239">
        <f t="shared" si="0"/>
        <v>50</v>
      </c>
      <c r="U14" s="240"/>
    </row>
    <row r="15" spans="1:21" ht="27.6" customHeight="1">
      <c r="A15" s="228" t="s">
        <v>770</v>
      </c>
      <c r="B15" s="229" t="s">
        <v>1226</v>
      </c>
      <c r="C15" s="230">
        <v>496922</v>
      </c>
      <c r="D15" s="231">
        <v>0</v>
      </c>
      <c r="E15" s="232">
        <f t="shared" si="1"/>
        <v>496922</v>
      </c>
      <c r="F15" s="233">
        <v>0</v>
      </c>
      <c r="G15" s="234">
        <v>150</v>
      </c>
      <c r="H15" s="234">
        <v>0</v>
      </c>
      <c r="I15" s="234">
        <v>0</v>
      </c>
      <c r="J15" s="234">
        <v>50</v>
      </c>
      <c r="K15" s="234">
        <v>0</v>
      </c>
      <c r="L15" s="235">
        <f t="shared" si="2"/>
        <v>200</v>
      </c>
      <c r="M15" s="236">
        <v>0</v>
      </c>
      <c r="N15" s="236">
        <v>0</v>
      </c>
      <c r="O15" s="236">
        <v>0</v>
      </c>
      <c r="P15" s="243">
        <v>0</v>
      </c>
      <c r="Q15" s="244"/>
      <c r="R15" s="245">
        <f t="shared" si="3"/>
        <v>0</v>
      </c>
      <c r="S15" s="228"/>
      <c r="T15" s="239">
        <f t="shared" si="0"/>
        <v>200</v>
      </c>
      <c r="U15" s="240"/>
    </row>
    <row r="16" spans="1:21" ht="33">
      <c r="A16" s="241" t="s">
        <v>839</v>
      </c>
      <c r="B16" s="229" t="s">
        <v>1227</v>
      </c>
      <c r="C16" s="230">
        <v>292758</v>
      </c>
      <c r="D16" s="231">
        <v>0</v>
      </c>
      <c r="E16" s="232">
        <f t="shared" si="1"/>
        <v>292758</v>
      </c>
      <c r="F16" s="246"/>
      <c r="G16" s="247">
        <v>30</v>
      </c>
      <c r="H16" s="247"/>
      <c r="I16" s="247"/>
      <c r="J16" s="247">
        <v>20</v>
      </c>
      <c r="K16" s="247"/>
      <c r="L16" s="248">
        <f t="shared" si="2"/>
        <v>50</v>
      </c>
      <c r="M16" s="249"/>
      <c r="N16" s="249">
        <v>30</v>
      </c>
      <c r="O16" s="250"/>
      <c r="P16" s="251"/>
      <c r="Q16" s="203"/>
      <c r="R16" s="245">
        <f t="shared" si="3"/>
        <v>30</v>
      </c>
      <c r="S16" s="228" t="s">
        <v>1228</v>
      </c>
      <c r="T16" s="239">
        <f t="shared" si="0"/>
        <v>80</v>
      </c>
      <c r="U16" s="240"/>
    </row>
    <row r="17" spans="1:21" s="254" customFormat="1" ht="36" customHeight="1">
      <c r="A17" s="588" t="s">
        <v>1229</v>
      </c>
      <c r="B17" s="589"/>
      <c r="C17" s="252">
        <f>SUM(C6:C16)</f>
        <v>11362968</v>
      </c>
      <c r="D17" s="252">
        <f t="shared" ref="D17:T17" si="4">SUM(D6:D16)</f>
        <v>442066</v>
      </c>
      <c r="E17" s="252">
        <f t="shared" si="4"/>
        <v>10920902</v>
      </c>
      <c r="F17" s="252">
        <f t="shared" si="4"/>
        <v>500</v>
      </c>
      <c r="G17" s="252">
        <f t="shared" si="4"/>
        <v>290</v>
      </c>
      <c r="H17" s="252">
        <f t="shared" si="4"/>
        <v>50</v>
      </c>
      <c r="I17" s="252">
        <f t="shared" si="4"/>
        <v>0</v>
      </c>
      <c r="J17" s="252">
        <f t="shared" si="4"/>
        <v>570</v>
      </c>
      <c r="K17" s="252">
        <f t="shared" si="4"/>
        <v>0</v>
      </c>
      <c r="L17" s="252">
        <f t="shared" si="4"/>
        <v>1410</v>
      </c>
      <c r="M17" s="252">
        <f t="shared" si="4"/>
        <v>0</v>
      </c>
      <c r="N17" s="252">
        <f t="shared" si="4"/>
        <v>325</v>
      </c>
      <c r="O17" s="252">
        <f t="shared" si="4"/>
        <v>80</v>
      </c>
      <c r="P17" s="252">
        <f t="shared" si="4"/>
        <v>99</v>
      </c>
      <c r="Q17" s="252">
        <f t="shared" si="4"/>
        <v>20</v>
      </c>
      <c r="R17" s="252">
        <f t="shared" si="4"/>
        <v>524</v>
      </c>
      <c r="S17" s="252"/>
      <c r="T17" s="252">
        <f t="shared" si="4"/>
        <v>1934</v>
      </c>
      <c r="U17" s="253"/>
    </row>
    <row r="18" spans="1:21" ht="33">
      <c r="A18" s="228" t="s">
        <v>873</v>
      </c>
      <c r="B18" s="229" t="s">
        <v>1230</v>
      </c>
      <c r="C18" s="230">
        <v>743384</v>
      </c>
      <c r="D18" s="231">
        <v>0</v>
      </c>
      <c r="E18" s="232">
        <f t="shared" si="1"/>
        <v>743384</v>
      </c>
      <c r="F18" s="233"/>
      <c r="G18" s="234"/>
      <c r="H18" s="234"/>
      <c r="I18" s="234"/>
      <c r="J18" s="234"/>
      <c r="K18" s="234"/>
      <c r="L18" s="235">
        <f t="shared" si="2"/>
        <v>0</v>
      </c>
      <c r="M18" s="236"/>
      <c r="N18" s="236"/>
      <c r="O18" s="255"/>
      <c r="P18" s="256">
        <v>20</v>
      </c>
      <c r="Q18" s="244"/>
      <c r="R18" s="245">
        <f>SUM(M18:P18)</f>
        <v>20</v>
      </c>
      <c r="S18" s="228" t="s">
        <v>1231</v>
      </c>
      <c r="T18" s="239">
        <f t="shared" ref="T18:T45" si="5">L18+R18</f>
        <v>20</v>
      </c>
      <c r="U18" s="240"/>
    </row>
    <row r="19" spans="1:21" ht="33">
      <c r="A19" s="228" t="s">
        <v>879</v>
      </c>
      <c r="B19" s="229" t="s">
        <v>1232</v>
      </c>
      <c r="C19" s="230">
        <v>284966</v>
      </c>
      <c r="D19" s="231">
        <v>88700</v>
      </c>
      <c r="E19" s="232">
        <f t="shared" si="1"/>
        <v>196266</v>
      </c>
      <c r="F19" s="233"/>
      <c r="G19" s="234">
        <v>96</v>
      </c>
      <c r="H19" s="234"/>
      <c r="I19" s="234"/>
      <c r="J19" s="234"/>
      <c r="K19" s="234"/>
      <c r="L19" s="235">
        <f t="shared" si="2"/>
        <v>96</v>
      </c>
      <c r="M19" s="236"/>
      <c r="N19" s="236"/>
      <c r="O19" s="236"/>
      <c r="P19" s="255"/>
      <c r="Q19" s="244"/>
      <c r="R19" s="245">
        <f>SUM(M19:P19)</f>
        <v>0</v>
      </c>
      <c r="S19" s="228"/>
      <c r="T19" s="239">
        <f t="shared" si="5"/>
        <v>96</v>
      </c>
      <c r="U19" s="240"/>
    </row>
    <row r="20" spans="1:21" ht="49.5">
      <c r="A20" s="228" t="s">
        <v>891</v>
      </c>
      <c r="B20" s="229" t="s">
        <v>1233</v>
      </c>
      <c r="C20" s="230">
        <v>107846</v>
      </c>
      <c r="D20" s="231">
        <v>0</v>
      </c>
      <c r="E20" s="232">
        <f t="shared" si="1"/>
        <v>107846</v>
      </c>
      <c r="F20" s="233"/>
      <c r="G20" s="234"/>
      <c r="H20" s="234"/>
      <c r="I20" s="234"/>
      <c r="J20" s="234">
        <v>63</v>
      </c>
      <c r="K20" s="234"/>
      <c r="L20" s="235">
        <f t="shared" si="2"/>
        <v>63</v>
      </c>
      <c r="M20" s="236"/>
      <c r="N20" s="236">
        <v>44</v>
      </c>
      <c r="O20" s="236"/>
      <c r="P20" s="236"/>
      <c r="Q20" s="236"/>
      <c r="R20" s="237">
        <f>SUM(M20:P20)</f>
        <v>44</v>
      </c>
      <c r="S20" s="228" t="s">
        <v>1234</v>
      </c>
      <c r="T20" s="239">
        <f t="shared" si="5"/>
        <v>107</v>
      </c>
      <c r="U20" s="240"/>
    </row>
    <row r="21" spans="1:21" ht="66">
      <c r="A21" s="241" t="s">
        <v>895</v>
      </c>
      <c r="B21" s="229" t="s">
        <v>1235</v>
      </c>
      <c r="C21" s="230">
        <v>211743</v>
      </c>
      <c r="D21" s="231">
        <v>0</v>
      </c>
      <c r="E21" s="232">
        <f t="shared" si="1"/>
        <v>211743</v>
      </c>
      <c r="F21" s="233"/>
      <c r="G21" s="234"/>
      <c r="H21" s="234"/>
      <c r="I21" s="234"/>
      <c r="J21" s="234"/>
      <c r="K21" s="234"/>
      <c r="L21" s="235">
        <f>SUM(F21:K21)</f>
        <v>0</v>
      </c>
      <c r="M21" s="236"/>
      <c r="N21" s="257">
        <v>50</v>
      </c>
      <c r="O21" s="236"/>
      <c r="P21" s="236"/>
      <c r="Q21" s="236"/>
      <c r="R21" s="237">
        <f>SUM(M21:P21)</f>
        <v>50</v>
      </c>
      <c r="S21" s="241" t="s">
        <v>1236</v>
      </c>
      <c r="T21" s="239">
        <f t="shared" si="5"/>
        <v>50</v>
      </c>
      <c r="U21" s="240"/>
    </row>
    <row r="22" spans="1:21" ht="49.5">
      <c r="A22" s="241" t="s">
        <v>913</v>
      </c>
      <c r="B22" s="229" t="s">
        <v>1237</v>
      </c>
      <c r="C22" s="230">
        <v>300926</v>
      </c>
      <c r="D22" s="231">
        <v>0</v>
      </c>
      <c r="E22" s="232">
        <f t="shared" si="1"/>
        <v>300926</v>
      </c>
      <c r="F22" s="233">
        <v>60</v>
      </c>
      <c r="G22" s="234"/>
      <c r="H22" s="234"/>
      <c r="I22" s="234"/>
      <c r="J22" s="234"/>
      <c r="K22" s="234"/>
      <c r="L22" s="235">
        <f t="shared" si="2"/>
        <v>60</v>
      </c>
      <c r="M22" s="236"/>
      <c r="N22" s="236"/>
      <c r="O22" s="236"/>
      <c r="P22" s="236"/>
      <c r="Q22" s="236"/>
      <c r="R22" s="237">
        <f>SUM(M22:P22)</f>
        <v>0</v>
      </c>
      <c r="S22" s="228"/>
      <c r="T22" s="239">
        <f t="shared" si="5"/>
        <v>60</v>
      </c>
      <c r="U22" s="240"/>
    </row>
    <row r="23" spans="1:21" ht="33">
      <c r="A23" s="228" t="s">
        <v>370</v>
      </c>
      <c r="B23" s="229" t="s">
        <v>1238</v>
      </c>
      <c r="C23" s="230">
        <v>499645</v>
      </c>
      <c r="D23" s="231">
        <v>0</v>
      </c>
      <c r="E23" s="232">
        <f t="shared" si="1"/>
        <v>499645</v>
      </c>
      <c r="F23" s="233">
        <v>0</v>
      </c>
      <c r="G23" s="234">
        <v>0</v>
      </c>
      <c r="H23" s="234">
        <v>0</v>
      </c>
      <c r="I23" s="234">
        <v>190</v>
      </c>
      <c r="J23" s="234">
        <v>0</v>
      </c>
      <c r="K23" s="234">
        <v>0</v>
      </c>
      <c r="L23" s="235">
        <f t="shared" si="2"/>
        <v>190</v>
      </c>
      <c r="M23" s="236">
        <v>0</v>
      </c>
      <c r="N23" s="236">
        <v>0</v>
      </c>
      <c r="O23" s="236">
        <v>0</v>
      </c>
      <c r="P23" s="236">
        <v>0</v>
      </c>
      <c r="Q23" s="236"/>
      <c r="R23" s="237">
        <v>0</v>
      </c>
      <c r="S23" s="228"/>
      <c r="T23" s="239">
        <f t="shared" si="5"/>
        <v>190</v>
      </c>
      <c r="U23" s="240" t="s">
        <v>1239</v>
      </c>
    </row>
    <row r="24" spans="1:21" ht="33" customHeight="1">
      <c r="A24" s="241" t="s">
        <v>919</v>
      </c>
      <c r="B24" s="229" t="s">
        <v>1240</v>
      </c>
      <c r="C24" s="258">
        <v>243644</v>
      </c>
      <c r="D24" s="231"/>
      <c r="E24" s="232">
        <f>C24-D24</f>
        <v>243644</v>
      </c>
      <c r="F24" s="233">
        <v>35</v>
      </c>
      <c r="G24" s="234">
        <v>0</v>
      </c>
      <c r="H24" s="234">
        <v>50</v>
      </c>
      <c r="I24" s="234">
        <v>6</v>
      </c>
      <c r="J24" s="234">
        <v>0</v>
      </c>
      <c r="K24" s="234">
        <v>0</v>
      </c>
      <c r="L24" s="235">
        <f>SUM(F24:K24)</f>
        <v>91</v>
      </c>
      <c r="M24" s="236">
        <v>0</v>
      </c>
      <c r="N24" s="236">
        <v>0</v>
      </c>
      <c r="O24" s="236">
        <v>0</v>
      </c>
      <c r="P24" s="236">
        <v>0</v>
      </c>
      <c r="Q24" s="236"/>
      <c r="R24" s="237">
        <f t="shared" ref="R24:R45" si="6">SUM(M24:P24)</f>
        <v>0</v>
      </c>
      <c r="S24" s="228"/>
      <c r="T24" s="239">
        <f t="shared" si="5"/>
        <v>91</v>
      </c>
      <c r="U24" s="240"/>
    </row>
    <row r="25" spans="1:21" ht="33" customHeight="1">
      <c r="A25" s="228" t="s">
        <v>925</v>
      </c>
      <c r="B25" s="229" t="s">
        <v>1241</v>
      </c>
      <c r="C25" s="230">
        <v>8977</v>
      </c>
      <c r="D25" s="231">
        <v>0</v>
      </c>
      <c r="E25" s="232">
        <f t="shared" si="1"/>
        <v>8977</v>
      </c>
      <c r="F25" s="233"/>
      <c r="G25" s="234"/>
      <c r="H25" s="234"/>
      <c r="I25" s="234"/>
      <c r="J25" s="234"/>
      <c r="K25" s="234">
        <v>8</v>
      </c>
      <c r="L25" s="235">
        <f t="shared" si="2"/>
        <v>8</v>
      </c>
      <c r="M25" s="236"/>
      <c r="N25" s="236"/>
      <c r="O25" s="236"/>
      <c r="P25" s="236"/>
      <c r="Q25" s="236"/>
      <c r="R25" s="237">
        <f t="shared" si="6"/>
        <v>0</v>
      </c>
      <c r="S25" s="228"/>
      <c r="T25" s="239">
        <f t="shared" si="5"/>
        <v>8</v>
      </c>
      <c r="U25" s="240"/>
    </row>
    <row r="26" spans="1:21" ht="33">
      <c r="A26" s="228" t="s">
        <v>968</v>
      </c>
      <c r="B26" s="229" t="s">
        <v>1242</v>
      </c>
      <c r="C26" s="230">
        <v>262787</v>
      </c>
      <c r="D26" s="231">
        <v>0</v>
      </c>
      <c r="E26" s="232">
        <f t="shared" si="1"/>
        <v>262787</v>
      </c>
      <c r="F26" s="233"/>
      <c r="G26" s="234"/>
      <c r="H26" s="234"/>
      <c r="I26" s="234"/>
      <c r="J26" s="234"/>
      <c r="K26" s="234"/>
      <c r="L26" s="235">
        <f t="shared" si="2"/>
        <v>0</v>
      </c>
      <c r="M26" s="236"/>
      <c r="N26" s="236">
        <v>90</v>
      </c>
      <c r="O26" s="236"/>
      <c r="P26" s="236"/>
      <c r="Q26" s="236"/>
      <c r="R26" s="237">
        <f t="shared" si="6"/>
        <v>90</v>
      </c>
      <c r="S26" s="228" t="s">
        <v>1243</v>
      </c>
      <c r="T26" s="239">
        <f t="shared" si="5"/>
        <v>90</v>
      </c>
      <c r="U26" s="240"/>
    </row>
    <row r="27" spans="1:21" ht="33" customHeight="1">
      <c r="A27" s="228" t="s">
        <v>974</v>
      </c>
      <c r="B27" s="229" t="s">
        <v>1244</v>
      </c>
      <c r="C27" s="230">
        <v>221201</v>
      </c>
      <c r="D27" s="231">
        <v>0</v>
      </c>
      <c r="E27" s="232">
        <f t="shared" si="1"/>
        <v>221201</v>
      </c>
      <c r="F27" s="233"/>
      <c r="G27" s="234"/>
      <c r="H27" s="234"/>
      <c r="I27" s="234"/>
      <c r="J27" s="234"/>
      <c r="K27" s="234"/>
      <c r="L27" s="235">
        <f t="shared" si="2"/>
        <v>0</v>
      </c>
      <c r="M27" s="236"/>
      <c r="N27" s="236">
        <v>99</v>
      </c>
      <c r="O27" s="236"/>
      <c r="P27" s="236"/>
      <c r="Q27" s="236"/>
      <c r="R27" s="237">
        <f t="shared" si="6"/>
        <v>99</v>
      </c>
      <c r="S27" s="228" t="s">
        <v>1245</v>
      </c>
      <c r="T27" s="239">
        <f t="shared" si="5"/>
        <v>99</v>
      </c>
      <c r="U27" s="240"/>
    </row>
    <row r="28" spans="1:21" ht="33">
      <c r="A28" s="241" t="s">
        <v>364</v>
      </c>
      <c r="B28" s="229" t="s">
        <v>1246</v>
      </c>
      <c r="C28" s="230">
        <v>204464</v>
      </c>
      <c r="D28" s="231">
        <v>0</v>
      </c>
      <c r="E28" s="232">
        <f t="shared" si="1"/>
        <v>204464</v>
      </c>
      <c r="F28" s="233">
        <v>20</v>
      </c>
      <c r="G28" s="234"/>
      <c r="H28" s="234"/>
      <c r="I28" s="234"/>
      <c r="J28" s="234"/>
      <c r="K28" s="234"/>
      <c r="L28" s="235">
        <f t="shared" si="2"/>
        <v>20</v>
      </c>
      <c r="M28" s="236"/>
      <c r="N28" s="236">
        <v>60</v>
      </c>
      <c r="O28" s="236"/>
      <c r="P28" s="236"/>
      <c r="Q28" s="236"/>
      <c r="R28" s="237">
        <f t="shared" si="6"/>
        <v>60</v>
      </c>
      <c r="S28" s="228" t="s">
        <v>1247</v>
      </c>
      <c r="T28" s="239">
        <f t="shared" si="5"/>
        <v>80</v>
      </c>
      <c r="U28" s="240"/>
    </row>
    <row r="29" spans="1:21" ht="33">
      <c r="A29" s="228" t="s">
        <v>284</v>
      </c>
      <c r="B29" s="229" t="s">
        <v>1248</v>
      </c>
      <c r="C29" s="230">
        <v>424736</v>
      </c>
      <c r="D29" s="231">
        <v>0</v>
      </c>
      <c r="E29" s="232">
        <f t="shared" si="1"/>
        <v>424736</v>
      </c>
      <c r="F29" s="233">
        <v>50</v>
      </c>
      <c r="G29" s="234">
        <v>50</v>
      </c>
      <c r="H29" s="234">
        <v>0</v>
      </c>
      <c r="I29" s="234">
        <v>0</v>
      </c>
      <c r="J29" s="234">
        <v>0</v>
      </c>
      <c r="K29" s="234">
        <v>0</v>
      </c>
      <c r="L29" s="235">
        <f t="shared" si="2"/>
        <v>100</v>
      </c>
      <c r="M29" s="236">
        <v>100</v>
      </c>
      <c r="N29" s="236">
        <v>0</v>
      </c>
      <c r="O29" s="236">
        <v>0</v>
      </c>
      <c r="P29" s="236">
        <v>0</v>
      </c>
      <c r="Q29" s="236"/>
      <c r="R29" s="237">
        <f t="shared" si="6"/>
        <v>100</v>
      </c>
      <c r="S29" s="228" t="s">
        <v>1249</v>
      </c>
      <c r="T29" s="239">
        <f t="shared" si="5"/>
        <v>200</v>
      </c>
      <c r="U29" s="240"/>
    </row>
    <row r="30" spans="1:21" ht="33.6" customHeight="1">
      <c r="A30" s="228" t="s">
        <v>289</v>
      </c>
      <c r="B30" s="229" t="s">
        <v>1250</v>
      </c>
      <c r="C30" s="230">
        <v>265521</v>
      </c>
      <c r="D30" s="231">
        <v>0</v>
      </c>
      <c r="E30" s="259">
        <f t="shared" si="1"/>
        <v>265521</v>
      </c>
      <c r="F30" s="260"/>
      <c r="G30" s="234">
        <v>50</v>
      </c>
      <c r="H30" s="234"/>
      <c r="I30" s="234"/>
      <c r="J30" s="234"/>
      <c r="K30" s="234"/>
      <c r="L30" s="235">
        <f t="shared" si="2"/>
        <v>50</v>
      </c>
      <c r="M30" s="236"/>
      <c r="N30" s="236"/>
      <c r="O30" s="236"/>
      <c r="P30" s="236"/>
      <c r="Q30" s="236"/>
      <c r="R30" s="237">
        <f t="shared" si="6"/>
        <v>0</v>
      </c>
      <c r="S30" s="228"/>
      <c r="T30" s="239">
        <f t="shared" si="5"/>
        <v>50</v>
      </c>
      <c r="U30" s="240"/>
    </row>
    <row r="31" spans="1:21" ht="33">
      <c r="A31" s="228" t="s">
        <v>1029</v>
      </c>
      <c r="B31" s="229" t="s">
        <v>1251</v>
      </c>
      <c r="C31" s="261">
        <v>18085</v>
      </c>
      <c r="D31" s="231">
        <v>0</v>
      </c>
      <c r="E31" s="232">
        <f t="shared" si="1"/>
        <v>18085</v>
      </c>
      <c r="F31" s="244"/>
      <c r="G31" s="233"/>
      <c r="H31" s="234"/>
      <c r="I31" s="234"/>
      <c r="J31" s="234">
        <v>18</v>
      </c>
      <c r="K31" s="234"/>
      <c r="L31" s="235">
        <f>SUM(F31:K31)</f>
        <v>18</v>
      </c>
      <c r="M31" s="236"/>
      <c r="N31" s="236"/>
      <c r="O31" s="236"/>
      <c r="P31" s="236"/>
      <c r="Q31" s="236"/>
      <c r="R31" s="237">
        <f t="shared" si="6"/>
        <v>0</v>
      </c>
      <c r="S31" s="228"/>
      <c r="T31" s="239">
        <f t="shared" si="5"/>
        <v>18</v>
      </c>
      <c r="U31" s="240"/>
    </row>
    <row r="32" spans="1:21" ht="66">
      <c r="A32" s="228" t="s">
        <v>1032</v>
      </c>
      <c r="B32" s="229" t="s">
        <v>1252</v>
      </c>
      <c r="C32" s="230">
        <v>258018</v>
      </c>
      <c r="D32" s="231">
        <v>0</v>
      </c>
      <c r="E32" s="262">
        <f t="shared" si="1"/>
        <v>258018</v>
      </c>
      <c r="F32" s="263"/>
      <c r="G32" s="234"/>
      <c r="H32" s="234"/>
      <c r="I32" s="234"/>
      <c r="J32" s="234">
        <v>54</v>
      </c>
      <c r="K32" s="234"/>
      <c r="L32" s="235">
        <f t="shared" si="2"/>
        <v>54</v>
      </c>
      <c r="M32" s="257">
        <v>55</v>
      </c>
      <c r="N32" s="236"/>
      <c r="O32" s="236"/>
      <c r="P32" s="257">
        <v>45</v>
      </c>
      <c r="Q32" s="236"/>
      <c r="R32" s="237">
        <f t="shared" si="6"/>
        <v>100</v>
      </c>
      <c r="S32" s="228" t="s">
        <v>1253</v>
      </c>
      <c r="T32" s="239">
        <f t="shared" si="5"/>
        <v>154</v>
      </c>
      <c r="U32" s="240"/>
    </row>
    <row r="33" spans="1:21" ht="33">
      <c r="A33" s="228" t="s">
        <v>1044</v>
      </c>
      <c r="B33" s="229" t="s">
        <v>1254</v>
      </c>
      <c r="C33" s="230">
        <v>154290</v>
      </c>
      <c r="D33" s="231">
        <v>0</v>
      </c>
      <c r="E33" s="259">
        <f t="shared" si="1"/>
        <v>154290</v>
      </c>
      <c r="F33" s="260"/>
      <c r="G33" s="264">
        <v>80</v>
      </c>
      <c r="H33" s="234"/>
      <c r="I33" s="234"/>
      <c r="J33" s="234"/>
      <c r="K33" s="234"/>
      <c r="L33" s="235">
        <f t="shared" si="2"/>
        <v>80</v>
      </c>
      <c r="M33" s="236"/>
      <c r="N33" s="236"/>
      <c r="O33" s="236"/>
      <c r="P33" s="236"/>
      <c r="Q33" s="236"/>
      <c r="R33" s="237">
        <f t="shared" si="6"/>
        <v>0</v>
      </c>
      <c r="S33" s="228"/>
      <c r="T33" s="239">
        <f t="shared" si="5"/>
        <v>80</v>
      </c>
      <c r="U33" s="240"/>
    </row>
    <row r="34" spans="1:21" ht="33">
      <c r="A34" s="241" t="s">
        <v>292</v>
      </c>
      <c r="B34" s="229" t="s">
        <v>1255</v>
      </c>
      <c r="C34" s="230">
        <v>266958</v>
      </c>
      <c r="D34" s="231">
        <v>0</v>
      </c>
      <c r="E34" s="232">
        <f t="shared" si="1"/>
        <v>266958</v>
      </c>
      <c r="F34" s="244"/>
      <c r="G34" s="244"/>
      <c r="H34" s="233"/>
      <c r="I34" s="234"/>
      <c r="J34" s="234">
        <v>50</v>
      </c>
      <c r="K34" s="234"/>
      <c r="L34" s="235">
        <f t="shared" si="2"/>
        <v>50</v>
      </c>
      <c r="M34" s="236"/>
      <c r="N34" s="236">
        <v>100</v>
      </c>
      <c r="O34" s="236"/>
      <c r="P34" s="236"/>
      <c r="Q34" s="236"/>
      <c r="R34" s="237">
        <f t="shared" si="6"/>
        <v>100</v>
      </c>
      <c r="S34" s="228" t="s">
        <v>1256</v>
      </c>
      <c r="T34" s="239">
        <f t="shared" si="5"/>
        <v>150</v>
      </c>
      <c r="U34" s="240"/>
    </row>
    <row r="35" spans="1:21" ht="33">
      <c r="A35" s="241" t="s">
        <v>1059</v>
      </c>
      <c r="B35" s="229" t="s">
        <v>1257</v>
      </c>
      <c r="C35" s="230">
        <v>267795</v>
      </c>
      <c r="D35" s="231">
        <v>0</v>
      </c>
      <c r="E35" s="262">
        <f t="shared" si="1"/>
        <v>267795</v>
      </c>
      <c r="F35" s="263">
        <v>80</v>
      </c>
      <c r="G35" s="236">
        <v>0</v>
      </c>
      <c r="H35" s="234">
        <v>0</v>
      </c>
      <c r="I35" s="234">
        <v>0</v>
      </c>
      <c r="J35" s="234">
        <v>0</v>
      </c>
      <c r="K35" s="234">
        <v>0</v>
      </c>
      <c r="L35" s="235">
        <f t="shared" si="2"/>
        <v>80</v>
      </c>
      <c r="M35" s="236">
        <v>0</v>
      </c>
      <c r="N35" s="236">
        <v>30</v>
      </c>
      <c r="O35" s="236">
        <v>0</v>
      </c>
      <c r="P35" s="236">
        <v>0</v>
      </c>
      <c r="Q35" s="236"/>
      <c r="R35" s="237">
        <f t="shared" si="6"/>
        <v>30</v>
      </c>
      <c r="S35" s="197" t="s">
        <v>1258</v>
      </c>
      <c r="T35" s="239">
        <f t="shared" si="5"/>
        <v>110</v>
      </c>
      <c r="U35" s="240" t="s">
        <v>1259</v>
      </c>
    </row>
    <row r="36" spans="1:21" ht="33">
      <c r="A36" s="228" t="s">
        <v>1037</v>
      </c>
      <c r="B36" s="229" t="s">
        <v>1260</v>
      </c>
      <c r="C36" s="230">
        <v>86215</v>
      </c>
      <c r="D36" s="231">
        <v>0</v>
      </c>
      <c r="E36" s="232">
        <f t="shared" si="1"/>
        <v>86215</v>
      </c>
      <c r="F36" s="233"/>
      <c r="G36" s="234"/>
      <c r="H36" s="234">
        <v>40</v>
      </c>
      <c r="I36" s="234"/>
      <c r="J36" s="234">
        <v>46</v>
      </c>
      <c r="K36" s="234"/>
      <c r="L36" s="235">
        <f t="shared" si="2"/>
        <v>86</v>
      </c>
      <c r="M36" s="236"/>
      <c r="N36" s="236"/>
      <c r="O36" s="236"/>
      <c r="P36" s="236"/>
      <c r="Q36" s="236"/>
      <c r="R36" s="237">
        <f t="shared" si="6"/>
        <v>0</v>
      </c>
      <c r="S36" s="228"/>
      <c r="T36" s="239">
        <f t="shared" si="5"/>
        <v>86</v>
      </c>
      <c r="U36" s="240"/>
    </row>
    <row r="37" spans="1:21" ht="33">
      <c r="A37" s="228" t="s">
        <v>294</v>
      </c>
      <c r="B37" s="229" t="s">
        <v>1261</v>
      </c>
      <c r="C37" s="230">
        <v>472820</v>
      </c>
      <c r="D37" s="231">
        <v>0</v>
      </c>
      <c r="E37" s="232">
        <f t="shared" si="1"/>
        <v>472820</v>
      </c>
      <c r="F37" s="233">
        <v>0</v>
      </c>
      <c r="G37" s="234">
        <v>0</v>
      </c>
      <c r="H37" s="234">
        <v>0</v>
      </c>
      <c r="I37" s="234">
        <v>0</v>
      </c>
      <c r="J37" s="234">
        <v>0</v>
      </c>
      <c r="K37" s="234">
        <v>0</v>
      </c>
      <c r="L37" s="235">
        <f t="shared" si="2"/>
        <v>0</v>
      </c>
      <c r="M37" s="236">
        <v>0</v>
      </c>
      <c r="N37" s="236">
        <v>30</v>
      </c>
      <c r="O37" s="236">
        <v>0</v>
      </c>
      <c r="P37" s="236">
        <v>0</v>
      </c>
      <c r="Q37" s="236"/>
      <c r="R37" s="237">
        <f t="shared" si="6"/>
        <v>30</v>
      </c>
      <c r="S37" s="228" t="s">
        <v>1262</v>
      </c>
      <c r="T37" s="239">
        <f t="shared" si="5"/>
        <v>30</v>
      </c>
      <c r="U37" s="240"/>
    </row>
    <row r="38" spans="1:21" ht="99">
      <c r="A38" s="241" t="s">
        <v>295</v>
      </c>
      <c r="B38" s="229" t="s">
        <v>1263</v>
      </c>
      <c r="C38" s="265">
        <v>1759376</v>
      </c>
      <c r="D38" s="231">
        <v>0</v>
      </c>
      <c r="E38" s="232">
        <f t="shared" si="1"/>
        <v>1759376</v>
      </c>
      <c r="F38" s="233">
        <v>20</v>
      </c>
      <c r="G38" s="234">
        <v>40</v>
      </c>
      <c r="H38" s="234"/>
      <c r="I38" s="234"/>
      <c r="J38" s="234">
        <v>240</v>
      </c>
      <c r="K38" s="234">
        <v>60</v>
      </c>
      <c r="L38" s="235">
        <f t="shared" si="2"/>
        <v>360</v>
      </c>
      <c r="M38" s="236">
        <v>390</v>
      </c>
      <c r="N38" s="236">
        <v>60</v>
      </c>
      <c r="O38" s="236"/>
      <c r="P38" s="236"/>
      <c r="Q38" s="236"/>
      <c r="R38" s="237">
        <f t="shared" si="6"/>
        <v>450</v>
      </c>
      <c r="S38" s="266" t="s">
        <v>1264</v>
      </c>
      <c r="T38" s="239">
        <f t="shared" si="5"/>
        <v>810</v>
      </c>
      <c r="U38" s="240"/>
    </row>
    <row r="39" spans="1:21" ht="33">
      <c r="A39" s="241" t="s">
        <v>1109</v>
      </c>
      <c r="B39" s="229" t="s">
        <v>1265</v>
      </c>
      <c r="C39" s="265">
        <v>28067</v>
      </c>
      <c r="D39" s="231">
        <v>0</v>
      </c>
      <c r="E39" s="232">
        <f t="shared" si="1"/>
        <v>28067</v>
      </c>
      <c r="F39" s="233"/>
      <c r="G39" s="234">
        <v>17</v>
      </c>
      <c r="H39" s="234"/>
      <c r="I39" s="234"/>
      <c r="J39" s="234"/>
      <c r="K39" s="234"/>
      <c r="L39" s="235">
        <f t="shared" si="2"/>
        <v>17</v>
      </c>
      <c r="M39" s="236">
        <v>11</v>
      </c>
      <c r="N39" s="236"/>
      <c r="O39" s="236"/>
      <c r="P39" s="236"/>
      <c r="Q39" s="236"/>
      <c r="R39" s="237">
        <f t="shared" si="6"/>
        <v>11</v>
      </c>
      <c r="S39" s="197" t="s">
        <v>1266</v>
      </c>
      <c r="T39" s="239">
        <f t="shared" si="5"/>
        <v>28</v>
      </c>
      <c r="U39" s="240"/>
    </row>
    <row r="40" spans="1:21" ht="33" customHeight="1">
      <c r="A40" s="228" t="s">
        <v>1125</v>
      </c>
      <c r="B40" s="229" t="s">
        <v>1267</v>
      </c>
      <c r="C40" s="230">
        <v>554601</v>
      </c>
      <c r="D40" s="231">
        <v>0</v>
      </c>
      <c r="E40" s="232">
        <f t="shared" si="1"/>
        <v>554601</v>
      </c>
      <c r="F40" s="233"/>
      <c r="G40" s="234"/>
      <c r="H40" s="234"/>
      <c r="I40" s="234"/>
      <c r="J40" s="234"/>
      <c r="K40" s="234"/>
      <c r="L40" s="235">
        <f t="shared" si="2"/>
        <v>0</v>
      </c>
      <c r="M40" s="236"/>
      <c r="N40" s="236">
        <v>20</v>
      </c>
      <c r="O40" s="236"/>
      <c r="P40" s="236"/>
      <c r="Q40" s="236"/>
      <c r="R40" s="237">
        <f t="shared" si="6"/>
        <v>20</v>
      </c>
      <c r="S40" s="228" t="s">
        <v>1268</v>
      </c>
      <c r="T40" s="239">
        <f t="shared" si="5"/>
        <v>20</v>
      </c>
      <c r="U40" s="240"/>
    </row>
    <row r="41" spans="1:21" ht="66">
      <c r="A41" s="228" t="s">
        <v>1139</v>
      </c>
      <c r="B41" s="229" t="s">
        <v>1269</v>
      </c>
      <c r="C41" s="230">
        <v>951230</v>
      </c>
      <c r="D41" s="231">
        <v>0</v>
      </c>
      <c r="E41" s="232">
        <f t="shared" si="1"/>
        <v>951230</v>
      </c>
      <c r="F41" s="233"/>
      <c r="G41" s="234"/>
      <c r="H41" s="234"/>
      <c r="I41" s="234"/>
      <c r="J41" s="234">
        <v>0</v>
      </c>
      <c r="K41" s="234">
        <v>0</v>
      </c>
      <c r="L41" s="235">
        <f t="shared" si="2"/>
        <v>0</v>
      </c>
      <c r="M41" s="236">
        <v>560</v>
      </c>
      <c r="N41" s="236">
        <v>30</v>
      </c>
      <c r="O41" s="236">
        <v>0</v>
      </c>
      <c r="P41" s="236">
        <v>0</v>
      </c>
      <c r="Q41" s="236"/>
      <c r="R41" s="237">
        <f t="shared" si="6"/>
        <v>590</v>
      </c>
      <c r="S41" s="228" t="s">
        <v>1270</v>
      </c>
      <c r="T41" s="239">
        <f t="shared" si="5"/>
        <v>590</v>
      </c>
      <c r="U41" s="240"/>
    </row>
    <row r="42" spans="1:21" ht="33">
      <c r="A42" s="228" t="s">
        <v>1152</v>
      </c>
      <c r="B42" s="229" t="s">
        <v>1271</v>
      </c>
      <c r="C42" s="230">
        <v>42714</v>
      </c>
      <c r="D42" s="231">
        <v>0</v>
      </c>
      <c r="E42" s="232">
        <f t="shared" si="1"/>
        <v>42714</v>
      </c>
      <c r="F42" s="233">
        <v>0</v>
      </c>
      <c r="G42" s="234">
        <v>0</v>
      </c>
      <c r="H42" s="234">
        <v>0</v>
      </c>
      <c r="I42" s="234">
        <v>0</v>
      </c>
      <c r="J42" s="234">
        <v>2</v>
      </c>
      <c r="K42" s="234">
        <v>0</v>
      </c>
      <c r="L42" s="235">
        <f t="shared" si="2"/>
        <v>2</v>
      </c>
      <c r="M42" s="236">
        <v>0</v>
      </c>
      <c r="N42" s="236">
        <v>40</v>
      </c>
      <c r="O42" s="236">
        <v>0</v>
      </c>
      <c r="P42" s="236">
        <v>0</v>
      </c>
      <c r="Q42" s="236"/>
      <c r="R42" s="237">
        <f t="shared" si="6"/>
        <v>40</v>
      </c>
      <c r="S42" s="228" t="s">
        <v>1272</v>
      </c>
      <c r="T42" s="239">
        <f t="shared" si="5"/>
        <v>42</v>
      </c>
      <c r="U42" s="240"/>
    </row>
    <row r="43" spans="1:21" ht="49.5">
      <c r="A43" s="241" t="s">
        <v>1165</v>
      </c>
      <c r="B43" s="229" t="s">
        <v>1273</v>
      </c>
      <c r="C43" s="230">
        <v>353032</v>
      </c>
      <c r="D43" s="231">
        <v>0</v>
      </c>
      <c r="E43" s="232">
        <f t="shared" si="1"/>
        <v>353032</v>
      </c>
      <c r="F43" s="233">
        <v>0</v>
      </c>
      <c r="G43" s="234">
        <v>0</v>
      </c>
      <c r="H43" s="234">
        <v>10</v>
      </c>
      <c r="I43" s="234">
        <v>0</v>
      </c>
      <c r="J43" s="234">
        <v>10</v>
      </c>
      <c r="K43" s="234">
        <v>5</v>
      </c>
      <c r="L43" s="235">
        <f>SUM(F43:K43)</f>
        <v>25</v>
      </c>
      <c r="M43" s="236"/>
      <c r="N43" s="236">
        <v>50</v>
      </c>
      <c r="O43" s="236">
        <v>0</v>
      </c>
      <c r="P43" s="236">
        <v>50</v>
      </c>
      <c r="Q43" s="236"/>
      <c r="R43" s="237">
        <f t="shared" si="6"/>
        <v>100</v>
      </c>
      <c r="S43" s="228" t="s">
        <v>1274</v>
      </c>
      <c r="T43" s="239">
        <f t="shared" si="5"/>
        <v>125</v>
      </c>
      <c r="U43" s="240"/>
    </row>
    <row r="44" spans="1:21" ht="42.75">
      <c r="A44" s="228" t="s">
        <v>1173</v>
      </c>
      <c r="B44" s="229" t="s">
        <v>1275</v>
      </c>
      <c r="C44" s="230">
        <v>397320</v>
      </c>
      <c r="D44" s="231">
        <v>0</v>
      </c>
      <c r="E44" s="232">
        <f t="shared" si="1"/>
        <v>397320</v>
      </c>
      <c r="F44" s="233"/>
      <c r="G44" s="234">
        <v>50</v>
      </c>
      <c r="H44" s="234">
        <v>50</v>
      </c>
      <c r="I44" s="234">
        <v>0</v>
      </c>
      <c r="J44" s="234"/>
      <c r="K44" s="234">
        <v>0</v>
      </c>
      <c r="L44" s="235">
        <f t="shared" si="2"/>
        <v>100</v>
      </c>
      <c r="M44" s="236">
        <v>0</v>
      </c>
      <c r="N44" s="257">
        <v>100</v>
      </c>
      <c r="O44" s="236"/>
      <c r="P44" s="257">
        <v>0</v>
      </c>
      <c r="Q44" s="236"/>
      <c r="R44" s="237">
        <f t="shared" si="6"/>
        <v>100</v>
      </c>
      <c r="S44" s="267" t="s">
        <v>1276</v>
      </c>
      <c r="T44" s="239">
        <f t="shared" si="5"/>
        <v>200</v>
      </c>
      <c r="U44" s="240"/>
    </row>
    <row r="45" spans="1:21" ht="33">
      <c r="A45" s="228" t="s">
        <v>1174</v>
      </c>
      <c r="B45" s="229" t="s">
        <v>1277</v>
      </c>
      <c r="C45" s="268">
        <v>101847</v>
      </c>
      <c r="D45" s="269">
        <v>0</v>
      </c>
      <c r="E45" s="259">
        <f t="shared" si="1"/>
        <v>101847</v>
      </c>
      <c r="F45" s="260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70">
        <f t="shared" si="2"/>
        <v>0</v>
      </c>
      <c r="M45" s="242">
        <v>0</v>
      </c>
      <c r="N45" s="271">
        <v>30</v>
      </c>
      <c r="O45" s="242">
        <v>0</v>
      </c>
      <c r="P45" s="271">
        <v>0</v>
      </c>
      <c r="Q45" s="242"/>
      <c r="R45" s="272">
        <f t="shared" si="6"/>
        <v>30</v>
      </c>
      <c r="S45" s="273" t="s">
        <v>1278</v>
      </c>
      <c r="T45" s="239">
        <f t="shared" si="5"/>
        <v>30</v>
      </c>
      <c r="U45" s="240"/>
    </row>
    <row r="46" spans="1:21" s="276" customFormat="1" ht="36" customHeight="1">
      <c r="A46" s="588" t="s">
        <v>1279</v>
      </c>
      <c r="B46" s="589"/>
      <c r="C46" s="274">
        <f t="shared" ref="C46:R46" si="7">SUM(C18:C45)</f>
        <v>9492208</v>
      </c>
      <c r="D46" s="274">
        <f t="shared" si="7"/>
        <v>88700</v>
      </c>
      <c r="E46" s="274">
        <f t="shared" si="7"/>
        <v>9403508</v>
      </c>
      <c r="F46" s="274">
        <f t="shared" si="7"/>
        <v>265</v>
      </c>
      <c r="G46" s="274">
        <f t="shared" si="7"/>
        <v>383</v>
      </c>
      <c r="H46" s="274">
        <f t="shared" si="7"/>
        <v>150</v>
      </c>
      <c r="I46" s="274">
        <f t="shared" si="7"/>
        <v>196</v>
      </c>
      <c r="J46" s="274">
        <f t="shared" si="7"/>
        <v>483</v>
      </c>
      <c r="K46" s="274">
        <f t="shared" si="7"/>
        <v>73</v>
      </c>
      <c r="L46" s="274">
        <f t="shared" si="7"/>
        <v>1550</v>
      </c>
      <c r="M46" s="274">
        <f t="shared" si="7"/>
        <v>1116</v>
      </c>
      <c r="N46" s="274">
        <f t="shared" si="7"/>
        <v>833</v>
      </c>
      <c r="O46" s="274">
        <f t="shared" si="7"/>
        <v>0</v>
      </c>
      <c r="P46" s="274">
        <f t="shared" si="7"/>
        <v>115</v>
      </c>
      <c r="Q46" s="274">
        <f t="shared" si="7"/>
        <v>0</v>
      </c>
      <c r="R46" s="274">
        <f t="shared" si="7"/>
        <v>2064</v>
      </c>
      <c r="S46" s="274"/>
      <c r="T46" s="275">
        <f>SUM(T18:T45)</f>
        <v>3614</v>
      </c>
      <c r="U46" s="253"/>
    </row>
    <row r="47" spans="1:21" s="276" customFormat="1" ht="36" customHeight="1">
      <c r="A47" s="570" t="s">
        <v>1280</v>
      </c>
      <c r="B47" s="571"/>
      <c r="C47" s="277">
        <f t="shared" ref="C47:R47" si="8">C46+C17</f>
        <v>20855176</v>
      </c>
      <c r="D47" s="277">
        <f t="shared" si="8"/>
        <v>530766</v>
      </c>
      <c r="E47" s="277">
        <f t="shared" si="8"/>
        <v>20324410</v>
      </c>
      <c r="F47" s="278">
        <f t="shared" si="8"/>
        <v>765</v>
      </c>
      <c r="G47" s="278">
        <f t="shared" si="8"/>
        <v>673</v>
      </c>
      <c r="H47" s="278">
        <f t="shared" si="8"/>
        <v>200</v>
      </c>
      <c r="I47" s="278">
        <f t="shared" si="8"/>
        <v>196</v>
      </c>
      <c r="J47" s="278">
        <f t="shared" si="8"/>
        <v>1053</v>
      </c>
      <c r="K47" s="278">
        <f t="shared" si="8"/>
        <v>73</v>
      </c>
      <c r="L47" s="278">
        <f t="shared" si="8"/>
        <v>2960</v>
      </c>
      <c r="M47" s="278">
        <f t="shared" si="8"/>
        <v>1116</v>
      </c>
      <c r="N47" s="278">
        <f t="shared" si="8"/>
        <v>1158</v>
      </c>
      <c r="O47" s="278">
        <f t="shared" si="8"/>
        <v>80</v>
      </c>
      <c r="P47" s="278">
        <f t="shared" si="8"/>
        <v>214</v>
      </c>
      <c r="Q47" s="278">
        <f t="shared" si="8"/>
        <v>20</v>
      </c>
      <c r="R47" s="278">
        <f t="shared" si="8"/>
        <v>2588</v>
      </c>
      <c r="S47" s="279"/>
      <c r="T47" s="280">
        <f>T46+T17</f>
        <v>5548</v>
      </c>
      <c r="U47" s="281"/>
    </row>
  </sheetData>
  <mergeCells count="16">
    <mergeCell ref="A47:B47"/>
    <mergeCell ref="A1:U1"/>
    <mergeCell ref="A3:A5"/>
    <mergeCell ref="B3:B5"/>
    <mergeCell ref="C3:E3"/>
    <mergeCell ref="F3:T3"/>
    <mergeCell ref="U3:U5"/>
    <mergeCell ref="C4:C5"/>
    <mergeCell ref="D4:D5"/>
    <mergeCell ref="E4:E5"/>
    <mergeCell ref="F4:L4"/>
    <mergeCell ref="M4:R4"/>
    <mergeCell ref="S4:S5"/>
    <mergeCell ref="T4:T5"/>
    <mergeCell ref="A17:B17"/>
    <mergeCell ref="A46:B46"/>
  </mergeCells>
  <phoneticPr fontId="9" type="noConversion"/>
  <pageMargins left="0.74803149606299213" right="0.74803149606299213" top="0.98425196850393704" bottom="0.98425196850393704" header="0.51181102362204722" footer="0.51181102362204722"/>
  <pageSetup paperSize="8" scale="67" fitToHeight="0" orientation="landscape" cellComments="asDisplayed" r:id="rId1"/>
  <headerFooter alignWithMargins="0">
    <oddFooter>第 &amp;P 頁，共 &amp;N 頁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A1:N143"/>
  <sheetViews>
    <sheetView showGridLines="0" topLeftCell="A115" workbookViewId="0">
      <selection activeCell="J5" sqref="J5"/>
    </sheetView>
  </sheetViews>
  <sheetFormatPr defaultRowHeight="12.75"/>
  <cols>
    <col min="1" max="1" width="15" style="173" bestFit="1" customWidth="1"/>
    <col min="2" max="2" width="27" style="173" customWidth="1"/>
    <col min="3" max="3" width="13.25" style="189" customWidth="1"/>
    <col min="4" max="4" width="12" style="189" customWidth="1"/>
    <col min="5" max="5" width="10.375" style="189" customWidth="1"/>
    <col min="6" max="6" width="13.5" style="190" customWidth="1"/>
    <col min="7" max="8" width="11.375" style="173" customWidth="1"/>
    <col min="9" max="12" width="9" style="173" customWidth="1"/>
    <col min="13" max="13" width="12.75" style="174" customWidth="1"/>
    <col min="14" max="14" width="12.875" style="173" customWidth="1"/>
    <col min="15" max="256" width="9" style="173"/>
    <col min="257" max="257" width="15" style="173" bestFit="1" customWidth="1"/>
    <col min="258" max="258" width="27" style="173" customWidth="1"/>
    <col min="259" max="259" width="13.25" style="173" customWidth="1"/>
    <col min="260" max="260" width="12" style="173" customWidth="1"/>
    <col min="261" max="261" width="10.375" style="173" customWidth="1"/>
    <col min="262" max="262" width="13.5" style="173" customWidth="1"/>
    <col min="263" max="264" width="11.375" style="173" customWidth="1"/>
    <col min="265" max="268" width="9" style="173" customWidth="1"/>
    <col min="269" max="269" width="12.75" style="173" customWidth="1"/>
    <col min="270" max="270" width="12.875" style="173" customWidth="1"/>
    <col min="271" max="512" width="9" style="173"/>
    <col min="513" max="513" width="15" style="173" bestFit="1" customWidth="1"/>
    <col min="514" max="514" width="27" style="173" customWidth="1"/>
    <col min="515" max="515" width="13.25" style="173" customWidth="1"/>
    <col min="516" max="516" width="12" style="173" customWidth="1"/>
    <col min="517" max="517" width="10.375" style="173" customWidth="1"/>
    <col min="518" max="518" width="13.5" style="173" customWidth="1"/>
    <col min="519" max="520" width="11.375" style="173" customWidth="1"/>
    <col min="521" max="524" width="9" style="173" customWidth="1"/>
    <col min="525" max="525" width="12.75" style="173" customWidth="1"/>
    <col min="526" max="526" width="12.875" style="173" customWidth="1"/>
    <col min="527" max="768" width="9" style="173"/>
    <col min="769" max="769" width="15" style="173" bestFit="1" customWidth="1"/>
    <col min="770" max="770" width="27" style="173" customWidth="1"/>
    <col min="771" max="771" width="13.25" style="173" customWidth="1"/>
    <col min="772" max="772" width="12" style="173" customWidth="1"/>
    <col min="773" max="773" width="10.375" style="173" customWidth="1"/>
    <col min="774" max="774" width="13.5" style="173" customWidth="1"/>
    <col min="775" max="776" width="11.375" style="173" customWidth="1"/>
    <col min="777" max="780" width="9" style="173" customWidth="1"/>
    <col min="781" max="781" width="12.75" style="173" customWidth="1"/>
    <col min="782" max="782" width="12.875" style="173" customWidth="1"/>
    <col min="783" max="1024" width="9" style="173"/>
    <col min="1025" max="1025" width="15" style="173" bestFit="1" customWidth="1"/>
    <col min="1026" max="1026" width="27" style="173" customWidth="1"/>
    <col min="1027" max="1027" width="13.25" style="173" customWidth="1"/>
    <col min="1028" max="1028" width="12" style="173" customWidth="1"/>
    <col min="1029" max="1029" width="10.375" style="173" customWidth="1"/>
    <col min="1030" max="1030" width="13.5" style="173" customWidth="1"/>
    <col min="1031" max="1032" width="11.375" style="173" customWidth="1"/>
    <col min="1033" max="1036" width="9" style="173" customWidth="1"/>
    <col min="1037" max="1037" width="12.75" style="173" customWidth="1"/>
    <col min="1038" max="1038" width="12.875" style="173" customWidth="1"/>
    <col min="1039" max="1280" width="9" style="173"/>
    <col min="1281" max="1281" width="15" style="173" bestFit="1" customWidth="1"/>
    <col min="1282" max="1282" width="27" style="173" customWidth="1"/>
    <col min="1283" max="1283" width="13.25" style="173" customWidth="1"/>
    <col min="1284" max="1284" width="12" style="173" customWidth="1"/>
    <col min="1285" max="1285" width="10.375" style="173" customWidth="1"/>
    <col min="1286" max="1286" width="13.5" style="173" customWidth="1"/>
    <col min="1287" max="1288" width="11.375" style="173" customWidth="1"/>
    <col min="1289" max="1292" width="9" style="173" customWidth="1"/>
    <col min="1293" max="1293" width="12.75" style="173" customWidth="1"/>
    <col min="1294" max="1294" width="12.875" style="173" customWidth="1"/>
    <col min="1295" max="1536" width="9" style="173"/>
    <col min="1537" max="1537" width="15" style="173" bestFit="1" customWidth="1"/>
    <col min="1538" max="1538" width="27" style="173" customWidth="1"/>
    <col min="1539" max="1539" width="13.25" style="173" customWidth="1"/>
    <col min="1540" max="1540" width="12" style="173" customWidth="1"/>
    <col min="1541" max="1541" width="10.375" style="173" customWidth="1"/>
    <col min="1542" max="1542" width="13.5" style="173" customWidth="1"/>
    <col min="1543" max="1544" width="11.375" style="173" customWidth="1"/>
    <col min="1545" max="1548" width="9" style="173" customWidth="1"/>
    <col min="1549" max="1549" width="12.75" style="173" customWidth="1"/>
    <col min="1550" max="1550" width="12.875" style="173" customWidth="1"/>
    <col min="1551" max="1792" width="9" style="173"/>
    <col min="1793" max="1793" width="15" style="173" bestFit="1" customWidth="1"/>
    <col min="1794" max="1794" width="27" style="173" customWidth="1"/>
    <col min="1795" max="1795" width="13.25" style="173" customWidth="1"/>
    <col min="1796" max="1796" width="12" style="173" customWidth="1"/>
    <col min="1797" max="1797" width="10.375" style="173" customWidth="1"/>
    <col min="1798" max="1798" width="13.5" style="173" customWidth="1"/>
    <col min="1799" max="1800" width="11.375" style="173" customWidth="1"/>
    <col min="1801" max="1804" width="9" style="173" customWidth="1"/>
    <col min="1805" max="1805" width="12.75" style="173" customWidth="1"/>
    <col min="1806" max="1806" width="12.875" style="173" customWidth="1"/>
    <col min="1807" max="2048" width="9" style="173"/>
    <col min="2049" max="2049" width="15" style="173" bestFit="1" customWidth="1"/>
    <col min="2050" max="2050" width="27" style="173" customWidth="1"/>
    <col min="2051" max="2051" width="13.25" style="173" customWidth="1"/>
    <col min="2052" max="2052" width="12" style="173" customWidth="1"/>
    <col min="2053" max="2053" width="10.375" style="173" customWidth="1"/>
    <col min="2054" max="2054" width="13.5" style="173" customWidth="1"/>
    <col min="2055" max="2056" width="11.375" style="173" customWidth="1"/>
    <col min="2057" max="2060" width="9" style="173" customWidth="1"/>
    <col min="2061" max="2061" width="12.75" style="173" customWidth="1"/>
    <col min="2062" max="2062" width="12.875" style="173" customWidth="1"/>
    <col min="2063" max="2304" width="9" style="173"/>
    <col min="2305" max="2305" width="15" style="173" bestFit="1" customWidth="1"/>
    <col min="2306" max="2306" width="27" style="173" customWidth="1"/>
    <col min="2307" max="2307" width="13.25" style="173" customWidth="1"/>
    <col min="2308" max="2308" width="12" style="173" customWidth="1"/>
    <col min="2309" max="2309" width="10.375" style="173" customWidth="1"/>
    <col min="2310" max="2310" width="13.5" style="173" customWidth="1"/>
    <col min="2311" max="2312" width="11.375" style="173" customWidth="1"/>
    <col min="2313" max="2316" width="9" style="173" customWidth="1"/>
    <col min="2317" max="2317" width="12.75" style="173" customWidth="1"/>
    <col min="2318" max="2318" width="12.875" style="173" customWidth="1"/>
    <col min="2319" max="2560" width="9" style="173"/>
    <col min="2561" max="2561" width="15" style="173" bestFit="1" customWidth="1"/>
    <col min="2562" max="2562" width="27" style="173" customWidth="1"/>
    <col min="2563" max="2563" width="13.25" style="173" customWidth="1"/>
    <col min="2564" max="2564" width="12" style="173" customWidth="1"/>
    <col min="2565" max="2565" width="10.375" style="173" customWidth="1"/>
    <col min="2566" max="2566" width="13.5" style="173" customWidth="1"/>
    <col min="2567" max="2568" width="11.375" style="173" customWidth="1"/>
    <col min="2569" max="2572" width="9" style="173" customWidth="1"/>
    <col min="2573" max="2573" width="12.75" style="173" customWidth="1"/>
    <col min="2574" max="2574" width="12.875" style="173" customWidth="1"/>
    <col min="2575" max="2816" width="9" style="173"/>
    <col min="2817" max="2817" width="15" style="173" bestFit="1" customWidth="1"/>
    <col min="2818" max="2818" width="27" style="173" customWidth="1"/>
    <col min="2819" max="2819" width="13.25" style="173" customWidth="1"/>
    <col min="2820" max="2820" width="12" style="173" customWidth="1"/>
    <col min="2821" max="2821" width="10.375" style="173" customWidth="1"/>
    <col min="2822" max="2822" width="13.5" style="173" customWidth="1"/>
    <col min="2823" max="2824" width="11.375" style="173" customWidth="1"/>
    <col min="2825" max="2828" width="9" style="173" customWidth="1"/>
    <col min="2829" max="2829" width="12.75" style="173" customWidth="1"/>
    <col min="2830" max="2830" width="12.875" style="173" customWidth="1"/>
    <col min="2831" max="3072" width="9" style="173"/>
    <col min="3073" max="3073" width="15" style="173" bestFit="1" customWidth="1"/>
    <col min="3074" max="3074" width="27" style="173" customWidth="1"/>
    <col min="3075" max="3075" width="13.25" style="173" customWidth="1"/>
    <col min="3076" max="3076" width="12" style="173" customWidth="1"/>
    <col min="3077" max="3077" width="10.375" style="173" customWidth="1"/>
    <col min="3078" max="3078" width="13.5" style="173" customWidth="1"/>
    <col min="3079" max="3080" width="11.375" style="173" customWidth="1"/>
    <col min="3081" max="3084" width="9" style="173" customWidth="1"/>
    <col min="3085" max="3085" width="12.75" style="173" customWidth="1"/>
    <col min="3086" max="3086" width="12.875" style="173" customWidth="1"/>
    <col min="3087" max="3328" width="9" style="173"/>
    <col min="3329" max="3329" width="15" style="173" bestFit="1" customWidth="1"/>
    <col min="3330" max="3330" width="27" style="173" customWidth="1"/>
    <col min="3331" max="3331" width="13.25" style="173" customWidth="1"/>
    <col min="3332" max="3332" width="12" style="173" customWidth="1"/>
    <col min="3333" max="3333" width="10.375" style="173" customWidth="1"/>
    <col min="3334" max="3334" width="13.5" style="173" customWidth="1"/>
    <col min="3335" max="3336" width="11.375" style="173" customWidth="1"/>
    <col min="3337" max="3340" width="9" style="173" customWidth="1"/>
    <col min="3341" max="3341" width="12.75" style="173" customWidth="1"/>
    <col min="3342" max="3342" width="12.875" style="173" customWidth="1"/>
    <col min="3343" max="3584" width="9" style="173"/>
    <col min="3585" max="3585" width="15" style="173" bestFit="1" customWidth="1"/>
    <col min="3586" max="3586" width="27" style="173" customWidth="1"/>
    <col min="3587" max="3587" width="13.25" style="173" customWidth="1"/>
    <col min="3588" max="3588" width="12" style="173" customWidth="1"/>
    <col min="3589" max="3589" width="10.375" style="173" customWidth="1"/>
    <col min="3590" max="3590" width="13.5" style="173" customWidth="1"/>
    <col min="3591" max="3592" width="11.375" style="173" customWidth="1"/>
    <col min="3593" max="3596" width="9" style="173" customWidth="1"/>
    <col min="3597" max="3597" width="12.75" style="173" customWidth="1"/>
    <col min="3598" max="3598" width="12.875" style="173" customWidth="1"/>
    <col min="3599" max="3840" width="9" style="173"/>
    <col min="3841" max="3841" width="15" style="173" bestFit="1" customWidth="1"/>
    <col min="3842" max="3842" width="27" style="173" customWidth="1"/>
    <col min="3843" max="3843" width="13.25" style="173" customWidth="1"/>
    <col min="3844" max="3844" width="12" style="173" customWidth="1"/>
    <col min="3845" max="3845" width="10.375" style="173" customWidth="1"/>
    <col min="3846" max="3846" width="13.5" style="173" customWidth="1"/>
    <col min="3847" max="3848" width="11.375" style="173" customWidth="1"/>
    <col min="3849" max="3852" width="9" style="173" customWidth="1"/>
    <col min="3853" max="3853" width="12.75" style="173" customWidth="1"/>
    <col min="3854" max="3854" width="12.875" style="173" customWidth="1"/>
    <col min="3855" max="4096" width="9" style="173"/>
    <col min="4097" max="4097" width="15" style="173" bestFit="1" customWidth="1"/>
    <col min="4098" max="4098" width="27" style="173" customWidth="1"/>
    <col min="4099" max="4099" width="13.25" style="173" customWidth="1"/>
    <col min="4100" max="4100" width="12" style="173" customWidth="1"/>
    <col min="4101" max="4101" width="10.375" style="173" customWidth="1"/>
    <col min="4102" max="4102" width="13.5" style="173" customWidth="1"/>
    <col min="4103" max="4104" width="11.375" style="173" customWidth="1"/>
    <col min="4105" max="4108" width="9" style="173" customWidth="1"/>
    <col min="4109" max="4109" width="12.75" style="173" customWidth="1"/>
    <col min="4110" max="4110" width="12.875" style="173" customWidth="1"/>
    <col min="4111" max="4352" width="9" style="173"/>
    <col min="4353" max="4353" width="15" style="173" bestFit="1" customWidth="1"/>
    <col min="4354" max="4354" width="27" style="173" customWidth="1"/>
    <col min="4355" max="4355" width="13.25" style="173" customWidth="1"/>
    <col min="4356" max="4356" width="12" style="173" customWidth="1"/>
    <col min="4357" max="4357" width="10.375" style="173" customWidth="1"/>
    <col min="4358" max="4358" width="13.5" style="173" customWidth="1"/>
    <col min="4359" max="4360" width="11.375" style="173" customWidth="1"/>
    <col min="4361" max="4364" width="9" style="173" customWidth="1"/>
    <col min="4365" max="4365" width="12.75" style="173" customWidth="1"/>
    <col min="4366" max="4366" width="12.875" style="173" customWidth="1"/>
    <col min="4367" max="4608" width="9" style="173"/>
    <col min="4609" max="4609" width="15" style="173" bestFit="1" customWidth="1"/>
    <col min="4610" max="4610" width="27" style="173" customWidth="1"/>
    <col min="4611" max="4611" width="13.25" style="173" customWidth="1"/>
    <col min="4612" max="4612" width="12" style="173" customWidth="1"/>
    <col min="4613" max="4613" width="10.375" style="173" customWidth="1"/>
    <col min="4614" max="4614" width="13.5" style="173" customWidth="1"/>
    <col min="4615" max="4616" width="11.375" style="173" customWidth="1"/>
    <col min="4617" max="4620" width="9" style="173" customWidth="1"/>
    <col min="4621" max="4621" width="12.75" style="173" customWidth="1"/>
    <col min="4622" max="4622" width="12.875" style="173" customWidth="1"/>
    <col min="4623" max="4864" width="9" style="173"/>
    <col min="4865" max="4865" width="15" style="173" bestFit="1" customWidth="1"/>
    <col min="4866" max="4866" width="27" style="173" customWidth="1"/>
    <col min="4867" max="4867" width="13.25" style="173" customWidth="1"/>
    <col min="4868" max="4868" width="12" style="173" customWidth="1"/>
    <col min="4869" max="4869" width="10.375" style="173" customWidth="1"/>
    <col min="4870" max="4870" width="13.5" style="173" customWidth="1"/>
    <col min="4871" max="4872" width="11.375" style="173" customWidth="1"/>
    <col min="4873" max="4876" width="9" style="173" customWidth="1"/>
    <col min="4877" max="4877" width="12.75" style="173" customWidth="1"/>
    <col min="4878" max="4878" width="12.875" style="173" customWidth="1"/>
    <col min="4879" max="5120" width="9" style="173"/>
    <col min="5121" max="5121" width="15" style="173" bestFit="1" customWidth="1"/>
    <col min="5122" max="5122" width="27" style="173" customWidth="1"/>
    <col min="5123" max="5123" width="13.25" style="173" customWidth="1"/>
    <col min="5124" max="5124" width="12" style="173" customWidth="1"/>
    <col min="5125" max="5125" width="10.375" style="173" customWidth="1"/>
    <col min="5126" max="5126" width="13.5" style="173" customWidth="1"/>
    <col min="5127" max="5128" width="11.375" style="173" customWidth="1"/>
    <col min="5129" max="5132" width="9" style="173" customWidth="1"/>
    <col min="5133" max="5133" width="12.75" style="173" customWidth="1"/>
    <col min="5134" max="5134" width="12.875" style="173" customWidth="1"/>
    <col min="5135" max="5376" width="9" style="173"/>
    <col min="5377" max="5377" width="15" style="173" bestFit="1" customWidth="1"/>
    <col min="5378" max="5378" width="27" style="173" customWidth="1"/>
    <col min="5379" max="5379" width="13.25" style="173" customWidth="1"/>
    <col min="5380" max="5380" width="12" style="173" customWidth="1"/>
    <col min="5381" max="5381" width="10.375" style="173" customWidth="1"/>
    <col min="5382" max="5382" width="13.5" style="173" customWidth="1"/>
    <col min="5383" max="5384" width="11.375" style="173" customWidth="1"/>
    <col min="5385" max="5388" width="9" style="173" customWidth="1"/>
    <col min="5389" max="5389" width="12.75" style="173" customWidth="1"/>
    <col min="5390" max="5390" width="12.875" style="173" customWidth="1"/>
    <col min="5391" max="5632" width="9" style="173"/>
    <col min="5633" max="5633" width="15" style="173" bestFit="1" customWidth="1"/>
    <col min="5634" max="5634" width="27" style="173" customWidth="1"/>
    <col min="5635" max="5635" width="13.25" style="173" customWidth="1"/>
    <col min="5636" max="5636" width="12" style="173" customWidth="1"/>
    <col min="5637" max="5637" width="10.375" style="173" customWidth="1"/>
    <col min="5638" max="5638" width="13.5" style="173" customWidth="1"/>
    <col min="5639" max="5640" width="11.375" style="173" customWidth="1"/>
    <col min="5641" max="5644" width="9" style="173" customWidth="1"/>
    <col min="5645" max="5645" width="12.75" style="173" customWidth="1"/>
    <col min="5646" max="5646" width="12.875" style="173" customWidth="1"/>
    <col min="5647" max="5888" width="9" style="173"/>
    <col min="5889" max="5889" width="15" style="173" bestFit="1" customWidth="1"/>
    <col min="5890" max="5890" width="27" style="173" customWidth="1"/>
    <col min="5891" max="5891" width="13.25" style="173" customWidth="1"/>
    <col min="5892" max="5892" width="12" style="173" customWidth="1"/>
    <col min="5893" max="5893" width="10.375" style="173" customWidth="1"/>
    <col min="5894" max="5894" width="13.5" style="173" customWidth="1"/>
    <col min="5895" max="5896" width="11.375" style="173" customWidth="1"/>
    <col min="5897" max="5900" width="9" style="173" customWidth="1"/>
    <col min="5901" max="5901" width="12.75" style="173" customWidth="1"/>
    <col min="5902" max="5902" width="12.875" style="173" customWidth="1"/>
    <col min="5903" max="6144" width="9" style="173"/>
    <col min="6145" max="6145" width="15" style="173" bestFit="1" customWidth="1"/>
    <col min="6146" max="6146" width="27" style="173" customWidth="1"/>
    <col min="6147" max="6147" width="13.25" style="173" customWidth="1"/>
    <col min="6148" max="6148" width="12" style="173" customWidth="1"/>
    <col min="6149" max="6149" width="10.375" style="173" customWidth="1"/>
    <col min="6150" max="6150" width="13.5" style="173" customWidth="1"/>
    <col min="6151" max="6152" width="11.375" style="173" customWidth="1"/>
    <col min="6153" max="6156" width="9" style="173" customWidth="1"/>
    <col min="6157" max="6157" width="12.75" style="173" customWidth="1"/>
    <col min="6158" max="6158" width="12.875" style="173" customWidth="1"/>
    <col min="6159" max="6400" width="9" style="173"/>
    <col min="6401" max="6401" width="15" style="173" bestFit="1" customWidth="1"/>
    <col min="6402" max="6402" width="27" style="173" customWidth="1"/>
    <col min="6403" max="6403" width="13.25" style="173" customWidth="1"/>
    <col min="6404" max="6404" width="12" style="173" customWidth="1"/>
    <col min="6405" max="6405" width="10.375" style="173" customWidth="1"/>
    <col min="6406" max="6406" width="13.5" style="173" customWidth="1"/>
    <col min="6407" max="6408" width="11.375" style="173" customWidth="1"/>
    <col min="6409" max="6412" width="9" style="173" customWidth="1"/>
    <col min="6413" max="6413" width="12.75" style="173" customWidth="1"/>
    <col min="6414" max="6414" width="12.875" style="173" customWidth="1"/>
    <col min="6415" max="6656" width="9" style="173"/>
    <col min="6657" max="6657" width="15" style="173" bestFit="1" customWidth="1"/>
    <col min="6658" max="6658" width="27" style="173" customWidth="1"/>
    <col min="6659" max="6659" width="13.25" style="173" customWidth="1"/>
    <col min="6660" max="6660" width="12" style="173" customWidth="1"/>
    <col min="6661" max="6661" width="10.375" style="173" customWidth="1"/>
    <col min="6662" max="6662" width="13.5" style="173" customWidth="1"/>
    <col min="6663" max="6664" width="11.375" style="173" customWidth="1"/>
    <col min="6665" max="6668" width="9" style="173" customWidth="1"/>
    <col min="6669" max="6669" width="12.75" style="173" customWidth="1"/>
    <col min="6670" max="6670" width="12.875" style="173" customWidth="1"/>
    <col min="6671" max="6912" width="9" style="173"/>
    <col min="6913" max="6913" width="15" style="173" bestFit="1" customWidth="1"/>
    <col min="6914" max="6914" width="27" style="173" customWidth="1"/>
    <col min="6915" max="6915" width="13.25" style="173" customWidth="1"/>
    <col min="6916" max="6916" width="12" style="173" customWidth="1"/>
    <col min="6917" max="6917" width="10.375" style="173" customWidth="1"/>
    <col min="6918" max="6918" width="13.5" style="173" customWidth="1"/>
    <col min="6919" max="6920" width="11.375" style="173" customWidth="1"/>
    <col min="6921" max="6924" width="9" style="173" customWidth="1"/>
    <col min="6925" max="6925" width="12.75" style="173" customWidth="1"/>
    <col min="6926" max="6926" width="12.875" style="173" customWidth="1"/>
    <col min="6927" max="7168" width="9" style="173"/>
    <col min="7169" max="7169" width="15" style="173" bestFit="1" customWidth="1"/>
    <col min="7170" max="7170" width="27" style="173" customWidth="1"/>
    <col min="7171" max="7171" width="13.25" style="173" customWidth="1"/>
    <col min="7172" max="7172" width="12" style="173" customWidth="1"/>
    <col min="7173" max="7173" width="10.375" style="173" customWidth="1"/>
    <col min="7174" max="7174" width="13.5" style="173" customWidth="1"/>
    <col min="7175" max="7176" width="11.375" style="173" customWidth="1"/>
    <col min="7177" max="7180" width="9" style="173" customWidth="1"/>
    <col min="7181" max="7181" width="12.75" style="173" customWidth="1"/>
    <col min="7182" max="7182" width="12.875" style="173" customWidth="1"/>
    <col min="7183" max="7424" width="9" style="173"/>
    <col min="7425" max="7425" width="15" style="173" bestFit="1" customWidth="1"/>
    <col min="7426" max="7426" width="27" style="173" customWidth="1"/>
    <col min="7427" max="7427" width="13.25" style="173" customWidth="1"/>
    <col min="7428" max="7428" width="12" style="173" customWidth="1"/>
    <col min="7429" max="7429" width="10.375" style="173" customWidth="1"/>
    <col min="7430" max="7430" width="13.5" style="173" customWidth="1"/>
    <col min="7431" max="7432" width="11.375" style="173" customWidth="1"/>
    <col min="7433" max="7436" width="9" style="173" customWidth="1"/>
    <col min="7437" max="7437" width="12.75" style="173" customWidth="1"/>
    <col min="7438" max="7438" width="12.875" style="173" customWidth="1"/>
    <col min="7439" max="7680" width="9" style="173"/>
    <col min="7681" max="7681" width="15" style="173" bestFit="1" customWidth="1"/>
    <col min="7682" max="7682" width="27" style="173" customWidth="1"/>
    <col min="7683" max="7683" width="13.25" style="173" customWidth="1"/>
    <col min="7684" max="7684" width="12" style="173" customWidth="1"/>
    <col min="7685" max="7685" width="10.375" style="173" customWidth="1"/>
    <col min="7686" max="7686" width="13.5" style="173" customWidth="1"/>
    <col min="7687" max="7688" width="11.375" style="173" customWidth="1"/>
    <col min="7689" max="7692" width="9" style="173" customWidth="1"/>
    <col min="7693" max="7693" width="12.75" style="173" customWidth="1"/>
    <col min="7694" max="7694" width="12.875" style="173" customWidth="1"/>
    <col min="7695" max="7936" width="9" style="173"/>
    <col min="7937" max="7937" width="15" style="173" bestFit="1" customWidth="1"/>
    <col min="7938" max="7938" width="27" style="173" customWidth="1"/>
    <col min="7939" max="7939" width="13.25" style="173" customWidth="1"/>
    <col min="7940" max="7940" width="12" style="173" customWidth="1"/>
    <col min="7941" max="7941" width="10.375" style="173" customWidth="1"/>
    <col min="7942" max="7942" width="13.5" style="173" customWidth="1"/>
    <col min="7943" max="7944" width="11.375" style="173" customWidth="1"/>
    <col min="7945" max="7948" width="9" style="173" customWidth="1"/>
    <col min="7949" max="7949" width="12.75" style="173" customWidth="1"/>
    <col min="7950" max="7950" width="12.875" style="173" customWidth="1"/>
    <col min="7951" max="8192" width="9" style="173"/>
    <col min="8193" max="8193" width="15" style="173" bestFit="1" customWidth="1"/>
    <col min="8194" max="8194" width="27" style="173" customWidth="1"/>
    <col min="8195" max="8195" width="13.25" style="173" customWidth="1"/>
    <col min="8196" max="8196" width="12" style="173" customWidth="1"/>
    <col min="8197" max="8197" width="10.375" style="173" customWidth="1"/>
    <col min="8198" max="8198" width="13.5" style="173" customWidth="1"/>
    <col min="8199" max="8200" width="11.375" style="173" customWidth="1"/>
    <col min="8201" max="8204" width="9" style="173" customWidth="1"/>
    <col min="8205" max="8205" width="12.75" style="173" customWidth="1"/>
    <col min="8206" max="8206" width="12.875" style="173" customWidth="1"/>
    <col min="8207" max="8448" width="9" style="173"/>
    <col min="8449" max="8449" width="15" style="173" bestFit="1" customWidth="1"/>
    <col min="8450" max="8450" width="27" style="173" customWidth="1"/>
    <col min="8451" max="8451" width="13.25" style="173" customWidth="1"/>
    <col min="8452" max="8452" width="12" style="173" customWidth="1"/>
    <col min="8453" max="8453" width="10.375" style="173" customWidth="1"/>
    <col min="8454" max="8454" width="13.5" style="173" customWidth="1"/>
    <col min="8455" max="8456" width="11.375" style="173" customWidth="1"/>
    <col min="8457" max="8460" width="9" style="173" customWidth="1"/>
    <col min="8461" max="8461" width="12.75" style="173" customWidth="1"/>
    <col min="8462" max="8462" width="12.875" style="173" customWidth="1"/>
    <col min="8463" max="8704" width="9" style="173"/>
    <col min="8705" max="8705" width="15" style="173" bestFit="1" customWidth="1"/>
    <col min="8706" max="8706" width="27" style="173" customWidth="1"/>
    <col min="8707" max="8707" width="13.25" style="173" customWidth="1"/>
    <col min="8708" max="8708" width="12" style="173" customWidth="1"/>
    <col min="8709" max="8709" width="10.375" style="173" customWidth="1"/>
    <col min="8710" max="8710" width="13.5" style="173" customWidth="1"/>
    <col min="8711" max="8712" width="11.375" style="173" customWidth="1"/>
    <col min="8713" max="8716" width="9" style="173" customWidth="1"/>
    <col min="8717" max="8717" width="12.75" style="173" customWidth="1"/>
    <col min="8718" max="8718" width="12.875" style="173" customWidth="1"/>
    <col min="8719" max="8960" width="9" style="173"/>
    <col min="8961" max="8961" width="15" style="173" bestFit="1" customWidth="1"/>
    <col min="8962" max="8962" width="27" style="173" customWidth="1"/>
    <col min="8963" max="8963" width="13.25" style="173" customWidth="1"/>
    <col min="8964" max="8964" width="12" style="173" customWidth="1"/>
    <col min="8965" max="8965" width="10.375" style="173" customWidth="1"/>
    <col min="8966" max="8966" width="13.5" style="173" customWidth="1"/>
    <col min="8967" max="8968" width="11.375" style="173" customWidth="1"/>
    <col min="8969" max="8972" width="9" style="173" customWidth="1"/>
    <col min="8973" max="8973" width="12.75" style="173" customWidth="1"/>
    <col min="8974" max="8974" width="12.875" style="173" customWidth="1"/>
    <col min="8975" max="9216" width="9" style="173"/>
    <col min="9217" max="9217" width="15" style="173" bestFit="1" customWidth="1"/>
    <col min="9218" max="9218" width="27" style="173" customWidth="1"/>
    <col min="9219" max="9219" width="13.25" style="173" customWidth="1"/>
    <col min="9220" max="9220" width="12" style="173" customWidth="1"/>
    <col min="9221" max="9221" width="10.375" style="173" customWidth="1"/>
    <col min="9222" max="9222" width="13.5" style="173" customWidth="1"/>
    <col min="9223" max="9224" width="11.375" style="173" customWidth="1"/>
    <col min="9225" max="9228" width="9" style="173" customWidth="1"/>
    <col min="9229" max="9229" width="12.75" style="173" customWidth="1"/>
    <col min="9230" max="9230" width="12.875" style="173" customWidth="1"/>
    <col min="9231" max="9472" width="9" style="173"/>
    <col min="9473" max="9473" width="15" style="173" bestFit="1" customWidth="1"/>
    <col min="9474" max="9474" width="27" style="173" customWidth="1"/>
    <col min="9475" max="9475" width="13.25" style="173" customWidth="1"/>
    <col min="9476" max="9476" width="12" style="173" customWidth="1"/>
    <col min="9477" max="9477" width="10.375" style="173" customWidth="1"/>
    <col min="9478" max="9478" width="13.5" style="173" customWidth="1"/>
    <col min="9479" max="9480" width="11.375" style="173" customWidth="1"/>
    <col min="9481" max="9484" width="9" style="173" customWidth="1"/>
    <col min="9485" max="9485" width="12.75" style="173" customWidth="1"/>
    <col min="9486" max="9486" width="12.875" style="173" customWidth="1"/>
    <col min="9487" max="9728" width="9" style="173"/>
    <col min="9729" max="9729" width="15" style="173" bestFit="1" customWidth="1"/>
    <col min="9730" max="9730" width="27" style="173" customWidth="1"/>
    <col min="9731" max="9731" width="13.25" style="173" customWidth="1"/>
    <col min="9732" max="9732" width="12" style="173" customWidth="1"/>
    <col min="9733" max="9733" width="10.375" style="173" customWidth="1"/>
    <col min="9734" max="9734" width="13.5" style="173" customWidth="1"/>
    <col min="9735" max="9736" width="11.375" style="173" customWidth="1"/>
    <col min="9737" max="9740" width="9" style="173" customWidth="1"/>
    <col min="9741" max="9741" width="12.75" style="173" customWidth="1"/>
    <col min="9742" max="9742" width="12.875" style="173" customWidth="1"/>
    <col min="9743" max="9984" width="9" style="173"/>
    <col min="9985" max="9985" width="15" style="173" bestFit="1" customWidth="1"/>
    <col min="9986" max="9986" width="27" style="173" customWidth="1"/>
    <col min="9987" max="9987" width="13.25" style="173" customWidth="1"/>
    <col min="9988" max="9988" width="12" style="173" customWidth="1"/>
    <col min="9989" max="9989" width="10.375" style="173" customWidth="1"/>
    <col min="9990" max="9990" width="13.5" style="173" customWidth="1"/>
    <col min="9991" max="9992" width="11.375" style="173" customWidth="1"/>
    <col min="9993" max="9996" width="9" style="173" customWidth="1"/>
    <col min="9997" max="9997" width="12.75" style="173" customWidth="1"/>
    <col min="9998" max="9998" width="12.875" style="173" customWidth="1"/>
    <col min="9999" max="10240" width="9" style="173"/>
    <col min="10241" max="10241" width="15" style="173" bestFit="1" customWidth="1"/>
    <col min="10242" max="10242" width="27" style="173" customWidth="1"/>
    <col min="10243" max="10243" width="13.25" style="173" customWidth="1"/>
    <col min="10244" max="10244" width="12" style="173" customWidth="1"/>
    <col min="10245" max="10245" width="10.375" style="173" customWidth="1"/>
    <col min="10246" max="10246" width="13.5" style="173" customWidth="1"/>
    <col min="10247" max="10248" width="11.375" style="173" customWidth="1"/>
    <col min="10249" max="10252" width="9" style="173" customWidth="1"/>
    <col min="10253" max="10253" width="12.75" style="173" customWidth="1"/>
    <col min="10254" max="10254" width="12.875" style="173" customWidth="1"/>
    <col min="10255" max="10496" width="9" style="173"/>
    <col min="10497" max="10497" width="15" style="173" bestFit="1" customWidth="1"/>
    <col min="10498" max="10498" width="27" style="173" customWidth="1"/>
    <col min="10499" max="10499" width="13.25" style="173" customWidth="1"/>
    <col min="10500" max="10500" width="12" style="173" customWidth="1"/>
    <col min="10501" max="10501" width="10.375" style="173" customWidth="1"/>
    <col min="10502" max="10502" width="13.5" style="173" customWidth="1"/>
    <col min="10503" max="10504" width="11.375" style="173" customWidth="1"/>
    <col min="10505" max="10508" width="9" style="173" customWidth="1"/>
    <col min="10509" max="10509" width="12.75" style="173" customWidth="1"/>
    <col min="10510" max="10510" width="12.875" style="173" customWidth="1"/>
    <col min="10511" max="10752" width="9" style="173"/>
    <col min="10753" max="10753" width="15" style="173" bestFit="1" customWidth="1"/>
    <col min="10754" max="10754" width="27" style="173" customWidth="1"/>
    <col min="10755" max="10755" width="13.25" style="173" customWidth="1"/>
    <col min="10756" max="10756" width="12" style="173" customWidth="1"/>
    <col min="10757" max="10757" width="10.375" style="173" customWidth="1"/>
    <col min="10758" max="10758" width="13.5" style="173" customWidth="1"/>
    <col min="10759" max="10760" width="11.375" style="173" customWidth="1"/>
    <col min="10761" max="10764" width="9" style="173" customWidth="1"/>
    <col min="10765" max="10765" width="12.75" style="173" customWidth="1"/>
    <col min="10766" max="10766" width="12.875" style="173" customWidth="1"/>
    <col min="10767" max="11008" width="9" style="173"/>
    <col min="11009" max="11009" width="15" style="173" bestFit="1" customWidth="1"/>
    <col min="11010" max="11010" width="27" style="173" customWidth="1"/>
    <col min="11011" max="11011" width="13.25" style="173" customWidth="1"/>
    <col min="11012" max="11012" width="12" style="173" customWidth="1"/>
    <col min="11013" max="11013" width="10.375" style="173" customWidth="1"/>
    <col min="11014" max="11014" width="13.5" style="173" customWidth="1"/>
    <col min="11015" max="11016" width="11.375" style="173" customWidth="1"/>
    <col min="11017" max="11020" width="9" style="173" customWidth="1"/>
    <col min="11021" max="11021" width="12.75" style="173" customWidth="1"/>
    <col min="11022" max="11022" width="12.875" style="173" customWidth="1"/>
    <col min="11023" max="11264" width="9" style="173"/>
    <col min="11265" max="11265" width="15" style="173" bestFit="1" customWidth="1"/>
    <col min="11266" max="11266" width="27" style="173" customWidth="1"/>
    <col min="11267" max="11267" width="13.25" style="173" customWidth="1"/>
    <col min="11268" max="11268" width="12" style="173" customWidth="1"/>
    <col min="11269" max="11269" width="10.375" style="173" customWidth="1"/>
    <col min="11270" max="11270" width="13.5" style="173" customWidth="1"/>
    <col min="11271" max="11272" width="11.375" style="173" customWidth="1"/>
    <col min="11273" max="11276" width="9" style="173" customWidth="1"/>
    <col min="11277" max="11277" width="12.75" style="173" customWidth="1"/>
    <col min="11278" max="11278" width="12.875" style="173" customWidth="1"/>
    <col min="11279" max="11520" width="9" style="173"/>
    <col min="11521" max="11521" width="15" style="173" bestFit="1" customWidth="1"/>
    <col min="11522" max="11522" width="27" style="173" customWidth="1"/>
    <col min="11523" max="11523" width="13.25" style="173" customWidth="1"/>
    <col min="11524" max="11524" width="12" style="173" customWidth="1"/>
    <col min="11525" max="11525" width="10.375" style="173" customWidth="1"/>
    <col min="11526" max="11526" width="13.5" style="173" customWidth="1"/>
    <col min="11527" max="11528" width="11.375" style="173" customWidth="1"/>
    <col min="11529" max="11532" width="9" style="173" customWidth="1"/>
    <col min="11533" max="11533" width="12.75" style="173" customWidth="1"/>
    <col min="11534" max="11534" width="12.875" style="173" customWidth="1"/>
    <col min="11535" max="11776" width="9" style="173"/>
    <col min="11777" max="11777" width="15" style="173" bestFit="1" customWidth="1"/>
    <col min="11778" max="11778" width="27" style="173" customWidth="1"/>
    <col min="11779" max="11779" width="13.25" style="173" customWidth="1"/>
    <col min="11780" max="11780" width="12" style="173" customWidth="1"/>
    <col min="11781" max="11781" width="10.375" style="173" customWidth="1"/>
    <col min="11782" max="11782" width="13.5" style="173" customWidth="1"/>
    <col min="11783" max="11784" width="11.375" style="173" customWidth="1"/>
    <col min="11785" max="11788" width="9" style="173" customWidth="1"/>
    <col min="11789" max="11789" width="12.75" style="173" customWidth="1"/>
    <col min="11790" max="11790" width="12.875" style="173" customWidth="1"/>
    <col min="11791" max="12032" width="9" style="173"/>
    <col min="12033" max="12033" width="15" style="173" bestFit="1" customWidth="1"/>
    <col min="12034" max="12034" width="27" style="173" customWidth="1"/>
    <col min="12035" max="12035" width="13.25" style="173" customWidth="1"/>
    <col min="12036" max="12036" width="12" style="173" customWidth="1"/>
    <col min="12037" max="12037" width="10.375" style="173" customWidth="1"/>
    <col min="12038" max="12038" width="13.5" style="173" customWidth="1"/>
    <col min="12039" max="12040" width="11.375" style="173" customWidth="1"/>
    <col min="12041" max="12044" width="9" style="173" customWidth="1"/>
    <col min="12045" max="12045" width="12.75" style="173" customWidth="1"/>
    <col min="12046" max="12046" width="12.875" style="173" customWidth="1"/>
    <col min="12047" max="12288" width="9" style="173"/>
    <col min="12289" max="12289" width="15" style="173" bestFit="1" customWidth="1"/>
    <col min="12290" max="12290" width="27" style="173" customWidth="1"/>
    <col min="12291" max="12291" width="13.25" style="173" customWidth="1"/>
    <col min="12292" max="12292" width="12" style="173" customWidth="1"/>
    <col min="12293" max="12293" width="10.375" style="173" customWidth="1"/>
    <col min="12294" max="12294" width="13.5" style="173" customWidth="1"/>
    <col min="12295" max="12296" width="11.375" style="173" customWidth="1"/>
    <col min="12297" max="12300" width="9" style="173" customWidth="1"/>
    <col min="12301" max="12301" width="12.75" style="173" customWidth="1"/>
    <col min="12302" max="12302" width="12.875" style="173" customWidth="1"/>
    <col min="12303" max="12544" width="9" style="173"/>
    <col min="12545" max="12545" width="15" style="173" bestFit="1" customWidth="1"/>
    <col min="12546" max="12546" width="27" style="173" customWidth="1"/>
    <col min="12547" max="12547" width="13.25" style="173" customWidth="1"/>
    <col min="12548" max="12548" width="12" style="173" customWidth="1"/>
    <col min="12549" max="12549" width="10.375" style="173" customWidth="1"/>
    <col min="12550" max="12550" width="13.5" style="173" customWidth="1"/>
    <col min="12551" max="12552" width="11.375" style="173" customWidth="1"/>
    <col min="12553" max="12556" width="9" style="173" customWidth="1"/>
    <col min="12557" max="12557" width="12.75" style="173" customWidth="1"/>
    <col min="12558" max="12558" width="12.875" style="173" customWidth="1"/>
    <col min="12559" max="12800" width="9" style="173"/>
    <col min="12801" max="12801" width="15" style="173" bestFit="1" customWidth="1"/>
    <col min="12802" max="12802" width="27" style="173" customWidth="1"/>
    <col min="12803" max="12803" width="13.25" style="173" customWidth="1"/>
    <col min="12804" max="12804" width="12" style="173" customWidth="1"/>
    <col min="12805" max="12805" width="10.375" style="173" customWidth="1"/>
    <col min="12806" max="12806" width="13.5" style="173" customWidth="1"/>
    <col min="12807" max="12808" width="11.375" style="173" customWidth="1"/>
    <col min="12809" max="12812" width="9" style="173" customWidth="1"/>
    <col min="12813" max="12813" width="12.75" style="173" customWidth="1"/>
    <col min="12814" max="12814" width="12.875" style="173" customWidth="1"/>
    <col min="12815" max="13056" width="9" style="173"/>
    <col min="13057" max="13057" width="15" style="173" bestFit="1" customWidth="1"/>
    <col min="13058" max="13058" width="27" style="173" customWidth="1"/>
    <col min="13059" max="13059" width="13.25" style="173" customWidth="1"/>
    <col min="13060" max="13060" width="12" style="173" customWidth="1"/>
    <col min="13061" max="13061" width="10.375" style="173" customWidth="1"/>
    <col min="13062" max="13062" width="13.5" style="173" customWidth="1"/>
    <col min="13063" max="13064" width="11.375" style="173" customWidth="1"/>
    <col min="13065" max="13068" width="9" style="173" customWidth="1"/>
    <col min="13069" max="13069" width="12.75" style="173" customWidth="1"/>
    <col min="13070" max="13070" width="12.875" style="173" customWidth="1"/>
    <col min="13071" max="13312" width="9" style="173"/>
    <col min="13313" max="13313" width="15" style="173" bestFit="1" customWidth="1"/>
    <col min="13314" max="13314" width="27" style="173" customWidth="1"/>
    <col min="13315" max="13315" width="13.25" style="173" customWidth="1"/>
    <col min="13316" max="13316" width="12" style="173" customWidth="1"/>
    <col min="13317" max="13317" width="10.375" style="173" customWidth="1"/>
    <col min="13318" max="13318" width="13.5" style="173" customWidth="1"/>
    <col min="13319" max="13320" width="11.375" style="173" customWidth="1"/>
    <col min="13321" max="13324" width="9" style="173" customWidth="1"/>
    <col min="13325" max="13325" width="12.75" style="173" customWidth="1"/>
    <col min="13326" max="13326" width="12.875" style="173" customWidth="1"/>
    <col min="13327" max="13568" width="9" style="173"/>
    <col min="13569" max="13569" width="15" style="173" bestFit="1" customWidth="1"/>
    <col min="13570" max="13570" width="27" style="173" customWidth="1"/>
    <col min="13571" max="13571" width="13.25" style="173" customWidth="1"/>
    <col min="13572" max="13572" width="12" style="173" customWidth="1"/>
    <col min="13573" max="13573" width="10.375" style="173" customWidth="1"/>
    <col min="13574" max="13574" width="13.5" style="173" customWidth="1"/>
    <col min="13575" max="13576" width="11.375" style="173" customWidth="1"/>
    <col min="13577" max="13580" width="9" style="173" customWidth="1"/>
    <col min="13581" max="13581" width="12.75" style="173" customWidth="1"/>
    <col min="13582" max="13582" width="12.875" style="173" customWidth="1"/>
    <col min="13583" max="13824" width="9" style="173"/>
    <col min="13825" max="13825" width="15" style="173" bestFit="1" customWidth="1"/>
    <col min="13826" max="13826" width="27" style="173" customWidth="1"/>
    <col min="13827" max="13827" width="13.25" style="173" customWidth="1"/>
    <col min="13828" max="13828" width="12" style="173" customWidth="1"/>
    <col min="13829" max="13829" width="10.375" style="173" customWidth="1"/>
    <col min="13830" max="13830" width="13.5" style="173" customWidth="1"/>
    <col min="13831" max="13832" width="11.375" style="173" customWidth="1"/>
    <col min="13833" max="13836" width="9" style="173" customWidth="1"/>
    <col min="13837" max="13837" width="12.75" style="173" customWidth="1"/>
    <col min="13838" max="13838" width="12.875" style="173" customWidth="1"/>
    <col min="13839" max="14080" width="9" style="173"/>
    <col min="14081" max="14081" width="15" style="173" bestFit="1" customWidth="1"/>
    <col min="14082" max="14082" width="27" style="173" customWidth="1"/>
    <col min="14083" max="14083" width="13.25" style="173" customWidth="1"/>
    <col min="14084" max="14084" width="12" style="173" customWidth="1"/>
    <col min="14085" max="14085" width="10.375" style="173" customWidth="1"/>
    <col min="14086" max="14086" width="13.5" style="173" customWidth="1"/>
    <col min="14087" max="14088" width="11.375" style="173" customWidth="1"/>
    <col min="14089" max="14092" width="9" style="173" customWidth="1"/>
    <col min="14093" max="14093" width="12.75" style="173" customWidth="1"/>
    <col min="14094" max="14094" width="12.875" style="173" customWidth="1"/>
    <col min="14095" max="14336" width="9" style="173"/>
    <col min="14337" max="14337" width="15" style="173" bestFit="1" customWidth="1"/>
    <col min="14338" max="14338" width="27" style="173" customWidth="1"/>
    <col min="14339" max="14339" width="13.25" style="173" customWidth="1"/>
    <col min="14340" max="14340" width="12" style="173" customWidth="1"/>
    <col min="14341" max="14341" width="10.375" style="173" customWidth="1"/>
    <col min="14342" max="14342" width="13.5" style="173" customWidth="1"/>
    <col min="14343" max="14344" width="11.375" style="173" customWidth="1"/>
    <col min="14345" max="14348" width="9" style="173" customWidth="1"/>
    <col min="14349" max="14349" width="12.75" style="173" customWidth="1"/>
    <col min="14350" max="14350" width="12.875" style="173" customWidth="1"/>
    <col min="14351" max="14592" width="9" style="173"/>
    <col min="14593" max="14593" width="15" style="173" bestFit="1" customWidth="1"/>
    <col min="14594" max="14594" width="27" style="173" customWidth="1"/>
    <col min="14595" max="14595" width="13.25" style="173" customWidth="1"/>
    <col min="14596" max="14596" width="12" style="173" customWidth="1"/>
    <col min="14597" max="14597" width="10.375" style="173" customWidth="1"/>
    <col min="14598" max="14598" width="13.5" style="173" customWidth="1"/>
    <col min="14599" max="14600" width="11.375" style="173" customWidth="1"/>
    <col min="14601" max="14604" width="9" style="173" customWidth="1"/>
    <col min="14605" max="14605" width="12.75" style="173" customWidth="1"/>
    <col min="14606" max="14606" width="12.875" style="173" customWidth="1"/>
    <col min="14607" max="14848" width="9" style="173"/>
    <col min="14849" max="14849" width="15" style="173" bestFit="1" customWidth="1"/>
    <col min="14850" max="14850" width="27" style="173" customWidth="1"/>
    <col min="14851" max="14851" width="13.25" style="173" customWidth="1"/>
    <col min="14852" max="14852" width="12" style="173" customWidth="1"/>
    <col min="14853" max="14853" width="10.375" style="173" customWidth="1"/>
    <col min="14854" max="14854" width="13.5" style="173" customWidth="1"/>
    <col min="14855" max="14856" width="11.375" style="173" customWidth="1"/>
    <col min="14857" max="14860" width="9" style="173" customWidth="1"/>
    <col min="14861" max="14861" width="12.75" style="173" customWidth="1"/>
    <col min="14862" max="14862" width="12.875" style="173" customWidth="1"/>
    <col min="14863" max="15104" width="9" style="173"/>
    <col min="15105" max="15105" width="15" style="173" bestFit="1" customWidth="1"/>
    <col min="15106" max="15106" width="27" style="173" customWidth="1"/>
    <col min="15107" max="15107" width="13.25" style="173" customWidth="1"/>
    <col min="15108" max="15108" width="12" style="173" customWidth="1"/>
    <col min="15109" max="15109" width="10.375" style="173" customWidth="1"/>
    <col min="15110" max="15110" width="13.5" style="173" customWidth="1"/>
    <col min="15111" max="15112" width="11.375" style="173" customWidth="1"/>
    <col min="15113" max="15116" width="9" style="173" customWidth="1"/>
    <col min="15117" max="15117" width="12.75" style="173" customWidth="1"/>
    <col min="15118" max="15118" width="12.875" style="173" customWidth="1"/>
    <col min="15119" max="15360" width="9" style="173"/>
    <col min="15361" max="15361" width="15" style="173" bestFit="1" customWidth="1"/>
    <col min="15362" max="15362" width="27" style="173" customWidth="1"/>
    <col min="15363" max="15363" width="13.25" style="173" customWidth="1"/>
    <col min="15364" max="15364" width="12" style="173" customWidth="1"/>
    <col min="15365" max="15365" width="10.375" style="173" customWidth="1"/>
    <col min="15366" max="15366" width="13.5" style="173" customWidth="1"/>
    <col min="15367" max="15368" width="11.375" style="173" customWidth="1"/>
    <col min="15369" max="15372" width="9" style="173" customWidth="1"/>
    <col min="15373" max="15373" width="12.75" style="173" customWidth="1"/>
    <col min="15374" max="15374" width="12.875" style="173" customWidth="1"/>
    <col min="15375" max="15616" width="9" style="173"/>
    <col min="15617" max="15617" width="15" style="173" bestFit="1" customWidth="1"/>
    <col min="15618" max="15618" width="27" style="173" customWidth="1"/>
    <col min="15619" max="15619" width="13.25" style="173" customWidth="1"/>
    <col min="15620" max="15620" width="12" style="173" customWidth="1"/>
    <col min="15621" max="15621" width="10.375" style="173" customWidth="1"/>
    <col min="15622" max="15622" width="13.5" style="173" customWidth="1"/>
    <col min="15623" max="15624" width="11.375" style="173" customWidth="1"/>
    <col min="15625" max="15628" width="9" style="173" customWidth="1"/>
    <col min="15629" max="15629" width="12.75" style="173" customWidth="1"/>
    <col min="15630" max="15630" width="12.875" style="173" customWidth="1"/>
    <col min="15631" max="15872" width="9" style="173"/>
    <col min="15873" max="15873" width="15" style="173" bestFit="1" customWidth="1"/>
    <col min="15874" max="15874" width="27" style="173" customWidth="1"/>
    <col min="15875" max="15875" width="13.25" style="173" customWidth="1"/>
    <col min="15876" max="15876" width="12" style="173" customWidth="1"/>
    <col min="15877" max="15877" width="10.375" style="173" customWidth="1"/>
    <col min="15878" max="15878" width="13.5" style="173" customWidth="1"/>
    <col min="15879" max="15880" width="11.375" style="173" customWidth="1"/>
    <col min="15881" max="15884" width="9" style="173" customWidth="1"/>
    <col min="15885" max="15885" width="12.75" style="173" customWidth="1"/>
    <col min="15886" max="15886" width="12.875" style="173" customWidth="1"/>
    <col min="15887" max="16128" width="9" style="173"/>
    <col min="16129" max="16129" width="15" style="173" bestFit="1" customWidth="1"/>
    <col min="16130" max="16130" width="27" style="173" customWidth="1"/>
    <col min="16131" max="16131" width="13.25" style="173" customWidth="1"/>
    <col min="16132" max="16132" width="12" style="173" customWidth="1"/>
    <col min="16133" max="16133" width="10.375" style="173" customWidth="1"/>
    <col min="16134" max="16134" width="13.5" style="173" customWidth="1"/>
    <col min="16135" max="16136" width="11.375" style="173" customWidth="1"/>
    <col min="16137" max="16140" width="9" style="173" customWidth="1"/>
    <col min="16141" max="16141" width="12.75" style="173" customWidth="1"/>
    <col min="16142" max="16142" width="12.875" style="173" customWidth="1"/>
    <col min="16143" max="16384" width="9" style="173"/>
  </cols>
  <sheetData>
    <row r="1" spans="1:14" ht="21">
      <c r="B1" s="590" t="s">
        <v>625</v>
      </c>
      <c r="C1" s="591"/>
      <c r="D1" s="591"/>
      <c r="E1" s="591"/>
      <c r="F1" s="591"/>
      <c r="G1" s="591"/>
      <c r="H1" s="592"/>
    </row>
    <row r="2" spans="1:14" ht="16.5">
      <c r="B2" s="593" t="s">
        <v>626</v>
      </c>
      <c r="C2" s="595" t="s">
        <v>627</v>
      </c>
      <c r="D2" s="596"/>
      <c r="E2" s="593" t="s">
        <v>628</v>
      </c>
      <c r="F2" s="597" t="s">
        <v>629</v>
      </c>
      <c r="G2" s="593" t="s">
        <v>147</v>
      </c>
      <c r="H2" s="594"/>
    </row>
    <row r="3" spans="1:14">
      <c r="B3" s="594"/>
      <c r="C3" s="593" t="s">
        <v>630</v>
      </c>
      <c r="D3" s="593" t="s">
        <v>631</v>
      </c>
      <c r="E3" s="594"/>
      <c r="F3" s="594"/>
      <c r="G3" s="594"/>
      <c r="H3" s="594"/>
    </row>
    <row r="4" spans="1:14" ht="49.5">
      <c r="B4" s="594"/>
      <c r="C4" s="594"/>
      <c r="D4" s="594"/>
      <c r="E4" s="594"/>
      <c r="F4" s="594"/>
      <c r="G4" s="175" t="s">
        <v>632</v>
      </c>
      <c r="H4" s="175" t="s">
        <v>633</v>
      </c>
    </row>
    <row r="5" spans="1:14" s="180" customFormat="1" ht="16.5" customHeight="1">
      <c r="A5" s="176" t="s">
        <v>402</v>
      </c>
      <c r="B5" s="177" t="s">
        <v>634</v>
      </c>
      <c r="C5" s="178">
        <v>20</v>
      </c>
      <c r="D5" s="178">
        <v>26</v>
      </c>
      <c r="E5" s="178">
        <f>G5+H5</f>
        <v>22</v>
      </c>
      <c r="F5" s="179">
        <v>90000</v>
      </c>
      <c r="G5" s="178">
        <v>9</v>
      </c>
      <c r="H5" s="178">
        <v>13</v>
      </c>
      <c r="I5" s="173">
        <f t="shared" ref="I5:I68" si="0">G5*3500</f>
        <v>31500</v>
      </c>
      <c r="J5" s="173">
        <f t="shared" ref="J5:J68" si="1">H5*4500</f>
        <v>58500</v>
      </c>
    </row>
    <row r="6" spans="1:14" ht="16.5" customHeight="1">
      <c r="A6" s="176" t="s">
        <v>405</v>
      </c>
      <c r="B6" s="177" t="s">
        <v>635</v>
      </c>
      <c r="C6" s="178">
        <v>51</v>
      </c>
      <c r="D6" s="178">
        <v>36</v>
      </c>
      <c r="E6" s="178">
        <f t="shared" ref="E6:E69" si="2">G6+H6</f>
        <v>43</v>
      </c>
      <c r="F6" s="179">
        <v>168500</v>
      </c>
      <c r="G6" s="178">
        <v>25</v>
      </c>
      <c r="H6" s="178">
        <v>18</v>
      </c>
      <c r="I6" s="173">
        <f t="shared" si="0"/>
        <v>87500</v>
      </c>
      <c r="J6" s="173">
        <f t="shared" si="1"/>
        <v>81000</v>
      </c>
      <c r="M6" s="173"/>
      <c r="N6" s="181">
        <v>47000</v>
      </c>
    </row>
    <row r="7" spans="1:14" ht="16.5">
      <c r="A7" s="176" t="s">
        <v>407</v>
      </c>
      <c r="B7" s="177" t="s">
        <v>636</v>
      </c>
      <c r="C7" s="178">
        <v>70</v>
      </c>
      <c r="D7" s="178">
        <v>52</v>
      </c>
      <c r="E7" s="178">
        <f t="shared" si="2"/>
        <v>61</v>
      </c>
      <c r="F7" s="179">
        <v>239500</v>
      </c>
      <c r="G7" s="178">
        <v>35</v>
      </c>
      <c r="H7" s="178">
        <v>26</v>
      </c>
      <c r="I7" s="173">
        <f t="shared" si="0"/>
        <v>122500</v>
      </c>
      <c r="J7" s="173">
        <f t="shared" si="1"/>
        <v>117000</v>
      </c>
      <c r="M7" s="173"/>
      <c r="N7" s="181">
        <v>123000</v>
      </c>
    </row>
    <row r="8" spans="1:14" ht="16.5">
      <c r="A8" s="176" t="s">
        <v>409</v>
      </c>
      <c r="B8" s="177" t="s">
        <v>637</v>
      </c>
      <c r="C8" s="178">
        <v>28</v>
      </c>
      <c r="D8" s="178">
        <v>17</v>
      </c>
      <c r="E8" s="178">
        <f t="shared" si="2"/>
        <v>22</v>
      </c>
      <c r="F8" s="179">
        <v>85000</v>
      </c>
      <c r="G8" s="178">
        <v>14</v>
      </c>
      <c r="H8" s="178">
        <v>8</v>
      </c>
      <c r="I8" s="173">
        <f t="shared" si="0"/>
        <v>49000</v>
      </c>
      <c r="J8" s="173">
        <f t="shared" si="1"/>
        <v>36000</v>
      </c>
      <c r="M8" s="173"/>
      <c r="N8" s="181">
        <v>19500</v>
      </c>
    </row>
    <row r="9" spans="1:14" ht="16.5">
      <c r="A9" s="176" t="s">
        <v>411</v>
      </c>
      <c r="B9" s="177" t="s">
        <v>638</v>
      </c>
      <c r="C9" s="178">
        <v>18</v>
      </c>
      <c r="D9" s="178">
        <v>11</v>
      </c>
      <c r="E9" s="178">
        <f t="shared" si="2"/>
        <v>15</v>
      </c>
      <c r="F9" s="179">
        <v>58500</v>
      </c>
      <c r="G9" s="178">
        <v>9</v>
      </c>
      <c r="H9" s="178">
        <v>6</v>
      </c>
      <c r="I9" s="173">
        <f t="shared" si="0"/>
        <v>31500</v>
      </c>
      <c r="J9" s="173">
        <f t="shared" si="1"/>
        <v>27000</v>
      </c>
      <c r="M9" s="173"/>
      <c r="N9" s="181">
        <v>28500</v>
      </c>
    </row>
    <row r="10" spans="1:14" ht="16.5">
      <c r="A10" s="176" t="s">
        <v>412</v>
      </c>
      <c r="B10" s="177" t="s">
        <v>639</v>
      </c>
      <c r="C10" s="178">
        <v>12</v>
      </c>
      <c r="D10" s="178">
        <v>18</v>
      </c>
      <c r="E10" s="178">
        <f t="shared" si="2"/>
        <v>15</v>
      </c>
      <c r="F10" s="179">
        <v>61500</v>
      </c>
      <c r="G10" s="178">
        <v>6</v>
      </c>
      <c r="H10" s="178">
        <v>9</v>
      </c>
      <c r="I10" s="173">
        <f t="shared" si="0"/>
        <v>21000</v>
      </c>
      <c r="J10" s="173">
        <f t="shared" si="1"/>
        <v>40500</v>
      </c>
      <c r="M10" s="173"/>
      <c r="N10" s="181">
        <v>36500</v>
      </c>
    </row>
    <row r="11" spans="1:14" ht="16.5">
      <c r="A11" s="176" t="s">
        <v>415</v>
      </c>
      <c r="B11" s="182" t="s">
        <v>640</v>
      </c>
      <c r="C11" s="183">
        <v>42</v>
      </c>
      <c r="D11" s="183">
        <v>24</v>
      </c>
      <c r="E11" s="178">
        <f t="shared" si="2"/>
        <v>32</v>
      </c>
      <c r="F11" s="179">
        <v>123000</v>
      </c>
      <c r="G11" s="183">
        <v>21</v>
      </c>
      <c r="H11" s="183">
        <v>11</v>
      </c>
      <c r="I11" s="173">
        <f t="shared" si="0"/>
        <v>73500</v>
      </c>
      <c r="J11" s="173">
        <f t="shared" si="1"/>
        <v>49500</v>
      </c>
      <c r="M11" s="173"/>
      <c r="N11" s="181">
        <v>48000</v>
      </c>
    </row>
    <row r="12" spans="1:14" ht="16.5">
      <c r="A12" s="176" t="s">
        <v>417</v>
      </c>
      <c r="B12" s="177" t="s">
        <v>641</v>
      </c>
      <c r="C12" s="178">
        <v>21</v>
      </c>
      <c r="D12" s="178">
        <v>18</v>
      </c>
      <c r="E12" s="178">
        <f t="shared" si="2"/>
        <v>20</v>
      </c>
      <c r="F12" s="179">
        <v>79000</v>
      </c>
      <c r="G12" s="178">
        <v>11</v>
      </c>
      <c r="H12" s="178">
        <v>9</v>
      </c>
      <c r="I12" s="173">
        <f t="shared" si="0"/>
        <v>38500</v>
      </c>
      <c r="J12" s="173">
        <f t="shared" si="1"/>
        <v>40500</v>
      </c>
      <c r="M12" s="173"/>
      <c r="N12" s="181">
        <v>55000</v>
      </c>
    </row>
    <row r="13" spans="1:14" ht="16.5">
      <c r="A13" s="176" t="s">
        <v>418</v>
      </c>
      <c r="B13" s="177" t="s">
        <v>642</v>
      </c>
      <c r="C13" s="178">
        <v>16</v>
      </c>
      <c r="D13" s="178">
        <v>11</v>
      </c>
      <c r="E13" s="178">
        <f t="shared" si="2"/>
        <v>14</v>
      </c>
      <c r="F13" s="179">
        <v>55000</v>
      </c>
      <c r="G13" s="178">
        <v>8</v>
      </c>
      <c r="H13" s="178">
        <v>6</v>
      </c>
      <c r="I13" s="173">
        <f t="shared" si="0"/>
        <v>28000</v>
      </c>
      <c r="J13" s="173">
        <f t="shared" si="1"/>
        <v>27000</v>
      </c>
      <c r="M13" s="173"/>
      <c r="N13" s="181">
        <v>239500</v>
      </c>
    </row>
    <row r="14" spans="1:14" ht="16.5">
      <c r="A14" s="176" t="s">
        <v>419</v>
      </c>
      <c r="B14" s="177" t="s">
        <v>643</v>
      </c>
      <c r="C14" s="178">
        <v>6</v>
      </c>
      <c r="D14" s="178">
        <v>8</v>
      </c>
      <c r="E14" s="178">
        <f t="shared" si="2"/>
        <v>7</v>
      </c>
      <c r="F14" s="179">
        <v>28500</v>
      </c>
      <c r="G14" s="183">
        <v>3</v>
      </c>
      <c r="H14" s="183">
        <v>4</v>
      </c>
      <c r="I14" s="173">
        <f t="shared" si="0"/>
        <v>10500</v>
      </c>
      <c r="J14" s="173">
        <f t="shared" si="1"/>
        <v>18000</v>
      </c>
      <c r="M14" s="173"/>
      <c r="N14" s="181">
        <v>20500</v>
      </c>
    </row>
    <row r="15" spans="1:14" ht="16.5">
      <c r="A15" s="176" t="s">
        <v>423</v>
      </c>
      <c r="B15" s="177" t="s">
        <v>644</v>
      </c>
      <c r="C15" s="178">
        <v>8</v>
      </c>
      <c r="D15" s="178">
        <v>7</v>
      </c>
      <c r="E15" s="178">
        <f t="shared" si="2"/>
        <v>8</v>
      </c>
      <c r="F15" s="179">
        <v>32000</v>
      </c>
      <c r="G15" s="178">
        <v>4</v>
      </c>
      <c r="H15" s="178">
        <v>4</v>
      </c>
      <c r="I15" s="173">
        <f t="shared" si="0"/>
        <v>14000</v>
      </c>
      <c r="J15" s="173">
        <f t="shared" si="1"/>
        <v>18000</v>
      </c>
      <c r="M15" s="173"/>
      <c r="N15" s="181">
        <v>17000</v>
      </c>
    </row>
    <row r="16" spans="1:14" ht="16.5">
      <c r="A16" s="176" t="s">
        <v>424</v>
      </c>
      <c r="B16" s="177" t="s">
        <v>645</v>
      </c>
      <c r="C16" s="178">
        <v>11</v>
      </c>
      <c r="D16" s="178">
        <v>13</v>
      </c>
      <c r="E16" s="178">
        <f t="shared" si="2"/>
        <v>12</v>
      </c>
      <c r="F16" s="179">
        <v>48000</v>
      </c>
      <c r="G16" s="178">
        <v>6</v>
      </c>
      <c r="H16" s="178">
        <v>6</v>
      </c>
      <c r="I16" s="173">
        <f t="shared" si="0"/>
        <v>21000</v>
      </c>
      <c r="J16" s="173">
        <f t="shared" si="1"/>
        <v>27000</v>
      </c>
      <c r="M16" s="173"/>
      <c r="N16" s="181">
        <v>90000</v>
      </c>
    </row>
    <row r="17" spans="1:14" ht="16.5">
      <c r="A17" s="176" t="s">
        <v>426</v>
      </c>
      <c r="B17" s="177" t="s">
        <v>646</v>
      </c>
      <c r="C17" s="178">
        <v>6</v>
      </c>
      <c r="D17" s="178">
        <v>2</v>
      </c>
      <c r="E17" s="178">
        <f t="shared" si="2"/>
        <v>4</v>
      </c>
      <c r="F17" s="179">
        <v>15000</v>
      </c>
      <c r="G17" s="178">
        <v>3</v>
      </c>
      <c r="H17" s="178">
        <v>1</v>
      </c>
      <c r="I17" s="173">
        <f t="shared" si="0"/>
        <v>10500</v>
      </c>
      <c r="J17" s="173">
        <f t="shared" si="1"/>
        <v>4500</v>
      </c>
      <c r="M17" s="173"/>
      <c r="N17" s="181">
        <v>85000</v>
      </c>
    </row>
    <row r="18" spans="1:14" ht="16.5">
      <c r="A18" s="176" t="s">
        <v>427</v>
      </c>
      <c r="B18" s="177" t="s">
        <v>647</v>
      </c>
      <c r="C18" s="178">
        <v>9</v>
      </c>
      <c r="D18" s="178">
        <v>9</v>
      </c>
      <c r="E18" s="178">
        <f t="shared" si="2"/>
        <v>9</v>
      </c>
      <c r="F18" s="179">
        <v>36500</v>
      </c>
      <c r="G18" s="178">
        <v>4</v>
      </c>
      <c r="H18" s="178">
        <v>5</v>
      </c>
      <c r="I18" s="173">
        <f t="shared" si="0"/>
        <v>14000</v>
      </c>
      <c r="J18" s="173">
        <f t="shared" si="1"/>
        <v>22500</v>
      </c>
      <c r="M18" s="173"/>
      <c r="N18" s="181">
        <v>74000</v>
      </c>
    </row>
    <row r="19" spans="1:14" ht="16.5">
      <c r="A19" s="176" t="s">
        <v>430</v>
      </c>
      <c r="B19" s="177" t="s">
        <v>648</v>
      </c>
      <c r="C19" s="178">
        <v>5</v>
      </c>
      <c r="D19" s="178">
        <v>7</v>
      </c>
      <c r="E19" s="178">
        <f t="shared" si="2"/>
        <v>6</v>
      </c>
      <c r="F19" s="179">
        <v>25000</v>
      </c>
      <c r="G19" s="178">
        <v>2</v>
      </c>
      <c r="H19" s="178">
        <v>4</v>
      </c>
      <c r="I19" s="173">
        <f t="shared" si="0"/>
        <v>7000</v>
      </c>
      <c r="J19" s="173">
        <f t="shared" si="1"/>
        <v>18000</v>
      </c>
      <c r="M19" s="173"/>
      <c r="N19" s="181">
        <v>79000</v>
      </c>
    </row>
    <row r="20" spans="1:14" ht="16.5">
      <c r="A20" s="176" t="s">
        <v>432</v>
      </c>
      <c r="B20" s="177" t="s">
        <v>649</v>
      </c>
      <c r="C20" s="178">
        <v>8</v>
      </c>
      <c r="D20" s="178">
        <v>12</v>
      </c>
      <c r="E20" s="178">
        <f t="shared" si="2"/>
        <v>10</v>
      </c>
      <c r="F20" s="179">
        <v>41000</v>
      </c>
      <c r="G20" s="178">
        <v>4</v>
      </c>
      <c r="H20" s="178">
        <v>6</v>
      </c>
      <c r="I20" s="173">
        <f t="shared" si="0"/>
        <v>14000</v>
      </c>
      <c r="J20" s="173">
        <f t="shared" si="1"/>
        <v>27000</v>
      </c>
      <c r="M20" s="173"/>
      <c r="N20" s="181">
        <v>58500</v>
      </c>
    </row>
    <row r="21" spans="1:14" ht="16.5">
      <c r="A21" s="176" t="s">
        <v>433</v>
      </c>
      <c r="B21" s="177" t="s">
        <v>650</v>
      </c>
      <c r="C21" s="178">
        <v>5</v>
      </c>
      <c r="D21" s="178">
        <v>5</v>
      </c>
      <c r="E21" s="178">
        <f t="shared" si="2"/>
        <v>5</v>
      </c>
      <c r="F21" s="179">
        <v>20500</v>
      </c>
      <c r="G21" s="178">
        <v>2</v>
      </c>
      <c r="H21" s="178">
        <v>3</v>
      </c>
      <c r="I21" s="173">
        <f t="shared" si="0"/>
        <v>7000</v>
      </c>
      <c r="J21" s="173">
        <f t="shared" si="1"/>
        <v>13500</v>
      </c>
      <c r="M21" s="173"/>
      <c r="N21" s="181">
        <v>32000</v>
      </c>
    </row>
    <row r="22" spans="1:14" ht="16.5">
      <c r="A22" s="176" t="s">
        <v>434</v>
      </c>
      <c r="B22" s="177" t="s">
        <v>651</v>
      </c>
      <c r="C22" s="178">
        <v>13</v>
      </c>
      <c r="D22" s="178">
        <v>22</v>
      </c>
      <c r="E22" s="178">
        <f t="shared" si="2"/>
        <v>18</v>
      </c>
      <c r="F22" s="179">
        <v>74000</v>
      </c>
      <c r="G22" s="178">
        <v>7</v>
      </c>
      <c r="H22" s="178">
        <v>11</v>
      </c>
      <c r="I22" s="173">
        <f t="shared" si="0"/>
        <v>24500</v>
      </c>
      <c r="J22" s="173">
        <f t="shared" si="1"/>
        <v>49500</v>
      </c>
      <c r="M22" s="173"/>
      <c r="N22" s="181">
        <v>61500</v>
      </c>
    </row>
    <row r="23" spans="1:14" ht="16.5">
      <c r="A23" s="176" t="s">
        <v>437</v>
      </c>
      <c r="B23" s="177" t="s">
        <v>652</v>
      </c>
      <c r="C23" s="178">
        <v>5</v>
      </c>
      <c r="D23" s="178">
        <v>5</v>
      </c>
      <c r="E23" s="178">
        <f t="shared" si="2"/>
        <v>5</v>
      </c>
      <c r="F23" s="179">
        <v>19500</v>
      </c>
      <c r="G23" s="183">
        <v>3</v>
      </c>
      <c r="H23" s="183">
        <v>2</v>
      </c>
      <c r="I23" s="173">
        <f t="shared" si="0"/>
        <v>10500</v>
      </c>
      <c r="J23" s="173">
        <f t="shared" si="1"/>
        <v>9000</v>
      </c>
      <c r="M23" s="173"/>
      <c r="N23" s="181">
        <v>25000</v>
      </c>
    </row>
    <row r="24" spans="1:14" ht="16.5">
      <c r="A24" s="176" t="s">
        <v>438</v>
      </c>
      <c r="B24" s="177" t="s">
        <v>653</v>
      </c>
      <c r="C24" s="178">
        <v>3</v>
      </c>
      <c r="D24" s="178">
        <v>3</v>
      </c>
      <c r="E24" s="178">
        <f t="shared" si="2"/>
        <v>3</v>
      </c>
      <c r="F24" s="179">
        <v>12500</v>
      </c>
      <c r="G24" s="178">
        <v>1</v>
      </c>
      <c r="H24" s="178">
        <v>2</v>
      </c>
      <c r="I24" s="173">
        <f t="shared" si="0"/>
        <v>3500</v>
      </c>
      <c r="J24" s="173">
        <f t="shared" si="1"/>
        <v>9000</v>
      </c>
      <c r="M24" s="173"/>
      <c r="N24" s="181">
        <v>28500</v>
      </c>
    </row>
    <row r="25" spans="1:14" ht="16.5">
      <c r="A25" s="176" t="s">
        <v>439</v>
      </c>
      <c r="B25" s="177" t="s">
        <v>654</v>
      </c>
      <c r="C25" s="178">
        <v>6</v>
      </c>
      <c r="D25" s="178">
        <v>8</v>
      </c>
      <c r="E25" s="178">
        <f t="shared" si="2"/>
        <v>7</v>
      </c>
      <c r="F25" s="179">
        <v>28500</v>
      </c>
      <c r="G25" s="178">
        <v>3</v>
      </c>
      <c r="H25" s="178">
        <v>4</v>
      </c>
      <c r="I25" s="173">
        <f t="shared" si="0"/>
        <v>10500</v>
      </c>
      <c r="J25" s="173">
        <f t="shared" si="1"/>
        <v>18000</v>
      </c>
      <c r="M25" s="173"/>
      <c r="N25" s="181">
        <v>168500</v>
      </c>
    </row>
    <row r="26" spans="1:14" ht="16.5">
      <c r="A26" s="176" t="s">
        <v>442</v>
      </c>
      <c r="B26" s="177" t="s">
        <v>655</v>
      </c>
      <c r="C26" s="178">
        <v>7</v>
      </c>
      <c r="D26" s="178">
        <v>7</v>
      </c>
      <c r="E26" s="178">
        <f t="shared" si="2"/>
        <v>7</v>
      </c>
      <c r="F26" s="179">
        <v>28500</v>
      </c>
      <c r="G26" s="178">
        <v>3</v>
      </c>
      <c r="H26" s="178">
        <v>4</v>
      </c>
      <c r="I26" s="173">
        <f t="shared" si="0"/>
        <v>10500</v>
      </c>
      <c r="J26" s="173">
        <f t="shared" si="1"/>
        <v>18000</v>
      </c>
      <c r="M26" s="173"/>
      <c r="N26" s="181">
        <v>12500</v>
      </c>
    </row>
    <row r="27" spans="1:14" ht="16.5">
      <c r="A27" s="176" t="s">
        <v>445</v>
      </c>
      <c r="B27" s="177" t="s">
        <v>656</v>
      </c>
      <c r="C27" s="178">
        <v>3</v>
      </c>
      <c r="D27" s="178">
        <v>5</v>
      </c>
      <c r="E27" s="178">
        <f t="shared" si="2"/>
        <v>4</v>
      </c>
      <c r="F27" s="179">
        <v>17000</v>
      </c>
      <c r="G27" s="178">
        <v>1</v>
      </c>
      <c r="H27" s="178">
        <v>3</v>
      </c>
      <c r="I27" s="173">
        <f t="shared" si="0"/>
        <v>3500</v>
      </c>
      <c r="J27" s="173">
        <f t="shared" si="1"/>
        <v>13500</v>
      </c>
      <c r="M27" s="173"/>
      <c r="N27" s="181">
        <v>41000</v>
      </c>
    </row>
    <row r="28" spans="1:14" ht="16.5">
      <c r="A28" s="176" t="s">
        <v>448</v>
      </c>
      <c r="B28" s="177" t="s">
        <v>657</v>
      </c>
      <c r="C28" s="178">
        <v>3</v>
      </c>
      <c r="D28" s="178">
        <v>3</v>
      </c>
      <c r="E28" s="178">
        <f t="shared" si="2"/>
        <v>3</v>
      </c>
      <c r="F28" s="179">
        <v>12500</v>
      </c>
      <c r="G28" s="178">
        <v>1</v>
      </c>
      <c r="H28" s="178">
        <v>2</v>
      </c>
      <c r="I28" s="173">
        <f t="shared" si="0"/>
        <v>3500</v>
      </c>
      <c r="J28" s="173">
        <f t="shared" si="1"/>
        <v>9000</v>
      </c>
      <c r="M28" s="173"/>
      <c r="N28" s="181">
        <v>15000</v>
      </c>
    </row>
    <row r="29" spans="1:14" s="459" customFormat="1" ht="16.5">
      <c r="A29" s="456" t="s">
        <v>108</v>
      </c>
      <c r="B29" s="185" t="s">
        <v>658</v>
      </c>
      <c r="C29" s="457">
        <v>9</v>
      </c>
      <c r="D29" s="457">
        <v>9</v>
      </c>
      <c r="E29" s="457">
        <f t="shared" si="2"/>
        <v>9</v>
      </c>
      <c r="F29" s="458">
        <v>36500</v>
      </c>
      <c r="G29" s="457">
        <v>4</v>
      </c>
      <c r="H29" s="457">
        <v>5</v>
      </c>
      <c r="I29" s="459">
        <f t="shared" si="0"/>
        <v>14000</v>
      </c>
      <c r="J29" s="459">
        <f t="shared" si="1"/>
        <v>22500</v>
      </c>
      <c r="N29" s="460">
        <v>28500</v>
      </c>
    </row>
    <row r="30" spans="1:14" ht="16.5">
      <c r="A30" s="176" t="s">
        <v>452</v>
      </c>
      <c r="B30" s="177" t="s">
        <v>659</v>
      </c>
      <c r="C30" s="178">
        <v>53</v>
      </c>
      <c r="D30" s="178">
        <v>48</v>
      </c>
      <c r="E30" s="178">
        <f t="shared" si="2"/>
        <v>50</v>
      </c>
      <c r="F30" s="179">
        <v>199000</v>
      </c>
      <c r="G30" s="178">
        <v>26</v>
      </c>
      <c r="H30" s="178">
        <v>24</v>
      </c>
      <c r="I30" s="173">
        <f t="shared" si="0"/>
        <v>91000</v>
      </c>
      <c r="J30" s="173">
        <f t="shared" si="1"/>
        <v>108000</v>
      </c>
      <c r="M30" s="173"/>
      <c r="N30" s="181">
        <v>12500</v>
      </c>
    </row>
    <row r="31" spans="1:14" ht="16.5">
      <c r="A31" s="176" t="s">
        <v>455</v>
      </c>
      <c r="B31" s="177" t="s">
        <v>660</v>
      </c>
      <c r="C31" s="178">
        <v>17</v>
      </c>
      <c r="D31" s="178">
        <v>21</v>
      </c>
      <c r="E31" s="178">
        <f t="shared" si="2"/>
        <v>19</v>
      </c>
      <c r="F31" s="179">
        <v>77500</v>
      </c>
      <c r="G31" s="178">
        <v>8</v>
      </c>
      <c r="H31" s="178">
        <v>11</v>
      </c>
      <c r="I31" s="173">
        <f t="shared" si="0"/>
        <v>28000</v>
      </c>
      <c r="J31" s="173">
        <f t="shared" si="1"/>
        <v>49500</v>
      </c>
      <c r="M31" s="173"/>
      <c r="N31" s="181">
        <v>106500</v>
      </c>
    </row>
    <row r="32" spans="1:14" ht="16.5">
      <c r="A32" s="176" t="s">
        <v>456</v>
      </c>
      <c r="B32" s="177" t="s">
        <v>661</v>
      </c>
      <c r="C32" s="178">
        <v>13</v>
      </c>
      <c r="D32" s="178">
        <v>11</v>
      </c>
      <c r="E32" s="178">
        <f t="shared" si="2"/>
        <v>12</v>
      </c>
      <c r="F32" s="179">
        <v>48000</v>
      </c>
      <c r="G32" s="178">
        <v>6</v>
      </c>
      <c r="H32" s="178">
        <v>6</v>
      </c>
      <c r="I32" s="173">
        <f t="shared" si="0"/>
        <v>21000</v>
      </c>
      <c r="J32" s="173">
        <f t="shared" si="1"/>
        <v>27000</v>
      </c>
      <c r="M32" s="173"/>
      <c r="N32" s="181">
        <v>74500</v>
      </c>
    </row>
    <row r="33" spans="1:14" ht="16.5">
      <c r="A33" s="176" t="s">
        <v>457</v>
      </c>
      <c r="B33" s="177" t="s">
        <v>662</v>
      </c>
      <c r="C33" s="178">
        <v>30</v>
      </c>
      <c r="D33" s="178">
        <v>24</v>
      </c>
      <c r="E33" s="178">
        <f t="shared" si="2"/>
        <v>27</v>
      </c>
      <c r="F33" s="179">
        <v>106500</v>
      </c>
      <c r="G33" s="178">
        <v>15</v>
      </c>
      <c r="H33" s="178">
        <v>12</v>
      </c>
      <c r="I33" s="173">
        <f t="shared" si="0"/>
        <v>52500</v>
      </c>
      <c r="J33" s="173">
        <f t="shared" si="1"/>
        <v>54000</v>
      </c>
      <c r="M33" s="173"/>
      <c r="N33" s="181">
        <v>53500</v>
      </c>
    </row>
    <row r="34" spans="1:14" ht="16.5">
      <c r="A34" s="176" t="s">
        <v>459</v>
      </c>
      <c r="B34" s="177" t="s">
        <v>663</v>
      </c>
      <c r="C34" s="178">
        <v>8</v>
      </c>
      <c r="D34" s="178">
        <v>5</v>
      </c>
      <c r="E34" s="178">
        <f t="shared" si="2"/>
        <v>7</v>
      </c>
      <c r="F34" s="179">
        <v>27500</v>
      </c>
      <c r="G34" s="178">
        <v>4</v>
      </c>
      <c r="H34" s="178">
        <v>3</v>
      </c>
      <c r="I34" s="173">
        <f t="shared" si="0"/>
        <v>14000</v>
      </c>
      <c r="J34" s="173">
        <f t="shared" si="1"/>
        <v>13500</v>
      </c>
      <c r="M34" s="173"/>
      <c r="N34" s="181">
        <v>27500</v>
      </c>
    </row>
    <row r="35" spans="1:14" ht="16.5">
      <c r="A35" s="176" t="s">
        <v>460</v>
      </c>
      <c r="B35" s="177" t="s">
        <v>664</v>
      </c>
      <c r="C35" s="178">
        <v>6</v>
      </c>
      <c r="D35" s="178">
        <v>6</v>
      </c>
      <c r="E35" s="178">
        <f t="shared" si="2"/>
        <v>6</v>
      </c>
      <c r="F35" s="179">
        <v>24000</v>
      </c>
      <c r="G35" s="178">
        <v>3</v>
      </c>
      <c r="H35" s="178">
        <v>3</v>
      </c>
      <c r="I35" s="173">
        <f t="shared" si="0"/>
        <v>10500</v>
      </c>
      <c r="J35" s="173">
        <f t="shared" si="1"/>
        <v>13500</v>
      </c>
      <c r="M35" s="173"/>
      <c r="N35" s="181">
        <v>69500</v>
      </c>
    </row>
    <row r="36" spans="1:14" ht="16.5">
      <c r="A36" s="176" t="s">
        <v>462</v>
      </c>
      <c r="B36" s="177" t="s">
        <v>665</v>
      </c>
      <c r="C36" s="178">
        <v>9</v>
      </c>
      <c r="D36" s="178">
        <v>16</v>
      </c>
      <c r="E36" s="178">
        <f t="shared" si="2"/>
        <v>13</v>
      </c>
      <c r="F36" s="179">
        <v>53500</v>
      </c>
      <c r="G36" s="178">
        <v>5</v>
      </c>
      <c r="H36" s="178">
        <v>8</v>
      </c>
      <c r="I36" s="173">
        <f t="shared" si="0"/>
        <v>17500</v>
      </c>
      <c r="J36" s="173">
        <f t="shared" si="1"/>
        <v>36000</v>
      </c>
      <c r="M36" s="173"/>
      <c r="N36" s="181">
        <v>48000</v>
      </c>
    </row>
    <row r="37" spans="1:14" ht="16.5">
      <c r="A37" s="176" t="s">
        <v>465</v>
      </c>
      <c r="B37" s="177" t="s">
        <v>666</v>
      </c>
      <c r="C37" s="178">
        <v>14</v>
      </c>
      <c r="D37" s="178">
        <v>20</v>
      </c>
      <c r="E37" s="178">
        <f t="shared" si="2"/>
        <v>17</v>
      </c>
      <c r="F37" s="179">
        <v>69500</v>
      </c>
      <c r="G37" s="178">
        <v>7</v>
      </c>
      <c r="H37" s="178">
        <v>10</v>
      </c>
      <c r="I37" s="173">
        <f t="shared" si="0"/>
        <v>24500</v>
      </c>
      <c r="J37" s="173">
        <f t="shared" si="1"/>
        <v>45000</v>
      </c>
      <c r="M37" s="173"/>
      <c r="N37" s="181">
        <v>77500</v>
      </c>
    </row>
    <row r="38" spans="1:14" ht="16.5">
      <c r="A38" s="176" t="s">
        <v>466</v>
      </c>
      <c r="B38" s="177" t="s">
        <v>667</v>
      </c>
      <c r="C38" s="178">
        <v>8</v>
      </c>
      <c r="D38" s="178">
        <v>6</v>
      </c>
      <c r="E38" s="178">
        <f t="shared" si="2"/>
        <v>7</v>
      </c>
      <c r="F38" s="179">
        <v>27500</v>
      </c>
      <c r="G38" s="178">
        <v>4</v>
      </c>
      <c r="H38" s="178">
        <v>3</v>
      </c>
      <c r="I38" s="173">
        <f t="shared" si="0"/>
        <v>14000</v>
      </c>
      <c r="J38" s="173">
        <f t="shared" si="1"/>
        <v>13500</v>
      </c>
      <c r="M38" s="173"/>
      <c r="N38" s="181">
        <v>199000</v>
      </c>
    </row>
    <row r="39" spans="1:14" ht="16.5">
      <c r="A39" s="176" t="s">
        <v>468</v>
      </c>
      <c r="B39" s="177" t="s">
        <v>668</v>
      </c>
      <c r="C39" s="178">
        <v>24</v>
      </c>
      <c r="D39" s="178">
        <v>16</v>
      </c>
      <c r="E39" s="178">
        <f t="shared" si="2"/>
        <v>20</v>
      </c>
      <c r="F39" s="179">
        <v>79000</v>
      </c>
      <c r="G39" s="178">
        <v>11</v>
      </c>
      <c r="H39" s="178">
        <v>9</v>
      </c>
      <c r="I39" s="173">
        <f t="shared" si="0"/>
        <v>38500</v>
      </c>
      <c r="J39" s="173">
        <f t="shared" si="1"/>
        <v>40500</v>
      </c>
      <c r="M39" s="173"/>
      <c r="N39" s="181">
        <v>36500</v>
      </c>
    </row>
    <row r="40" spans="1:14" ht="16.5">
      <c r="A40" s="176" t="s">
        <v>470</v>
      </c>
      <c r="B40" s="177" t="s">
        <v>669</v>
      </c>
      <c r="C40" s="178">
        <v>8</v>
      </c>
      <c r="D40" s="178">
        <v>4</v>
      </c>
      <c r="E40" s="178">
        <f t="shared" si="2"/>
        <v>6</v>
      </c>
      <c r="F40" s="179">
        <v>23000</v>
      </c>
      <c r="G40" s="178">
        <v>4</v>
      </c>
      <c r="H40" s="178">
        <v>2</v>
      </c>
      <c r="I40" s="173">
        <f t="shared" si="0"/>
        <v>14000</v>
      </c>
      <c r="J40" s="173">
        <f t="shared" si="1"/>
        <v>9000</v>
      </c>
      <c r="M40" s="173"/>
      <c r="N40" s="181">
        <v>27500</v>
      </c>
    </row>
    <row r="41" spans="1:14" ht="16.5">
      <c r="A41" s="176" t="s">
        <v>472</v>
      </c>
      <c r="B41" s="177" t="s">
        <v>670</v>
      </c>
      <c r="C41" s="178">
        <v>9</v>
      </c>
      <c r="D41" s="178">
        <v>10</v>
      </c>
      <c r="E41" s="178">
        <f t="shared" si="2"/>
        <v>9</v>
      </c>
      <c r="F41" s="179">
        <v>36500</v>
      </c>
      <c r="G41" s="178">
        <v>4</v>
      </c>
      <c r="H41" s="178">
        <v>5</v>
      </c>
      <c r="I41" s="173">
        <f t="shared" si="0"/>
        <v>14000</v>
      </c>
      <c r="J41" s="173">
        <f t="shared" si="1"/>
        <v>22500</v>
      </c>
      <c r="M41" s="173"/>
      <c r="N41" s="181">
        <v>23000</v>
      </c>
    </row>
    <row r="42" spans="1:14" ht="16.5">
      <c r="A42" s="176" t="s">
        <v>473</v>
      </c>
      <c r="B42" s="177" t="s">
        <v>671</v>
      </c>
      <c r="C42" s="178">
        <v>14</v>
      </c>
      <c r="D42" s="178">
        <v>25</v>
      </c>
      <c r="E42" s="178">
        <f t="shared" si="2"/>
        <v>19</v>
      </c>
      <c r="F42" s="179">
        <v>78500</v>
      </c>
      <c r="G42" s="178">
        <v>7</v>
      </c>
      <c r="H42" s="178">
        <v>12</v>
      </c>
      <c r="I42" s="173">
        <f t="shared" si="0"/>
        <v>24500</v>
      </c>
      <c r="J42" s="173">
        <f t="shared" si="1"/>
        <v>54000</v>
      </c>
      <c r="M42" s="173"/>
      <c r="N42" s="181">
        <v>24000</v>
      </c>
    </row>
    <row r="43" spans="1:14" ht="16.5">
      <c r="A43" s="176" t="s">
        <v>476</v>
      </c>
      <c r="B43" s="177" t="s">
        <v>672</v>
      </c>
      <c r="C43" s="178">
        <v>8</v>
      </c>
      <c r="D43" s="178">
        <v>4</v>
      </c>
      <c r="E43" s="178">
        <f t="shared" si="2"/>
        <v>6</v>
      </c>
      <c r="F43" s="179">
        <v>23000</v>
      </c>
      <c r="G43" s="178">
        <v>4</v>
      </c>
      <c r="H43" s="178">
        <v>2</v>
      </c>
      <c r="I43" s="173">
        <f t="shared" si="0"/>
        <v>14000</v>
      </c>
      <c r="J43" s="173">
        <f t="shared" si="1"/>
        <v>9000</v>
      </c>
      <c r="M43" s="173"/>
      <c r="N43" s="181">
        <v>79000</v>
      </c>
    </row>
    <row r="44" spans="1:14" ht="16.5">
      <c r="A44" s="176" t="s">
        <v>477</v>
      </c>
      <c r="B44" s="177" t="s">
        <v>673</v>
      </c>
      <c r="C44" s="178">
        <v>2</v>
      </c>
      <c r="D44" s="178">
        <v>8</v>
      </c>
      <c r="E44" s="178">
        <f t="shared" si="2"/>
        <v>5</v>
      </c>
      <c r="F44" s="179">
        <v>21500</v>
      </c>
      <c r="G44" s="178">
        <v>1</v>
      </c>
      <c r="H44" s="178">
        <v>4</v>
      </c>
      <c r="I44" s="173">
        <f t="shared" si="0"/>
        <v>3500</v>
      </c>
      <c r="J44" s="173">
        <f t="shared" si="1"/>
        <v>18000</v>
      </c>
      <c r="M44" s="173"/>
      <c r="N44" s="181">
        <v>78500</v>
      </c>
    </row>
    <row r="45" spans="1:14" ht="16.5">
      <c r="A45" s="176" t="s">
        <v>479</v>
      </c>
      <c r="B45" s="177" t="s">
        <v>674</v>
      </c>
      <c r="C45" s="178">
        <v>9</v>
      </c>
      <c r="D45" s="178">
        <v>11</v>
      </c>
      <c r="E45" s="178">
        <f t="shared" si="2"/>
        <v>10</v>
      </c>
      <c r="F45" s="179">
        <v>42000</v>
      </c>
      <c r="G45" s="178">
        <v>3</v>
      </c>
      <c r="H45" s="178">
        <v>7</v>
      </c>
      <c r="I45" s="173">
        <f t="shared" si="0"/>
        <v>10500</v>
      </c>
      <c r="J45" s="173">
        <f t="shared" si="1"/>
        <v>31500</v>
      </c>
      <c r="M45" s="173"/>
      <c r="N45" s="181">
        <v>23000</v>
      </c>
    </row>
    <row r="46" spans="1:14" ht="16.5">
      <c r="A46" s="176" t="s">
        <v>480</v>
      </c>
      <c r="B46" s="177" t="s">
        <v>675</v>
      </c>
      <c r="C46" s="178">
        <v>39</v>
      </c>
      <c r="D46" s="178">
        <v>22</v>
      </c>
      <c r="E46" s="178">
        <f t="shared" si="2"/>
        <v>31</v>
      </c>
      <c r="F46" s="179">
        <v>119500</v>
      </c>
      <c r="G46" s="178">
        <v>20</v>
      </c>
      <c r="H46" s="178">
        <v>11</v>
      </c>
      <c r="I46" s="173">
        <f t="shared" si="0"/>
        <v>70000</v>
      </c>
      <c r="J46" s="173">
        <f t="shared" si="1"/>
        <v>49500</v>
      </c>
      <c r="M46" s="173"/>
      <c r="N46" s="181">
        <v>36500</v>
      </c>
    </row>
    <row r="47" spans="1:14" ht="16.5">
      <c r="A47" s="176" t="s">
        <v>482</v>
      </c>
      <c r="B47" s="177" t="s">
        <v>676</v>
      </c>
      <c r="C47" s="178">
        <v>24</v>
      </c>
      <c r="D47" s="178">
        <v>23</v>
      </c>
      <c r="E47" s="178">
        <f t="shared" si="2"/>
        <v>24</v>
      </c>
      <c r="F47" s="179">
        <v>96000</v>
      </c>
      <c r="G47" s="178">
        <v>12</v>
      </c>
      <c r="H47" s="178">
        <v>12</v>
      </c>
      <c r="I47" s="173">
        <f t="shared" si="0"/>
        <v>42000</v>
      </c>
      <c r="J47" s="173">
        <f t="shared" si="1"/>
        <v>54000</v>
      </c>
      <c r="M47" s="173"/>
      <c r="N47" s="181">
        <v>21500</v>
      </c>
    </row>
    <row r="48" spans="1:14" ht="16.5">
      <c r="A48" s="176" t="s">
        <v>483</v>
      </c>
      <c r="B48" s="177" t="s">
        <v>677</v>
      </c>
      <c r="C48" s="178">
        <v>8</v>
      </c>
      <c r="D48" s="178">
        <v>6</v>
      </c>
      <c r="E48" s="178">
        <f t="shared" si="2"/>
        <v>7</v>
      </c>
      <c r="F48" s="179">
        <v>27500</v>
      </c>
      <c r="G48" s="178">
        <v>4</v>
      </c>
      <c r="H48" s="178">
        <v>3</v>
      </c>
      <c r="I48" s="173">
        <f t="shared" si="0"/>
        <v>14000</v>
      </c>
      <c r="J48" s="173">
        <f t="shared" si="1"/>
        <v>13500</v>
      </c>
      <c r="M48" s="173"/>
      <c r="N48" s="181">
        <v>24000</v>
      </c>
    </row>
    <row r="49" spans="1:14" ht="16.5">
      <c r="A49" s="176" t="s">
        <v>485</v>
      </c>
      <c r="B49" s="177" t="s">
        <v>678</v>
      </c>
      <c r="C49" s="178">
        <v>14</v>
      </c>
      <c r="D49" s="178">
        <v>10</v>
      </c>
      <c r="E49" s="178">
        <f t="shared" si="2"/>
        <v>12</v>
      </c>
      <c r="F49" s="179">
        <v>47000</v>
      </c>
      <c r="G49" s="178">
        <v>7</v>
      </c>
      <c r="H49" s="178">
        <v>5</v>
      </c>
      <c r="I49" s="173">
        <f t="shared" si="0"/>
        <v>24500</v>
      </c>
      <c r="J49" s="173">
        <f t="shared" si="1"/>
        <v>22500</v>
      </c>
      <c r="M49" s="173"/>
      <c r="N49" s="181">
        <v>26000</v>
      </c>
    </row>
    <row r="50" spans="1:14" ht="16.5">
      <c r="A50" s="176" t="s">
        <v>489</v>
      </c>
      <c r="B50" s="177" t="s">
        <v>679</v>
      </c>
      <c r="C50" s="178">
        <v>5</v>
      </c>
      <c r="D50" s="178">
        <v>7</v>
      </c>
      <c r="E50" s="178">
        <f t="shared" si="2"/>
        <v>6</v>
      </c>
      <c r="F50" s="179">
        <v>24000</v>
      </c>
      <c r="G50" s="178">
        <v>3</v>
      </c>
      <c r="H50" s="178">
        <v>3</v>
      </c>
      <c r="I50" s="173">
        <f t="shared" si="0"/>
        <v>10500</v>
      </c>
      <c r="J50" s="173">
        <f t="shared" si="1"/>
        <v>13500</v>
      </c>
      <c r="M50" s="173"/>
      <c r="N50" s="181">
        <v>26000</v>
      </c>
    </row>
    <row r="51" spans="1:14" ht="16.5">
      <c r="A51" s="176" t="s">
        <v>491</v>
      </c>
      <c r="B51" s="177" t="s">
        <v>680</v>
      </c>
      <c r="C51" s="178">
        <v>6</v>
      </c>
      <c r="D51" s="178">
        <v>16</v>
      </c>
      <c r="E51" s="178">
        <f t="shared" si="2"/>
        <v>11</v>
      </c>
      <c r="F51" s="179">
        <v>46500</v>
      </c>
      <c r="G51" s="178">
        <v>3</v>
      </c>
      <c r="H51" s="178">
        <v>8</v>
      </c>
      <c r="I51" s="173">
        <f t="shared" si="0"/>
        <v>10500</v>
      </c>
      <c r="J51" s="173">
        <f t="shared" si="1"/>
        <v>36000</v>
      </c>
      <c r="M51" s="173"/>
      <c r="N51" s="181">
        <v>13500</v>
      </c>
    </row>
    <row r="52" spans="1:14" ht="16.5">
      <c r="A52" s="176" t="s">
        <v>492</v>
      </c>
      <c r="B52" s="177" t="s">
        <v>681</v>
      </c>
      <c r="C52" s="178">
        <v>13</v>
      </c>
      <c r="D52" s="178">
        <v>12</v>
      </c>
      <c r="E52" s="178">
        <f t="shared" si="2"/>
        <v>12</v>
      </c>
      <c r="F52" s="179">
        <v>48000</v>
      </c>
      <c r="G52" s="178">
        <v>6</v>
      </c>
      <c r="H52" s="178">
        <v>6</v>
      </c>
      <c r="I52" s="173">
        <f t="shared" si="0"/>
        <v>21000</v>
      </c>
      <c r="J52" s="173">
        <f t="shared" si="1"/>
        <v>27000</v>
      </c>
      <c r="M52" s="173"/>
      <c r="N52" s="181">
        <v>19500</v>
      </c>
    </row>
    <row r="53" spans="1:14" ht="16.5">
      <c r="A53" s="176" t="s">
        <v>493</v>
      </c>
      <c r="B53" s="177" t="s">
        <v>682</v>
      </c>
      <c r="C53" s="178">
        <v>4</v>
      </c>
      <c r="D53" s="178">
        <v>7</v>
      </c>
      <c r="E53" s="178">
        <f t="shared" si="2"/>
        <v>5</v>
      </c>
      <c r="F53" s="179">
        <v>20500</v>
      </c>
      <c r="G53" s="178">
        <v>2</v>
      </c>
      <c r="H53" s="178">
        <v>3</v>
      </c>
      <c r="I53" s="173">
        <f t="shared" si="0"/>
        <v>7000</v>
      </c>
      <c r="J53" s="173">
        <f t="shared" si="1"/>
        <v>13500</v>
      </c>
      <c r="M53" s="173"/>
      <c r="N53" s="181">
        <v>20500</v>
      </c>
    </row>
    <row r="54" spans="1:14" ht="16.5">
      <c r="A54" s="176" t="s">
        <v>494</v>
      </c>
      <c r="B54" s="177" t="s">
        <v>683</v>
      </c>
      <c r="C54" s="178">
        <v>7</v>
      </c>
      <c r="D54" s="178">
        <v>7</v>
      </c>
      <c r="E54" s="178">
        <f t="shared" si="2"/>
        <v>7</v>
      </c>
      <c r="F54" s="179">
        <v>28500</v>
      </c>
      <c r="G54" s="178">
        <v>3</v>
      </c>
      <c r="H54" s="178">
        <v>4</v>
      </c>
      <c r="I54" s="173">
        <f t="shared" si="0"/>
        <v>10500</v>
      </c>
      <c r="J54" s="173">
        <f t="shared" si="1"/>
        <v>18000</v>
      </c>
      <c r="M54" s="173"/>
      <c r="N54" s="181">
        <v>15000</v>
      </c>
    </row>
    <row r="55" spans="1:14" ht="16.5">
      <c r="A55" s="176" t="s">
        <v>495</v>
      </c>
      <c r="B55" s="177" t="s">
        <v>684</v>
      </c>
      <c r="C55" s="178">
        <v>6</v>
      </c>
      <c r="D55" s="178">
        <v>6</v>
      </c>
      <c r="E55" s="178">
        <f t="shared" si="2"/>
        <v>6</v>
      </c>
      <c r="F55" s="179">
        <v>24000</v>
      </c>
      <c r="G55" s="178">
        <v>3</v>
      </c>
      <c r="H55" s="178">
        <v>3</v>
      </c>
      <c r="I55" s="173">
        <f t="shared" si="0"/>
        <v>10500</v>
      </c>
      <c r="J55" s="173">
        <f t="shared" si="1"/>
        <v>13500</v>
      </c>
      <c r="M55" s="173"/>
      <c r="N55" s="181">
        <v>26500</v>
      </c>
    </row>
    <row r="56" spans="1:14" ht="16.5">
      <c r="A56" s="176" t="s">
        <v>497</v>
      </c>
      <c r="B56" s="177" t="s">
        <v>685</v>
      </c>
      <c r="C56" s="178">
        <v>6</v>
      </c>
      <c r="D56" s="178">
        <v>5</v>
      </c>
      <c r="E56" s="178">
        <f t="shared" si="2"/>
        <v>5</v>
      </c>
      <c r="F56" s="179">
        <v>19500</v>
      </c>
      <c r="G56" s="178">
        <v>3</v>
      </c>
      <c r="H56" s="178">
        <v>2</v>
      </c>
      <c r="I56" s="173">
        <f t="shared" si="0"/>
        <v>10500</v>
      </c>
      <c r="J56" s="173">
        <f t="shared" si="1"/>
        <v>9000</v>
      </c>
      <c r="M56" s="173"/>
      <c r="N56" s="181">
        <v>23000</v>
      </c>
    </row>
    <row r="57" spans="1:14" ht="16.5">
      <c r="A57" s="176" t="s">
        <v>498</v>
      </c>
      <c r="B57" s="177" t="s">
        <v>686</v>
      </c>
      <c r="C57" s="178">
        <v>4</v>
      </c>
      <c r="D57" s="178">
        <v>9</v>
      </c>
      <c r="E57" s="178">
        <f t="shared" si="2"/>
        <v>6</v>
      </c>
      <c r="F57" s="179">
        <v>25000</v>
      </c>
      <c r="G57" s="178">
        <v>2</v>
      </c>
      <c r="H57" s="178">
        <v>4</v>
      </c>
      <c r="I57" s="173">
        <f t="shared" si="0"/>
        <v>7000</v>
      </c>
      <c r="J57" s="173">
        <f t="shared" si="1"/>
        <v>18000</v>
      </c>
      <c r="M57" s="173"/>
      <c r="N57" s="181">
        <v>20500</v>
      </c>
    </row>
    <row r="58" spans="1:14" ht="16.5">
      <c r="A58" s="176" t="s">
        <v>499</v>
      </c>
      <c r="B58" s="177" t="s">
        <v>687</v>
      </c>
      <c r="C58" s="178">
        <v>5</v>
      </c>
      <c r="D58" s="178">
        <v>5</v>
      </c>
      <c r="E58" s="178">
        <f t="shared" si="2"/>
        <v>5</v>
      </c>
      <c r="F58" s="179">
        <v>20500</v>
      </c>
      <c r="G58" s="178">
        <v>2</v>
      </c>
      <c r="H58" s="178">
        <v>3</v>
      </c>
      <c r="I58" s="173">
        <f t="shared" si="0"/>
        <v>7000</v>
      </c>
      <c r="J58" s="173">
        <f t="shared" si="1"/>
        <v>13500</v>
      </c>
      <c r="M58" s="173"/>
      <c r="N58" s="181">
        <v>24000</v>
      </c>
    </row>
    <row r="59" spans="1:14" ht="16.5">
      <c r="A59" s="176" t="s">
        <v>501</v>
      </c>
      <c r="B59" s="177" t="s">
        <v>688</v>
      </c>
      <c r="C59" s="178">
        <v>4</v>
      </c>
      <c r="D59" s="178">
        <v>8</v>
      </c>
      <c r="E59" s="178">
        <f t="shared" si="2"/>
        <v>6</v>
      </c>
      <c r="F59" s="179">
        <v>25000</v>
      </c>
      <c r="G59" s="178">
        <v>2</v>
      </c>
      <c r="H59" s="178">
        <v>4</v>
      </c>
      <c r="I59" s="173">
        <f t="shared" si="0"/>
        <v>7000</v>
      </c>
      <c r="J59" s="173">
        <f t="shared" si="1"/>
        <v>18000</v>
      </c>
      <c r="M59" s="173"/>
      <c r="N59" s="181">
        <v>24000</v>
      </c>
    </row>
    <row r="60" spans="1:14" ht="16.5">
      <c r="A60" s="176" t="s">
        <v>503</v>
      </c>
      <c r="B60" s="177" t="s">
        <v>689</v>
      </c>
      <c r="C60" s="178">
        <v>4</v>
      </c>
      <c r="D60" s="178">
        <v>7</v>
      </c>
      <c r="E60" s="178">
        <f t="shared" si="2"/>
        <v>6</v>
      </c>
      <c r="F60" s="179">
        <v>25000</v>
      </c>
      <c r="G60" s="184">
        <v>2</v>
      </c>
      <c r="H60" s="184">
        <v>4</v>
      </c>
      <c r="I60" s="173">
        <f t="shared" si="0"/>
        <v>7000</v>
      </c>
      <c r="J60" s="173">
        <f t="shared" si="1"/>
        <v>18000</v>
      </c>
      <c r="M60" s="173"/>
      <c r="N60" s="181">
        <v>46500</v>
      </c>
    </row>
    <row r="61" spans="1:14" ht="16.5">
      <c r="A61" s="176" t="s">
        <v>505</v>
      </c>
      <c r="B61" s="177" t="s">
        <v>690</v>
      </c>
      <c r="C61" s="178">
        <v>8</v>
      </c>
      <c r="D61" s="178">
        <v>10</v>
      </c>
      <c r="E61" s="178">
        <f t="shared" si="2"/>
        <v>9</v>
      </c>
      <c r="F61" s="179">
        <v>36500</v>
      </c>
      <c r="G61" s="178">
        <v>4</v>
      </c>
      <c r="H61" s="178">
        <v>5</v>
      </c>
      <c r="I61" s="173">
        <f t="shared" si="0"/>
        <v>14000</v>
      </c>
      <c r="J61" s="173">
        <f t="shared" si="1"/>
        <v>22500</v>
      </c>
      <c r="M61" s="173"/>
      <c r="N61" s="181">
        <v>48000</v>
      </c>
    </row>
    <row r="62" spans="1:14" ht="16.5">
      <c r="A62" s="176" t="s">
        <v>506</v>
      </c>
      <c r="B62" s="177" t="s">
        <v>691</v>
      </c>
      <c r="C62" s="178">
        <v>3</v>
      </c>
      <c r="D62" s="178">
        <v>6</v>
      </c>
      <c r="E62" s="178">
        <f t="shared" si="2"/>
        <v>4</v>
      </c>
      <c r="F62" s="179">
        <v>16000</v>
      </c>
      <c r="G62" s="178">
        <v>2</v>
      </c>
      <c r="H62" s="178">
        <v>2</v>
      </c>
      <c r="I62" s="173">
        <f t="shared" si="0"/>
        <v>7000</v>
      </c>
      <c r="J62" s="173">
        <f t="shared" si="1"/>
        <v>9000</v>
      </c>
      <c r="M62" s="173"/>
      <c r="N62" s="181">
        <v>96000</v>
      </c>
    </row>
    <row r="63" spans="1:14" ht="16.5">
      <c r="A63" s="176" t="s">
        <v>507</v>
      </c>
      <c r="B63" s="177" t="s">
        <v>692</v>
      </c>
      <c r="C63" s="178">
        <v>1</v>
      </c>
      <c r="D63" s="178">
        <v>4</v>
      </c>
      <c r="E63" s="178">
        <f t="shared" si="2"/>
        <v>3</v>
      </c>
      <c r="F63" s="179">
        <v>12500</v>
      </c>
      <c r="G63" s="178">
        <v>1</v>
      </c>
      <c r="H63" s="178">
        <v>2</v>
      </c>
      <c r="I63" s="173">
        <f t="shared" si="0"/>
        <v>3500</v>
      </c>
      <c r="J63" s="173">
        <f t="shared" si="1"/>
        <v>9000</v>
      </c>
      <c r="M63" s="173"/>
      <c r="N63" s="181">
        <v>27500</v>
      </c>
    </row>
    <row r="64" spans="1:14" ht="16.5">
      <c r="A64" s="176" t="s">
        <v>508</v>
      </c>
      <c r="B64" s="177" t="s">
        <v>693</v>
      </c>
      <c r="C64" s="178">
        <v>3</v>
      </c>
      <c r="D64" s="178">
        <v>6</v>
      </c>
      <c r="E64" s="178">
        <f t="shared" si="2"/>
        <v>5</v>
      </c>
      <c r="F64" s="179">
        <v>20500</v>
      </c>
      <c r="G64" s="178">
        <v>2</v>
      </c>
      <c r="H64" s="178">
        <v>3</v>
      </c>
      <c r="I64" s="173">
        <f t="shared" si="0"/>
        <v>7000</v>
      </c>
      <c r="J64" s="173">
        <f t="shared" si="1"/>
        <v>13500</v>
      </c>
      <c r="M64" s="173"/>
      <c r="N64" s="181">
        <v>42000</v>
      </c>
    </row>
    <row r="65" spans="1:14" ht="16.5">
      <c r="A65" s="176" t="s">
        <v>510</v>
      </c>
      <c r="B65" s="177" t="s">
        <v>694</v>
      </c>
      <c r="C65" s="178">
        <v>5</v>
      </c>
      <c r="D65" s="178">
        <v>6</v>
      </c>
      <c r="E65" s="178">
        <f t="shared" si="2"/>
        <v>6</v>
      </c>
      <c r="F65" s="179">
        <v>24000</v>
      </c>
      <c r="G65" s="178">
        <v>3</v>
      </c>
      <c r="H65" s="178">
        <v>3</v>
      </c>
      <c r="I65" s="173">
        <f t="shared" si="0"/>
        <v>10500</v>
      </c>
      <c r="J65" s="173">
        <f t="shared" si="1"/>
        <v>13500</v>
      </c>
      <c r="M65" s="173"/>
      <c r="N65" s="181">
        <v>119500</v>
      </c>
    </row>
    <row r="66" spans="1:14" ht="16.5">
      <c r="A66" s="176" t="s">
        <v>512</v>
      </c>
      <c r="B66" s="177" t="s">
        <v>695</v>
      </c>
      <c r="C66" s="178">
        <v>6</v>
      </c>
      <c r="D66" s="178">
        <v>6</v>
      </c>
      <c r="E66" s="178">
        <f t="shared" si="2"/>
        <v>6</v>
      </c>
      <c r="F66" s="179">
        <v>25000</v>
      </c>
      <c r="G66" s="178">
        <v>2</v>
      </c>
      <c r="H66" s="178">
        <v>4</v>
      </c>
      <c r="I66" s="173">
        <f t="shared" si="0"/>
        <v>7000</v>
      </c>
      <c r="J66" s="173">
        <f t="shared" si="1"/>
        <v>18000</v>
      </c>
      <c r="M66" s="173"/>
      <c r="N66" s="181">
        <v>24000</v>
      </c>
    </row>
    <row r="67" spans="1:14" ht="16.5">
      <c r="A67" s="176" t="s">
        <v>513</v>
      </c>
      <c r="B67" s="177" t="s">
        <v>514</v>
      </c>
      <c r="C67" s="178">
        <v>7</v>
      </c>
      <c r="D67" s="178">
        <v>6</v>
      </c>
      <c r="E67" s="178">
        <f t="shared" si="2"/>
        <v>6</v>
      </c>
      <c r="F67" s="179">
        <v>24000</v>
      </c>
      <c r="G67" s="178">
        <v>3</v>
      </c>
      <c r="H67" s="178">
        <v>3</v>
      </c>
      <c r="I67" s="173">
        <f t="shared" si="0"/>
        <v>10500</v>
      </c>
      <c r="J67" s="173">
        <f t="shared" si="1"/>
        <v>13500</v>
      </c>
      <c r="M67" s="173"/>
      <c r="N67" s="181">
        <v>47000</v>
      </c>
    </row>
    <row r="68" spans="1:14" ht="16.5">
      <c r="A68" s="176" t="s">
        <v>515</v>
      </c>
      <c r="B68" s="177" t="s">
        <v>696</v>
      </c>
      <c r="C68" s="178">
        <v>5</v>
      </c>
      <c r="D68" s="178">
        <v>4</v>
      </c>
      <c r="E68" s="178">
        <f t="shared" si="2"/>
        <v>5</v>
      </c>
      <c r="F68" s="179">
        <v>19500</v>
      </c>
      <c r="G68" s="178">
        <v>3</v>
      </c>
      <c r="H68" s="178">
        <v>2</v>
      </c>
      <c r="I68" s="173">
        <f t="shared" si="0"/>
        <v>10500</v>
      </c>
      <c r="J68" s="173">
        <f t="shared" si="1"/>
        <v>9000</v>
      </c>
      <c r="M68" s="173"/>
      <c r="N68" s="181">
        <v>20500</v>
      </c>
    </row>
    <row r="69" spans="1:14" ht="16.5">
      <c r="A69" s="176" t="s">
        <v>516</v>
      </c>
      <c r="B69" s="177" t="s">
        <v>697</v>
      </c>
      <c r="C69" s="178">
        <v>2</v>
      </c>
      <c r="D69" s="178">
        <v>8</v>
      </c>
      <c r="E69" s="178">
        <f t="shared" si="2"/>
        <v>5</v>
      </c>
      <c r="F69" s="179">
        <v>21500</v>
      </c>
      <c r="G69" s="178">
        <v>1</v>
      </c>
      <c r="H69" s="178">
        <v>4</v>
      </c>
      <c r="I69" s="173">
        <f t="shared" ref="I69:I130" si="3">G69*3500</f>
        <v>3500</v>
      </c>
      <c r="J69" s="173">
        <f t="shared" ref="J69:J130" si="4">H69*4500</f>
        <v>18000</v>
      </c>
      <c r="M69" s="173"/>
      <c r="N69" s="181">
        <v>25000</v>
      </c>
    </row>
    <row r="70" spans="1:14" ht="16.5">
      <c r="A70" s="176" t="s">
        <v>517</v>
      </c>
      <c r="B70" s="177" t="s">
        <v>698</v>
      </c>
      <c r="C70" s="178">
        <v>12</v>
      </c>
      <c r="D70" s="178">
        <v>6</v>
      </c>
      <c r="E70" s="178">
        <f t="shared" ref="E70:E130" si="5">G70+H70</f>
        <v>9</v>
      </c>
      <c r="F70" s="179">
        <v>34500</v>
      </c>
      <c r="G70" s="178">
        <v>6</v>
      </c>
      <c r="H70" s="178">
        <v>3</v>
      </c>
      <c r="I70" s="173">
        <f t="shared" si="3"/>
        <v>21000</v>
      </c>
      <c r="J70" s="173">
        <f t="shared" si="4"/>
        <v>13500</v>
      </c>
      <c r="M70" s="173"/>
      <c r="N70" s="181">
        <v>20500</v>
      </c>
    </row>
    <row r="71" spans="1:14" ht="16.5">
      <c r="A71" s="176" t="s">
        <v>518</v>
      </c>
      <c r="B71" s="177" t="s">
        <v>699</v>
      </c>
      <c r="C71" s="178">
        <v>5</v>
      </c>
      <c r="D71" s="178">
        <v>3</v>
      </c>
      <c r="E71" s="178">
        <f t="shared" si="5"/>
        <v>4</v>
      </c>
      <c r="F71" s="179">
        <v>16000</v>
      </c>
      <c r="G71" s="178">
        <v>2</v>
      </c>
      <c r="H71" s="178">
        <v>2</v>
      </c>
      <c r="I71" s="173">
        <f t="shared" si="3"/>
        <v>7000</v>
      </c>
      <c r="J71" s="173">
        <f t="shared" si="4"/>
        <v>9000</v>
      </c>
      <c r="M71" s="173"/>
      <c r="N71" s="181">
        <v>25000</v>
      </c>
    </row>
    <row r="72" spans="1:14" ht="16.5">
      <c r="A72" s="176" t="s">
        <v>519</v>
      </c>
      <c r="B72" s="177" t="s">
        <v>700</v>
      </c>
      <c r="C72" s="178">
        <v>2</v>
      </c>
      <c r="D72" s="178">
        <v>2</v>
      </c>
      <c r="E72" s="178">
        <f t="shared" si="5"/>
        <v>3</v>
      </c>
      <c r="F72" s="179">
        <v>11500</v>
      </c>
      <c r="G72" s="178">
        <v>2</v>
      </c>
      <c r="H72" s="178">
        <v>1</v>
      </c>
      <c r="I72" s="173">
        <f t="shared" si="3"/>
        <v>7000</v>
      </c>
      <c r="J72" s="173">
        <f t="shared" si="4"/>
        <v>4500</v>
      </c>
      <c r="M72" s="173"/>
      <c r="N72" s="181">
        <v>25000</v>
      </c>
    </row>
    <row r="73" spans="1:14" ht="16.5">
      <c r="A73" s="176" t="s">
        <v>522</v>
      </c>
      <c r="B73" s="177" t="s">
        <v>701</v>
      </c>
      <c r="C73" s="178">
        <v>1</v>
      </c>
      <c r="D73" s="178">
        <v>5</v>
      </c>
      <c r="E73" s="178">
        <f t="shared" si="5"/>
        <v>3</v>
      </c>
      <c r="F73" s="179">
        <v>13500</v>
      </c>
      <c r="G73" s="178">
        <v>0</v>
      </c>
      <c r="H73" s="178">
        <v>3</v>
      </c>
      <c r="I73" s="173">
        <f t="shared" si="3"/>
        <v>0</v>
      </c>
      <c r="J73" s="173">
        <f t="shared" si="4"/>
        <v>13500</v>
      </c>
      <c r="M73" s="173"/>
      <c r="N73" s="181">
        <v>28500</v>
      </c>
    </row>
    <row r="74" spans="1:14" ht="16.5">
      <c r="A74" s="176" t="s">
        <v>524</v>
      </c>
      <c r="B74" s="177" t="s">
        <v>702</v>
      </c>
      <c r="C74" s="178">
        <v>4</v>
      </c>
      <c r="D74" s="178">
        <v>4</v>
      </c>
      <c r="E74" s="178">
        <f t="shared" si="5"/>
        <v>4</v>
      </c>
      <c r="F74" s="179">
        <v>16000</v>
      </c>
      <c r="G74" s="178">
        <v>2</v>
      </c>
      <c r="H74" s="178">
        <v>2</v>
      </c>
      <c r="I74" s="173">
        <f t="shared" si="3"/>
        <v>7000</v>
      </c>
      <c r="J74" s="173">
        <f t="shared" si="4"/>
        <v>9000</v>
      </c>
      <c r="M74" s="173"/>
      <c r="N74" s="181">
        <v>19500</v>
      </c>
    </row>
    <row r="75" spans="1:14" ht="16.5">
      <c r="A75" s="176" t="s">
        <v>526</v>
      </c>
      <c r="B75" s="177" t="s">
        <v>703</v>
      </c>
      <c r="C75" s="178">
        <v>1</v>
      </c>
      <c r="D75" s="178">
        <v>6</v>
      </c>
      <c r="E75" s="178">
        <f t="shared" si="5"/>
        <v>4</v>
      </c>
      <c r="F75" s="179">
        <v>17000</v>
      </c>
      <c r="G75" s="178">
        <v>1</v>
      </c>
      <c r="H75" s="178">
        <v>3</v>
      </c>
      <c r="I75" s="173">
        <f t="shared" si="3"/>
        <v>3500</v>
      </c>
      <c r="J75" s="173">
        <f t="shared" si="4"/>
        <v>13500</v>
      </c>
      <c r="M75" s="173"/>
      <c r="N75" s="181">
        <v>24000</v>
      </c>
    </row>
    <row r="76" spans="1:14" ht="16.5">
      <c r="A76" s="176" t="s">
        <v>527</v>
      </c>
      <c r="B76" s="177" t="s">
        <v>704</v>
      </c>
      <c r="C76" s="178">
        <v>4</v>
      </c>
      <c r="D76" s="178">
        <v>2</v>
      </c>
      <c r="E76" s="178">
        <f t="shared" si="5"/>
        <v>3</v>
      </c>
      <c r="F76" s="179">
        <v>11500</v>
      </c>
      <c r="G76" s="178">
        <v>2</v>
      </c>
      <c r="H76" s="178">
        <v>1</v>
      </c>
      <c r="I76" s="173">
        <f t="shared" si="3"/>
        <v>7000</v>
      </c>
      <c r="J76" s="173">
        <f t="shared" si="4"/>
        <v>4500</v>
      </c>
      <c r="M76" s="173"/>
      <c r="N76" s="181">
        <v>16000</v>
      </c>
    </row>
    <row r="77" spans="1:14" ht="16.5">
      <c r="A77" s="176" t="s">
        <v>529</v>
      </c>
      <c r="B77" s="177" t="s">
        <v>705</v>
      </c>
      <c r="C77" s="178">
        <v>5</v>
      </c>
      <c r="D77" s="178">
        <v>4</v>
      </c>
      <c r="E77" s="178">
        <f t="shared" si="5"/>
        <v>5</v>
      </c>
      <c r="F77" s="179">
        <v>19500</v>
      </c>
      <c r="G77" s="178">
        <v>3</v>
      </c>
      <c r="H77" s="178">
        <v>2</v>
      </c>
      <c r="I77" s="173">
        <f t="shared" si="3"/>
        <v>10500</v>
      </c>
      <c r="J77" s="173">
        <f t="shared" si="4"/>
        <v>9000</v>
      </c>
      <c r="M77" s="173"/>
      <c r="N77" s="181">
        <v>24000</v>
      </c>
    </row>
    <row r="78" spans="1:14" ht="16.5">
      <c r="A78" s="176" t="s">
        <v>531</v>
      </c>
      <c r="B78" s="177" t="s">
        <v>706</v>
      </c>
      <c r="C78" s="178">
        <v>3</v>
      </c>
      <c r="D78" s="178">
        <v>3</v>
      </c>
      <c r="E78" s="178">
        <f t="shared" si="5"/>
        <v>3</v>
      </c>
      <c r="F78" s="179">
        <v>12500</v>
      </c>
      <c r="G78" s="178">
        <v>1</v>
      </c>
      <c r="H78" s="178">
        <v>2</v>
      </c>
      <c r="I78" s="173">
        <f t="shared" si="3"/>
        <v>3500</v>
      </c>
      <c r="J78" s="173">
        <f t="shared" si="4"/>
        <v>9000</v>
      </c>
      <c r="M78" s="173"/>
      <c r="N78" s="181">
        <v>12500</v>
      </c>
    </row>
    <row r="79" spans="1:14" ht="16.5">
      <c r="A79" s="176" t="s">
        <v>534</v>
      </c>
      <c r="B79" s="177" t="s">
        <v>707</v>
      </c>
      <c r="C79" s="178">
        <v>1</v>
      </c>
      <c r="D79" s="178">
        <v>5</v>
      </c>
      <c r="E79" s="178">
        <f t="shared" si="5"/>
        <v>3</v>
      </c>
      <c r="F79" s="179">
        <v>12500</v>
      </c>
      <c r="G79" s="184">
        <v>1</v>
      </c>
      <c r="H79" s="184">
        <v>2</v>
      </c>
      <c r="I79" s="173">
        <f t="shared" si="3"/>
        <v>3500</v>
      </c>
      <c r="J79" s="173">
        <f t="shared" si="4"/>
        <v>9000</v>
      </c>
      <c r="M79" s="173"/>
      <c r="N79" s="181">
        <v>20500</v>
      </c>
    </row>
    <row r="80" spans="1:14" ht="16.5">
      <c r="A80" s="176" t="s">
        <v>536</v>
      </c>
      <c r="B80" s="177" t="s">
        <v>708</v>
      </c>
      <c r="C80" s="178">
        <v>1</v>
      </c>
      <c r="D80" s="178">
        <v>4</v>
      </c>
      <c r="E80" s="178">
        <f t="shared" si="5"/>
        <v>3</v>
      </c>
      <c r="F80" s="179">
        <v>12500</v>
      </c>
      <c r="G80" s="178">
        <v>1</v>
      </c>
      <c r="H80" s="178">
        <v>2</v>
      </c>
      <c r="I80" s="173">
        <f t="shared" si="3"/>
        <v>3500</v>
      </c>
      <c r="J80" s="173">
        <f t="shared" si="4"/>
        <v>9000</v>
      </c>
      <c r="M80" s="173"/>
      <c r="N80" s="181">
        <v>25000</v>
      </c>
    </row>
    <row r="81" spans="1:14" ht="16.5">
      <c r="A81" s="176" t="s">
        <v>539</v>
      </c>
      <c r="B81" s="177" t="s">
        <v>709</v>
      </c>
      <c r="C81" s="178">
        <v>22</v>
      </c>
      <c r="D81" s="178">
        <v>10</v>
      </c>
      <c r="E81" s="178">
        <f t="shared" si="5"/>
        <v>15</v>
      </c>
      <c r="F81" s="179">
        <v>56500</v>
      </c>
      <c r="G81" s="178">
        <v>11</v>
      </c>
      <c r="H81" s="178">
        <v>4</v>
      </c>
      <c r="I81" s="173">
        <f t="shared" si="3"/>
        <v>38500</v>
      </c>
      <c r="J81" s="173">
        <f t="shared" si="4"/>
        <v>18000</v>
      </c>
      <c r="M81" s="173"/>
      <c r="N81" s="181">
        <v>36500</v>
      </c>
    </row>
    <row r="82" spans="1:14" ht="16.5">
      <c r="A82" s="176" t="s">
        <v>541</v>
      </c>
      <c r="B82" s="177" t="s">
        <v>710</v>
      </c>
      <c r="C82" s="178">
        <v>2</v>
      </c>
      <c r="D82" s="178">
        <v>5</v>
      </c>
      <c r="E82" s="178">
        <f t="shared" si="5"/>
        <v>4</v>
      </c>
      <c r="F82" s="179">
        <v>17000</v>
      </c>
      <c r="G82" s="178">
        <v>1</v>
      </c>
      <c r="H82" s="178">
        <v>3</v>
      </c>
      <c r="I82" s="173">
        <f t="shared" si="3"/>
        <v>3500</v>
      </c>
      <c r="J82" s="173">
        <f t="shared" si="4"/>
        <v>13500</v>
      </c>
      <c r="M82" s="173"/>
      <c r="N82" s="181">
        <v>21500</v>
      </c>
    </row>
    <row r="83" spans="1:14" ht="16.5">
      <c r="A83" s="176" t="s">
        <v>542</v>
      </c>
      <c r="B83" s="177" t="s">
        <v>711</v>
      </c>
      <c r="C83" s="178">
        <v>6</v>
      </c>
      <c r="D83" s="178">
        <v>1</v>
      </c>
      <c r="E83" s="178">
        <f t="shared" si="5"/>
        <v>3</v>
      </c>
      <c r="F83" s="179">
        <v>11500</v>
      </c>
      <c r="G83" s="178">
        <v>2</v>
      </c>
      <c r="H83" s="178">
        <v>1</v>
      </c>
      <c r="I83" s="173">
        <f t="shared" si="3"/>
        <v>7000</v>
      </c>
      <c r="J83" s="173">
        <f t="shared" si="4"/>
        <v>4500</v>
      </c>
      <c r="M83" s="173"/>
      <c r="N83" s="181">
        <v>16000</v>
      </c>
    </row>
    <row r="84" spans="1:14" ht="16.5">
      <c r="A84" s="176" t="s">
        <v>545</v>
      </c>
      <c r="B84" s="177" t="s">
        <v>712</v>
      </c>
      <c r="C84" s="178">
        <v>2</v>
      </c>
      <c r="D84" s="178">
        <v>4</v>
      </c>
      <c r="E84" s="178">
        <f t="shared" si="5"/>
        <v>3</v>
      </c>
      <c r="F84" s="179">
        <v>12500</v>
      </c>
      <c r="G84" s="178">
        <v>1</v>
      </c>
      <c r="H84" s="178">
        <v>2</v>
      </c>
      <c r="I84" s="173">
        <f t="shared" si="3"/>
        <v>3500</v>
      </c>
      <c r="J84" s="173">
        <f t="shared" si="4"/>
        <v>9000</v>
      </c>
      <c r="M84" s="173"/>
      <c r="N84" s="181">
        <v>19500</v>
      </c>
    </row>
    <row r="85" spans="1:14" ht="16.5">
      <c r="A85" s="176" t="s">
        <v>546</v>
      </c>
      <c r="B85" s="177" t="s">
        <v>713</v>
      </c>
      <c r="C85" s="178">
        <v>2</v>
      </c>
      <c r="D85" s="178">
        <v>1</v>
      </c>
      <c r="E85" s="178">
        <f t="shared" si="5"/>
        <v>2</v>
      </c>
      <c r="F85" s="179">
        <v>8000</v>
      </c>
      <c r="G85" s="178">
        <v>1</v>
      </c>
      <c r="H85" s="178">
        <v>1</v>
      </c>
      <c r="I85" s="173">
        <f t="shared" si="3"/>
        <v>3500</v>
      </c>
      <c r="J85" s="173">
        <f t="shared" si="4"/>
        <v>4500</v>
      </c>
      <c r="M85" s="173"/>
      <c r="N85" s="181">
        <v>24000</v>
      </c>
    </row>
    <row r="86" spans="1:14" ht="16.5">
      <c r="A86" s="176" t="s">
        <v>548</v>
      </c>
      <c r="B86" s="177" t="s">
        <v>714</v>
      </c>
      <c r="C86" s="178">
        <v>4</v>
      </c>
      <c r="D86" s="178">
        <v>1</v>
      </c>
      <c r="E86" s="178">
        <f t="shared" si="5"/>
        <v>3</v>
      </c>
      <c r="F86" s="179">
        <v>11500</v>
      </c>
      <c r="G86" s="178">
        <v>2</v>
      </c>
      <c r="H86" s="178">
        <v>1</v>
      </c>
      <c r="I86" s="173">
        <f t="shared" si="3"/>
        <v>7000</v>
      </c>
      <c r="J86" s="173">
        <f t="shared" si="4"/>
        <v>4500</v>
      </c>
      <c r="M86" s="173"/>
      <c r="N86" s="181">
        <v>16000</v>
      </c>
    </row>
    <row r="87" spans="1:14" ht="16.5">
      <c r="A87" s="176" t="s">
        <v>550</v>
      </c>
      <c r="B87" s="177" t="s">
        <v>715</v>
      </c>
      <c r="C87" s="178">
        <v>1</v>
      </c>
      <c r="D87" s="178">
        <v>4</v>
      </c>
      <c r="E87" s="178">
        <f t="shared" si="5"/>
        <v>3</v>
      </c>
      <c r="F87" s="179">
        <v>12500</v>
      </c>
      <c r="G87" s="178">
        <v>1</v>
      </c>
      <c r="H87" s="178">
        <v>2</v>
      </c>
      <c r="I87" s="173">
        <f t="shared" si="3"/>
        <v>3500</v>
      </c>
      <c r="J87" s="173">
        <f t="shared" si="4"/>
        <v>9000</v>
      </c>
      <c r="M87" s="173"/>
      <c r="N87" s="181">
        <v>12500</v>
      </c>
    </row>
    <row r="88" spans="1:14" ht="16.5">
      <c r="A88" s="176" t="s">
        <v>552</v>
      </c>
      <c r="B88" s="177" t="s">
        <v>716</v>
      </c>
      <c r="C88" s="178">
        <v>10</v>
      </c>
      <c r="D88" s="178">
        <v>11</v>
      </c>
      <c r="E88" s="178">
        <f t="shared" si="5"/>
        <v>10</v>
      </c>
      <c r="F88" s="179">
        <v>40000</v>
      </c>
      <c r="G88" s="178">
        <v>5</v>
      </c>
      <c r="H88" s="178">
        <v>5</v>
      </c>
      <c r="I88" s="173">
        <f t="shared" si="3"/>
        <v>17500</v>
      </c>
      <c r="J88" s="173">
        <f t="shared" si="4"/>
        <v>22500</v>
      </c>
      <c r="M88" s="173"/>
      <c r="N88" s="181">
        <v>12500</v>
      </c>
    </row>
    <row r="89" spans="1:14" ht="16.5">
      <c r="A89" s="176" t="s">
        <v>553</v>
      </c>
      <c r="B89" s="177" t="s">
        <v>717</v>
      </c>
      <c r="C89" s="178">
        <v>1</v>
      </c>
      <c r="D89" s="178">
        <v>3</v>
      </c>
      <c r="E89" s="178">
        <f t="shared" si="5"/>
        <v>2</v>
      </c>
      <c r="F89" s="179">
        <v>9000</v>
      </c>
      <c r="G89" s="178">
        <v>0</v>
      </c>
      <c r="H89" s="178">
        <v>2</v>
      </c>
      <c r="I89" s="173">
        <f t="shared" si="3"/>
        <v>0</v>
      </c>
      <c r="J89" s="173">
        <f t="shared" si="4"/>
        <v>9000</v>
      </c>
      <c r="M89" s="173"/>
      <c r="N89" s="181">
        <v>12500</v>
      </c>
    </row>
    <row r="90" spans="1:14" ht="16.5">
      <c r="A90" s="176" t="s">
        <v>554</v>
      </c>
      <c r="B90" s="177" t="s">
        <v>718</v>
      </c>
      <c r="C90" s="178">
        <v>2</v>
      </c>
      <c r="D90" s="178">
        <v>5</v>
      </c>
      <c r="E90" s="178">
        <f t="shared" si="5"/>
        <v>3</v>
      </c>
      <c r="F90" s="179">
        <v>12500</v>
      </c>
      <c r="G90" s="178">
        <v>1</v>
      </c>
      <c r="H90" s="178">
        <v>2</v>
      </c>
      <c r="I90" s="173">
        <f t="shared" si="3"/>
        <v>3500</v>
      </c>
      <c r="J90" s="173">
        <f t="shared" si="4"/>
        <v>9000</v>
      </c>
      <c r="M90" s="173"/>
      <c r="N90" s="181">
        <v>19500</v>
      </c>
    </row>
    <row r="91" spans="1:14" ht="16.5">
      <c r="A91" s="176" t="s">
        <v>556</v>
      </c>
      <c r="B91" s="177" t="s">
        <v>719</v>
      </c>
      <c r="C91" s="178">
        <v>4</v>
      </c>
      <c r="D91" s="178">
        <v>6</v>
      </c>
      <c r="E91" s="178">
        <f t="shared" si="5"/>
        <v>5</v>
      </c>
      <c r="F91" s="179">
        <v>20500</v>
      </c>
      <c r="G91" s="178">
        <v>2</v>
      </c>
      <c r="H91" s="178">
        <v>3</v>
      </c>
      <c r="I91" s="173">
        <f t="shared" si="3"/>
        <v>7000</v>
      </c>
      <c r="J91" s="173">
        <f t="shared" si="4"/>
        <v>13500</v>
      </c>
      <c r="M91" s="173"/>
      <c r="N91" s="181">
        <v>16000</v>
      </c>
    </row>
    <row r="92" spans="1:14" ht="16.5">
      <c r="A92" s="176" t="s">
        <v>51</v>
      </c>
      <c r="B92" s="177" t="s">
        <v>720</v>
      </c>
      <c r="C92" s="178">
        <v>1</v>
      </c>
      <c r="D92" s="178">
        <v>5</v>
      </c>
      <c r="E92" s="178">
        <f t="shared" si="5"/>
        <v>3</v>
      </c>
      <c r="F92" s="179">
        <v>13500</v>
      </c>
      <c r="G92" s="178">
        <v>0</v>
      </c>
      <c r="H92" s="178">
        <v>3</v>
      </c>
      <c r="I92" s="173">
        <f t="shared" si="3"/>
        <v>0</v>
      </c>
      <c r="J92" s="173">
        <f t="shared" si="4"/>
        <v>13500</v>
      </c>
      <c r="M92" s="173"/>
      <c r="N92" s="181">
        <v>17000</v>
      </c>
    </row>
    <row r="93" spans="1:14" ht="16.5">
      <c r="A93" s="176" t="s">
        <v>557</v>
      </c>
      <c r="B93" s="177" t="s">
        <v>721</v>
      </c>
      <c r="C93" s="178">
        <v>2</v>
      </c>
      <c r="D93" s="178">
        <v>4</v>
      </c>
      <c r="E93" s="178">
        <f t="shared" si="5"/>
        <v>3</v>
      </c>
      <c r="F93" s="179">
        <v>12500</v>
      </c>
      <c r="G93" s="178">
        <v>1</v>
      </c>
      <c r="H93" s="178">
        <v>2</v>
      </c>
      <c r="I93" s="173">
        <f t="shared" si="3"/>
        <v>3500</v>
      </c>
      <c r="J93" s="173">
        <f t="shared" si="4"/>
        <v>9000</v>
      </c>
      <c r="M93" s="173"/>
      <c r="N93" s="181">
        <v>16000</v>
      </c>
    </row>
    <row r="94" spans="1:14" ht="16.5">
      <c r="A94" s="176" t="s">
        <v>559</v>
      </c>
      <c r="B94" s="177" t="s">
        <v>722</v>
      </c>
      <c r="C94" s="178">
        <v>3</v>
      </c>
      <c r="D94" s="178">
        <v>3</v>
      </c>
      <c r="E94" s="178">
        <f t="shared" si="5"/>
        <v>3</v>
      </c>
      <c r="F94" s="179">
        <v>12500</v>
      </c>
      <c r="G94" s="178">
        <v>1</v>
      </c>
      <c r="H94" s="178">
        <v>2</v>
      </c>
      <c r="I94" s="173">
        <f t="shared" si="3"/>
        <v>3500</v>
      </c>
      <c r="J94" s="173">
        <f t="shared" si="4"/>
        <v>9000</v>
      </c>
      <c r="M94" s="173"/>
      <c r="N94" s="181">
        <v>34500</v>
      </c>
    </row>
    <row r="95" spans="1:14" ht="16.5">
      <c r="A95" s="176" t="s">
        <v>560</v>
      </c>
      <c r="B95" s="177" t="s">
        <v>723</v>
      </c>
      <c r="C95" s="178">
        <v>4</v>
      </c>
      <c r="D95" s="178">
        <v>1</v>
      </c>
      <c r="E95" s="178">
        <f t="shared" si="5"/>
        <v>2</v>
      </c>
      <c r="F95" s="179">
        <v>8000</v>
      </c>
      <c r="G95" s="178">
        <v>1</v>
      </c>
      <c r="H95" s="178">
        <v>1</v>
      </c>
      <c r="I95" s="173">
        <f t="shared" si="3"/>
        <v>3500</v>
      </c>
      <c r="J95" s="173">
        <f t="shared" si="4"/>
        <v>4500</v>
      </c>
      <c r="M95" s="173"/>
      <c r="N95" s="181">
        <v>13500</v>
      </c>
    </row>
    <row r="96" spans="1:14" ht="16.5">
      <c r="A96" s="176" t="s">
        <v>562</v>
      </c>
      <c r="B96" s="177" t="s">
        <v>724</v>
      </c>
      <c r="C96" s="178">
        <v>2</v>
      </c>
      <c r="D96" s="178">
        <v>5</v>
      </c>
      <c r="E96" s="178">
        <f t="shared" si="5"/>
        <v>3</v>
      </c>
      <c r="F96" s="179">
        <v>13500</v>
      </c>
      <c r="G96" s="178">
        <v>0</v>
      </c>
      <c r="H96" s="178">
        <v>3</v>
      </c>
      <c r="I96" s="173">
        <f t="shared" si="3"/>
        <v>0</v>
      </c>
      <c r="J96" s="173">
        <f t="shared" si="4"/>
        <v>13500</v>
      </c>
      <c r="M96" s="173"/>
      <c r="N96" s="181">
        <v>11500</v>
      </c>
    </row>
    <row r="97" spans="1:14" ht="16.5">
      <c r="A97" s="176" t="s">
        <v>564</v>
      </c>
      <c r="B97" s="177" t="s">
        <v>725</v>
      </c>
      <c r="C97" s="178">
        <v>3</v>
      </c>
      <c r="D97" s="178">
        <v>3</v>
      </c>
      <c r="E97" s="178">
        <f t="shared" si="5"/>
        <v>3</v>
      </c>
      <c r="F97" s="179">
        <v>12500</v>
      </c>
      <c r="G97" s="178">
        <v>1</v>
      </c>
      <c r="H97" s="178">
        <v>2</v>
      </c>
      <c r="I97" s="173">
        <f t="shared" si="3"/>
        <v>3500</v>
      </c>
      <c r="J97" s="173">
        <f t="shared" si="4"/>
        <v>9000</v>
      </c>
      <c r="M97" s="173"/>
      <c r="N97" s="181">
        <v>11500</v>
      </c>
    </row>
    <row r="98" spans="1:14" ht="16.5">
      <c r="A98" s="176" t="s">
        <v>566</v>
      </c>
      <c r="B98" s="177" t="s">
        <v>726</v>
      </c>
      <c r="C98" s="178">
        <v>4</v>
      </c>
      <c r="D98" s="178">
        <v>2</v>
      </c>
      <c r="E98" s="178">
        <f t="shared" si="5"/>
        <v>3</v>
      </c>
      <c r="F98" s="179">
        <v>11500</v>
      </c>
      <c r="G98" s="178">
        <v>2</v>
      </c>
      <c r="H98" s="178">
        <v>1</v>
      </c>
      <c r="I98" s="173">
        <f t="shared" si="3"/>
        <v>7000</v>
      </c>
      <c r="J98" s="173">
        <f t="shared" si="4"/>
        <v>4500</v>
      </c>
      <c r="M98" s="173"/>
      <c r="N98" s="181">
        <v>25000</v>
      </c>
    </row>
    <row r="99" spans="1:14" ht="16.5">
      <c r="A99" s="176" t="s">
        <v>567</v>
      </c>
      <c r="B99" s="177" t="s">
        <v>727</v>
      </c>
      <c r="C99" s="178">
        <v>3</v>
      </c>
      <c r="D99" s="178">
        <v>3</v>
      </c>
      <c r="E99" s="178">
        <f t="shared" si="5"/>
        <v>3</v>
      </c>
      <c r="F99" s="179">
        <v>12500</v>
      </c>
      <c r="G99" s="178">
        <v>1</v>
      </c>
      <c r="H99" s="178">
        <v>2</v>
      </c>
      <c r="I99" s="173">
        <f t="shared" si="3"/>
        <v>3500</v>
      </c>
      <c r="J99" s="173">
        <f t="shared" si="4"/>
        <v>9000</v>
      </c>
      <c r="M99" s="173"/>
      <c r="N99" s="181">
        <v>24000</v>
      </c>
    </row>
    <row r="100" spans="1:14" ht="16.5">
      <c r="A100" s="176" t="s">
        <v>568</v>
      </c>
      <c r="B100" s="177" t="s">
        <v>728</v>
      </c>
      <c r="C100" s="178">
        <v>2</v>
      </c>
      <c r="D100" s="178">
        <v>7</v>
      </c>
      <c r="E100" s="178">
        <f t="shared" si="5"/>
        <v>5</v>
      </c>
      <c r="F100" s="179">
        <v>21500</v>
      </c>
      <c r="G100" s="178">
        <v>1</v>
      </c>
      <c r="H100" s="178">
        <v>4</v>
      </c>
      <c r="I100" s="173">
        <f t="shared" si="3"/>
        <v>3500</v>
      </c>
      <c r="J100" s="173">
        <f t="shared" si="4"/>
        <v>18000</v>
      </c>
      <c r="M100" s="173"/>
      <c r="N100" s="181">
        <v>26500</v>
      </c>
    </row>
    <row r="101" spans="1:14" ht="16.5">
      <c r="A101" s="176" t="s">
        <v>569</v>
      </c>
      <c r="B101" s="177" t="s">
        <v>729</v>
      </c>
      <c r="C101" s="178">
        <v>6</v>
      </c>
      <c r="D101" s="178">
        <v>4</v>
      </c>
      <c r="E101" s="178">
        <f t="shared" si="5"/>
        <v>5</v>
      </c>
      <c r="F101" s="179">
        <v>19500</v>
      </c>
      <c r="G101" s="178">
        <v>3</v>
      </c>
      <c r="H101" s="178">
        <v>2</v>
      </c>
      <c r="I101" s="173">
        <f t="shared" si="3"/>
        <v>10500</v>
      </c>
      <c r="J101" s="173">
        <f t="shared" si="4"/>
        <v>9000</v>
      </c>
      <c r="M101" s="173"/>
      <c r="N101" s="181">
        <v>20500</v>
      </c>
    </row>
    <row r="102" spans="1:14" ht="16.5">
      <c r="A102" s="176" t="s">
        <v>573</v>
      </c>
      <c r="B102" s="177" t="s">
        <v>730</v>
      </c>
      <c r="C102" s="178">
        <v>8</v>
      </c>
      <c r="D102" s="178">
        <v>4</v>
      </c>
      <c r="E102" s="178">
        <f t="shared" si="5"/>
        <v>6</v>
      </c>
      <c r="F102" s="179">
        <v>23000</v>
      </c>
      <c r="G102" s="178">
        <v>4</v>
      </c>
      <c r="H102" s="178">
        <v>2</v>
      </c>
      <c r="I102" s="173">
        <f t="shared" si="3"/>
        <v>14000</v>
      </c>
      <c r="J102" s="173">
        <f t="shared" si="4"/>
        <v>9000</v>
      </c>
      <c r="M102" s="173"/>
      <c r="N102" s="181">
        <v>16000</v>
      </c>
    </row>
    <row r="103" spans="1:14" ht="16.5">
      <c r="A103" s="176" t="s">
        <v>575</v>
      </c>
      <c r="B103" s="177" t="s">
        <v>731</v>
      </c>
      <c r="C103" s="178">
        <v>7</v>
      </c>
      <c r="D103" s="178">
        <v>1</v>
      </c>
      <c r="E103" s="178">
        <f t="shared" si="5"/>
        <v>4</v>
      </c>
      <c r="F103" s="179">
        <v>15000</v>
      </c>
      <c r="G103" s="178">
        <v>3</v>
      </c>
      <c r="H103" s="178">
        <v>1</v>
      </c>
      <c r="I103" s="173">
        <f t="shared" si="3"/>
        <v>10500</v>
      </c>
      <c r="J103" s="173">
        <f t="shared" si="4"/>
        <v>4500</v>
      </c>
      <c r="M103" s="173"/>
      <c r="N103" s="181">
        <v>18500</v>
      </c>
    </row>
    <row r="104" spans="1:14" ht="16.5">
      <c r="A104" s="176" t="s">
        <v>576</v>
      </c>
      <c r="B104" s="177" t="s">
        <v>732</v>
      </c>
      <c r="C104" s="178">
        <v>3</v>
      </c>
      <c r="D104" s="178">
        <v>6</v>
      </c>
      <c r="E104" s="178">
        <f t="shared" si="5"/>
        <v>5</v>
      </c>
      <c r="F104" s="179">
        <v>20500</v>
      </c>
      <c r="G104" s="178">
        <v>2</v>
      </c>
      <c r="H104" s="178">
        <v>3</v>
      </c>
      <c r="I104" s="173">
        <f t="shared" si="3"/>
        <v>7000</v>
      </c>
      <c r="J104" s="173">
        <f t="shared" si="4"/>
        <v>13500</v>
      </c>
      <c r="M104" s="173"/>
      <c r="N104" s="181">
        <v>12500</v>
      </c>
    </row>
    <row r="105" spans="1:14" ht="16.5">
      <c r="A105" s="176" t="s">
        <v>579</v>
      </c>
      <c r="B105" s="177" t="s">
        <v>733</v>
      </c>
      <c r="C105" s="178">
        <v>6</v>
      </c>
      <c r="D105" s="178">
        <v>5</v>
      </c>
      <c r="E105" s="178">
        <f t="shared" si="5"/>
        <v>6</v>
      </c>
      <c r="F105" s="179">
        <v>24000</v>
      </c>
      <c r="G105" s="178">
        <v>3</v>
      </c>
      <c r="H105" s="178">
        <v>3</v>
      </c>
      <c r="I105" s="173">
        <f t="shared" si="3"/>
        <v>10500</v>
      </c>
      <c r="J105" s="173">
        <f t="shared" si="4"/>
        <v>13500</v>
      </c>
      <c r="M105" s="173"/>
      <c r="N105" s="181">
        <v>40000</v>
      </c>
    </row>
    <row r="106" spans="1:14" ht="16.5">
      <c r="A106" s="176" t="s">
        <v>580</v>
      </c>
      <c r="B106" s="177" t="s">
        <v>734</v>
      </c>
      <c r="C106" s="178">
        <v>3</v>
      </c>
      <c r="D106" s="178">
        <v>9</v>
      </c>
      <c r="E106" s="178">
        <f t="shared" si="5"/>
        <v>6</v>
      </c>
      <c r="F106" s="179">
        <v>26000</v>
      </c>
      <c r="G106" s="178">
        <v>1</v>
      </c>
      <c r="H106" s="178">
        <v>5</v>
      </c>
      <c r="I106" s="173">
        <f t="shared" si="3"/>
        <v>3500</v>
      </c>
      <c r="J106" s="173">
        <f t="shared" si="4"/>
        <v>22500</v>
      </c>
      <c r="M106" s="173"/>
      <c r="N106" s="181">
        <v>56500</v>
      </c>
    </row>
    <row r="107" spans="1:14" ht="16.5">
      <c r="A107" s="176" t="s">
        <v>582</v>
      </c>
      <c r="B107" s="185" t="s">
        <v>735</v>
      </c>
      <c r="C107" s="178">
        <v>10</v>
      </c>
      <c r="D107" s="178">
        <v>3</v>
      </c>
      <c r="E107" s="178">
        <f t="shared" si="5"/>
        <v>7</v>
      </c>
      <c r="F107" s="179">
        <v>26500</v>
      </c>
      <c r="G107" s="178">
        <v>5</v>
      </c>
      <c r="H107" s="178">
        <v>2</v>
      </c>
      <c r="I107" s="173">
        <f t="shared" si="3"/>
        <v>17500</v>
      </c>
      <c r="J107" s="173">
        <f t="shared" si="4"/>
        <v>9000</v>
      </c>
      <c r="M107" s="173"/>
      <c r="N107" s="181">
        <v>20500</v>
      </c>
    </row>
    <row r="108" spans="1:14" ht="16.5">
      <c r="A108" s="176" t="s">
        <v>583</v>
      </c>
      <c r="B108" s="177" t="s">
        <v>736</v>
      </c>
      <c r="C108" s="178">
        <v>3</v>
      </c>
      <c r="D108" s="178">
        <v>9</v>
      </c>
      <c r="E108" s="178">
        <f t="shared" si="5"/>
        <v>6</v>
      </c>
      <c r="F108" s="179">
        <v>26000</v>
      </c>
      <c r="G108" s="178">
        <v>1</v>
      </c>
      <c r="H108" s="178">
        <v>5</v>
      </c>
      <c r="I108" s="173">
        <f t="shared" si="3"/>
        <v>3500</v>
      </c>
      <c r="J108" s="173">
        <f t="shared" si="4"/>
        <v>22500</v>
      </c>
      <c r="M108" s="173"/>
      <c r="N108" s="181">
        <v>9000</v>
      </c>
    </row>
    <row r="109" spans="1:14" ht="16.5">
      <c r="A109" s="176" t="s">
        <v>584</v>
      </c>
      <c r="B109" s="177" t="s">
        <v>737</v>
      </c>
      <c r="C109" s="178">
        <v>4</v>
      </c>
      <c r="D109" s="178">
        <v>5</v>
      </c>
      <c r="E109" s="178">
        <f t="shared" si="5"/>
        <v>5</v>
      </c>
      <c r="F109" s="179">
        <v>20500</v>
      </c>
      <c r="G109" s="178">
        <v>2</v>
      </c>
      <c r="H109" s="178">
        <v>3</v>
      </c>
      <c r="I109" s="173">
        <f t="shared" si="3"/>
        <v>7000</v>
      </c>
      <c r="J109" s="173">
        <f t="shared" si="4"/>
        <v>13500</v>
      </c>
      <c r="M109" s="173"/>
      <c r="N109" s="181">
        <v>13500</v>
      </c>
    </row>
    <row r="110" spans="1:14" ht="16.5">
      <c r="A110" s="176" t="s">
        <v>586</v>
      </c>
      <c r="B110" s="177" t="s">
        <v>738</v>
      </c>
      <c r="C110" s="178">
        <v>7</v>
      </c>
      <c r="D110" s="178">
        <v>5</v>
      </c>
      <c r="E110" s="178">
        <f t="shared" si="5"/>
        <v>6</v>
      </c>
      <c r="F110" s="179">
        <v>24000</v>
      </c>
      <c r="G110" s="178">
        <v>3</v>
      </c>
      <c r="H110" s="178">
        <v>3</v>
      </c>
      <c r="I110" s="173">
        <f t="shared" si="3"/>
        <v>10500</v>
      </c>
      <c r="J110" s="173">
        <f t="shared" si="4"/>
        <v>13500</v>
      </c>
      <c r="M110" s="173"/>
      <c r="N110" s="181">
        <v>17000</v>
      </c>
    </row>
    <row r="111" spans="1:14" ht="16.5">
      <c r="A111" s="176" t="s">
        <v>588</v>
      </c>
      <c r="B111" s="177" t="s">
        <v>739</v>
      </c>
      <c r="C111" s="178">
        <v>6</v>
      </c>
      <c r="D111" s="178">
        <v>6</v>
      </c>
      <c r="E111" s="178">
        <f t="shared" si="5"/>
        <v>6</v>
      </c>
      <c r="F111" s="179">
        <v>24000</v>
      </c>
      <c r="G111" s="178">
        <v>3</v>
      </c>
      <c r="H111" s="178">
        <v>3</v>
      </c>
      <c r="I111" s="173">
        <f t="shared" si="3"/>
        <v>10500</v>
      </c>
      <c r="J111" s="173">
        <f t="shared" si="4"/>
        <v>13500</v>
      </c>
      <c r="M111" s="173"/>
      <c r="N111" s="181">
        <v>12500</v>
      </c>
    </row>
    <row r="112" spans="1:14" ht="16.5">
      <c r="A112" s="176" t="s">
        <v>591</v>
      </c>
      <c r="B112" s="177" t="s">
        <v>740</v>
      </c>
      <c r="C112" s="178">
        <v>10</v>
      </c>
      <c r="D112" s="178">
        <v>2</v>
      </c>
      <c r="E112" s="178">
        <f t="shared" si="5"/>
        <v>5</v>
      </c>
      <c r="F112" s="179">
        <v>18500</v>
      </c>
      <c r="G112" s="178">
        <v>4</v>
      </c>
      <c r="H112" s="178">
        <v>1</v>
      </c>
      <c r="I112" s="173">
        <f t="shared" si="3"/>
        <v>14000</v>
      </c>
      <c r="J112" s="173">
        <f t="shared" si="4"/>
        <v>4500</v>
      </c>
      <c r="M112" s="173"/>
      <c r="N112" s="181">
        <v>11500</v>
      </c>
    </row>
    <row r="113" spans="1:14" ht="16.5">
      <c r="A113" s="176" t="s">
        <v>592</v>
      </c>
      <c r="B113" s="177" t="s">
        <v>741</v>
      </c>
      <c r="C113" s="178">
        <v>5</v>
      </c>
      <c r="D113" s="178">
        <v>6</v>
      </c>
      <c r="E113" s="178">
        <f t="shared" si="5"/>
        <v>6</v>
      </c>
      <c r="F113" s="179">
        <v>25000</v>
      </c>
      <c r="G113" s="178">
        <v>2</v>
      </c>
      <c r="H113" s="178">
        <v>4</v>
      </c>
      <c r="I113" s="173">
        <f t="shared" si="3"/>
        <v>7000</v>
      </c>
      <c r="J113" s="173">
        <f t="shared" si="4"/>
        <v>18000</v>
      </c>
      <c r="M113" s="173"/>
      <c r="N113" s="181">
        <v>12500</v>
      </c>
    </row>
    <row r="114" spans="1:14" ht="16.5">
      <c r="A114" s="176" t="s">
        <v>593</v>
      </c>
      <c r="B114" s="177" t="s">
        <v>742</v>
      </c>
      <c r="C114" s="178">
        <v>5</v>
      </c>
      <c r="D114" s="178">
        <v>6</v>
      </c>
      <c r="E114" s="178">
        <f t="shared" si="5"/>
        <v>6</v>
      </c>
      <c r="F114" s="179">
        <v>24000</v>
      </c>
      <c r="G114" s="178">
        <v>3</v>
      </c>
      <c r="H114" s="178">
        <v>3</v>
      </c>
      <c r="I114" s="173">
        <f t="shared" si="3"/>
        <v>10500</v>
      </c>
      <c r="J114" s="173">
        <f t="shared" si="4"/>
        <v>13500</v>
      </c>
      <c r="M114" s="173"/>
      <c r="N114" s="181">
        <v>11500</v>
      </c>
    </row>
    <row r="115" spans="1:14" ht="16.5">
      <c r="A115" s="176" t="s">
        <v>594</v>
      </c>
      <c r="B115" s="177" t="s">
        <v>743</v>
      </c>
      <c r="C115" s="178">
        <v>2</v>
      </c>
      <c r="D115" s="178">
        <v>4</v>
      </c>
      <c r="E115" s="178">
        <f t="shared" si="5"/>
        <v>4</v>
      </c>
      <c r="F115" s="179">
        <v>16000</v>
      </c>
      <c r="G115" s="178">
        <v>2</v>
      </c>
      <c r="H115" s="178">
        <v>2</v>
      </c>
      <c r="I115" s="173">
        <f t="shared" si="3"/>
        <v>7000</v>
      </c>
      <c r="J115" s="173">
        <f t="shared" si="4"/>
        <v>9000</v>
      </c>
      <c r="M115" s="173"/>
      <c r="N115" s="181">
        <v>8000</v>
      </c>
    </row>
    <row r="116" spans="1:14" ht="16.5">
      <c r="A116" s="176" t="s">
        <v>595</v>
      </c>
      <c r="B116" s="177" t="s">
        <v>744</v>
      </c>
      <c r="C116" s="178">
        <v>5</v>
      </c>
      <c r="D116" s="178">
        <v>5</v>
      </c>
      <c r="E116" s="178">
        <f t="shared" si="5"/>
        <v>5</v>
      </c>
      <c r="F116" s="179">
        <v>20500</v>
      </c>
      <c r="G116" s="178">
        <v>2</v>
      </c>
      <c r="H116" s="178">
        <v>3</v>
      </c>
      <c r="I116" s="173">
        <f t="shared" si="3"/>
        <v>7000</v>
      </c>
      <c r="J116" s="173">
        <f t="shared" si="4"/>
        <v>13500</v>
      </c>
      <c r="M116" s="173"/>
      <c r="N116" s="181">
        <v>20500</v>
      </c>
    </row>
    <row r="117" spans="1:14" ht="16.5">
      <c r="A117" s="176" t="s">
        <v>597</v>
      </c>
      <c r="B117" s="177" t="s">
        <v>745</v>
      </c>
      <c r="C117" s="178">
        <v>10</v>
      </c>
      <c r="D117" s="178">
        <v>3</v>
      </c>
      <c r="E117" s="178">
        <f t="shared" si="5"/>
        <v>7</v>
      </c>
      <c r="F117" s="179">
        <v>26500</v>
      </c>
      <c r="G117" s="178">
        <v>5</v>
      </c>
      <c r="H117" s="178">
        <v>2</v>
      </c>
      <c r="I117" s="173">
        <f t="shared" si="3"/>
        <v>17500</v>
      </c>
      <c r="J117" s="173">
        <f t="shared" si="4"/>
        <v>9000</v>
      </c>
      <c r="M117" s="173"/>
      <c r="N117" s="181">
        <v>16000</v>
      </c>
    </row>
    <row r="118" spans="1:14" ht="16.5">
      <c r="A118" s="176" t="s">
        <v>599</v>
      </c>
      <c r="B118" s="177" t="s">
        <v>746</v>
      </c>
      <c r="C118" s="178">
        <v>6</v>
      </c>
      <c r="D118" s="178">
        <v>4</v>
      </c>
      <c r="E118" s="178">
        <f t="shared" si="5"/>
        <v>5</v>
      </c>
      <c r="F118" s="179">
        <v>19500</v>
      </c>
      <c r="G118" s="178">
        <v>3</v>
      </c>
      <c r="H118" s="178">
        <v>2</v>
      </c>
      <c r="I118" s="173">
        <f t="shared" si="3"/>
        <v>10500</v>
      </c>
      <c r="J118" s="173">
        <f t="shared" si="4"/>
        <v>9000</v>
      </c>
      <c r="M118" s="173"/>
      <c r="N118" s="181">
        <v>16000</v>
      </c>
    </row>
    <row r="119" spans="1:14" ht="16.5">
      <c r="A119" s="176" t="s">
        <v>601</v>
      </c>
      <c r="B119" s="177" t="s">
        <v>747</v>
      </c>
      <c r="C119" s="178">
        <v>4</v>
      </c>
      <c r="D119" s="178">
        <v>5</v>
      </c>
      <c r="E119" s="178">
        <f t="shared" si="5"/>
        <v>5</v>
      </c>
      <c r="F119" s="179">
        <v>20500</v>
      </c>
      <c r="G119" s="178">
        <v>2</v>
      </c>
      <c r="H119" s="178">
        <v>3</v>
      </c>
      <c r="I119" s="173">
        <f t="shared" si="3"/>
        <v>7000</v>
      </c>
      <c r="J119" s="173">
        <f t="shared" si="4"/>
        <v>13500</v>
      </c>
      <c r="M119" s="173"/>
      <c r="N119" s="181">
        <v>19500</v>
      </c>
    </row>
    <row r="120" spans="1:14" ht="16.5">
      <c r="A120" s="176" t="s">
        <v>603</v>
      </c>
      <c r="B120" s="177" t="s">
        <v>748</v>
      </c>
      <c r="C120" s="178">
        <v>4</v>
      </c>
      <c r="D120" s="178">
        <v>5</v>
      </c>
      <c r="E120" s="178">
        <f t="shared" si="5"/>
        <v>5</v>
      </c>
      <c r="F120" s="179">
        <v>20500</v>
      </c>
      <c r="G120" s="178">
        <v>2</v>
      </c>
      <c r="H120" s="178">
        <v>3</v>
      </c>
      <c r="I120" s="173">
        <f t="shared" si="3"/>
        <v>7000</v>
      </c>
      <c r="J120" s="173">
        <f t="shared" si="4"/>
        <v>13500</v>
      </c>
      <c r="M120" s="173"/>
      <c r="N120" s="181">
        <v>12500</v>
      </c>
    </row>
    <row r="121" spans="1:14" ht="16.5">
      <c r="A121" s="176" t="s">
        <v>604</v>
      </c>
      <c r="B121" s="177" t="s">
        <v>749</v>
      </c>
      <c r="C121" s="178">
        <v>6</v>
      </c>
      <c r="D121" s="178">
        <v>5</v>
      </c>
      <c r="E121" s="178">
        <f t="shared" si="5"/>
        <v>5</v>
      </c>
      <c r="F121" s="179">
        <v>19500</v>
      </c>
      <c r="G121" s="178">
        <v>3</v>
      </c>
      <c r="H121" s="178">
        <v>2</v>
      </c>
      <c r="I121" s="173">
        <f t="shared" si="3"/>
        <v>10500</v>
      </c>
      <c r="J121" s="173">
        <f t="shared" si="4"/>
        <v>9000</v>
      </c>
      <c r="M121" s="173"/>
      <c r="N121" s="181">
        <v>19500</v>
      </c>
    </row>
    <row r="122" spans="1:14" ht="16.5">
      <c r="A122" s="176" t="s">
        <v>606</v>
      </c>
      <c r="B122" s="177" t="s">
        <v>750</v>
      </c>
      <c r="C122" s="178">
        <v>3</v>
      </c>
      <c r="D122" s="178">
        <v>5</v>
      </c>
      <c r="E122" s="178">
        <f t="shared" si="5"/>
        <v>4</v>
      </c>
      <c r="F122" s="179">
        <v>16000</v>
      </c>
      <c r="G122" s="184">
        <v>2</v>
      </c>
      <c r="H122" s="184">
        <v>2</v>
      </c>
      <c r="I122" s="173">
        <f t="shared" si="3"/>
        <v>7000</v>
      </c>
      <c r="J122" s="173">
        <f t="shared" si="4"/>
        <v>9000</v>
      </c>
      <c r="M122" s="173"/>
      <c r="N122" s="181">
        <v>17000</v>
      </c>
    </row>
    <row r="123" spans="1:14" ht="16.5">
      <c r="A123" s="176" t="s">
        <v>608</v>
      </c>
      <c r="B123" s="177" t="s">
        <v>751</v>
      </c>
      <c r="C123" s="178">
        <v>4</v>
      </c>
      <c r="D123" s="178">
        <v>4</v>
      </c>
      <c r="E123" s="178">
        <f t="shared" si="5"/>
        <v>4</v>
      </c>
      <c r="F123" s="179">
        <v>16000</v>
      </c>
      <c r="G123" s="178">
        <v>2</v>
      </c>
      <c r="H123" s="178">
        <v>2</v>
      </c>
      <c r="I123" s="173">
        <f t="shared" si="3"/>
        <v>7000</v>
      </c>
      <c r="J123" s="173">
        <f t="shared" si="4"/>
        <v>9000</v>
      </c>
      <c r="M123" s="173"/>
      <c r="N123" s="181">
        <v>20500</v>
      </c>
    </row>
    <row r="124" spans="1:14" ht="16.5">
      <c r="A124" s="176" t="s">
        <v>609</v>
      </c>
      <c r="B124" s="177" t="s">
        <v>752</v>
      </c>
      <c r="C124" s="178">
        <v>2</v>
      </c>
      <c r="D124" s="178">
        <v>5</v>
      </c>
      <c r="E124" s="178">
        <f t="shared" si="5"/>
        <v>4</v>
      </c>
      <c r="F124" s="179">
        <v>17000</v>
      </c>
      <c r="G124" s="178">
        <v>1</v>
      </c>
      <c r="H124" s="178">
        <v>3</v>
      </c>
      <c r="I124" s="173">
        <f t="shared" si="3"/>
        <v>3500</v>
      </c>
      <c r="J124" s="173">
        <f t="shared" si="4"/>
        <v>13500</v>
      </c>
      <c r="M124" s="173"/>
      <c r="N124" s="181">
        <v>8000</v>
      </c>
    </row>
    <row r="125" spans="1:14" ht="16.5">
      <c r="A125" s="176" t="s">
        <v>610</v>
      </c>
      <c r="B125" s="177" t="s">
        <v>753</v>
      </c>
      <c r="C125" s="178">
        <v>3</v>
      </c>
      <c r="D125" s="178">
        <v>4</v>
      </c>
      <c r="E125" s="178">
        <f t="shared" si="5"/>
        <v>3</v>
      </c>
      <c r="F125" s="179">
        <v>12500</v>
      </c>
      <c r="G125" s="178">
        <v>1</v>
      </c>
      <c r="H125" s="178">
        <v>2</v>
      </c>
      <c r="I125" s="173">
        <f t="shared" si="3"/>
        <v>3500</v>
      </c>
      <c r="J125" s="173">
        <f t="shared" si="4"/>
        <v>9000</v>
      </c>
      <c r="M125" s="173"/>
      <c r="N125" s="181">
        <v>21500</v>
      </c>
    </row>
    <row r="126" spans="1:14" ht="16.5">
      <c r="A126" s="176" t="s">
        <v>612</v>
      </c>
      <c r="B126" s="177" t="s">
        <v>754</v>
      </c>
      <c r="C126" s="178">
        <v>4</v>
      </c>
      <c r="D126" s="178">
        <v>3</v>
      </c>
      <c r="E126" s="178">
        <f t="shared" si="5"/>
        <v>4</v>
      </c>
      <c r="F126" s="179">
        <v>16000</v>
      </c>
      <c r="G126" s="178">
        <v>2</v>
      </c>
      <c r="H126" s="178">
        <v>2</v>
      </c>
      <c r="I126" s="173">
        <f t="shared" si="3"/>
        <v>7000</v>
      </c>
      <c r="J126" s="173">
        <f t="shared" si="4"/>
        <v>9000</v>
      </c>
      <c r="M126" s="173"/>
      <c r="N126" s="181">
        <v>12500</v>
      </c>
    </row>
    <row r="127" spans="1:14" ht="16.5">
      <c r="A127" s="176" t="s">
        <v>613</v>
      </c>
      <c r="B127" s="177" t="s">
        <v>755</v>
      </c>
      <c r="C127" s="178">
        <v>5</v>
      </c>
      <c r="D127" s="178">
        <v>3</v>
      </c>
      <c r="E127" s="178">
        <f t="shared" si="5"/>
        <v>4</v>
      </c>
      <c r="F127" s="179">
        <v>16000</v>
      </c>
      <c r="G127" s="178">
        <v>2</v>
      </c>
      <c r="H127" s="178">
        <v>2</v>
      </c>
      <c r="I127" s="173">
        <f t="shared" si="3"/>
        <v>7000</v>
      </c>
      <c r="J127" s="173">
        <f t="shared" si="4"/>
        <v>9000</v>
      </c>
      <c r="M127" s="173"/>
      <c r="N127" s="181">
        <v>12500</v>
      </c>
    </row>
    <row r="128" spans="1:14" ht="16.5">
      <c r="A128" s="176" t="s">
        <v>615</v>
      </c>
      <c r="B128" s="177" t="s">
        <v>756</v>
      </c>
      <c r="C128" s="178">
        <v>22</v>
      </c>
      <c r="D128" s="178">
        <v>17</v>
      </c>
      <c r="E128" s="178">
        <f t="shared" si="5"/>
        <v>19</v>
      </c>
      <c r="F128" s="179">
        <v>74500</v>
      </c>
      <c r="G128" s="178">
        <v>11</v>
      </c>
      <c r="H128" s="178">
        <v>8</v>
      </c>
      <c r="I128" s="173">
        <f t="shared" si="3"/>
        <v>38500</v>
      </c>
      <c r="J128" s="173">
        <f t="shared" si="4"/>
        <v>36000</v>
      </c>
      <c r="M128" s="173"/>
      <c r="N128" s="181">
        <v>11500</v>
      </c>
    </row>
    <row r="129" spans="1:14" ht="16.5">
      <c r="A129" s="176" t="s">
        <v>617</v>
      </c>
      <c r="B129" s="177" t="s">
        <v>757</v>
      </c>
      <c r="C129" s="178">
        <v>2</v>
      </c>
      <c r="D129" s="178">
        <v>3</v>
      </c>
      <c r="E129" s="178">
        <f t="shared" si="5"/>
        <v>3</v>
      </c>
      <c r="F129" s="179">
        <v>13500</v>
      </c>
      <c r="G129" s="178">
        <v>0</v>
      </c>
      <c r="H129" s="178">
        <v>3</v>
      </c>
      <c r="I129" s="173">
        <f t="shared" si="3"/>
        <v>0</v>
      </c>
      <c r="J129" s="173">
        <f t="shared" si="4"/>
        <v>13500</v>
      </c>
      <c r="M129" s="173"/>
      <c r="N129" s="181">
        <v>12500</v>
      </c>
    </row>
    <row r="130" spans="1:14" ht="16.5">
      <c r="A130" s="176" t="s">
        <v>618</v>
      </c>
      <c r="B130" s="182" t="s">
        <v>758</v>
      </c>
      <c r="C130" s="183">
        <v>13</v>
      </c>
      <c r="D130" s="183">
        <v>10</v>
      </c>
      <c r="E130" s="178">
        <f t="shared" si="5"/>
        <v>12</v>
      </c>
      <c r="F130" s="179">
        <v>47000</v>
      </c>
      <c r="G130" s="183">
        <v>7</v>
      </c>
      <c r="H130" s="183">
        <v>5</v>
      </c>
      <c r="I130" s="173">
        <f t="shared" si="3"/>
        <v>24500</v>
      </c>
      <c r="J130" s="173">
        <f t="shared" si="4"/>
        <v>22500</v>
      </c>
      <c r="M130" s="173"/>
      <c r="N130" s="181">
        <v>12500</v>
      </c>
    </row>
    <row r="131" spans="1:14" ht="14.25">
      <c r="A131" s="186"/>
      <c r="B131" s="187" t="s">
        <v>759</v>
      </c>
      <c r="C131" s="188">
        <f t="shared" ref="C131:H131" si="6">SUM(C5:C130)</f>
        <v>1103</v>
      </c>
      <c r="D131" s="188">
        <f t="shared" si="6"/>
        <v>1063</v>
      </c>
      <c r="E131" s="188">
        <f t="shared" si="6"/>
        <v>1089</v>
      </c>
      <c r="F131" s="188">
        <f t="shared" si="6"/>
        <v>4362500</v>
      </c>
      <c r="G131" s="188">
        <f t="shared" si="6"/>
        <v>538</v>
      </c>
      <c r="H131" s="188">
        <f t="shared" si="6"/>
        <v>551</v>
      </c>
    </row>
    <row r="133" spans="1:14" ht="21" customHeight="1">
      <c r="M133" s="173"/>
    </row>
    <row r="134" spans="1:14" ht="16.5" customHeight="1">
      <c r="M134" s="173"/>
    </row>
    <row r="135" spans="1:14" ht="12.75" customHeight="1">
      <c r="M135" s="173"/>
    </row>
    <row r="136" spans="1:14">
      <c r="M136" s="173"/>
    </row>
    <row r="140" spans="1:14" ht="21" customHeight="1">
      <c r="M140" s="173"/>
    </row>
    <row r="141" spans="1:14" ht="16.5" customHeight="1">
      <c r="M141" s="173"/>
    </row>
    <row r="142" spans="1:14" ht="12.75" customHeight="1">
      <c r="M142" s="173"/>
    </row>
    <row r="143" spans="1:14">
      <c r="M143" s="173"/>
    </row>
  </sheetData>
  <mergeCells count="8">
    <mergeCell ref="B1:H1"/>
    <mergeCell ref="B2:B4"/>
    <mergeCell ref="C2:D2"/>
    <mergeCell ref="E2:E4"/>
    <mergeCell ref="F2:F4"/>
    <mergeCell ref="G2:H3"/>
    <mergeCell ref="C3:C4"/>
    <mergeCell ref="D3:D4"/>
  </mergeCells>
  <phoneticPr fontId="9" type="noConversion"/>
  <pageMargins left="0.55118110236220474" right="0.55118110236220474" top="0.39370078740157483" bottom="0.39370078740157483" header="0.51181102362204722" footer="0.51181102362204722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8</vt:i4>
      </vt:variant>
    </vt:vector>
  </HeadingPairs>
  <TitlesOfParts>
    <vt:vector size="14" baseType="lpstr">
      <vt:lpstr>彙總表</vt:lpstr>
      <vt:lpstr>人事費</vt:lpstr>
      <vt:lpstr>車輛費用 </vt:lpstr>
      <vt:lpstr>場租收支對列</vt:lpstr>
      <vt:lpstr>移用基金賸餘數</vt:lpstr>
      <vt:lpstr>111年健康檢查調查表  </vt:lpstr>
      <vt:lpstr>人事費!Print_Area</vt:lpstr>
      <vt:lpstr>'車輛費用 '!Print_Area</vt:lpstr>
      <vt:lpstr>彙總表!Print_Area</vt:lpstr>
      <vt:lpstr>人事費!Print_Titles</vt:lpstr>
      <vt:lpstr>'車輛費用 '!Print_Titles</vt:lpstr>
      <vt:lpstr>移用基金賸餘數!Print_Titles</vt:lpstr>
      <vt:lpstr>場租收支對列!Print_Titles</vt:lpstr>
      <vt:lpstr>彙總表!Print_Titles</vt:lpstr>
    </vt:vector>
  </TitlesOfParts>
  <Company>省政府主計處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一科</dc:creator>
  <cp:lastModifiedBy>賴欣慧</cp:lastModifiedBy>
  <cp:lastPrinted>2021-07-25T05:39:48Z</cp:lastPrinted>
  <dcterms:created xsi:type="dcterms:W3CDTF">1999-01-08T02:32:23Z</dcterms:created>
  <dcterms:modified xsi:type="dcterms:W3CDTF">2021-08-19T09:57:41Z</dcterms:modified>
</cp:coreProperties>
</file>