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001036\Desktop\"/>
    </mc:Choice>
  </mc:AlternateContent>
  <xr:revisionPtr revIDLastSave="0" documentId="13_ncr:1_{3538E0D4-8B49-4A8F-A29F-C17C94FEEB70}" xr6:coauthVersionLast="47" xr6:coauthVersionMax="47" xr10:uidLastSave="{00000000-0000-0000-0000-000000000000}"/>
  <bookViews>
    <workbookView xWindow="-120" yWindow="-120" windowWidth="29040" windowHeight="15720" xr2:uid="{900C58AD-E6C5-4272-A0D1-B137F24E892F}"/>
  </bookViews>
  <sheets>
    <sheet name="預計支出" sheetId="1" r:id="rId1"/>
    <sheet name="實際支出" sheetId="4" r:id="rId2"/>
    <sheet name="工作表2" sheetId="2" state="hidden" r:id="rId3"/>
  </sheets>
  <definedNames>
    <definedName name="_xlnm._FilterDatabase" localSheetId="0" hidden="1">預計支出!$A$4:$L$13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" l="1"/>
  <c r="G12" i="4"/>
  <c r="I11" i="4"/>
  <c r="G11" i="4"/>
  <c r="I10" i="4"/>
  <c r="G10" i="4"/>
  <c r="K9" i="4"/>
  <c r="I9" i="4"/>
  <c r="I13" i="4" s="1"/>
  <c r="J9" i="4" s="1"/>
  <c r="G9" i="4"/>
  <c r="I7" i="4"/>
  <c r="G7" i="4"/>
  <c r="I6" i="4"/>
  <c r="G6" i="4"/>
  <c r="K5" i="4"/>
  <c r="I5" i="4"/>
  <c r="I8" i="4" s="1"/>
  <c r="J5" i="4" s="1"/>
  <c r="G5" i="4"/>
  <c r="K9" i="1"/>
  <c r="K5" i="1"/>
  <c r="N5" i="4" l="1"/>
  <c r="N14" i="4" s="1"/>
  <c r="I14" i="4"/>
  <c r="M9" i="4" l="1"/>
  <c r="P9" i="4" s="1"/>
  <c r="L9" i="4"/>
  <c r="O9" i="4" s="1"/>
  <c r="M5" i="4"/>
  <c r="L5" i="4"/>
  <c r="L14" i="4" l="1"/>
  <c r="O5" i="4"/>
  <c r="O14" i="4" s="1"/>
  <c r="M14" i="4"/>
  <c r="P5" i="4"/>
  <c r="P14" i="4" s="1"/>
  <c r="I5" i="1" l="1"/>
  <c r="G6" i="1"/>
  <c r="G7" i="1"/>
  <c r="G9" i="1"/>
  <c r="G10" i="1"/>
  <c r="G11" i="1"/>
  <c r="G12" i="1"/>
  <c r="G5" i="1"/>
  <c r="I12" i="1" l="1"/>
  <c r="I11" i="1"/>
  <c r="I10" i="1"/>
  <c r="I9" i="1"/>
  <c r="I7" i="1"/>
  <c r="I6" i="1"/>
  <c r="I8" i="1" s="1"/>
  <c r="I13" i="1" l="1"/>
  <c r="J9" i="1"/>
  <c r="L9" i="1" l="1"/>
  <c r="O9" i="1" s="1"/>
  <c r="M9" i="1"/>
  <c r="P9" i="1" s="1"/>
  <c r="N5" i="1"/>
  <c r="N14" i="1" s="1"/>
  <c r="I14" i="1"/>
  <c r="J5" i="1"/>
  <c r="L5" i="1" l="1"/>
  <c r="M5" i="1"/>
  <c r="M14" i="1" l="1"/>
  <c r="P5" i="1"/>
  <c r="P14" i="1" s="1"/>
  <c r="L14" i="1"/>
  <c r="O5" i="1"/>
  <c r="O14" i="1" s="1"/>
</calcChain>
</file>

<file path=xl/sharedStrings.xml><?xml version="1.0" encoding="utf-8"?>
<sst xmlns="http://schemas.openxmlformats.org/spreadsheetml/2006/main" count="122" uniqueCount="83">
  <si>
    <t>序號</t>
    <phoneticPr fontId="1" type="noConversion"/>
  </si>
  <si>
    <t>服務人數</t>
    <phoneticPr fontId="1" type="noConversion"/>
  </si>
  <si>
    <t>上課時間</t>
    <phoneticPr fontId="1" type="noConversion"/>
  </si>
  <si>
    <t>鐘點費</t>
  </si>
  <si>
    <t>小計</t>
    <phoneticPr fontId="1" type="noConversion"/>
  </si>
  <si>
    <t>起</t>
    <phoneticPr fontId="1" type="noConversion"/>
  </si>
  <si>
    <t>迄</t>
    <phoneticPr fontId="1" type="noConversion"/>
  </si>
  <si>
    <t>總計</t>
    <phoneticPr fontId="1" type="noConversion"/>
  </si>
  <si>
    <t>總時數</t>
    <phoneticPr fontId="1" type="noConversion"/>
  </si>
  <si>
    <t>核發時數</t>
    <phoneticPr fontId="1" type="noConversion"/>
  </si>
  <si>
    <t>13:20</t>
  </si>
  <si>
    <t>14:10</t>
  </si>
  <si>
    <r>
      <rPr>
        <b/>
        <sz val="20"/>
        <rFont val="細明體"/>
        <family val="3"/>
        <charset val="136"/>
      </rPr>
      <t>○○○</t>
    </r>
    <r>
      <rPr>
        <b/>
        <sz val="20"/>
        <rFont val="微軟正黑體"/>
        <family val="2"/>
        <charset val="136"/>
      </rPr>
      <t>年○○月專業人員入校彙整表</t>
    </r>
    <phoneticPr fontId="1" type="noConversion"/>
  </si>
  <si>
    <t>專業人員</t>
    <phoneticPr fontId="1" type="noConversion"/>
  </si>
  <si>
    <t>○○職能治療師</t>
  </si>
  <si>
    <t>投保級距</t>
    <phoneticPr fontId="1" type="noConversion"/>
  </si>
  <si>
    <t>投保薪資</t>
    <phoneticPr fontId="1" type="noConversion"/>
  </si>
  <si>
    <t>11,100元以下</t>
    <phoneticPr fontId="1" type="noConversion"/>
  </si>
  <si>
    <t>12,541元至13,500元</t>
    <phoneticPr fontId="1" type="noConversion"/>
  </si>
  <si>
    <t>11,101元至12,540元</t>
    <phoneticPr fontId="1" type="noConversion"/>
  </si>
  <si>
    <t>13,501元至15,840元</t>
    <phoneticPr fontId="1" type="noConversion"/>
  </si>
  <si>
    <t>15,841元至16,500元</t>
    <phoneticPr fontId="1" type="noConversion"/>
  </si>
  <si>
    <t>16,501元至17,280元</t>
    <phoneticPr fontId="1" type="noConversion"/>
  </si>
  <si>
    <t>17,281元至17,880元</t>
    <phoneticPr fontId="1" type="noConversion"/>
  </si>
  <si>
    <t>17,881元至19,047元</t>
    <phoneticPr fontId="1" type="noConversion"/>
  </si>
  <si>
    <t>19,048元至20,008元</t>
    <phoneticPr fontId="1" type="noConversion"/>
  </si>
  <si>
    <t>20,009元至21,009元</t>
    <phoneticPr fontId="1" type="noConversion"/>
  </si>
  <si>
    <t>21,010元至22,000元</t>
    <phoneticPr fontId="1" type="noConversion"/>
  </si>
  <si>
    <t>22,001元至23,100元</t>
    <phoneticPr fontId="1" type="noConversion"/>
  </si>
  <si>
    <t>23,101元至24,000元</t>
    <phoneticPr fontId="1" type="noConversion"/>
  </si>
  <si>
    <t>25,251元至26,400元</t>
    <phoneticPr fontId="1" type="noConversion"/>
  </si>
  <si>
    <t>26,401元至27,600元</t>
    <phoneticPr fontId="1" type="noConversion"/>
  </si>
  <si>
    <t>24,001元至25,250元</t>
    <phoneticPr fontId="1" type="noConversion"/>
  </si>
  <si>
    <t>○○語言治療師</t>
    <phoneticPr fontId="1" type="noConversion"/>
  </si>
  <si>
    <t>請款金額</t>
    <phoneticPr fontId="1" type="noConversion"/>
  </si>
  <si>
    <t>公付二代健保</t>
    <phoneticPr fontId="1" type="noConversion"/>
  </si>
  <si>
    <t>實支鐘點費</t>
    <phoneticPr fontId="1" type="noConversion"/>
  </si>
  <si>
    <t>代扣勞保個人負擔</t>
    <phoneticPr fontId="1" type="noConversion"/>
  </si>
  <si>
    <t>投保天數</t>
    <phoneticPr fontId="1" type="noConversion"/>
  </si>
  <si>
    <t>勞保、退、職保
學校負擔</t>
    <phoneticPr fontId="1" type="noConversion"/>
  </si>
  <si>
    <t>學校名稱:</t>
    <phoneticPr fontId="1" type="noConversion"/>
  </si>
  <si>
    <t>入校日期</t>
    <phoneticPr fontId="1" type="noConversion"/>
  </si>
  <si>
    <r>
      <rPr>
        <b/>
        <sz val="20"/>
        <rFont val="細明體"/>
        <family val="3"/>
        <charset val="136"/>
      </rPr>
      <t>○○○</t>
    </r>
    <r>
      <rPr>
        <b/>
        <sz val="20"/>
        <rFont val="微軟正黑體"/>
        <family val="2"/>
        <charset val="136"/>
      </rPr>
      <t>年○○月專業人員入校清冊</t>
    </r>
    <phoneticPr fontId="1" type="noConversion"/>
  </si>
  <si>
    <t>備註</t>
    <phoneticPr fontId="1" type="noConversion"/>
  </si>
  <si>
    <t>投保身分</t>
    <phoneticPr fontId="1" type="noConversion"/>
  </si>
  <si>
    <t>已有公保，無須投保</t>
    <phoneticPr fontId="1" type="noConversion"/>
  </si>
  <si>
    <t>已請領老年給付，僅須投保職保</t>
    <phoneticPr fontId="1" type="noConversion"/>
  </si>
  <si>
    <t>鄒嘉惠</t>
    <phoneticPr fontId="1" type="noConversion"/>
  </si>
  <si>
    <t>王介俐</t>
    <phoneticPr fontId="1" type="noConversion"/>
  </si>
  <si>
    <t>黃文正</t>
    <phoneticPr fontId="1" type="noConversion"/>
  </si>
  <si>
    <t>李則中</t>
    <phoneticPr fontId="1" type="noConversion"/>
  </si>
  <si>
    <t>吳品靚</t>
    <phoneticPr fontId="1" type="noConversion"/>
  </si>
  <si>
    <t>邱聖凱</t>
    <phoneticPr fontId="1" type="noConversion"/>
  </si>
  <si>
    <t>藍翊航</t>
    <phoneticPr fontId="1" type="noConversion"/>
  </si>
  <si>
    <t>陳德謙</t>
    <phoneticPr fontId="1" type="noConversion"/>
  </si>
  <si>
    <t>侯佑玟</t>
    <phoneticPr fontId="1" type="noConversion"/>
  </si>
  <si>
    <t>吳翊慈</t>
    <phoneticPr fontId="1" type="noConversion"/>
  </si>
  <si>
    <t>吳亭樺</t>
    <phoneticPr fontId="1" type="noConversion"/>
  </si>
  <si>
    <t>陳百芳</t>
    <phoneticPr fontId="1" type="noConversion"/>
  </si>
  <si>
    <t>陳百越</t>
    <phoneticPr fontId="1" type="noConversion"/>
  </si>
  <si>
    <t>王佳玉</t>
    <phoneticPr fontId="1" type="noConversion"/>
  </si>
  <si>
    <t>陳麗美</t>
    <phoneticPr fontId="1" type="noConversion"/>
  </si>
  <si>
    <t>劉依函</t>
    <phoneticPr fontId="1" type="noConversion"/>
  </si>
  <si>
    <t>劉允寰</t>
    <phoneticPr fontId="1" type="noConversion"/>
  </si>
  <si>
    <t>詹心如</t>
    <phoneticPr fontId="1" type="noConversion"/>
  </si>
  <si>
    <t>林宗彥</t>
    <phoneticPr fontId="1" type="noConversion"/>
  </si>
  <si>
    <t>林玟君</t>
    <phoneticPr fontId="1" type="noConversion"/>
  </si>
  <si>
    <t>劉盈綺</t>
    <phoneticPr fontId="1" type="noConversion"/>
  </si>
  <si>
    <t>黃素珍</t>
    <phoneticPr fontId="1" type="noConversion"/>
  </si>
  <si>
    <t>王慧娟</t>
    <phoneticPr fontId="1" type="noConversion"/>
  </si>
  <si>
    <t>周柏宏</t>
    <phoneticPr fontId="1" type="noConversion"/>
  </si>
  <si>
    <t>陳怡萱</t>
    <phoneticPr fontId="1" type="noConversion"/>
  </si>
  <si>
    <t>張乃悅</t>
    <phoneticPr fontId="1" type="noConversion"/>
  </si>
  <si>
    <t>吳至怡</t>
    <phoneticPr fontId="1" type="noConversion"/>
  </si>
  <si>
    <t>林素如</t>
    <phoneticPr fontId="1" type="noConversion"/>
  </si>
  <si>
    <t>王允駿</t>
    <phoneticPr fontId="1" type="noConversion"/>
  </si>
  <si>
    <t>沈素戎</t>
    <phoneticPr fontId="1" type="noConversion"/>
  </si>
  <si>
    <t>黃玟萍</t>
    <phoneticPr fontId="1" type="noConversion"/>
  </si>
  <si>
    <t>游心雅</t>
    <phoneticPr fontId="1" type="noConversion"/>
  </si>
  <si>
    <t>吳婕瑜</t>
    <phoneticPr fontId="1" type="noConversion"/>
  </si>
  <si>
    <t>林仲茂</t>
    <phoneticPr fontId="1" type="noConversion"/>
  </si>
  <si>
    <t>○○職能治療師</t>
    <phoneticPr fontId="1" type="noConversion"/>
  </si>
  <si>
    <t>需投保勞保(退)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</si>
</sst>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Malgun Gothic Semilight"/>
      <family val="2"/>
      <charset val="136"/>
    </font>
    <font>
      <sz val="14"/>
      <color theme="1"/>
      <name val="Malgun Gothic Semilight"/>
      <family val="2"/>
      <charset val="136"/>
    </font>
    <font>
      <sz val="12"/>
      <name val="Malgun Gothic Semilight"/>
      <family val="2"/>
      <charset val="136"/>
    </font>
    <font>
      <b/>
      <sz val="20"/>
      <name val="Malgun Gothic Semilight"/>
      <family val="2"/>
      <charset val="136"/>
    </font>
    <font>
      <sz val="12"/>
      <color rgb="FF0000FF"/>
      <name val="Malgun Gothic Semilight"/>
      <family val="2"/>
      <charset val="136"/>
    </font>
    <font>
      <b/>
      <sz val="16"/>
      <color theme="1"/>
      <name val="Malgun Gothic Semilight"/>
      <family val="2"/>
      <charset val="136"/>
    </font>
    <font>
      <b/>
      <sz val="14"/>
      <name val="Malgun Gothic Semilight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Malgun Gothic Semilight"/>
      <family val="2"/>
      <charset val="136"/>
    </font>
    <font>
      <sz val="14"/>
      <name val="Malgun Gothic Semilight"/>
      <family val="2"/>
      <charset val="136"/>
    </font>
    <font>
      <sz val="12"/>
      <color rgb="FF0000FF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0"/>
      <name val="細明體"/>
      <family val="3"/>
      <charset val="136"/>
    </font>
    <font>
      <b/>
      <sz val="20"/>
      <name val="Malgun Gothic Semilight"/>
      <family val="3"/>
      <charset val="136"/>
    </font>
    <font>
      <sz val="12"/>
      <color rgb="FF0000FF"/>
      <name val="Microsoft JhengHei"/>
      <family val="2"/>
    </font>
    <font>
      <sz val="14"/>
      <color theme="1"/>
      <name val="標楷體"/>
      <family val="4"/>
      <charset val="136"/>
    </font>
    <font>
      <b/>
      <sz val="20"/>
      <name val="Microsoft JhengHei"/>
      <family val="3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3" fontId="9" fillId="7" borderId="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DDB8-8D8D-4EE9-9578-6BEBD7525EA2}">
  <sheetPr>
    <pageSetUpPr fitToPage="1"/>
  </sheetPr>
  <dimension ref="A1:Q18"/>
  <sheetViews>
    <sheetView tabSelected="1" zoomScaleNormal="100" workbookViewId="0">
      <selection activeCell="P18" sqref="P18"/>
    </sheetView>
  </sheetViews>
  <sheetFormatPr defaultRowHeight="16.5"/>
  <cols>
    <col min="1" max="1" width="5.5" customWidth="1"/>
    <col min="2" max="2" width="18.75" customWidth="1"/>
    <col min="3" max="3" width="13.375" customWidth="1"/>
    <col min="4" max="4" width="9.75" customWidth="1"/>
    <col min="5" max="5" width="9.25" customWidth="1"/>
    <col min="6" max="6" width="9.375" customWidth="1"/>
    <col min="7" max="8" width="10.625" customWidth="1"/>
    <col min="9" max="9" width="12.125" bestFit="1" customWidth="1"/>
    <col min="10" max="10" width="9.625" customWidth="1"/>
    <col min="11" max="11" width="8.875" customWidth="1"/>
    <col min="12" max="12" width="17.5" customWidth="1"/>
    <col min="13" max="13" width="16.375" customWidth="1"/>
    <col min="14" max="14" width="21.125" customWidth="1"/>
    <col min="15" max="15" width="11.875" customWidth="1"/>
    <col min="16" max="16" width="10.25" customWidth="1"/>
    <col min="17" max="17" width="6.5" customWidth="1"/>
  </cols>
  <sheetData>
    <row r="1" spans="1:17" ht="27" customHeight="1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"/>
    </row>
    <row r="2" spans="1:17" ht="27" customHeight="1">
      <c r="A2" s="19" t="s">
        <v>40</v>
      </c>
      <c r="B2" s="19"/>
      <c r="C2" s="19"/>
      <c r="D2" s="19"/>
      <c r="E2" s="19"/>
      <c r="F2" s="14"/>
      <c r="G2" s="14"/>
      <c r="H2" s="14"/>
      <c r="I2" s="14"/>
      <c r="J2" s="14"/>
      <c r="K2" s="14"/>
      <c r="L2" s="14"/>
    </row>
    <row r="3" spans="1:17" ht="20.100000000000001" customHeight="1">
      <c r="A3" s="37" t="s">
        <v>0</v>
      </c>
      <c r="B3" s="27" t="s">
        <v>13</v>
      </c>
      <c r="C3" s="39" t="s">
        <v>41</v>
      </c>
      <c r="D3" s="40" t="s">
        <v>1</v>
      </c>
      <c r="E3" s="37" t="s">
        <v>2</v>
      </c>
      <c r="F3" s="42"/>
      <c r="G3" s="40" t="s">
        <v>8</v>
      </c>
      <c r="H3" s="37" t="s">
        <v>9</v>
      </c>
      <c r="I3" s="37" t="s">
        <v>3</v>
      </c>
      <c r="J3" s="27" t="s">
        <v>15</v>
      </c>
      <c r="K3" s="27" t="s">
        <v>38</v>
      </c>
      <c r="L3" s="46" t="s">
        <v>37</v>
      </c>
      <c r="M3" s="46" t="s">
        <v>39</v>
      </c>
      <c r="N3" s="27" t="s">
        <v>35</v>
      </c>
      <c r="O3" s="27" t="s">
        <v>36</v>
      </c>
      <c r="P3" s="27" t="s">
        <v>34</v>
      </c>
      <c r="Q3" s="27" t="s">
        <v>43</v>
      </c>
    </row>
    <row r="4" spans="1:17" ht="20.100000000000001" customHeight="1">
      <c r="A4" s="38"/>
      <c r="B4" s="38"/>
      <c r="C4" s="37"/>
      <c r="D4" s="41"/>
      <c r="E4" s="12" t="s">
        <v>5</v>
      </c>
      <c r="F4" s="12" t="s">
        <v>6</v>
      </c>
      <c r="G4" s="41"/>
      <c r="H4" s="38"/>
      <c r="I4" s="42"/>
      <c r="J4" s="27"/>
      <c r="K4" s="27"/>
      <c r="L4" s="46"/>
      <c r="M4" s="27"/>
      <c r="N4" s="27"/>
      <c r="O4" s="27"/>
      <c r="P4" s="27"/>
      <c r="Q4" s="27"/>
    </row>
    <row r="5" spans="1:17" ht="20.100000000000001" customHeight="1">
      <c r="A5" s="4">
        <v>1</v>
      </c>
      <c r="B5" s="5" t="s">
        <v>81</v>
      </c>
      <c r="C5" s="6">
        <v>45933</v>
      </c>
      <c r="D5" s="4">
        <v>4</v>
      </c>
      <c r="E5" s="3">
        <v>0.375</v>
      </c>
      <c r="F5" s="3">
        <v>0.54166666666666663</v>
      </c>
      <c r="G5" s="3">
        <f>F5-E5</f>
        <v>0.16666666666666663</v>
      </c>
      <c r="H5" s="1">
        <v>4</v>
      </c>
      <c r="I5" s="2">
        <f>PRODUCT(H5,1100)</f>
        <v>4400</v>
      </c>
      <c r="J5" s="28">
        <f>_xlfn.XLOOKUP($I8,工作表2!$B$2:$B$17,工作表2!$B$2:$B$17,,1,-1)</f>
        <v>11100</v>
      </c>
      <c r="K5" s="36">
        <f>COUNTA($B5:$B7)</f>
        <v>3</v>
      </c>
      <c r="L5" s="49">
        <f>ROUND(J5*0.115*0.2*K5/30,0)+ROUND(J5*0.01*0.2*K5/30,0)</f>
        <v>28</v>
      </c>
      <c r="M5" s="31">
        <f>ROUND(J5*0.115*0.7*K5/30,0)+ROUND(J5*0.01*0.7*K5/30,0)+ROUND(28590*0.0012*K5/30,0)</f>
        <v>100</v>
      </c>
      <c r="N5" s="32">
        <f>ROUND(I8*2.11%,0)</f>
        <v>232</v>
      </c>
      <c r="O5" s="33">
        <f>I8-L5</f>
        <v>10972</v>
      </c>
      <c r="P5" s="35">
        <f>I8+M5+N5</f>
        <v>11332</v>
      </c>
      <c r="Q5" s="43"/>
    </row>
    <row r="6" spans="1:17" ht="20.100000000000001" customHeight="1">
      <c r="A6" s="4">
        <v>2</v>
      </c>
      <c r="B6" s="5" t="s">
        <v>14</v>
      </c>
      <c r="C6" s="6">
        <v>45945</v>
      </c>
      <c r="D6" s="4">
        <v>4</v>
      </c>
      <c r="E6" s="3">
        <v>0.5625</v>
      </c>
      <c r="F6" s="3">
        <v>0.6875</v>
      </c>
      <c r="G6" s="3">
        <f t="shared" ref="G6:G12" si="0">F6-E6</f>
        <v>0.125</v>
      </c>
      <c r="H6" s="1">
        <v>3</v>
      </c>
      <c r="I6" s="2">
        <f>PRODUCT(H6,1100)</f>
        <v>3300</v>
      </c>
      <c r="J6" s="29"/>
      <c r="K6" s="36"/>
      <c r="L6" s="49"/>
      <c r="M6" s="31"/>
      <c r="N6" s="32"/>
      <c r="O6" s="34"/>
      <c r="P6" s="32"/>
      <c r="Q6" s="44"/>
    </row>
    <row r="7" spans="1:17" ht="20.100000000000001" customHeight="1">
      <c r="A7" s="4">
        <v>3</v>
      </c>
      <c r="B7" s="5" t="s">
        <v>14</v>
      </c>
      <c r="C7" s="6">
        <v>45957</v>
      </c>
      <c r="D7" s="4">
        <v>3</v>
      </c>
      <c r="E7" s="3">
        <v>0.375</v>
      </c>
      <c r="F7" s="3">
        <v>0.5</v>
      </c>
      <c r="G7" s="3">
        <f t="shared" si="0"/>
        <v>0.125</v>
      </c>
      <c r="H7" s="1">
        <v>3</v>
      </c>
      <c r="I7" s="2">
        <f>PRODUCT(H7,1100)</f>
        <v>3300</v>
      </c>
      <c r="J7" s="29"/>
      <c r="K7" s="36"/>
      <c r="L7" s="49"/>
      <c r="M7" s="31"/>
      <c r="N7" s="32"/>
      <c r="O7" s="34"/>
      <c r="P7" s="32"/>
      <c r="Q7" s="44"/>
    </row>
    <row r="8" spans="1:17" ht="24.95" customHeight="1">
      <c r="A8" s="48" t="s">
        <v>4</v>
      </c>
      <c r="B8" s="48"/>
      <c r="C8" s="48"/>
      <c r="D8" s="48"/>
      <c r="E8" s="48"/>
      <c r="F8" s="48"/>
      <c r="G8" s="48"/>
      <c r="H8" s="48"/>
      <c r="I8" s="7">
        <f>SUM(I5:I7)</f>
        <v>11000</v>
      </c>
      <c r="J8" s="30"/>
      <c r="K8" s="36"/>
      <c r="L8" s="49"/>
      <c r="M8" s="31"/>
      <c r="N8" s="32"/>
      <c r="O8" s="34"/>
      <c r="P8" s="32"/>
      <c r="Q8" s="45"/>
    </row>
    <row r="9" spans="1:17" ht="20.100000000000001" customHeight="1">
      <c r="A9" s="4">
        <v>1</v>
      </c>
      <c r="B9" s="5" t="s">
        <v>33</v>
      </c>
      <c r="C9" s="6">
        <v>45935</v>
      </c>
      <c r="D9" s="4">
        <v>4</v>
      </c>
      <c r="E9" s="3">
        <v>0.33333333333333331</v>
      </c>
      <c r="F9" s="3">
        <v>0.5</v>
      </c>
      <c r="G9" s="3">
        <f t="shared" si="0"/>
        <v>0.16666666666666669</v>
      </c>
      <c r="H9" s="1">
        <v>4</v>
      </c>
      <c r="I9" s="2">
        <f t="shared" ref="I9" si="1">PRODUCT(H9,1100)</f>
        <v>4400</v>
      </c>
      <c r="J9" s="36">
        <f>_xlfn.XLOOKUP($I13,工作表2!$B$2:$B$17,工作表2!$B$2:$B$17,,1,-1)</f>
        <v>12540</v>
      </c>
      <c r="K9" s="28">
        <f>COUNTA($B9:$B12)</f>
        <v>4</v>
      </c>
      <c r="L9" s="50">
        <f>ROUND(J9*0.115*0.2*K9/30,0)+ROUND(J9*0.01*0.2*K9/30,0)</f>
        <v>41</v>
      </c>
      <c r="M9" s="20">
        <f>ROUND(J9*0.115*0.7*K9/30,0)+ROUND(J9*0.01*0.7*K9/30,0)+ROUND(28590*0.0012*K9/30,0)</f>
        <v>152</v>
      </c>
      <c r="N9" s="20">
        <v>232</v>
      </c>
      <c r="O9" s="23">
        <f>I13-L9</f>
        <v>12059</v>
      </c>
      <c r="P9" s="26">
        <f>I13+M9+N9</f>
        <v>12484</v>
      </c>
      <c r="Q9" s="43"/>
    </row>
    <row r="10" spans="1:17" ht="20.100000000000001" customHeight="1">
      <c r="A10" s="4">
        <v>2</v>
      </c>
      <c r="B10" s="5" t="s">
        <v>33</v>
      </c>
      <c r="C10" s="6">
        <v>45945</v>
      </c>
      <c r="D10" s="4">
        <v>2</v>
      </c>
      <c r="E10" s="3">
        <v>0.33333333333333331</v>
      </c>
      <c r="F10" s="3">
        <v>0.5</v>
      </c>
      <c r="G10" s="3">
        <f t="shared" si="0"/>
        <v>0.16666666666666669</v>
      </c>
      <c r="H10" s="1">
        <v>4</v>
      </c>
      <c r="I10" s="2">
        <f>PRODUCT(H10,1100)</f>
        <v>4400</v>
      </c>
      <c r="J10" s="36"/>
      <c r="K10" s="29"/>
      <c r="L10" s="51"/>
      <c r="M10" s="21"/>
      <c r="N10" s="21"/>
      <c r="O10" s="24"/>
      <c r="P10" s="21"/>
      <c r="Q10" s="44"/>
    </row>
    <row r="11" spans="1:17" ht="20.100000000000001" customHeight="1">
      <c r="A11" s="4">
        <v>3</v>
      </c>
      <c r="B11" s="5" t="s">
        <v>33</v>
      </c>
      <c r="C11" s="6">
        <v>45953</v>
      </c>
      <c r="D11" s="4">
        <v>2</v>
      </c>
      <c r="E11" s="3">
        <v>0.58333333333333337</v>
      </c>
      <c r="F11" s="3">
        <v>0.66666666666666663</v>
      </c>
      <c r="G11" s="3">
        <f t="shared" si="0"/>
        <v>8.3333333333333259E-2</v>
      </c>
      <c r="H11" s="1">
        <v>2</v>
      </c>
      <c r="I11" s="2">
        <f>PRODUCT(H11,1100)</f>
        <v>2200</v>
      </c>
      <c r="J11" s="36"/>
      <c r="K11" s="29"/>
      <c r="L11" s="51"/>
      <c r="M11" s="21"/>
      <c r="N11" s="21"/>
      <c r="O11" s="24"/>
      <c r="P11" s="21"/>
      <c r="Q11" s="44"/>
    </row>
    <row r="12" spans="1:17" ht="20.100000000000001" customHeight="1">
      <c r="A12" s="4">
        <v>4</v>
      </c>
      <c r="B12" s="5" t="s">
        <v>33</v>
      </c>
      <c r="C12" s="6">
        <v>45960</v>
      </c>
      <c r="D12" s="4">
        <v>1</v>
      </c>
      <c r="E12" s="8" t="s">
        <v>10</v>
      </c>
      <c r="F12" s="8" t="s">
        <v>11</v>
      </c>
      <c r="G12" s="3">
        <f t="shared" si="0"/>
        <v>3.472222222222221E-2</v>
      </c>
      <c r="H12" s="1">
        <v>1</v>
      </c>
      <c r="I12" s="2">
        <f t="shared" ref="I12" si="2">PRODUCT(H12,1100)</f>
        <v>1100</v>
      </c>
      <c r="J12" s="36"/>
      <c r="K12" s="29"/>
      <c r="L12" s="51"/>
      <c r="M12" s="21"/>
      <c r="N12" s="21"/>
      <c r="O12" s="24"/>
      <c r="P12" s="21"/>
      <c r="Q12" s="44"/>
    </row>
    <row r="13" spans="1:17" ht="24.95" customHeight="1">
      <c r="A13" s="48" t="s">
        <v>4</v>
      </c>
      <c r="B13" s="48"/>
      <c r="C13" s="48"/>
      <c r="D13" s="48"/>
      <c r="E13" s="48"/>
      <c r="F13" s="48"/>
      <c r="G13" s="48"/>
      <c r="H13" s="48"/>
      <c r="I13" s="7">
        <f>SUM(I9:I12)</f>
        <v>12100</v>
      </c>
      <c r="J13" s="36"/>
      <c r="K13" s="30"/>
      <c r="L13" s="52"/>
      <c r="M13" s="22"/>
      <c r="N13" s="22"/>
      <c r="O13" s="25"/>
      <c r="P13" s="22"/>
      <c r="Q13" s="45"/>
    </row>
    <row r="14" spans="1:17" ht="24.95" customHeight="1">
      <c r="A14" s="47" t="s">
        <v>7</v>
      </c>
      <c r="B14" s="47"/>
      <c r="C14" s="47"/>
      <c r="D14" s="47"/>
      <c r="E14" s="47"/>
      <c r="F14" s="47"/>
      <c r="G14" s="47"/>
      <c r="H14" s="47"/>
      <c r="I14" s="9">
        <f>I8+I13</f>
        <v>23100</v>
      </c>
      <c r="J14" s="13"/>
      <c r="K14" s="13"/>
      <c r="L14" s="9">
        <f>SUM(L5:L13)</f>
        <v>69</v>
      </c>
      <c r="M14" s="9">
        <f t="shared" ref="M14:P14" si="3">SUM(M5:M13)</f>
        <v>252</v>
      </c>
      <c r="N14" s="9">
        <f t="shared" si="3"/>
        <v>464</v>
      </c>
      <c r="O14" s="9">
        <f t="shared" si="3"/>
        <v>23031</v>
      </c>
      <c r="P14" s="9">
        <f t="shared" si="3"/>
        <v>23816</v>
      </c>
      <c r="Q14" s="16"/>
    </row>
    <row r="15" spans="1:17" ht="16.5" customHeight="1"/>
    <row r="16" spans="1:17" ht="16.5" customHeight="1"/>
    <row r="17" ht="16.5" customHeight="1"/>
    <row r="18" ht="16.5" customHeight="1"/>
  </sheetData>
  <mergeCells count="37">
    <mergeCell ref="Q3:Q4"/>
    <mergeCell ref="Q5:Q8"/>
    <mergeCell ref="Q9:Q13"/>
    <mergeCell ref="M3:M4"/>
    <mergeCell ref="A14:H14"/>
    <mergeCell ref="A13:H13"/>
    <mergeCell ref="L5:L8"/>
    <mergeCell ref="K9:K13"/>
    <mergeCell ref="A8:H8"/>
    <mergeCell ref="J9:J13"/>
    <mergeCell ref="L9:L13"/>
    <mergeCell ref="H3:H4"/>
    <mergeCell ref="I3:I4"/>
    <mergeCell ref="J3:J4"/>
    <mergeCell ref="L3:L4"/>
    <mergeCell ref="G3:G4"/>
    <mergeCell ref="A3:A4"/>
    <mergeCell ref="B3:B4"/>
    <mergeCell ref="C3:C4"/>
    <mergeCell ref="D3:D4"/>
    <mergeCell ref="E3:F3"/>
    <mergeCell ref="A1:P1"/>
    <mergeCell ref="A2:E2"/>
    <mergeCell ref="M9:M13"/>
    <mergeCell ref="N9:N13"/>
    <mergeCell ref="O9:O13"/>
    <mergeCell ref="P9:P13"/>
    <mergeCell ref="N3:N4"/>
    <mergeCell ref="O3:O4"/>
    <mergeCell ref="P3:P4"/>
    <mergeCell ref="J5:J8"/>
    <mergeCell ref="M5:M8"/>
    <mergeCell ref="N5:N8"/>
    <mergeCell ref="O5:O8"/>
    <mergeCell ref="P5:P8"/>
    <mergeCell ref="K3:K4"/>
    <mergeCell ref="K5:K8"/>
  </mergeCells>
  <phoneticPr fontId="1" type="noConversion"/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8082-2E69-4561-9644-D1F0C12CCCDE}">
  <dimension ref="A1:Q18"/>
  <sheetViews>
    <sheetView zoomScaleNormal="100" workbookViewId="0">
      <selection activeCell="D25" sqref="D25"/>
    </sheetView>
  </sheetViews>
  <sheetFormatPr defaultRowHeight="16.5"/>
  <cols>
    <col min="1" max="1" width="5.5" customWidth="1"/>
    <col min="2" max="2" width="18.75" customWidth="1"/>
    <col min="3" max="3" width="13.375" customWidth="1"/>
    <col min="4" max="4" width="9.75" customWidth="1"/>
    <col min="5" max="5" width="9.25" customWidth="1"/>
    <col min="6" max="6" width="9.375" customWidth="1"/>
    <col min="7" max="8" width="10.625" customWidth="1"/>
    <col min="9" max="9" width="12.125" bestFit="1" customWidth="1"/>
    <col min="10" max="10" width="9.625" customWidth="1"/>
    <col min="11" max="11" width="8.875" customWidth="1"/>
    <col min="12" max="12" width="17.5" customWidth="1"/>
    <col min="13" max="13" width="16.375" customWidth="1"/>
    <col min="14" max="14" width="21.125" customWidth="1"/>
    <col min="15" max="15" width="11.875" customWidth="1"/>
    <col min="16" max="16" width="10.25" customWidth="1"/>
    <col min="17" max="17" width="19.5" customWidth="1"/>
  </cols>
  <sheetData>
    <row r="1" spans="1:17" ht="27" customHeight="1">
      <c r="A1" s="17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5"/>
    </row>
    <row r="2" spans="1:17" ht="27" customHeight="1">
      <c r="A2" s="19" t="s">
        <v>40</v>
      </c>
      <c r="B2" s="19"/>
      <c r="C2" s="19"/>
      <c r="D2" s="19"/>
      <c r="E2" s="19"/>
      <c r="F2" s="14"/>
      <c r="G2" s="14"/>
      <c r="H2" s="14"/>
      <c r="I2" s="14"/>
      <c r="J2" s="14"/>
      <c r="K2" s="14"/>
      <c r="L2" s="14"/>
    </row>
    <row r="3" spans="1:17" ht="20.100000000000001" customHeight="1">
      <c r="A3" s="37" t="s">
        <v>0</v>
      </c>
      <c r="B3" s="27" t="s">
        <v>13</v>
      </c>
      <c r="C3" s="39" t="s">
        <v>41</v>
      </c>
      <c r="D3" s="40" t="s">
        <v>1</v>
      </c>
      <c r="E3" s="37" t="s">
        <v>2</v>
      </c>
      <c r="F3" s="42"/>
      <c r="G3" s="40" t="s">
        <v>8</v>
      </c>
      <c r="H3" s="37" t="s">
        <v>9</v>
      </c>
      <c r="I3" s="37" t="s">
        <v>3</v>
      </c>
      <c r="J3" s="27" t="s">
        <v>15</v>
      </c>
      <c r="K3" s="27" t="s">
        <v>38</v>
      </c>
      <c r="L3" s="46" t="s">
        <v>37</v>
      </c>
      <c r="M3" s="46" t="s">
        <v>39</v>
      </c>
      <c r="N3" s="27" t="s">
        <v>35</v>
      </c>
      <c r="O3" s="27" t="s">
        <v>36</v>
      </c>
      <c r="P3" s="27" t="s">
        <v>34</v>
      </c>
      <c r="Q3" s="27" t="s">
        <v>43</v>
      </c>
    </row>
    <row r="4" spans="1:17" ht="20.100000000000001" customHeight="1">
      <c r="A4" s="38"/>
      <c r="B4" s="38"/>
      <c r="C4" s="37"/>
      <c r="D4" s="41"/>
      <c r="E4" s="12" t="s">
        <v>5</v>
      </c>
      <c r="F4" s="12" t="s">
        <v>6</v>
      </c>
      <c r="G4" s="41"/>
      <c r="H4" s="38"/>
      <c r="I4" s="42"/>
      <c r="J4" s="27"/>
      <c r="K4" s="27"/>
      <c r="L4" s="46"/>
      <c r="M4" s="27"/>
      <c r="N4" s="27"/>
      <c r="O4" s="27"/>
      <c r="P4" s="27"/>
      <c r="Q4" s="27"/>
    </row>
    <row r="5" spans="1:17" ht="20.100000000000001" customHeight="1">
      <c r="A5" s="4">
        <v>1</v>
      </c>
      <c r="B5" s="5" t="s">
        <v>14</v>
      </c>
      <c r="C5" s="6">
        <v>45933</v>
      </c>
      <c r="D5" s="4">
        <v>4</v>
      </c>
      <c r="E5" s="3">
        <v>0.375</v>
      </c>
      <c r="F5" s="3">
        <v>0.54166666666666663</v>
      </c>
      <c r="G5" s="3">
        <f>F5-E5</f>
        <v>0.16666666666666663</v>
      </c>
      <c r="H5" s="1">
        <v>4</v>
      </c>
      <c r="I5" s="2">
        <f>PRODUCT(H5,1100)</f>
        <v>4400</v>
      </c>
      <c r="J5" s="28">
        <f>_xlfn.XLOOKUP($I8,工作表2!$B$2:$B$17,工作表2!$B$2:$B$17,,1,-1)</f>
        <v>11100</v>
      </c>
      <c r="K5" s="36">
        <f>COUNTA($B5:$B7)</f>
        <v>3</v>
      </c>
      <c r="L5" s="49">
        <f>ROUND(J5*0.115*0.2*K5/30,0)+ROUND(J5*0.01*0.2*K5/30,0)</f>
        <v>28</v>
      </c>
      <c r="M5" s="31">
        <f>ROUND(J5*0.115*0.7*K5/30,0)+ROUND(J5*0.01*0.7*K5/30,0)+ROUND(28590*0.0012*K5/30,0)</f>
        <v>100</v>
      </c>
      <c r="N5" s="32">
        <f>ROUND(I8*2.11%,0)</f>
        <v>232</v>
      </c>
      <c r="O5" s="33">
        <f>I8-L5</f>
        <v>10972</v>
      </c>
      <c r="P5" s="35">
        <f>I8+M5+N5</f>
        <v>11332</v>
      </c>
      <c r="Q5" s="43"/>
    </row>
    <row r="6" spans="1:17" ht="20.100000000000001" customHeight="1">
      <c r="A6" s="4">
        <v>2</v>
      </c>
      <c r="B6" s="5" t="s">
        <v>14</v>
      </c>
      <c r="C6" s="6">
        <v>45945</v>
      </c>
      <c r="D6" s="4">
        <v>4</v>
      </c>
      <c r="E6" s="3">
        <v>0.5625</v>
      </c>
      <c r="F6" s="3">
        <v>0.6875</v>
      </c>
      <c r="G6" s="3">
        <f t="shared" ref="G6:G12" si="0">F6-E6</f>
        <v>0.125</v>
      </c>
      <c r="H6" s="1">
        <v>3</v>
      </c>
      <c r="I6" s="2">
        <f>PRODUCT(H6,1100)</f>
        <v>3300</v>
      </c>
      <c r="J6" s="29"/>
      <c r="K6" s="36"/>
      <c r="L6" s="49"/>
      <c r="M6" s="31"/>
      <c r="N6" s="32"/>
      <c r="O6" s="34"/>
      <c r="P6" s="32"/>
      <c r="Q6" s="44"/>
    </row>
    <row r="7" spans="1:17" ht="20.100000000000001" customHeight="1">
      <c r="A7" s="4">
        <v>3</v>
      </c>
      <c r="B7" s="5" t="s">
        <v>14</v>
      </c>
      <c r="C7" s="6">
        <v>45957</v>
      </c>
      <c r="D7" s="4">
        <v>3</v>
      </c>
      <c r="E7" s="3">
        <v>0.375</v>
      </c>
      <c r="F7" s="3">
        <v>0.5</v>
      </c>
      <c r="G7" s="3">
        <f t="shared" si="0"/>
        <v>0.125</v>
      </c>
      <c r="H7" s="1">
        <v>3</v>
      </c>
      <c r="I7" s="2">
        <f>PRODUCT(H7,1100)</f>
        <v>3300</v>
      </c>
      <c r="J7" s="29"/>
      <c r="K7" s="36"/>
      <c r="L7" s="49"/>
      <c r="M7" s="31"/>
      <c r="N7" s="32"/>
      <c r="O7" s="34"/>
      <c r="P7" s="32"/>
      <c r="Q7" s="44"/>
    </row>
    <row r="8" spans="1:17" ht="24.95" customHeight="1">
      <c r="A8" s="48" t="s">
        <v>4</v>
      </c>
      <c r="B8" s="48"/>
      <c r="C8" s="48"/>
      <c r="D8" s="48"/>
      <c r="E8" s="48"/>
      <c r="F8" s="48"/>
      <c r="G8" s="48"/>
      <c r="H8" s="48"/>
      <c r="I8" s="7">
        <f>SUM(I5:I7)</f>
        <v>11000</v>
      </c>
      <c r="J8" s="30"/>
      <c r="K8" s="36"/>
      <c r="L8" s="49"/>
      <c r="M8" s="31"/>
      <c r="N8" s="32"/>
      <c r="O8" s="34"/>
      <c r="P8" s="32"/>
      <c r="Q8" s="45"/>
    </row>
    <row r="9" spans="1:17" ht="20.100000000000001" customHeight="1">
      <c r="A9" s="4">
        <v>1</v>
      </c>
      <c r="B9" s="5" t="s">
        <v>33</v>
      </c>
      <c r="C9" s="6">
        <v>45935</v>
      </c>
      <c r="D9" s="4">
        <v>4</v>
      </c>
      <c r="E9" s="3">
        <v>0.33333333333333331</v>
      </c>
      <c r="F9" s="3">
        <v>0.5</v>
      </c>
      <c r="G9" s="3">
        <f t="shared" si="0"/>
        <v>0.16666666666666669</v>
      </c>
      <c r="H9" s="1">
        <v>4</v>
      </c>
      <c r="I9" s="2">
        <f t="shared" ref="I9" si="1">PRODUCT(H9,1100)</f>
        <v>4400</v>
      </c>
      <c r="J9" s="36">
        <f>_xlfn.XLOOKUP($I13,工作表2!$B$2:$B$17,工作表2!$B$2:$B$17,,1,-1)</f>
        <v>12540</v>
      </c>
      <c r="K9" s="28">
        <f>COUNTA($B9:$B12)</f>
        <v>4</v>
      </c>
      <c r="L9" s="50">
        <f>ROUND(J9*0.115*0.2*K9/30,0)+ROUND(J9*0.01*0.2*K9/30,0)</f>
        <v>41</v>
      </c>
      <c r="M9" s="20">
        <f>ROUND(J9*0.115*0.7*K9/30,0)+ROUND(J9*0.01*0.7*K9/30,0)+ROUND(28590*0.0012*K9/30,0)</f>
        <v>152</v>
      </c>
      <c r="N9" s="20">
        <v>232</v>
      </c>
      <c r="O9" s="23">
        <f>I13-L9</f>
        <v>12059</v>
      </c>
      <c r="P9" s="26">
        <f>I13+M9+N9</f>
        <v>12484</v>
      </c>
      <c r="Q9" s="43"/>
    </row>
    <row r="10" spans="1:17" ht="20.100000000000001" customHeight="1">
      <c r="A10" s="4">
        <v>2</v>
      </c>
      <c r="B10" s="5" t="s">
        <v>33</v>
      </c>
      <c r="C10" s="6">
        <v>45945</v>
      </c>
      <c r="D10" s="4">
        <v>2</v>
      </c>
      <c r="E10" s="3">
        <v>0.33333333333333331</v>
      </c>
      <c r="F10" s="3">
        <v>0.5</v>
      </c>
      <c r="G10" s="3">
        <f t="shared" si="0"/>
        <v>0.16666666666666669</v>
      </c>
      <c r="H10" s="1">
        <v>4</v>
      </c>
      <c r="I10" s="2">
        <f>PRODUCT(H10,1100)</f>
        <v>4400</v>
      </c>
      <c r="J10" s="36"/>
      <c r="K10" s="29"/>
      <c r="L10" s="51"/>
      <c r="M10" s="21"/>
      <c r="N10" s="21"/>
      <c r="O10" s="24"/>
      <c r="P10" s="21"/>
      <c r="Q10" s="44"/>
    </row>
    <row r="11" spans="1:17" ht="20.100000000000001" customHeight="1">
      <c r="A11" s="4">
        <v>3</v>
      </c>
      <c r="B11" s="5" t="s">
        <v>33</v>
      </c>
      <c r="C11" s="6">
        <v>45953</v>
      </c>
      <c r="D11" s="4">
        <v>2</v>
      </c>
      <c r="E11" s="3">
        <v>0.58333333333333337</v>
      </c>
      <c r="F11" s="3">
        <v>0.66666666666666663</v>
      </c>
      <c r="G11" s="3">
        <f t="shared" si="0"/>
        <v>8.3333333333333259E-2</v>
      </c>
      <c r="H11" s="1">
        <v>2</v>
      </c>
      <c r="I11" s="2">
        <f>PRODUCT(H11,1100)</f>
        <v>2200</v>
      </c>
      <c r="J11" s="36"/>
      <c r="K11" s="29"/>
      <c r="L11" s="51"/>
      <c r="M11" s="21"/>
      <c r="N11" s="21"/>
      <c r="O11" s="24"/>
      <c r="P11" s="21"/>
      <c r="Q11" s="44"/>
    </row>
    <row r="12" spans="1:17" ht="20.100000000000001" customHeight="1">
      <c r="A12" s="4">
        <v>4</v>
      </c>
      <c r="B12" s="5" t="s">
        <v>33</v>
      </c>
      <c r="C12" s="6">
        <v>45960</v>
      </c>
      <c r="D12" s="4">
        <v>1</v>
      </c>
      <c r="E12" s="8" t="s">
        <v>10</v>
      </c>
      <c r="F12" s="8" t="s">
        <v>11</v>
      </c>
      <c r="G12" s="3">
        <f t="shared" si="0"/>
        <v>3.472222222222221E-2</v>
      </c>
      <c r="H12" s="1">
        <v>1</v>
      </c>
      <c r="I12" s="2">
        <f t="shared" ref="I12" si="2">PRODUCT(H12,1100)</f>
        <v>1100</v>
      </c>
      <c r="J12" s="36"/>
      <c r="K12" s="29"/>
      <c r="L12" s="51"/>
      <c r="M12" s="21"/>
      <c r="N12" s="21"/>
      <c r="O12" s="24"/>
      <c r="P12" s="21"/>
      <c r="Q12" s="44"/>
    </row>
    <row r="13" spans="1:17" ht="24.95" customHeight="1">
      <c r="A13" s="48" t="s">
        <v>4</v>
      </c>
      <c r="B13" s="48"/>
      <c r="C13" s="48"/>
      <c r="D13" s="48"/>
      <c r="E13" s="48"/>
      <c r="F13" s="48"/>
      <c r="G13" s="48"/>
      <c r="H13" s="48"/>
      <c r="I13" s="7">
        <f>SUM(I9:I12)</f>
        <v>12100</v>
      </c>
      <c r="J13" s="36"/>
      <c r="K13" s="30"/>
      <c r="L13" s="52"/>
      <c r="M13" s="22"/>
      <c r="N13" s="22"/>
      <c r="O13" s="25"/>
      <c r="P13" s="22"/>
      <c r="Q13" s="45"/>
    </row>
    <row r="14" spans="1:17" ht="24.95" customHeight="1">
      <c r="A14" s="47" t="s">
        <v>7</v>
      </c>
      <c r="B14" s="47"/>
      <c r="C14" s="47"/>
      <c r="D14" s="47"/>
      <c r="E14" s="47"/>
      <c r="F14" s="47"/>
      <c r="G14" s="47"/>
      <c r="H14" s="47"/>
      <c r="I14" s="9">
        <f>I8+I13</f>
        <v>23100</v>
      </c>
      <c r="J14" s="13"/>
      <c r="K14" s="13"/>
      <c r="L14" s="9">
        <f>SUM(L5:L13)</f>
        <v>69</v>
      </c>
      <c r="M14" s="9">
        <f t="shared" ref="M14:P14" si="3">SUM(M5:M13)</f>
        <v>252</v>
      </c>
      <c r="N14" s="9">
        <f t="shared" si="3"/>
        <v>464</v>
      </c>
      <c r="O14" s="9">
        <f t="shared" si="3"/>
        <v>23031</v>
      </c>
      <c r="P14" s="9">
        <f t="shared" si="3"/>
        <v>23816</v>
      </c>
      <c r="Q14" s="16"/>
    </row>
    <row r="15" spans="1:17" ht="16.5" customHeight="1"/>
    <row r="16" spans="1:17" ht="16.5" customHeight="1"/>
    <row r="17" ht="16.5" customHeight="1"/>
    <row r="18" ht="16.5" customHeight="1"/>
  </sheetData>
  <sheetProtection selectLockedCells="1"/>
  <mergeCells count="37">
    <mergeCell ref="Q3:Q4"/>
    <mergeCell ref="Q5:Q8"/>
    <mergeCell ref="Q9:Q13"/>
    <mergeCell ref="A1:P1"/>
    <mergeCell ref="A2:E2"/>
    <mergeCell ref="A3:A4"/>
    <mergeCell ref="B3:B4"/>
    <mergeCell ref="C3:C4"/>
    <mergeCell ref="D3:D4"/>
    <mergeCell ref="E3:F3"/>
    <mergeCell ref="G3:G4"/>
    <mergeCell ref="H3:H4"/>
    <mergeCell ref="I3:I4"/>
    <mergeCell ref="P3:P4"/>
    <mergeCell ref="J5:J8"/>
    <mergeCell ref="K5:K8"/>
    <mergeCell ref="L5:L8"/>
    <mergeCell ref="M5:M8"/>
    <mergeCell ref="N5:N8"/>
    <mergeCell ref="O5:O8"/>
    <mergeCell ref="P5:P8"/>
    <mergeCell ref="O3:O4"/>
    <mergeCell ref="O9:O13"/>
    <mergeCell ref="P9:P13"/>
    <mergeCell ref="A13:H13"/>
    <mergeCell ref="A14:H14"/>
    <mergeCell ref="A8:H8"/>
    <mergeCell ref="J9:J13"/>
    <mergeCell ref="K9:K13"/>
    <mergeCell ref="L9:L13"/>
    <mergeCell ref="M9:M13"/>
    <mergeCell ref="N9:N13"/>
    <mergeCell ref="J3:J4"/>
    <mergeCell ref="K3:K4"/>
    <mergeCell ref="L3:L4"/>
    <mergeCell ref="M3:M4"/>
    <mergeCell ref="N3:N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1B78-FD59-477A-BEFA-4CE540886C2B}">
  <dimension ref="A1:G35"/>
  <sheetViews>
    <sheetView workbookViewId="0">
      <selection activeCell="F16" sqref="F16"/>
    </sheetView>
  </sheetViews>
  <sheetFormatPr defaultRowHeight="16.5"/>
  <cols>
    <col min="1" max="1" width="27" customWidth="1"/>
    <col min="2" max="2" width="14" customWidth="1"/>
    <col min="6" max="6" width="18.875" customWidth="1"/>
  </cols>
  <sheetData>
    <row r="1" spans="1:7">
      <c r="A1" s="10" t="s">
        <v>15</v>
      </c>
      <c r="B1" s="10" t="s">
        <v>16</v>
      </c>
      <c r="C1" t="s">
        <v>38</v>
      </c>
      <c r="E1" t="s">
        <v>44</v>
      </c>
      <c r="G1" t="s">
        <v>13</v>
      </c>
    </row>
    <row r="2" spans="1:7">
      <c r="A2" s="10" t="s">
        <v>17</v>
      </c>
      <c r="B2" s="11">
        <v>11100</v>
      </c>
      <c r="C2">
        <v>1</v>
      </c>
      <c r="E2" t="s">
        <v>45</v>
      </c>
      <c r="G2" t="s">
        <v>47</v>
      </c>
    </row>
    <row r="3" spans="1:7">
      <c r="A3" s="10" t="s">
        <v>19</v>
      </c>
      <c r="B3" s="11">
        <v>12540</v>
      </c>
      <c r="C3">
        <v>2</v>
      </c>
      <c r="E3" t="s">
        <v>46</v>
      </c>
      <c r="G3" t="s">
        <v>48</v>
      </c>
    </row>
    <row r="4" spans="1:7">
      <c r="A4" s="10" t="s">
        <v>18</v>
      </c>
      <c r="B4" s="11">
        <v>13500</v>
      </c>
      <c r="C4">
        <v>3</v>
      </c>
      <c r="E4" t="s">
        <v>82</v>
      </c>
      <c r="G4" t="s">
        <v>49</v>
      </c>
    </row>
    <row r="5" spans="1:7">
      <c r="A5" s="10" t="s">
        <v>20</v>
      </c>
      <c r="B5" s="11">
        <v>15840</v>
      </c>
      <c r="C5">
        <v>4</v>
      </c>
      <c r="G5" t="s">
        <v>50</v>
      </c>
    </row>
    <row r="6" spans="1:7">
      <c r="A6" s="10" t="s">
        <v>21</v>
      </c>
      <c r="B6" s="11">
        <v>16500</v>
      </c>
      <c r="C6">
        <v>5</v>
      </c>
      <c r="G6" t="s">
        <v>51</v>
      </c>
    </row>
    <row r="7" spans="1:7">
      <c r="A7" s="10" t="s">
        <v>22</v>
      </c>
      <c r="B7" s="11">
        <v>17280</v>
      </c>
      <c r="C7">
        <v>6</v>
      </c>
      <c r="G7" t="s">
        <v>52</v>
      </c>
    </row>
    <row r="8" spans="1:7">
      <c r="A8" s="10" t="s">
        <v>23</v>
      </c>
      <c r="B8" s="11">
        <v>17880</v>
      </c>
      <c r="C8">
        <v>7</v>
      </c>
      <c r="G8" t="s">
        <v>53</v>
      </c>
    </row>
    <row r="9" spans="1:7">
      <c r="A9" s="10" t="s">
        <v>24</v>
      </c>
      <c r="B9" s="11">
        <v>19047</v>
      </c>
      <c r="C9">
        <v>8</v>
      </c>
      <c r="G9" t="s">
        <v>54</v>
      </c>
    </row>
    <row r="10" spans="1:7">
      <c r="A10" s="10" t="s">
        <v>25</v>
      </c>
      <c r="B10" s="11">
        <v>20008</v>
      </c>
      <c r="C10">
        <v>9</v>
      </c>
      <c r="G10" t="s">
        <v>55</v>
      </c>
    </row>
    <row r="11" spans="1:7">
      <c r="A11" s="10" t="s">
        <v>26</v>
      </c>
      <c r="B11" s="11">
        <v>21009</v>
      </c>
      <c r="C11">
        <v>10</v>
      </c>
      <c r="G11" t="s">
        <v>56</v>
      </c>
    </row>
    <row r="12" spans="1:7">
      <c r="A12" s="10" t="s">
        <v>27</v>
      </c>
      <c r="B12" s="11">
        <v>21009</v>
      </c>
      <c r="C12">
        <v>11</v>
      </c>
      <c r="G12" t="s">
        <v>57</v>
      </c>
    </row>
    <row r="13" spans="1:7">
      <c r="A13" s="10" t="s">
        <v>28</v>
      </c>
      <c r="B13" s="11">
        <v>22000</v>
      </c>
      <c r="C13">
        <v>12</v>
      </c>
      <c r="G13" t="s">
        <v>58</v>
      </c>
    </row>
    <row r="14" spans="1:7">
      <c r="A14" s="10" t="s">
        <v>29</v>
      </c>
      <c r="B14" s="11">
        <v>23100</v>
      </c>
      <c r="C14">
        <v>13</v>
      </c>
      <c r="G14" t="s">
        <v>59</v>
      </c>
    </row>
    <row r="15" spans="1:7">
      <c r="A15" s="10" t="s">
        <v>32</v>
      </c>
      <c r="B15" s="11">
        <v>24000</v>
      </c>
      <c r="C15">
        <v>14</v>
      </c>
      <c r="G15" t="s">
        <v>60</v>
      </c>
    </row>
    <row r="16" spans="1:7">
      <c r="A16" s="10" t="s">
        <v>30</v>
      </c>
      <c r="B16" s="11">
        <v>25250</v>
      </c>
      <c r="C16">
        <v>15</v>
      </c>
      <c r="G16" t="s">
        <v>61</v>
      </c>
    </row>
    <row r="17" spans="1:7">
      <c r="A17" s="10" t="s">
        <v>31</v>
      </c>
      <c r="B17" s="11">
        <v>27600</v>
      </c>
      <c r="G17" t="s">
        <v>62</v>
      </c>
    </row>
    <row r="18" spans="1:7">
      <c r="G18" t="s">
        <v>63</v>
      </c>
    </row>
    <row r="19" spans="1:7">
      <c r="G19" t="s">
        <v>64</v>
      </c>
    </row>
    <row r="20" spans="1:7">
      <c r="G20" t="s">
        <v>65</v>
      </c>
    </row>
    <row r="21" spans="1:7">
      <c r="G21" t="s">
        <v>66</v>
      </c>
    </row>
    <row r="22" spans="1:7">
      <c r="G22" t="s">
        <v>67</v>
      </c>
    </row>
    <row r="23" spans="1:7">
      <c r="G23" t="s">
        <v>68</v>
      </c>
    </row>
    <row r="24" spans="1:7">
      <c r="G24" t="s">
        <v>69</v>
      </c>
    </row>
    <row r="25" spans="1:7">
      <c r="G25" t="s">
        <v>70</v>
      </c>
    </row>
    <row r="26" spans="1:7">
      <c r="G26" t="s">
        <v>71</v>
      </c>
    </row>
    <row r="27" spans="1:7">
      <c r="G27" t="s">
        <v>72</v>
      </c>
    </row>
    <row r="28" spans="1:7">
      <c r="G28" t="s">
        <v>73</v>
      </c>
    </row>
    <row r="29" spans="1:7">
      <c r="G29" t="s">
        <v>74</v>
      </c>
    </row>
    <row r="30" spans="1:7">
      <c r="G30" t="s">
        <v>75</v>
      </c>
    </row>
    <row r="31" spans="1:7">
      <c r="G31" t="s">
        <v>76</v>
      </c>
    </row>
    <row r="32" spans="1:7">
      <c r="G32" t="s">
        <v>77</v>
      </c>
    </row>
    <row r="33" spans="7:7">
      <c r="G33" t="s">
        <v>78</v>
      </c>
    </row>
    <row r="34" spans="7:7">
      <c r="G34" t="s">
        <v>79</v>
      </c>
    </row>
    <row r="35" spans="7:7">
      <c r="G35" t="s">
        <v>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預計支出</vt:lpstr>
      <vt:lpstr>實際支出</vt:lpstr>
      <vt:lpstr>工作表2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玉里國中-073</dc:creator>
  <cp:lastModifiedBy>教育處-045</cp:lastModifiedBy>
  <cp:lastPrinted>2025-09-02T05:43:40Z</cp:lastPrinted>
  <dcterms:created xsi:type="dcterms:W3CDTF">2025-03-28T01:01:30Z</dcterms:created>
  <dcterms:modified xsi:type="dcterms:W3CDTF">2025-09-02T05:43:47Z</dcterms:modified>
</cp:coreProperties>
</file>