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D:\0-瑀彤移交1130116\106.10.16~113.01.16\114預算\114撥補與分配\113分配公告\公告附件檔\"/>
    </mc:Choice>
  </mc:AlternateContent>
  <bookViews>
    <workbookView xWindow="0" yWindow="0" windowWidth="28800" windowHeight="13440" activeTab="1"/>
  </bookViews>
  <sheets>
    <sheet name="學校編號" sheetId="6" r:id="rId1"/>
    <sheet name="分配原則" sheetId="137" r:id="rId2"/>
    <sheet name="填表說明" sheetId="128" r:id="rId3"/>
    <sheet name="縣庫撥款收入明細表" sheetId="134" r:id="rId4"/>
    <sheet name="基金來源明細表" sheetId="136" r:id="rId5"/>
    <sheet name="場租收支對列及移用留存數" sheetId="131" r:id="rId6"/>
    <sheet name="概算表" sheetId="4" r:id="rId7"/>
    <sheet name="分配表" sheetId="16" r:id="rId8"/>
    <sheet name="★彙整人事及業務費" sheetId="239" r:id="rId9"/>
    <sheet name="★彙整退撫" sheetId="240" r:id="rId10"/>
    <sheet name="★各項補助" sheetId="241" r:id="rId11"/>
    <sheet name="601" sheetId="138" r:id="rId12"/>
    <sheet name="602" sheetId="139" r:id="rId13"/>
    <sheet name="603" sheetId="140" r:id="rId14"/>
    <sheet name="604" sheetId="141" r:id="rId15"/>
    <sheet name="605" sheetId="142" r:id="rId16"/>
    <sheet name="606" sheetId="143" r:id="rId17"/>
    <sheet name="607" sheetId="144" r:id="rId18"/>
    <sheet name="608" sheetId="145" r:id="rId19"/>
    <sheet name="609" sheetId="146" r:id="rId20"/>
    <sheet name="610" sheetId="147" r:id="rId21"/>
    <sheet name="611" sheetId="148" r:id="rId22"/>
    <sheet name="612" sheetId="149" r:id="rId23"/>
    <sheet name="613" sheetId="150" r:id="rId24"/>
    <sheet name="614" sheetId="151" r:id="rId25"/>
    <sheet name="615" sheetId="152" r:id="rId26"/>
    <sheet name="616" sheetId="153" r:id="rId27"/>
    <sheet name="617" sheetId="154" r:id="rId28"/>
    <sheet name="618" sheetId="155" r:id="rId29"/>
    <sheet name="619" sheetId="156" r:id="rId30"/>
    <sheet name="620" sheetId="157" r:id="rId31"/>
    <sheet name="621" sheetId="158" r:id="rId32"/>
    <sheet name="622" sheetId="159" r:id="rId33"/>
    <sheet name="623" sheetId="160" r:id="rId34"/>
    <sheet name="624" sheetId="161" r:id="rId35"/>
    <sheet name="625" sheetId="162" r:id="rId36"/>
    <sheet name="626" sheetId="163" r:id="rId37"/>
    <sheet name="627" sheetId="164" r:id="rId38"/>
    <sheet name="628" sheetId="165" r:id="rId39"/>
    <sheet name="629" sheetId="166" r:id="rId40"/>
    <sheet name="630" sheetId="167" r:id="rId41"/>
    <sheet name="631" sheetId="168" r:id="rId42"/>
    <sheet name="632" sheetId="169" r:id="rId43"/>
    <sheet name="633" sheetId="170" r:id="rId44"/>
    <sheet name="634" sheetId="171" r:id="rId45"/>
    <sheet name="635" sheetId="172" r:id="rId46"/>
    <sheet name="636" sheetId="173" r:id="rId47"/>
    <sheet name="638" sheetId="174" r:id="rId48"/>
    <sheet name="639" sheetId="175" r:id="rId49"/>
    <sheet name="641" sheetId="176" r:id="rId50"/>
    <sheet name="642" sheetId="177" r:id="rId51"/>
    <sheet name="645" sheetId="178" r:id="rId52"/>
    <sheet name="647" sheetId="179" r:id="rId53"/>
    <sheet name="648" sheetId="180" r:id="rId54"/>
    <sheet name="649" sheetId="181" r:id="rId55"/>
    <sheet name="650" sheetId="182" r:id="rId56"/>
    <sheet name="651" sheetId="183" r:id="rId57"/>
    <sheet name="652" sheetId="184" r:id="rId58"/>
    <sheet name="653" sheetId="185" r:id="rId59"/>
    <sheet name="654" sheetId="186" r:id="rId60"/>
    <sheet name="655" sheetId="187" r:id="rId61"/>
    <sheet name="656" sheetId="188" r:id="rId62"/>
    <sheet name="657" sheetId="189" r:id="rId63"/>
    <sheet name="658" sheetId="190" r:id="rId64"/>
    <sheet name="659" sheetId="191" r:id="rId65"/>
    <sheet name="660" sheetId="192" r:id="rId66"/>
    <sheet name="661" sheetId="193" r:id="rId67"/>
    <sheet name="662" sheetId="194" r:id="rId68"/>
    <sheet name="663" sheetId="195" r:id="rId69"/>
    <sheet name="664" sheetId="196" r:id="rId70"/>
    <sheet name="665" sheetId="197" r:id="rId71"/>
    <sheet name="666" sheetId="198" r:id="rId72"/>
    <sheet name="667" sheetId="199" r:id="rId73"/>
    <sheet name="668" sheetId="200" r:id="rId74"/>
    <sheet name="669" sheetId="201" r:id="rId75"/>
    <sheet name="670" sheetId="202" r:id="rId76"/>
    <sheet name="671" sheetId="203" r:id="rId77"/>
    <sheet name="672" sheetId="204" r:id="rId78"/>
    <sheet name="673" sheetId="205" r:id="rId79"/>
    <sheet name="674" sheetId="206" r:id="rId80"/>
    <sheet name="675" sheetId="207" r:id="rId81"/>
    <sheet name="676" sheetId="208" r:id="rId82"/>
    <sheet name="678" sheetId="209" r:id="rId83"/>
    <sheet name="679" sheetId="210" r:id="rId84"/>
    <sheet name="680" sheetId="211" r:id="rId85"/>
    <sheet name="681" sheetId="212" r:id="rId86"/>
    <sheet name="682" sheetId="213" r:id="rId87"/>
    <sheet name="683" sheetId="214" r:id="rId88"/>
    <sheet name="684" sheetId="215" r:id="rId89"/>
    <sheet name="685" sheetId="216" r:id="rId90"/>
    <sheet name="686" sheetId="217" r:id="rId91"/>
    <sheet name="687" sheetId="218" r:id="rId92"/>
    <sheet name="688" sheetId="219" r:id="rId93"/>
    <sheet name="689" sheetId="220" r:id="rId94"/>
    <sheet name="690" sheetId="221" r:id="rId95"/>
    <sheet name="691" sheetId="222" r:id="rId96"/>
    <sheet name="692" sheetId="223" r:id="rId97"/>
    <sheet name="693" sheetId="224" r:id="rId98"/>
    <sheet name="694" sheetId="225" r:id="rId99"/>
    <sheet name="695" sheetId="226" r:id="rId100"/>
    <sheet name="696" sheetId="227" r:id="rId101"/>
    <sheet name="697" sheetId="228" r:id="rId102"/>
    <sheet name="698" sheetId="229" r:id="rId103"/>
    <sheet name="699" sheetId="230" r:id="rId104"/>
    <sheet name="700" sheetId="231" r:id="rId105"/>
    <sheet name="701" sheetId="232" r:id="rId106"/>
    <sheet name="702" sheetId="233" r:id="rId107"/>
    <sheet name="703" sheetId="234" r:id="rId108"/>
    <sheet name="705" sheetId="235" r:id="rId109"/>
    <sheet name="706" sheetId="236" r:id="rId110"/>
    <sheet name="707" sheetId="237" r:id="rId111"/>
    <sheet name="708" sheetId="238" r:id="rId112"/>
  </sheets>
  <definedNames>
    <definedName name="_xlnm.Print_Area" localSheetId="8">★彙整人事及業務費!$A$1:$O$103</definedName>
    <definedName name="_xlnm.Print_Area" localSheetId="9">★彙整退撫!$A$1:$O$103</definedName>
    <definedName name="_xlnm.Print_Area" localSheetId="1">分配原則!$A$1:$C$47</definedName>
    <definedName name="_xlnm.Print_Titles" localSheetId="8">★彙整人事及業務費!$A:$B,★彙整人事及業務費!$1:$1</definedName>
    <definedName name="_xlnm.Print_Titles" localSheetId="9">★彙整退撫!$A:$B,★彙整退撫!$1:$1</definedName>
  </definedNames>
  <calcPr calcId="162913"/>
</workbook>
</file>

<file path=xl/calcChain.xml><?xml version="1.0" encoding="utf-8"?>
<calcChain xmlns="http://schemas.openxmlformats.org/spreadsheetml/2006/main">
  <c r="Q84" i="215" l="1"/>
  <c r="P84" i="215"/>
  <c r="O84" i="215"/>
  <c r="N84" i="215"/>
  <c r="M84" i="215"/>
  <c r="L84" i="215"/>
  <c r="K84" i="215"/>
  <c r="J84" i="215"/>
  <c r="I84" i="215"/>
  <c r="H84" i="215"/>
  <c r="G84" i="215"/>
  <c r="Q77" i="215"/>
  <c r="P77" i="215"/>
  <c r="N77" i="215"/>
  <c r="P47" i="215"/>
  <c r="O47" i="215"/>
  <c r="M47" i="215"/>
  <c r="L47" i="215"/>
  <c r="K47" i="215"/>
  <c r="I47" i="215"/>
  <c r="H47" i="215"/>
  <c r="G47" i="215"/>
  <c r="P45" i="215"/>
  <c r="O45" i="215"/>
  <c r="N45" i="215"/>
  <c r="M45" i="215"/>
  <c r="K45" i="215"/>
  <c r="J45" i="215"/>
  <c r="H45" i="215"/>
  <c r="G45" i="215"/>
  <c r="R41" i="215"/>
  <c r="Q40" i="215"/>
  <c r="P40" i="215"/>
  <c r="O40" i="215"/>
  <c r="N40" i="215"/>
  <c r="M40" i="215"/>
  <c r="L40" i="215"/>
  <c r="K40" i="215"/>
  <c r="J40" i="215"/>
  <c r="I40" i="215"/>
  <c r="H40" i="215"/>
  <c r="G40" i="215"/>
  <c r="F40" i="215"/>
  <c r="R40" i="215" s="1"/>
  <c r="R39" i="215"/>
  <c r="R38" i="215"/>
  <c r="D1" i="215"/>
  <c r="D109" i="215" l="1"/>
  <c r="D97" i="215" s="1"/>
  <c r="D103" i="215"/>
  <c r="D93" i="215"/>
  <c r="D90" i="215"/>
  <c r="D67" i="215"/>
  <c r="D108" i="215"/>
  <c r="D102" i="215"/>
  <c r="D74" i="215"/>
  <c r="D58" i="215"/>
  <c r="D55" i="215"/>
  <c r="D53" i="215"/>
  <c r="D50" i="215"/>
  <c r="D44" i="215"/>
  <c r="D42" i="215"/>
  <c r="D33" i="215"/>
  <c r="D107" i="215"/>
  <c r="D101" i="215"/>
  <c r="D91" i="215"/>
  <c r="D83" i="215"/>
  <c r="D81" i="215"/>
  <c r="D72" i="215"/>
  <c r="D70" i="215"/>
  <c r="D68" i="215"/>
  <c r="D65" i="215"/>
  <c r="D61" i="215"/>
  <c r="D46" i="215"/>
  <c r="D106" i="215"/>
  <c r="D96" i="215" s="1"/>
  <c r="D100" i="215"/>
  <c r="D75" i="215"/>
  <c r="D63" i="215"/>
  <c r="D60" i="215"/>
  <c r="D57" i="215"/>
  <c r="D54" i="215"/>
  <c r="D51" i="215"/>
  <c r="D105" i="215"/>
  <c r="D99" i="215"/>
  <c r="D94" i="215" s="1"/>
  <c r="D92" i="215"/>
  <c r="D89" i="215"/>
  <c r="D66" i="215"/>
  <c r="D43" i="215"/>
  <c r="D82" i="215"/>
  <c r="D32" i="215"/>
  <c r="D11" i="215"/>
  <c r="D8" i="215"/>
  <c r="D5" i="215"/>
  <c r="D56" i="215"/>
  <c r="D30" i="215"/>
  <c r="D27" i="215"/>
  <c r="D26" i="215"/>
  <c r="D24" i="215"/>
  <c r="D13" i="215"/>
  <c r="D12" i="215"/>
  <c r="D78" i="215"/>
  <c r="D73" i="215"/>
  <c r="D49" i="215"/>
  <c r="D9" i="215"/>
  <c r="D6" i="215"/>
  <c r="D3" i="215"/>
  <c r="D76" i="215"/>
  <c r="D62" i="215"/>
  <c r="D52" i="215"/>
  <c r="D29" i="215"/>
  <c r="D17" i="215"/>
  <c r="D15" i="215"/>
  <c r="D69" i="215"/>
  <c r="D7" i="215"/>
  <c r="D36" i="215"/>
  <c r="D31" i="215"/>
  <c r="D64" i="215"/>
  <c r="D80" i="215"/>
  <c r="D59" i="215"/>
  <c r="D104" i="215"/>
  <c r="D95" i="215" s="1"/>
  <c r="D2" i="215"/>
  <c r="D10" i="215"/>
  <c r="D16" i="215"/>
  <c r="D28" i="215"/>
  <c r="D4" i="215"/>
  <c r="D14" i="215"/>
  <c r="M7" i="215" l="1"/>
  <c r="G7" i="215"/>
  <c r="P7" i="215"/>
  <c r="J7" i="215"/>
  <c r="O7" i="215"/>
  <c r="I7" i="215"/>
  <c r="N7" i="215"/>
  <c r="L7" i="215"/>
  <c r="K7" i="215"/>
  <c r="H7" i="215"/>
  <c r="F7" i="215"/>
  <c r="Q7" i="215" s="1"/>
  <c r="N32" i="215"/>
  <c r="H32" i="215"/>
  <c r="M32" i="215"/>
  <c r="G32" i="215"/>
  <c r="L32" i="215"/>
  <c r="F32" i="215"/>
  <c r="K32" i="215"/>
  <c r="P32" i="215"/>
  <c r="J32" i="215"/>
  <c r="Q32" i="215" s="1"/>
  <c r="O32" i="215"/>
  <c r="I32" i="215"/>
  <c r="L91" i="215"/>
  <c r="R91" i="215" s="1"/>
  <c r="F91" i="215"/>
  <c r="P59" i="215"/>
  <c r="J59" i="215"/>
  <c r="O59" i="215"/>
  <c r="I59" i="215"/>
  <c r="N59" i="215"/>
  <c r="H59" i="215"/>
  <c r="M59" i="215"/>
  <c r="G59" i="215"/>
  <c r="L59" i="215"/>
  <c r="F59" i="215"/>
  <c r="K59" i="215"/>
  <c r="N30" i="215"/>
  <c r="H30" i="215"/>
  <c r="K30" i="215"/>
  <c r="P30" i="215"/>
  <c r="J30" i="215"/>
  <c r="O30" i="215"/>
  <c r="I30" i="215"/>
  <c r="F30" i="215"/>
  <c r="Q30" i="215" s="1"/>
  <c r="M30" i="215"/>
  <c r="G30" i="215"/>
  <c r="L30" i="215"/>
  <c r="H68" i="215"/>
  <c r="R68" i="215" s="1"/>
  <c r="K67" i="215"/>
  <c r="J67" i="215"/>
  <c r="I67" i="215"/>
  <c r="H67" i="215"/>
  <c r="G67" i="215"/>
  <c r="L67" i="215"/>
  <c r="F67" i="215"/>
  <c r="L28" i="215"/>
  <c r="F28" i="215"/>
  <c r="O28" i="215"/>
  <c r="I28" i="215"/>
  <c r="N28" i="215"/>
  <c r="H28" i="215"/>
  <c r="M28" i="215"/>
  <c r="G28" i="215"/>
  <c r="P28" i="215"/>
  <c r="K28" i="215"/>
  <c r="J28" i="215"/>
  <c r="F80" i="215"/>
  <c r="D84" i="215"/>
  <c r="F15" i="215"/>
  <c r="L3" i="215"/>
  <c r="F3" i="215"/>
  <c r="K3" i="215"/>
  <c r="D25" i="215"/>
  <c r="O3" i="215"/>
  <c r="G3" i="215"/>
  <c r="Q3" i="215" s="1"/>
  <c r="N3" i="215"/>
  <c r="M3" i="215"/>
  <c r="P3" i="215"/>
  <c r="J3" i="215"/>
  <c r="I3" i="215"/>
  <c r="H3" i="215"/>
  <c r="N12" i="215"/>
  <c r="H12" i="215"/>
  <c r="K12" i="215"/>
  <c r="J12" i="215"/>
  <c r="I12" i="215"/>
  <c r="F12" i="215"/>
  <c r="R12" i="215" s="1"/>
  <c r="M12" i="215"/>
  <c r="L12" i="215"/>
  <c r="G12" i="215"/>
  <c r="O12" i="215" s="1"/>
  <c r="P56" i="215"/>
  <c r="J56" i="215"/>
  <c r="O56" i="215"/>
  <c r="I56" i="215"/>
  <c r="Q56" i="215" s="1"/>
  <c r="N56" i="215"/>
  <c r="H56" i="215"/>
  <c r="M56" i="215"/>
  <c r="G56" i="215"/>
  <c r="L56" i="215"/>
  <c r="F56" i="215"/>
  <c r="K56" i="215"/>
  <c r="F43" i="215"/>
  <c r="F45" i="215" s="1"/>
  <c r="H51" i="215"/>
  <c r="G51" i="215"/>
  <c r="M51" i="215" s="1"/>
  <c r="L51" i="215"/>
  <c r="F51" i="215"/>
  <c r="K51" i="215"/>
  <c r="J51" i="215"/>
  <c r="I51" i="215"/>
  <c r="L70" i="215"/>
  <c r="R70" i="215" s="1"/>
  <c r="F70" i="215"/>
  <c r="L55" i="215"/>
  <c r="F55" i="215"/>
  <c r="Q55" i="215" s="1"/>
  <c r="K55" i="215"/>
  <c r="P55" i="215"/>
  <c r="J55" i="215"/>
  <c r="O55" i="215"/>
  <c r="I55" i="215"/>
  <c r="N55" i="215"/>
  <c r="H55" i="215"/>
  <c r="M55" i="215"/>
  <c r="G55" i="215"/>
  <c r="R55" i="215" s="1"/>
  <c r="H90" i="215"/>
  <c r="K95" i="215"/>
  <c r="P95" i="215"/>
  <c r="J95" i="215"/>
  <c r="O95" i="215"/>
  <c r="I95" i="215"/>
  <c r="N95" i="215"/>
  <c r="H95" i="215"/>
  <c r="M95" i="215"/>
  <c r="G95" i="215"/>
  <c r="L95" i="215"/>
  <c r="F95" i="215"/>
  <c r="Q95" i="215" s="1"/>
  <c r="N27" i="215"/>
  <c r="H27" i="215"/>
  <c r="K27" i="215"/>
  <c r="P27" i="215"/>
  <c r="J27" i="215"/>
  <c r="O27" i="215"/>
  <c r="I27" i="215"/>
  <c r="L27" i="215"/>
  <c r="G27" i="215"/>
  <c r="F27" i="215"/>
  <c r="Q27" i="215" s="1"/>
  <c r="M27" i="215"/>
  <c r="G65" i="215"/>
  <c r="L65" i="215"/>
  <c r="F65" i="215"/>
  <c r="R65" i="215" s="1"/>
  <c r="K65" i="215"/>
  <c r="J65" i="215"/>
  <c r="I65" i="215"/>
  <c r="M65" i="215" s="1"/>
  <c r="H65" i="215"/>
  <c r="M4" i="215"/>
  <c r="P4" i="215"/>
  <c r="J4" i="215"/>
  <c r="O4" i="215"/>
  <c r="I4" i="215"/>
  <c r="K4" i="215"/>
  <c r="H4" i="215"/>
  <c r="G4" i="215"/>
  <c r="F4" i="215"/>
  <c r="Q4" i="215" s="1"/>
  <c r="N4" i="215"/>
  <c r="L4" i="215"/>
  <c r="H78" i="215"/>
  <c r="H75" i="215"/>
  <c r="G75" i="215"/>
  <c r="L75" i="215"/>
  <c r="F75" i="215"/>
  <c r="K75" i="215"/>
  <c r="J75" i="215"/>
  <c r="I75" i="215"/>
  <c r="L53" i="215"/>
  <c r="F53" i="215"/>
  <c r="K53" i="215"/>
  <c r="R53" i="215" s="1"/>
  <c r="J53" i="215"/>
  <c r="I53" i="215"/>
  <c r="H53" i="215"/>
  <c r="G53" i="215"/>
  <c r="M53" i="215"/>
  <c r="L16" i="215"/>
  <c r="F16" i="215"/>
  <c r="O16" i="215"/>
  <c r="I16" i="215"/>
  <c r="N16" i="215"/>
  <c r="H16" i="215"/>
  <c r="M16" i="215"/>
  <c r="G16" i="215"/>
  <c r="P16" i="215"/>
  <c r="K16" i="215"/>
  <c r="J16" i="215"/>
  <c r="F64" i="215"/>
  <c r="R64" i="215" s="1"/>
  <c r="P17" i="215"/>
  <c r="J17" i="215"/>
  <c r="M17" i="215"/>
  <c r="G17" i="215"/>
  <c r="L17" i="215"/>
  <c r="F17" i="215"/>
  <c r="K17" i="215"/>
  <c r="O17" i="215"/>
  <c r="N17" i="215"/>
  <c r="I17" i="215"/>
  <c r="H17" i="215"/>
  <c r="O6" i="215"/>
  <c r="I6" i="215"/>
  <c r="L6" i="215"/>
  <c r="F6" i="215"/>
  <c r="K6" i="215"/>
  <c r="G6" i="215"/>
  <c r="P6" i="215"/>
  <c r="N6" i="215"/>
  <c r="M6" i="215"/>
  <c r="J6" i="215"/>
  <c r="H6" i="215"/>
  <c r="N13" i="215"/>
  <c r="H13" i="215"/>
  <c r="K13" i="215"/>
  <c r="P13" i="215"/>
  <c r="J13" i="215"/>
  <c r="O13" i="215"/>
  <c r="I13" i="215"/>
  <c r="L13" i="215"/>
  <c r="G13" i="215"/>
  <c r="Q13" i="215" s="1"/>
  <c r="F13" i="215"/>
  <c r="M13" i="215"/>
  <c r="K5" i="215"/>
  <c r="N5" i="215"/>
  <c r="H5" i="215"/>
  <c r="M5" i="215"/>
  <c r="G5" i="215"/>
  <c r="I5" i="215"/>
  <c r="F5" i="215"/>
  <c r="Q5" i="215" s="1"/>
  <c r="P5" i="215"/>
  <c r="O5" i="215"/>
  <c r="L5" i="215"/>
  <c r="J5" i="215"/>
  <c r="I66" i="215"/>
  <c r="H66" i="215"/>
  <c r="G66" i="215"/>
  <c r="R66" i="215" s="1"/>
  <c r="L66" i="215"/>
  <c r="F66" i="215"/>
  <c r="M66" i="215" s="1"/>
  <c r="K66" i="215"/>
  <c r="J66" i="215"/>
  <c r="N54" i="215"/>
  <c r="H54" i="215"/>
  <c r="R54" i="215" s="1"/>
  <c r="M54" i="215"/>
  <c r="G54" i="215"/>
  <c r="L54" i="215"/>
  <c r="F54" i="215"/>
  <c r="Q54" i="215"/>
  <c r="K54" i="215"/>
  <c r="P54" i="215"/>
  <c r="J54" i="215"/>
  <c r="O54" i="215"/>
  <c r="I54" i="215"/>
  <c r="H96" i="215"/>
  <c r="M96" i="215" s="1"/>
  <c r="R96" i="215" s="1"/>
  <c r="R72" i="215"/>
  <c r="D77" i="215"/>
  <c r="F72" i="215"/>
  <c r="L33" i="215"/>
  <c r="F33" i="215"/>
  <c r="K33" i="215"/>
  <c r="P33" i="215"/>
  <c r="J33" i="215"/>
  <c r="Q33" i="215" s="1"/>
  <c r="O33" i="215"/>
  <c r="I33" i="215"/>
  <c r="N33" i="215"/>
  <c r="H33" i="215"/>
  <c r="G33" i="215"/>
  <c r="M33" i="215"/>
  <c r="L58" i="215"/>
  <c r="F58" i="215"/>
  <c r="K58" i="215"/>
  <c r="P58" i="215"/>
  <c r="J58" i="215"/>
  <c r="O58" i="215"/>
  <c r="I58" i="215"/>
  <c r="N58" i="215"/>
  <c r="H58" i="215"/>
  <c r="M58" i="215"/>
  <c r="G58" i="215"/>
  <c r="P62" i="215"/>
  <c r="J62" i="215"/>
  <c r="O62" i="215"/>
  <c r="I62" i="215"/>
  <c r="Q62" i="215" s="1"/>
  <c r="N62" i="215"/>
  <c r="H62" i="215"/>
  <c r="R62" i="215" s="1"/>
  <c r="M62" i="215"/>
  <c r="G62" i="215"/>
  <c r="L62" i="215"/>
  <c r="F62" i="215"/>
  <c r="K62" i="215"/>
  <c r="I94" i="215"/>
  <c r="H94" i="215"/>
  <c r="G94" i="215"/>
  <c r="L94" i="215"/>
  <c r="F94" i="215"/>
  <c r="K94" i="215"/>
  <c r="J94" i="215"/>
  <c r="L50" i="215"/>
  <c r="F50" i="215"/>
  <c r="K50" i="215"/>
  <c r="J50" i="215"/>
  <c r="I50" i="215"/>
  <c r="H50" i="215"/>
  <c r="G50" i="215"/>
  <c r="M50" i="215" s="1"/>
  <c r="R50" i="215" s="1"/>
  <c r="F69" i="215"/>
  <c r="R69" i="215" s="1"/>
  <c r="R82" i="215"/>
  <c r="F82" i="215"/>
  <c r="L31" i="215"/>
  <c r="F31" i="215"/>
  <c r="O31" i="215"/>
  <c r="I31" i="215"/>
  <c r="N31" i="215"/>
  <c r="H31" i="215"/>
  <c r="R31" i="215" s="1"/>
  <c r="M31" i="215"/>
  <c r="G31" i="215"/>
  <c r="J31" i="215"/>
  <c r="Q31" i="215"/>
  <c r="P31" i="215"/>
  <c r="K31" i="215"/>
  <c r="P29" i="215"/>
  <c r="J29" i="215"/>
  <c r="M29" i="215"/>
  <c r="G29" i="215"/>
  <c r="L29" i="215"/>
  <c r="F29" i="215"/>
  <c r="K29" i="215"/>
  <c r="O29" i="215"/>
  <c r="N29" i="215"/>
  <c r="I29" i="215"/>
  <c r="H29" i="215"/>
  <c r="O9" i="215"/>
  <c r="I9" i="215"/>
  <c r="L9" i="215"/>
  <c r="F9" i="215"/>
  <c r="K9" i="215"/>
  <c r="M9" i="215"/>
  <c r="J9" i="215"/>
  <c r="H9" i="215"/>
  <c r="G9" i="215"/>
  <c r="P9" i="215"/>
  <c r="N9" i="215"/>
  <c r="F24" i="215"/>
  <c r="L24" i="215" s="1"/>
  <c r="K8" i="215"/>
  <c r="N8" i="215"/>
  <c r="H8" i="215"/>
  <c r="M8" i="215"/>
  <c r="G8" i="215"/>
  <c r="O8" i="215"/>
  <c r="L8" i="215"/>
  <c r="J8" i="215"/>
  <c r="P8" i="215"/>
  <c r="I8" i="215"/>
  <c r="F8" i="215"/>
  <c r="Q8" i="215" s="1"/>
  <c r="D88" i="215"/>
  <c r="F89" i="215"/>
  <c r="N57" i="215"/>
  <c r="H57" i="215"/>
  <c r="R57" i="215" s="1"/>
  <c r="M57" i="215"/>
  <c r="G57" i="215"/>
  <c r="L57" i="215"/>
  <c r="F57" i="215"/>
  <c r="K57" i="215"/>
  <c r="P57" i="215"/>
  <c r="J57" i="215"/>
  <c r="I57" i="215"/>
  <c r="Q57" i="215" s="1"/>
  <c r="O57" i="215"/>
  <c r="J46" i="215"/>
  <c r="J47" i="215" s="1"/>
  <c r="F46" i="215"/>
  <c r="F47" i="215" s="1"/>
  <c r="D47" i="215"/>
  <c r="N46" i="215"/>
  <c r="N47" i="215" s="1"/>
  <c r="F81" i="215"/>
  <c r="R81" i="215" s="1"/>
  <c r="I42" i="215"/>
  <c r="I45" i="215" s="1"/>
  <c r="D45" i="215"/>
  <c r="L74" i="215"/>
  <c r="F74" i="215"/>
  <c r="K74" i="215"/>
  <c r="J74" i="215"/>
  <c r="I74" i="215"/>
  <c r="H74" i="215"/>
  <c r="G74" i="215"/>
  <c r="M74" i="215" s="1"/>
  <c r="L14" i="215"/>
  <c r="F14" i="215"/>
  <c r="O14" i="215"/>
  <c r="Q14" i="215" s="1"/>
  <c r="I14" i="215"/>
  <c r="N14" i="215"/>
  <c r="H14" i="215"/>
  <c r="R14" i="215" s="1"/>
  <c r="M14" i="215"/>
  <c r="G14" i="215"/>
  <c r="P14" i="215"/>
  <c r="K14" i="215"/>
  <c r="J14" i="215"/>
  <c r="J73" i="215"/>
  <c r="I73" i="215"/>
  <c r="H73" i="215"/>
  <c r="G73" i="215"/>
  <c r="G77" i="215" s="1"/>
  <c r="L73" i="215"/>
  <c r="F73" i="215"/>
  <c r="K73" i="215"/>
  <c r="K77" i="215" s="1"/>
  <c r="F63" i="215"/>
  <c r="J76" i="215"/>
  <c r="I76" i="215"/>
  <c r="H76" i="215"/>
  <c r="G76" i="215"/>
  <c r="M76" i="215" s="1"/>
  <c r="L76" i="215"/>
  <c r="F76" i="215"/>
  <c r="K76" i="215"/>
  <c r="M10" i="215"/>
  <c r="G10" i="215"/>
  <c r="Q10" i="215" s="1"/>
  <c r="P10" i="215"/>
  <c r="J10" i="215"/>
  <c r="O10" i="215"/>
  <c r="I10" i="215"/>
  <c r="K10" i="215"/>
  <c r="H10" i="215"/>
  <c r="F10" i="215"/>
  <c r="N10" i="215"/>
  <c r="L10" i="215"/>
  <c r="F36" i="215"/>
  <c r="L36" i="215" s="1"/>
  <c r="R36" i="215" s="1"/>
  <c r="J52" i="215"/>
  <c r="I52" i="215"/>
  <c r="H52" i="215"/>
  <c r="R52" i="215" s="1"/>
  <c r="G52" i="215"/>
  <c r="L52" i="215"/>
  <c r="F52" i="215"/>
  <c r="M52" i="215" s="1"/>
  <c r="K52" i="215"/>
  <c r="J49" i="215"/>
  <c r="I49" i="215"/>
  <c r="H49" i="215"/>
  <c r="H71" i="215" s="1"/>
  <c r="G49" i="215"/>
  <c r="D71" i="215"/>
  <c r="L49" i="215"/>
  <c r="F49" i="215"/>
  <c r="K49" i="215"/>
  <c r="K71" i="215" s="1"/>
  <c r="D37" i="215"/>
  <c r="P26" i="215"/>
  <c r="P37" i="215" s="1"/>
  <c r="I26" i="215"/>
  <c r="M26" i="215"/>
  <c r="K26" i="215"/>
  <c r="K37" i="215" s="1"/>
  <c r="J26" i="215"/>
  <c r="F26" i="215"/>
  <c r="F37" i="215" s="1"/>
  <c r="O26" i="215"/>
  <c r="N26" i="215"/>
  <c r="H26" i="215"/>
  <c r="H37" i="215" s="1"/>
  <c r="F11" i="215"/>
  <c r="R11" i="215" s="1"/>
  <c r="R92" i="215"/>
  <c r="Q92" i="215"/>
  <c r="L92" i="215"/>
  <c r="R61" i="215"/>
  <c r="F61" i="215"/>
  <c r="F83" i="215"/>
  <c r="R83" i="215" s="1"/>
  <c r="L44" i="215"/>
  <c r="L45" i="215" s="1"/>
  <c r="R44" i="215"/>
  <c r="R63" i="215" l="1"/>
  <c r="R15" i="215"/>
  <c r="R89" i="215"/>
  <c r="R9" i="215"/>
  <c r="R95" i="215"/>
  <c r="R67" i="215"/>
  <c r="R94" i="215"/>
  <c r="R56" i="215"/>
  <c r="R10" i="215"/>
  <c r="R76" i="215"/>
  <c r="R51" i="215"/>
  <c r="R59" i="215"/>
  <c r="K79" i="215"/>
  <c r="R33" i="215"/>
  <c r="P25" i="215"/>
  <c r="P48" i="215" s="1"/>
  <c r="K25" i="215"/>
  <c r="K48" i="215" s="1"/>
  <c r="K2" i="215" s="1"/>
  <c r="K97" i="215" s="1"/>
  <c r="K93" i="215" s="1"/>
  <c r="R32" i="215"/>
  <c r="N37" i="215"/>
  <c r="F71" i="215"/>
  <c r="R49" i="215"/>
  <c r="I77" i="215"/>
  <c r="I79" i="215" s="1"/>
  <c r="R74" i="215"/>
  <c r="R42" i="215"/>
  <c r="R46" i="215"/>
  <c r="L89" i="215"/>
  <c r="R8" i="215"/>
  <c r="R24" i="215"/>
  <c r="F77" i="215"/>
  <c r="F79" i="215" s="1"/>
  <c r="N71" i="215"/>
  <c r="R13" i="215"/>
  <c r="Q17" i="215"/>
  <c r="R17" i="215" s="1"/>
  <c r="N78" i="215"/>
  <c r="R78" i="215" s="1"/>
  <c r="M25" i="215"/>
  <c r="L15" i="215"/>
  <c r="Q59" i="215"/>
  <c r="O37" i="215"/>
  <c r="M37" i="215"/>
  <c r="L71" i="215"/>
  <c r="I71" i="215"/>
  <c r="L77" i="215"/>
  <c r="L79" i="215" s="1"/>
  <c r="J77" i="215"/>
  <c r="Q45" i="215"/>
  <c r="R45" i="215" s="1"/>
  <c r="Q47" i="215"/>
  <c r="R47" i="215" s="1"/>
  <c r="Q29" i="215"/>
  <c r="R29" i="215" s="1"/>
  <c r="Q58" i="215"/>
  <c r="R58" i="215" s="1"/>
  <c r="D79" i="215"/>
  <c r="O71" i="215"/>
  <c r="Q6" i="215"/>
  <c r="R6" i="215" s="1"/>
  <c r="R4" i="215"/>
  <c r="R27" i="215"/>
  <c r="R43" i="215"/>
  <c r="N25" i="215"/>
  <c r="F25" i="215"/>
  <c r="F48" i="215" s="1"/>
  <c r="R84" i="215"/>
  <c r="R30" i="215"/>
  <c r="D87" i="215"/>
  <c r="F87" i="215" s="1"/>
  <c r="Q9" i="215"/>
  <c r="M75" i="215"/>
  <c r="R75" i="215" s="1"/>
  <c r="H25" i="215"/>
  <c r="H48" i="215" s="1"/>
  <c r="H2" i="215" s="1"/>
  <c r="H97" i="215" s="1"/>
  <c r="H93" i="215" s="1"/>
  <c r="G25" i="215"/>
  <c r="L25" i="215"/>
  <c r="F84" i="215"/>
  <c r="M67" i="215"/>
  <c r="I37" i="215"/>
  <c r="M73" i="215"/>
  <c r="G37" i="215"/>
  <c r="Q37" i="215" s="1"/>
  <c r="M90" i="215"/>
  <c r="R90" i="215" s="1"/>
  <c r="I25" i="215"/>
  <c r="O25" i="215"/>
  <c r="O48" i="215" s="1"/>
  <c r="R3" i="215"/>
  <c r="R80" i="215"/>
  <c r="R73" i="215"/>
  <c r="J71" i="215"/>
  <c r="J37" i="215"/>
  <c r="G71" i="215"/>
  <c r="Q71" i="215" s="1"/>
  <c r="Q79" i="215" s="1"/>
  <c r="N63" i="215"/>
  <c r="P71" i="215"/>
  <c r="P79" i="215" s="1"/>
  <c r="R5" i="215"/>
  <c r="Q26" i="215"/>
  <c r="R26" i="215" s="1"/>
  <c r="M49" i="215"/>
  <c r="M71" i="215" s="1"/>
  <c r="H77" i="215"/>
  <c r="H79" i="215" s="1"/>
  <c r="M94" i="215"/>
  <c r="Q16" i="215"/>
  <c r="R16" i="215" s="1"/>
  <c r="L37" i="215"/>
  <c r="J25" i="215"/>
  <c r="D48" i="215"/>
  <c r="Q28" i="215"/>
  <c r="R28" i="215" s="1"/>
  <c r="R7" i="215"/>
  <c r="H111" i="215" l="1"/>
  <c r="H88" i="215"/>
  <c r="R37" i="215"/>
  <c r="K111" i="215"/>
  <c r="K88" i="215"/>
  <c r="R71" i="215"/>
  <c r="N79" i="215"/>
  <c r="J48" i="215"/>
  <c r="J2" i="215" s="1"/>
  <c r="J97" i="215" s="1"/>
  <c r="J93" i="215" s="1"/>
  <c r="L48" i="215"/>
  <c r="L2" i="215" s="1"/>
  <c r="L97" i="215" s="1"/>
  <c r="L93" i="215" s="1"/>
  <c r="L111" i="215" s="1"/>
  <c r="M77" i="215"/>
  <c r="M79" i="215" s="1"/>
  <c r="G48" i="215"/>
  <c r="G2" i="215" s="1"/>
  <c r="G97" i="215" s="1"/>
  <c r="G93" i="215" s="1"/>
  <c r="M48" i="215"/>
  <c r="M2" i="215" s="1"/>
  <c r="M97" i="215" s="1"/>
  <c r="M93" i="215" s="1"/>
  <c r="Q25" i="215"/>
  <c r="Q48" i="215" s="1"/>
  <c r="Q2" i="215" s="1"/>
  <c r="Q97" i="215" s="1"/>
  <c r="Q93" i="215" s="1"/>
  <c r="I48" i="215"/>
  <c r="I2" i="215" s="1"/>
  <c r="I97" i="215" s="1"/>
  <c r="I93" i="215" s="1"/>
  <c r="G79" i="215"/>
  <c r="F2" i="215"/>
  <c r="P2" i="215"/>
  <c r="P97" i="215" s="1"/>
  <c r="P93" i="215" s="1"/>
  <c r="N48" i="215"/>
  <c r="N2" i="215" s="1"/>
  <c r="N97" i="215" s="1"/>
  <c r="N93" i="215" s="1"/>
  <c r="J79" i="215"/>
  <c r="L88" i="215"/>
  <c r="M111" i="215" l="1"/>
  <c r="M88" i="215"/>
  <c r="P111" i="215"/>
  <c r="P88" i="215"/>
  <c r="N111" i="215"/>
  <c r="N88" i="215"/>
  <c r="I111" i="215"/>
  <c r="I88" i="215"/>
  <c r="Q111" i="215"/>
  <c r="Q88" i="215"/>
  <c r="R25" i="215"/>
  <c r="R48" i="215" s="1"/>
  <c r="J111" i="215"/>
  <c r="J88" i="215"/>
  <c r="F97" i="215"/>
  <c r="G111" i="215"/>
  <c r="G88" i="215"/>
  <c r="O77" i="215"/>
  <c r="F93" i="215" l="1"/>
  <c r="O79" i="215"/>
  <c r="R79" i="215" s="1"/>
  <c r="O2" i="215"/>
  <c r="R77" i="215"/>
  <c r="F111" i="215" l="1"/>
  <c r="F88" i="215"/>
  <c r="O97" i="215"/>
  <c r="R2" i="215"/>
  <c r="O93" i="215" l="1"/>
  <c r="R97" i="215"/>
  <c r="O111" i="215" l="1"/>
  <c r="O88" i="215"/>
  <c r="R88" i="215" s="1"/>
  <c r="R93" i="215"/>
  <c r="R87" i="215" l="1"/>
  <c r="Q84" i="238" l="1"/>
  <c r="P84" i="238"/>
  <c r="O84" i="238"/>
  <c r="N84" i="238"/>
  <c r="M84" i="238"/>
  <c r="L84" i="238"/>
  <c r="K84" i="238"/>
  <c r="J84" i="238"/>
  <c r="I84" i="238"/>
  <c r="H84" i="238"/>
  <c r="G84" i="238"/>
  <c r="Q77" i="238"/>
  <c r="P77" i="238"/>
  <c r="N77" i="238"/>
  <c r="P47" i="238"/>
  <c r="O47" i="238"/>
  <c r="M47" i="238"/>
  <c r="L47" i="238"/>
  <c r="K47" i="238"/>
  <c r="I47" i="238"/>
  <c r="H47" i="238"/>
  <c r="G47" i="238"/>
  <c r="P45" i="238"/>
  <c r="O45" i="238"/>
  <c r="N45" i="238"/>
  <c r="M45" i="238"/>
  <c r="K45" i="238"/>
  <c r="J45" i="238"/>
  <c r="H45" i="238"/>
  <c r="G45" i="238"/>
  <c r="R41" i="238"/>
  <c r="Q40" i="238"/>
  <c r="P40" i="238"/>
  <c r="O40" i="238"/>
  <c r="N40" i="238"/>
  <c r="M40" i="238"/>
  <c r="L40" i="238"/>
  <c r="K40" i="238"/>
  <c r="J40" i="238"/>
  <c r="I40" i="238"/>
  <c r="H40" i="238"/>
  <c r="G40" i="238"/>
  <c r="F40" i="238"/>
  <c r="R39" i="238"/>
  <c r="R38" i="238"/>
  <c r="D1" i="238"/>
  <c r="D49" i="238" s="1"/>
  <c r="Q84" i="237"/>
  <c r="P84" i="237"/>
  <c r="O84" i="237"/>
  <c r="N84" i="237"/>
  <c r="M84" i="237"/>
  <c r="L84" i="237"/>
  <c r="K84" i="237"/>
  <c r="J84" i="237"/>
  <c r="I84" i="237"/>
  <c r="H84" i="237"/>
  <c r="G84" i="237"/>
  <c r="Q77" i="237"/>
  <c r="P77" i="237"/>
  <c r="N77" i="237"/>
  <c r="D76" i="237"/>
  <c r="D70" i="237"/>
  <c r="D55" i="237"/>
  <c r="P47" i="237"/>
  <c r="O47" i="237"/>
  <c r="M47" i="237"/>
  <c r="L47" i="237"/>
  <c r="K47" i="237"/>
  <c r="I47" i="237"/>
  <c r="H47" i="237"/>
  <c r="G47" i="237"/>
  <c r="P45" i="237"/>
  <c r="O45" i="237"/>
  <c r="N45" i="237"/>
  <c r="M45" i="237"/>
  <c r="K45" i="237"/>
  <c r="J45" i="237"/>
  <c r="H45" i="237"/>
  <c r="G45" i="237"/>
  <c r="R41" i="237"/>
  <c r="Q40" i="237"/>
  <c r="P40" i="237"/>
  <c r="O40" i="237"/>
  <c r="N40" i="237"/>
  <c r="M40" i="237"/>
  <c r="L40" i="237"/>
  <c r="K40" i="237"/>
  <c r="J40" i="237"/>
  <c r="I40" i="237"/>
  <c r="H40" i="237"/>
  <c r="G40" i="237"/>
  <c r="F40" i="237"/>
  <c r="R40" i="237" s="1"/>
  <c r="R39" i="237"/>
  <c r="R38" i="237"/>
  <c r="N27" i="237"/>
  <c r="D27" i="237"/>
  <c r="J27" i="237" s="1"/>
  <c r="D13" i="237"/>
  <c r="L9" i="237"/>
  <c r="D9" i="237"/>
  <c r="D1" i="237"/>
  <c r="D101" i="237" s="1"/>
  <c r="D106" i="236"/>
  <c r="D96" i="236" s="1"/>
  <c r="Q84" i="236"/>
  <c r="P84" i="236"/>
  <c r="O84" i="236"/>
  <c r="N84" i="236"/>
  <c r="M84" i="236"/>
  <c r="L84" i="236"/>
  <c r="K84" i="236"/>
  <c r="J84" i="236"/>
  <c r="I84" i="236"/>
  <c r="H84" i="236"/>
  <c r="G84" i="236"/>
  <c r="Q77" i="236"/>
  <c r="P77" i="236"/>
  <c r="N77" i="236"/>
  <c r="D76" i="236"/>
  <c r="F52" i="236"/>
  <c r="D52" i="236"/>
  <c r="P47" i="236"/>
  <c r="O47" i="236"/>
  <c r="M47" i="236"/>
  <c r="L47" i="236"/>
  <c r="K47" i="236"/>
  <c r="I47" i="236"/>
  <c r="H47" i="236"/>
  <c r="G47" i="236"/>
  <c r="P45" i="236"/>
  <c r="O45" i="236"/>
  <c r="N45" i="236"/>
  <c r="M45" i="236"/>
  <c r="K45" i="236"/>
  <c r="J45" i="236"/>
  <c r="H45" i="236"/>
  <c r="G45" i="236"/>
  <c r="D42" i="236"/>
  <c r="R41" i="236"/>
  <c r="Q40" i="236"/>
  <c r="P40" i="236"/>
  <c r="O40" i="236"/>
  <c r="N40" i="236"/>
  <c r="M40" i="236"/>
  <c r="L40" i="236"/>
  <c r="K40" i="236"/>
  <c r="J40" i="236"/>
  <c r="I40" i="236"/>
  <c r="H40" i="236"/>
  <c r="G40" i="236"/>
  <c r="F40" i="236"/>
  <c r="R39" i="236"/>
  <c r="R38" i="236"/>
  <c r="D26" i="236"/>
  <c r="D14" i="236"/>
  <c r="D11" i="236"/>
  <c r="D10" i="236"/>
  <c r="K10" i="236" s="1"/>
  <c r="J5" i="236"/>
  <c r="D5" i="236"/>
  <c r="D1" i="236"/>
  <c r="D108" i="235"/>
  <c r="D106" i="235"/>
  <c r="D96" i="235" s="1"/>
  <c r="Q84" i="235"/>
  <c r="P84" i="235"/>
  <c r="O84" i="235"/>
  <c r="N84" i="235"/>
  <c r="M84" i="235"/>
  <c r="L84" i="235"/>
  <c r="K84" i="235"/>
  <c r="J84" i="235"/>
  <c r="I84" i="235"/>
  <c r="H84" i="235"/>
  <c r="G84" i="235"/>
  <c r="Q77" i="235"/>
  <c r="P77" i="235"/>
  <c r="N77" i="235"/>
  <c r="D73" i="235"/>
  <c r="H73" i="235" s="1"/>
  <c r="D68" i="235"/>
  <c r="D63" i="235"/>
  <c r="D62" i="235"/>
  <c r="J62" i="235" s="1"/>
  <c r="P47" i="235"/>
  <c r="O47" i="235"/>
  <c r="M47" i="235"/>
  <c r="L47" i="235"/>
  <c r="K47" i="235"/>
  <c r="I47" i="235"/>
  <c r="H47" i="235"/>
  <c r="G47" i="235"/>
  <c r="P45" i="235"/>
  <c r="O45" i="235"/>
  <c r="N45" i="235"/>
  <c r="M45" i="235"/>
  <c r="K45" i="235"/>
  <c r="J45" i="235"/>
  <c r="H45" i="235"/>
  <c r="G45" i="235"/>
  <c r="R41" i="235"/>
  <c r="Q40" i="235"/>
  <c r="P40" i="235"/>
  <c r="O40" i="235"/>
  <c r="N40" i="235"/>
  <c r="M40" i="235"/>
  <c r="L40" i="235"/>
  <c r="K40" i="235"/>
  <c r="J40" i="235"/>
  <c r="I40" i="235"/>
  <c r="H40" i="235"/>
  <c r="G40" i="235"/>
  <c r="F40" i="235"/>
  <c r="R39" i="235"/>
  <c r="R38" i="235"/>
  <c r="D29" i="235"/>
  <c r="D16" i="235"/>
  <c r="P14" i="235"/>
  <c r="N14" i="235"/>
  <c r="G14" i="235"/>
  <c r="D14" i="235"/>
  <c r="N10" i="235"/>
  <c r="L10" i="235"/>
  <c r="D10" i="235"/>
  <c r="N3" i="235"/>
  <c r="M3" i="235"/>
  <c r="G3" i="235"/>
  <c r="D3" i="235"/>
  <c r="D2" i="235"/>
  <c r="D1" i="235"/>
  <c r="D101" i="235" s="1"/>
  <c r="D104" i="234"/>
  <c r="Q84" i="234"/>
  <c r="P84" i="234"/>
  <c r="O84" i="234"/>
  <c r="N84" i="234"/>
  <c r="M84" i="234"/>
  <c r="L84" i="234"/>
  <c r="K84" i="234"/>
  <c r="J84" i="234"/>
  <c r="I84" i="234"/>
  <c r="H84" i="234"/>
  <c r="G84" i="234"/>
  <c r="D82" i="234"/>
  <c r="D80" i="234"/>
  <c r="D78" i="234"/>
  <c r="Q77" i="234"/>
  <c r="P77" i="234"/>
  <c r="N77" i="234"/>
  <c r="D76" i="234"/>
  <c r="D73" i="234"/>
  <c r="K73" i="234" s="1"/>
  <c r="D69" i="234"/>
  <c r="D64" i="234"/>
  <c r="D62" i="234"/>
  <c r="D59" i="234"/>
  <c r="D52" i="234"/>
  <c r="D49" i="234"/>
  <c r="P47" i="234"/>
  <c r="O47" i="234"/>
  <c r="M47" i="234"/>
  <c r="L47" i="234"/>
  <c r="K47" i="234"/>
  <c r="I47" i="234"/>
  <c r="H47" i="234"/>
  <c r="G47" i="234"/>
  <c r="P45" i="234"/>
  <c r="O45" i="234"/>
  <c r="N45" i="234"/>
  <c r="M45" i="234"/>
  <c r="K45" i="234"/>
  <c r="J45" i="234"/>
  <c r="H45" i="234"/>
  <c r="G45" i="234"/>
  <c r="R41" i="234"/>
  <c r="Q40" i="234"/>
  <c r="P40" i="234"/>
  <c r="O40" i="234"/>
  <c r="N40" i="234"/>
  <c r="M40" i="234"/>
  <c r="L40" i="234"/>
  <c r="K40" i="234"/>
  <c r="J40" i="234"/>
  <c r="I40" i="234"/>
  <c r="H40" i="234"/>
  <c r="G40" i="234"/>
  <c r="F40" i="234"/>
  <c r="R39" i="234"/>
  <c r="R38" i="234"/>
  <c r="D36" i="234"/>
  <c r="O32" i="234"/>
  <c r="M32" i="234"/>
  <c r="D32" i="234"/>
  <c r="D30" i="234"/>
  <c r="P30" i="234" s="1"/>
  <c r="P29" i="234"/>
  <c r="N29" i="234"/>
  <c r="M29" i="234"/>
  <c r="J29" i="234"/>
  <c r="H29" i="234"/>
  <c r="G29" i="234"/>
  <c r="D29" i="234"/>
  <c r="D27" i="234"/>
  <c r="P27" i="234" s="1"/>
  <c r="D26" i="234"/>
  <c r="D24" i="234"/>
  <c r="P17" i="234"/>
  <c r="N17" i="234"/>
  <c r="M17" i="234"/>
  <c r="J17" i="234"/>
  <c r="H17" i="234"/>
  <c r="G17" i="234"/>
  <c r="D17" i="234"/>
  <c r="D15" i="234"/>
  <c r="F15" i="234" s="1"/>
  <c r="D13" i="234"/>
  <c r="P13" i="234" s="1"/>
  <c r="D12" i="234"/>
  <c r="D11" i="234"/>
  <c r="P10" i="234"/>
  <c r="J10" i="234"/>
  <c r="D10" i="234"/>
  <c r="O10" i="234" s="1"/>
  <c r="P9" i="234"/>
  <c r="O9" i="234"/>
  <c r="M9" i="234"/>
  <c r="L9" i="234"/>
  <c r="J9" i="234"/>
  <c r="I9" i="234"/>
  <c r="G9" i="234"/>
  <c r="F9" i="234"/>
  <c r="D9" i="234"/>
  <c r="O8" i="234"/>
  <c r="N8" i="234"/>
  <c r="I8" i="234"/>
  <c r="H8" i="234"/>
  <c r="D8" i="234"/>
  <c r="M8" i="234" s="1"/>
  <c r="P7" i="234"/>
  <c r="J7" i="234"/>
  <c r="D7" i="234"/>
  <c r="O7" i="234" s="1"/>
  <c r="P6" i="234"/>
  <c r="O6" i="234"/>
  <c r="M6" i="234"/>
  <c r="L6" i="234"/>
  <c r="J6" i="234"/>
  <c r="I6" i="234"/>
  <c r="G6" i="234"/>
  <c r="F6" i="234"/>
  <c r="D6" i="234"/>
  <c r="O5" i="234"/>
  <c r="N5" i="234"/>
  <c r="I5" i="234"/>
  <c r="H5" i="234"/>
  <c r="D5" i="234"/>
  <c r="M5" i="234" s="1"/>
  <c r="P4" i="234"/>
  <c r="J4" i="234"/>
  <c r="D4" i="234"/>
  <c r="O4" i="234" s="1"/>
  <c r="P3" i="234"/>
  <c r="O3" i="234"/>
  <c r="M3" i="234"/>
  <c r="L3" i="234"/>
  <c r="J3" i="234"/>
  <c r="I3" i="234"/>
  <c r="G3" i="234"/>
  <c r="F3" i="234"/>
  <c r="D3" i="234"/>
  <c r="D2" i="234"/>
  <c r="D1" i="234"/>
  <c r="Q84" i="233"/>
  <c r="P84" i="233"/>
  <c r="O84" i="233"/>
  <c r="N84" i="233"/>
  <c r="M84" i="233"/>
  <c r="L84" i="233"/>
  <c r="K84" i="233"/>
  <c r="J84" i="233"/>
  <c r="I84" i="233"/>
  <c r="H84" i="233"/>
  <c r="G84" i="233"/>
  <c r="Q77" i="233"/>
  <c r="P77" i="233"/>
  <c r="N77" i="233"/>
  <c r="P47" i="233"/>
  <c r="O47" i="233"/>
  <c r="M47" i="233"/>
  <c r="L47" i="233"/>
  <c r="K47" i="233"/>
  <c r="I47" i="233"/>
  <c r="H47" i="233"/>
  <c r="G47" i="233"/>
  <c r="P45" i="233"/>
  <c r="O45" i="233"/>
  <c r="N45" i="233"/>
  <c r="M45" i="233"/>
  <c r="K45" i="233"/>
  <c r="J45" i="233"/>
  <c r="H45" i="233"/>
  <c r="G45" i="233"/>
  <c r="R41" i="233"/>
  <c r="Q40" i="233"/>
  <c r="P40" i="233"/>
  <c r="O40" i="233"/>
  <c r="N40" i="233"/>
  <c r="M40" i="233"/>
  <c r="L40" i="233"/>
  <c r="K40" i="233"/>
  <c r="J40" i="233"/>
  <c r="I40" i="233"/>
  <c r="H40" i="233"/>
  <c r="G40" i="233"/>
  <c r="F40" i="233"/>
  <c r="R39" i="233"/>
  <c r="R38" i="233"/>
  <c r="D1" i="233"/>
  <c r="D101" i="232"/>
  <c r="Q84" i="232"/>
  <c r="P84" i="232"/>
  <c r="O84" i="232"/>
  <c r="N84" i="232"/>
  <c r="M84" i="232"/>
  <c r="L84" i="232"/>
  <c r="K84" i="232"/>
  <c r="J84" i="232"/>
  <c r="I84" i="232"/>
  <c r="H84" i="232"/>
  <c r="G84" i="232"/>
  <c r="Q77" i="232"/>
  <c r="P77" i="232"/>
  <c r="N77" i="232"/>
  <c r="D73" i="232"/>
  <c r="K73" i="232" s="1"/>
  <c r="D72" i="232"/>
  <c r="D68" i="232"/>
  <c r="D65" i="232"/>
  <c r="H65" i="232" s="1"/>
  <c r="D61" i="232"/>
  <c r="D56" i="232"/>
  <c r="D49" i="232"/>
  <c r="P47" i="232"/>
  <c r="O47" i="232"/>
  <c r="M47" i="232"/>
  <c r="L47" i="232"/>
  <c r="K47" i="232"/>
  <c r="I47" i="232"/>
  <c r="H47" i="232"/>
  <c r="G47" i="232"/>
  <c r="P45" i="232"/>
  <c r="O45" i="232"/>
  <c r="N45" i="232"/>
  <c r="M45" i="232"/>
  <c r="K45" i="232"/>
  <c r="J45" i="232"/>
  <c r="H45" i="232"/>
  <c r="G45" i="232"/>
  <c r="D43" i="232"/>
  <c r="R41" i="232"/>
  <c r="Q40" i="232"/>
  <c r="P40" i="232"/>
  <c r="O40" i="232"/>
  <c r="N40" i="232"/>
  <c r="M40" i="232"/>
  <c r="L40" i="232"/>
  <c r="K40" i="232"/>
  <c r="J40" i="232"/>
  <c r="I40" i="232"/>
  <c r="H40" i="232"/>
  <c r="G40" i="232"/>
  <c r="F40" i="232"/>
  <c r="R39" i="232"/>
  <c r="R38" i="232"/>
  <c r="D32" i="232"/>
  <c r="P32" i="232" s="1"/>
  <c r="D30" i="232"/>
  <c r="O30" i="232" s="1"/>
  <c r="D26" i="232"/>
  <c r="D24" i="232"/>
  <c r="D1" i="232"/>
  <c r="D102" i="232" s="1"/>
  <c r="D106" i="231"/>
  <c r="D96" i="231" s="1"/>
  <c r="D102" i="231"/>
  <c r="Q84" i="231"/>
  <c r="P84" i="231"/>
  <c r="O84" i="231"/>
  <c r="N84" i="231"/>
  <c r="M84" i="231"/>
  <c r="L84" i="231"/>
  <c r="K84" i="231"/>
  <c r="J84" i="231"/>
  <c r="I84" i="231"/>
  <c r="H84" i="231"/>
  <c r="G84" i="231"/>
  <c r="D80" i="231"/>
  <c r="Q77" i="231"/>
  <c r="P77" i="231"/>
  <c r="N77" i="231"/>
  <c r="D72" i="231"/>
  <c r="D61" i="231"/>
  <c r="F61" i="231" s="1"/>
  <c r="D59" i="231"/>
  <c r="K59" i="231" s="1"/>
  <c r="D50" i="231"/>
  <c r="L50" i="231" s="1"/>
  <c r="P47" i="231"/>
  <c r="O47" i="231"/>
  <c r="M47" i="231"/>
  <c r="L47" i="231"/>
  <c r="K47" i="231"/>
  <c r="I47" i="231"/>
  <c r="H47" i="231"/>
  <c r="G47" i="231"/>
  <c r="P45" i="231"/>
  <c r="O45" i="231"/>
  <c r="N45" i="231"/>
  <c r="M45" i="231"/>
  <c r="K45" i="231"/>
  <c r="J45" i="231"/>
  <c r="H45" i="231"/>
  <c r="G45" i="231"/>
  <c r="R41" i="231"/>
  <c r="Q40" i="231"/>
  <c r="P40" i="231"/>
  <c r="O40" i="231"/>
  <c r="N40" i="231"/>
  <c r="M40" i="231"/>
  <c r="L40" i="231"/>
  <c r="K40" i="231"/>
  <c r="J40" i="231"/>
  <c r="I40" i="231"/>
  <c r="H40" i="231"/>
  <c r="G40" i="231"/>
  <c r="F40" i="231"/>
  <c r="R39" i="231"/>
  <c r="R38" i="231"/>
  <c r="D31" i="231"/>
  <c r="O31" i="231" s="1"/>
  <c r="D17" i="231"/>
  <c r="D8" i="231"/>
  <c r="J8" i="231" s="1"/>
  <c r="D1" i="231"/>
  <c r="D91" i="231" s="1"/>
  <c r="Q84" i="230"/>
  <c r="P84" i="230"/>
  <c r="O84" i="230"/>
  <c r="N84" i="230"/>
  <c r="M84" i="230"/>
  <c r="L84" i="230"/>
  <c r="K84" i="230"/>
  <c r="J84" i="230"/>
  <c r="I84" i="230"/>
  <c r="H84" i="230"/>
  <c r="G84" i="230"/>
  <c r="Q77" i="230"/>
  <c r="P77" i="230"/>
  <c r="N77" i="230"/>
  <c r="P47" i="230"/>
  <c r="O47" i="230"/>
  <c r="M47" i="230"/>
  <c r="L47" i="230"/>
  <c r="K47" i="230"/>
  <c r="I47" i="230"/>
  <c r="H47" i="230"/>
  <c r="G47" i="230"/>
  <c r="P45" i="230"/>
  <c r="O45" i="230"/>
  <c r="N45" i="230"/>
  <c r="M45" i="230"/>
  <c r="K45" i="230"/>
  <c r="J45" i="230"/>
  <c r="H45" i="230"/>
  <c r="G45" i="230"/>
  <c r="R41" i="230"/>
  <c r="Q40" i="230"/>
  <c r="P40" i="230"/>
  <c r="O40" i="230"/>
  <c r="N40" i="230"/>
  <c r="M40" i="230"/>
  <c r="L40" i="230"/>
  <c r="K40" i="230"/>
  <c r="J40" i="230"/>
  <c r="I40" i="230"/>
  <c r="H40" i="230"/>
  <c r="G40" i="230"/>
  <c r="F40" i="230"/>
  <c r="R39" i="230"/>
  <c r="R38" i="230"/>
  <c r="D10" i="230"/>
  <c r="K10" i="230" s="1"/>
  <c r="K7" i="230"/>
  <c r="D7" i="230"/>
  <c r="K4" i="230"/>
  <c r="D4" i="230"/>
  <c r="D1" i="230"/>
  <c r="D104" i="230" s="1"/>
  <c r="D104" i="229"/>
  <c r="Q84" i="229"/>
  <c r="P84" i="229"/>
  <c r="O84" i="229"/>
  <c r="N84" i="229"/>
  <c r="M84" i="229"/>
  <c r="L84" i="229"/>
  <c r="K84" i="229"/>
  <c r="J84" i="229"/>
  <c r="I84" i="229"/>
  <c r="H84" i="229"/>
  <c r="G84" i="229"/>
  <c r="D80" i="229"/>
  <c r="D78" i="229"/>
  <c r="Q77" i="229"/>
  <c r="P77" i="229"/>
  <c r="N77" i="229"/>
  <c r="D76" i="229"/>
  <c r="K76" i="229" s="1"/>
  <c r="D73" i="229"/>
  <c r="K73" i="229" s="1"/>
  <c r="D69" i="229"/>
  <c r="D64" i="229"/>
  <c r="D62" i="229"/>
  <c r="D59" i="229"/>
  <c r="D52" i="229"/>
  <c r="K52" i="229" s="1"/>
  <c r="D49" i="229"/>
  <c r="K49" i="229" s="1"/>
  <c r="P47" i="229"/>
  <c r="O47" i="229"/>
  <c r="M47" i="229"/>
  <c r="L47" i="229"/>
  <c r="K47" i="229"/>
  <c r="I47" i="229"/>
  <c r="H47" i="229"/>
  <c r="G47" i="229"/>
  <c r="P45" i="229"/>
  <c r="O45" i="229"/>
  <c r="N45" i="229"/>
  <c r="M45" i="229"/>
  <c r="K45" i="229"/>
  <c r="J45" i="229"/>
  <c r="H45" i="229"/>
  <c r="G45" i="229"/>
  <c r="R41" i="229"/>
  <c r="Q40" i="229"/>
  <c r="P40" i="229"/>
  <c r="O40" i="229"/>
  <c r="N40" i="229"/>
  <c r="M40" i="229"/>
  <c r="L40" i="229"/>
  <c r="K40" i="229"/>
  <c r="J40" i="229"/>
  <c r="I40" i="229"/>
  <c r="H40" i="229"/>
  <c r="G40" i="229"/>
  <c r="F40" i="229"/>
  <c r="R39" i="229"/>
  <c r="R38" i="229"/>
  <c r="D36" i="229"/>
  <c r="O30" i="229"/>
  <c r="N30" i="229"/>
  <c r="I30" i="229"/>
  <c r="H30" i="229"/>
  <c r="D30" i="229"/>
  <c r="M30" i="229" s="1"/>
  <c r="P29" i="229"/>
  <c r="J29" i="229"/>
  <c r="D29" i="229"/>
  <c r="O29" i="229" s="1"/>
  <c r="O27" i="229"/>
  <c r="N27" i="229"/>
  <c r="I27" i="229"/>
  <c r="H27" i="229"/>
  <c r="D27" i="229"/>
  <c r="M27" i="229" s="1"/>
  <c r="P26" i="229"/>
  <c r="J26" i="229"/>
  <c r="I26" i="229"/>
  <c r="D26" i="229"/>
  <c r="D24" i="229"/>
  <c r="P17" i="229"/>
  <c r="J17" i="229"/>
  <c r="D17" i="229"/>
  <c r="O17" i="229" s="1"/>
  <c r="D15" i="229"/>
  <c r="O13" i="229"/>
  <c r="N13" i="229"/>
  <c r="I13" i="229"/>
  <c r="H13" i="229"/>
  <c r="D13" i="229"/>
  <c r="M13" i="229" s="1"/>
  <c r="N12" i="229"/>
  <c r="I12" i="229"/>
  <c r="H12" i="229"/>
  <c r="D12" i="229"/>
  <c r="M12" i="229" s="1"/>
  <c r="D11" i="229"/>
  <c r="F11" i="229" s="1"/>
  <c r="P10" i="229"/>
  <c r="N10" i="229"/>
  <c r="M10" i="229"/>
  <c r="J10" i="229"/>
  <c r="H10" i="229"/>
  <c r="G10" i="229"/>
  <c r="D10" i="229"/>
  <c r="D8" i="229"/>
  <c r="P8" i="229" s="1"/>
  <c r="P7" i="229"/>
  <c r="N7" i="229"/>
  <c r="M7" i="229"/>
  <c r="J7" i="229"/>
  <c r="H7" i="229"/>
  <c r="G7" i="229"/>
  <c r="D7" i="229"/>
  <c r="D5" i="229"/>
  <c r="P5" i="229" s="1"/>
  <c r="P4" i="229"/>
  <c r="N4" i="229"/>
  <c r="M4" i="229"/>
  <c r="J4" i="229"/>
  <c r="H4" i="229"/>
  <c r="G4" i="229"/>
  <c r="D4" i="229"/>
  <c r="D2" i="229"/>
  <c r="D1" i="229"/>
  <c r="D56" i="229" s="1"/>
  <c r="Q84" i="228"/>
  <c r="P84" i="228"/>
  <c r="O84" i="228"/>
  <c r="N84" i="228"/>
  <c r="M84" i="228"/>
  <c r="L84" i="228"/>
  <c r="K84" i="228"/>
  <c r="J84" i="228"/>
  <c r="I84" i="228"/>
  <c r="H84" i="228"/>
  <c r="G84" i="228"/>
  <c r="D78" i="228"/>
  <c r="Q77" i="228"/>
  <c r="P77" i="228"/>
  <c r="N77" i="228"/>
  <c r="D56" i="228"/>
  <c r="K56" i="228" s="1"/>
  <c r="P47" i="228"/>
  <c r="O47" i="228"/>
  <c r="M47" i="228"/>
  <c r="L47" i="228"/>
  <c r="K47" i="228"/>
  <c r="I47" i="228"/>
  <c r="H47" i="228"/>
  <c r="G47" i="228"/>
  <c r="P45" i="228"/>
  <c r="O45" i="228"/>
  <c r="N45" i="228"/>
  <c r="M45" i="228"/>
  <c r="K45" i="228"/>
  <c r="J45" i="228"/>
  <c r="H45" i="228"/>
  <c r="G45" i="228"/>
  <c r="R41" i="228"/>
  <c r="Q40" i="228"/>
  <c r="P40" i="228"/>
  <c r="O40" i="228"/>
  <c r="N40" i="228"/>
  <c r="M40" i="228"/>
  <c r="L40" i="228"/>
  <c r="K40" i="228"/>
  <c r="J40" i="228"/>
  <c r="I40" i="228"/>
  <c r="H40" i="228"/>
  <c r="G40" i="228"/>
  <c r="F40" i="228"/>
  <c r="R40" i="228" s="1"/>
  <c r="R39" i="228"/>
  <c r="R38" i="228"/>
  <c r="F32" i="228"/>
  <c r="D32" i="228"/>
  <c r="L29" i="228"/>
  <c r="F29" i="228"/>
  <c r="D29" i="228"/>
  <c r="L17" i="228"/>
  <c r="F17" i="228"/>
  <c r="D17" i="228"/>
  <c r="F15" i="228"/>
  <c r="D15" i="228"/>
  <c r="D9" i="228"/>
  <c r="P6" i="228"/>
  <c r="K6" i="228"/>
  <c r="J6" i="228"/>
  <c r="D6" i="228"/>
  <c r="D3" i="228"/>
  <c r="D1" i="228"/>
  <c r="D104" i="228" s="1"/>
  <c r="Q84" i="227"/>
  <c r="P84" i="227"/>
  <c r="O84" i="227"/>
  <c r="N84" i="227"/>
  <c r="M84" i="227"/>
  <c r="L84" i="227"/>
  <c r="K84" i="227"/>
  <c r="J84" i="227"/>
  <c r="I84" i="227"/>
  <c r="H84" i="227"/>
  <c r="G84" i="227"/>
  <c r="D78" i="227"/>
  <c r="Q77" i="227"/>
  <c r="P77" i="227"/>
  <c r="N77" i="227"/>
  <c r="D76" i="227"/>
  <c r="D73" i="227"/>
  <c r="K73" i="227" s="1"/>
  <c r="D62" i="227"/>
  <c r="D52" i="227"/>
  <c r="D49" i="227"/>
  <c r="P47" i="227"/>
  <c r="O47" i="227"/>
  <c r="M47" i="227"/>
  <c r="L47" i="227"/>
  <c r="K47" i="227"/>
  <c r="I47" i="227"/>
  <c r="H47" i="227"/>
  <c r="G47" i="227"/>
  <c r="P45" i="227"/>
  <c r="O45" i="227"/>
  <c r="N45" i="227"/>
  <c r="M45" i="227"/>
  <c r="K45" i="227"/>
  <c r="J45" i="227"/>
  <c r="H45" i="227"/>
  <c r="G45" i="227"/>
  <c r="R41" i="227"/>
  <c r="Q40" i="227"/>
  <c r="P40" i="227"/>
  <c r="O40" i="227"/>
  <c r="N40" i="227"/>
  <c r="M40" i="227"/>
  <c r="L40" i="227"/>
  <c r="K40" i="227"/>
  <c r="J40" i="227"/>
  <c r="I40" i="227"/>
  <c r="H40" i="227"/>
  <c r="G40" i="227"/>
  <c r="F40" i="227"/>
  <c r="R39" i="227"/>
  <c r="R38" i="227"/>
  <c r="D29" i="227"/>
  <c r="D17" i="227"/>
  <c r="D15" i="227"/>
  <c r="F15" i="227" s="1"/>
  <c r="P9" i="227"/>
  <c r="K9" i="227"/>
  <c r="D9" i="227"/>
  <c r="J6" i="227"/>
  <c r="D6" i="227"/>
  <c r="P6" i="227" s="1"/>
  <c r="D3" i="227"/>
  <c r="D1" i="227"/>
  <c r="D104" i="227" s="1"/>
  <c r="Q84" i="226"/>
  <c r="P84" i="226"/>
  <c r="O84" i="226"/>
  <c r="N84" i="226"/>
  <c r="M84" i="226"/>
  <c r="L84" i="226"/>
  <c r="K84" i="226"/>
  <c r="J84" i="226"/>
  <c r="I84" i="226"/>
  <c r="H84" i="226"/>
  <c r="G84" i="226"/>
  <c r="Q77" i="226"/>
  <c r="P77" i="226"/>
  <c r="N77" i="226"/>
  <c r="D54" i="226"/>
  <c r="P47" i="226"/>
  <c r="O47" i="226"/>
  <c r="M47" i="226"/>
  <c r="L47" i="226"/>
  <c r="K47" i="226"/>
  <c r="I47" i="226"/>
  <c r="H47" i="226"/>
  <c r="G47" i="226"/>
  <c r="P45" i="226"/>
  <c r="O45" i="226"/>
  <c r="N45" i="226"/>
  <c r="M45" i="226"/>
  <c r="K45" i="226"/>
  <c r="J45" i="226"/>
  <c r="H45" i="226"/>
  <c r="G45" i="226"/>
  <c r="R41" i="226"/>
  <c r="Q40" i="226"/>
  <c r="P40" i="226"/>
  <c r="O40" i="226"/>
  <c r="N40" i="226"/>
  <c r="M40" i="226"/>
  <c r="L40" i="226"/>
  <c r="K40" i="226"/>
  <c r="J40" i="226"/>
  <c r="I40" i="226"/>
  <c r="H40" i="226"/>
  <c r="G40" i="226"/>
  <c r="F40" i="226"/>
  <c r="R40" i="226" s="1"/>
  <c r="R39" i="226"/>
  <c r="R38" i="226"/>
  <c r="D36" i="226"/>
  <c r="D1" i="226"/>
  <c r="D102" i="226" s="1"/>
  <c r="D104" i="225"/>
  <c r="D102" i="225"/>
  <c r="D101" i="225"/>
  <c r="D91" i="225"/>
  <c r="Q84" i="225"/>
  <c r="P84" i="225"/>
  <c r="O84" i="225"/>
  <c r="N84" i="225"/>
  <c r="M84" i="225"/>
  <c r="L84" i="225"/>
  <c r="K84" i="225"/>
  <c r="J84" i="225"/>
  <c r="I84" i="225"/>
  <c r="H84" i="225"/>
  <c r="G84" i="225"/>
  <c r="D80" i="225"/>
  <c r="Q77" i="225"/>
  <c r="P77" i="225"/>
  <c r="N77" i="225"/>
  <c r="G74" i="225"/>
  <c r="D74" i="225"/>
  <c r="F72" i="225"/>
  <c r="D72" i="225"/>
  <c r="D68" i="225"/>
  <c r="H68" i="225" s="1"/>
  <c r="F61" i="225"/>
  <c r="D61" i="225"/>
  <c r="D60" i="225"/>
  <c r="D52" i="225"/>
  <c r="P47" i="225"/>
  <c r="O47" i="225"/>
  <c r="M47" i="225"/>
  <c r="L47" i="225"/>
  <c r="K47" i="225"/>
  <c r="I47" i="225"/>
  <c r="H47" i="225"/>
  <c r="G47" i="225"/>
  <c r="P45" i="225"/>
  <c r="O45" i="225"/>
  <c r="N45" i="225"/>
  <c r="M45" i="225"/>
  <c r="K45" i="225"/>
  <c r="J45" i="225"/>
  <c r="H45" i="225"/>
  <c r="G45" i="225"/>
  <c r="R41" i="225"/>
  <c r="Q40" i="225"/>
  <c r="P40" i="225"/>
  <c r="O40" i="225"/>
  <c r="N40" i="225"/>
  <c r="M40" i="225"/>
  <c r="L40" i="225"/>
  <c r="K40" i="225"/>
  <c r="J40" i="225"/>
  <c r="I40" i="225"/>
  <c r="H40" i="225"/>
  <c r="G40" i="225"/>
  <c r="F40" i="225"/>
  <c r="R40" i="225" s="1"/>
  <c r="R39" i="225"/>
  <c r="R38" i="225"/>
  <c r="P33" i="225"/>
  <c r="F33" i="225"/>
  <c r="D33" i="225"/>
  <c r="H28" i="225"/>
  <c r="F28" i="225"/>
  <c r="D28" i="225"/>
  <c r="O28" i="225" s="1"/>
  <c r="P16" i="225"/>
  <c r="O16" i="225"/>
  <c r="I16" i="225"/>
  <c r="G16" i="225"/>
  <c r="D16" i="225"/>
  <c r="P14" i="225"/>
  <c r="O14" i="225"/>
  <c r="I14" i="225"/>
  <c r="G14" i="225"/>
  <c r="D14" i="225"/>
  <c r="M13" i="225"/>
  <c r="L13" i="225"/>
  <c r="D13" i="225"/>
  <c r="G12" i="225"/>
  <c r="F12" i="225"/>
  <c r="D12" i="225"/>
  <c r="M12" i="225" s="1"/>
  <c r="D10" i="225"/>
  <c r="N10" i="225" s="1"/>
  <c r="D1" i="225"/>
  <c r="D83" i="225" s="1"/>
  <c r="F83" i="225" s="1"/>
  <c r="Q84" i="224"/>
  <c r="P84" i="224"/>
  <c r="O84" i="224"/>
  <c r="N84" i="224"/>
  <c r="M84" i="224"/>
  <c r="L84" i="224"/>
  <c r="K84" i="224"/>
  <c r="J84" i="224"/>
  <c r="I84" i="224"/>
  <c r="H84" i="224"/>
  <c r="G84" i="224"/>
  <c r="Q77" i="224"/>
  <c r="P77" i="224"/>
  <c r="N77" i="224"/>
  <c r="P47" i="224"/>
  <c r="O47" i="224"/>
  <c r="M47" i="224"/>
  <c r="L47" i="224"/>
  <c r="K47" i="224"/>
  <c r="I47" i="224"/>
  <c r="H47" i="224"/>
  <c r="G47" i="224"/>
  <c r="P45" i="224"/>
  <c r="O45" i="224"/>
  <c r="N45" i="224"/>
  <c r="M45" i="224"/>
  <c r="K45" i="224"/>
  <c r="J45" i="224"/>
  <c r="H45" i="224"/>
  <c r="G45" i="224"/>
  <c r="R41" i="224"/>
  <c r="Q40" i="224"/>
  <c r="P40" i="224"/>
  <c r="O40" i="224"/>
  <c r="N40" i="224"/>
  <c r="M40" i="224"/>
  <c r="L40" i="224"/>
  <c r="K40" i="224"/>
  <c r="J40" i="224"/>
  <c r="I40" i="224"/>
  <c r="H40" i="224"/>
  <c r="G40" i="224"/>
  <c r="F40" i="224"/>
  <c r="R40" i="224" s="1"/>
  <c r="R39" i="224"/>
  <c r="R38" i="224"/>
  <c r="D1" i="224"/>
  <c r="D107" i="224" s="1"/>
  <c r="Q84" i="223"/>
  <c r="P84" i="223"/>
  <c r="O84" i="223"/>
  <c r="N84" i="223"/>
  <c r="M84" i="223"/>
  <c r="L84" i="223"/>
  <c r="K84" i="223"/>
  <c r="J84" i="223"/>
  <c r="I84" i="223"/>
  <c r="H84" i="223"/>
  <c r="G84" i="223"/>
  <c r="D78" i="223"/>
  <c r="Q77" i="223"/>
  <c r="P77" i="223"/>
  <c r="N77" i="223"/>
  <c r="D76" i="223"/>
  <c r="D73" i="223"/>
  <c r="K73" i="223" s="1"/>
  <c r="D62" i="223"/>
  <c r="K62" i="223" s="1"/>
  <c r="D52" i="223"/>
  <c r="D49" i="223"/>
  <c r="K49" i="223" s="1"/>
  <c r="P47" i="223"/>
  <c r="O47" i="223"/>
  <c r="M47" i="223"/>
  <c r="L47" i="223"/>
  <c r="K47" i="223"/>
  <c r="I47" i="223"/>
  <c r="H47" i="223"/>
  <c r="G47" i="223"/>
  <c r="P45" i="223"/>
  <c r="O45" i="223"/>
  <c r="N45" i="223"/>
  <c r="M45" i="223"/>
  <c r="K45" i="223"/>
  <c r="J45" i="223"/>
  <c r="H45" i="223"/>
  <c r="G45" i="223"/>
  <c r="R41" i="223"/>
  <c r="Q40" i="223"/>
  <c r="P40" i="223"/>
  <c r="O40" i="223"/>
  <c r="N40" i="223"/>
  <c r="M40" i="223"/>
  <c r="L40" i="223"/>
  <c r="K40" i="223"/>
  <c r="J40" i="223"/>
  <c r="I40" i="223"/>
  <c r="H40" i="223"/>
  <c r="G40" i="223"/>
  <c r="F40" i="223"/>
  <c r="R39" i="223"/>
  <c r="R38" i="223"/>
  <c r="D30" i="223"/>
  <c r="K27" i="223"/>
  <c r="D27" i="223"/>
  <c r="D26" i="223"/>
  <c r="D24" i="223"/>
  <c r="K13" i="223"/>
  <c r="D13" i="223"/>
  <c r="D12" i="223"/>
  <c r="K12" i="223" s="1"/>
  <c r="P10" i="223"/>
  <c r="J10" i="223"/>
  <c r="D10" i="223"/>
  <c r="O10" i="223" s="1"/>
  <c r="P7" i="223"/>
  <c r="J7" i="223"/>
  <c r="D7" i="223"/>
  <c r="O7" i="223" s="1"/>
  <c r="P4" i="223"/>
  <c r="J4" i="223"/>
  <c r="D4" i="223"/>
  <c r="O4" i="223" s="1"/>
  <c r="D1" i="223"/>
  <c r="Q84" i="222"/>
  <c r="P84" i="222"/>
  <c r="O84" i="222"/>
  <c r="N84" i="222"/>
  <c r="M84" i="222"/>
  <c r="L84" i="222"/>
  <c r="K84" i="222"/>
  <c r="J84" i="222"/>
  <c r="I84" i="222"/>
  <c r="H84" i="222"/>
  <c r="G84" i="222"/>
  <c r="D82" i="222"/>
  <c r="Q77" i="222"/>
  <c r="P77" i="222"/>
  <c r="N77" i="222"/>
  <c r="D74" i="222"/>
  <c r="P47" i="222"/>
  <c r="O47" i="222"/>
  <c r="M47" i="222"/>
  <c r="L47" i="222"/>
  <c r="K47" i="222"/>
  <c r="I47" i="222"/>
  <c r="H47" i="222"/>
  <c r="G47" i="222"/>
  <c r="P45" i="222"/>
  <c r="O45" i="222"/>
  <c r="N45" i="222"/>
  <c r="M45" i="222"/>
  <c r="K45" i="222"/>
  <c r="J45" i="222"/>
  <c r="H45" i="222"/>
  <c r="G45" i="222"/>
  <c r="R41" i="222"/>
  <c r="Q40" i="222"/>
  <c r="P40" i="222"/>
  <c r="O40" i="222"/>
  <c r="N40" i="222"/>
  <c r="M40" i="222"/>
  <c r="L40" i="222"/>
  <c r="K40" i="222"/>
  <c r="J40" i="222"/>
  <c r="I40" i="222"/>
  <c r="H40" i="222"/>
  <c r="G40" i="222"/>
  <c r="F40" i="222"/>
  <c r="R40" i="222" s="1"/>
  <c r="R39" i="222"/>
  <c r="R38" i="222"/>
  <c r="D24" i="222"/>
  <c r="D12" i="222"/>
  <c r="D11" i="222"/>
  <c r="D3" i="222"/>
  <c r="D2" i="222"/>
  <c r="D1" i="222"/>
  <c r="D73" i="222" s="1"/>
  <c r="Q84" i="221"/>
  <c r="P84" i="221"/>
  <c r="O84" i="221"/>
  <c r="N84" i="221"/>
  <c r="M84" i="221"/>
  <c r="L84" i="221"/>
  <c r="K84" i="221"/>
  <c r="J84" i="221"/>
  <c r="I84" i="221"/>
  <c r="H84" i="221"/>
  <c r="G84" i="221"/>
  <c r="Q77" i="221"/>
  <c r="P77" i="221"/>
  <c r="N77" i="221"/>
  <c r="D60" i="221"/>
  <c r="P47" i="221"/>
  <c r="O47" i="221"/>
  <c r="M47" i="221"/>
  <c r="L47" i="221"/>
  <c r="K47" i="221"/>
  <c r="I47" i="221"/>
  <c r="H47" i="221"/>
  <c r="G47" i="221"/>
  <c r="P45" i="221"/>
  <c r="O45" i="221"/>
  <c r="N45" i="221"/>
  <c r="M45" i="221"/>
  <c r="K45" i="221"/>
  <c r="J45" i="221"/>
  <c r="H45" i="221"/>
  <c r="G45" i="221"/>
  <c r="R41" i="221"/>
  <c r="Q40" i="221"/>
  <c r="P40" i="221"/>
  <c r="O40" i="221"/>
  <c r="N40" i="221"/>
  <c r="M40" i="221"/>
  <c r="L40" i="221"/>
  <c r="K40" i="221"/>
  <c r="J40" i="221"/>
  <c r="I40" i="221"/>
  <c r="H40" i="221"/>
  <c r="G40" i="221"/>
  <c r="F40" i="221"/>
  <c r="R40" i="221" s="1"/>
  <c r="R39" i="221"/>
  <c r="R38" i="221"/>
  <c r="P10" i="221"/>
  <c r="D10" i="221"/>
  <c r="D5" i="221"/>
  <c r="I5" i="221" s="1"/>
  <c r="D1" i="221"/>
  <c r="D101" i="221" s="1"/>
  <c r="Q84" i="220"/>
  <c r="P84" i="220"/>
  <c r="O84" i="220"/>
  <c r="N84" i="220"/>
  <c r="M84" i="220"/>
  <c r="L84" i="220"/>
  <c r="K84" i="220"/>
  <c r="J84" i="220"/>
  <c r="I84" i="220"/>
  <c r="H84" i="220"/>
  <c r="G84" i="220"/>
  <c r="D78" i="220"/>
  <c r="Q77" i="220"/>
  <c r="P77" i="220"/>
  <c r="N77" i="220"/>
  <c r="D76" i="220"/>
  <c r="D73" i="220"/>
  <c r="D62" i="220"/>
  <c r="D52" i="220"/>
  <c r="D49" i="220"/>
  <c r="K49" i="220" s="1"/>
  <c r="P47" i="220"/>
  <c r="O47" i="220"/>
  <c r="M47" i="220"/>
  <c r="L47" i="220"/>
  <c r="K47" i="220"/>
  <c r="I47" i="220"/>
  <c r="H47" i="220"/>
  <c r="G47" i="220"/>
  <c r="P45" i="220"/>
  <c r="O45" i="220"/>
  <c r="N45" i="220"/>
  <c r="M45" i="220"/>
  <c r="K45" i="220"/>
  <c r="J45" i="220"/>
  <c r="H45" i="220"/>
  <c r="G45" i="220"/>
  <c r="R41" i="220"/>
  <c r="Q40" i="220"/>
  <c r="P40" i="220"/>
  <c r="O40" i="220"/>
  <c r="N40" i="220"/>
  <c r="M40" i="220"/>
  <c r="L40" i="220"/>
  <c r="K40" i="220"/>
  <c r="J40" i="220"/>
  <c r="I40" i="220"/>
  <c r="H40" i="220"/>
  <c r="G40" i="220"/>
  <c r="F40" i="220"/>
  <c r="R39" i="220"/>
  <c r="R38" i="220"/>
  <c r="D29" i="220"/>
  <c r="D17" i="220"/>
  <c r="D15" i="220"/>
  <c r="P9" i="220"/>
  <c r="J9" i="220"/>
  <c r="D9" i="220"/>
  <c r="O9" i="220" s="1"/>
  <c r="P6" i="220"/>
  <c r="J6" i="220"/>
  <c r="D6" i="220"/>
  <c r="O6" i="220" s="1"/>
  <c r="P3" i="220"/>
  <c r="J3" i="220"/>
  <c r="D3" i="220"/>
  <c r="D1" i="220"/>
  <c r="D104" i="220" s="1"/>
  <c r="Q84" i="219"/>
  <c r="P84" i="219"/>
  <c r="O84" i="219"/>
  <c r="N84" i="219"/>
  <c r="M84" i="219"/>
  <c r="L84" i="219"/>
  <c r="K84" i="219"/>
  <c r="J84" i="219"/>
  <c r="I84" i="219"/>
  <c r="H84" i="219"/>
  <c r="G84" i="219"/>
  <c r="D78" i="219"/>
  <c r="Q77" i="219"/>
  <c r="P77" i="219"/>
  <c r="N77" i="219"/>
  <c r="D76" i="219"/>
  <c r="D73" i="219"/>
  <c r="D62" i="219"/>
  <c r="K62" i="219" s="1"/>
  <c r="D56" i="219"/>
  <c r="K52" i="219"/>
  <c r="D52" i="219"/>
  <c r="D49" i="219"/>
  <c r="P47" i="219"/>
  <c r="O47" i="219"/>
  <c r="M47" i="219"/>
  <c r="L47" i="219"/>
  <c r="K47" i="219"/>
  <c r="I47" i="219"/>
  <c r="H47" i="219"/>
  <c r="G47" i="219"/>
  <c r="P45" i="219"/>
  <c r="O45" i="219"/>
  <c r="N45" i="219"/>
  <c r="M45" i="219"/>
  <c r="K45" i="219"/>
  <c r="J45" i="219"/>
  <c r="H45" i="219"/>
  <c r="G45" i="219"/>
  <c r="R41" i="219"/>
  <c r="Q40" i="219"/>
  <c r="P40" i="219"/>
  <c r="O40" i="219"/>
  <c r="N40" i="219"/>
  <c r="M40" i="219"/>
  <c r="L40" i="219"/>
  <c r="K40" i="219"/>
  <c r="J40" i="219"/>
  <c r="I40" i="219"/>
  <c r="H40" i="219"/>
  <c r="G40" i="219"/>
  <c r="F40" i="219"/>
  <c r="R39" i="219"/>
  <c r="R38" i="219"/>
  <c r="P30" i="219"/>
  <c r="O30" i="219"/>
  <c r="J30" i="219"/>
  <c r="I30" i="219"/>
  <c r="D30" i="219"/>
  <c r="N30" i="219" s="1"/>
  <c r="D29" i="219"/>
  <c r="F29" i="219" s="1"/>
  <c r="P27" i="219"/>
  <c r="O27" i="219"/>
  <c r="J27" i="219"/>
  <c r="I27" i="219"/>
  <c r="D27" i="219"/>
  <c r="N27" i="219" s="1"/>
  <c r="K26" i="219"/>
  <c r="J26" i="219"/>
  <c r="D26" i="219"/>
  <c r="O26" i="219" s="1"/>
  <c r="D24" i="219"/>
  <c r="L17" i="219"/>
  <c r="K17" i="219"/>
  <c r="F17" i="219"/>
  <c r="D17" i="219"/>
  <c r="F15" i="219"/>
  <c r="D15" i="219"/>
  <c r="P13" i="219"/>
  <c r="O13" i="219"/>
  <c r="J13" i="219"/>
  <c r="I13" i="219"/>
  <c r="D13" i="219"/>
  <c r="N13" i="219" s="1"/>
  <c r="J12" i="219"/>
  <c r="I12" i="219"/>
  <c r="D12" i="219"/>
  <c r="N12" i="219" s="1"/>
  <c r="P9" i="219"/>
  <c r="K9" i="219"/>
  <c r="J9" i="219"/>
  <c r="D9" i="219"/>
  <c r="D6" i="219"/>
  <c r="K6" i="219" s="1"/>
  <c r="P3" i="219"/>
  <c r="D3" i="219"/>
  <c r="J3" i="219" s="1"/>
  <c r="D1" i="219"/>
  <c r="D104" i="219" s="1"/>
  <c r="Q84" i="218"/>
  <c r="P84" i="218"/>
  <c r="O84" i="218"/>
  <c r="N84" i="218"/>
  <c r="M84" i="218"/>
  <c r="L84" i="218"/>
  <c r="K84" i="218"/>
  <c r="J84" i="218"/>
  <c r="I84" i="218"/>
  <c r="H84" i="218"/>
  <c r="G84" i="218"/>
  <c r="Q77" i="218"/>
  <c r="P77" i="218"/>
  <c r="N77" i="218"/>
  <c r="P47" i="218"/>
  <c r="O47" i="218"/>
  <c r="M47" i="218"/>
  <c r="L47" i="218"/>
  <c r="K47" i="218"/>
  <c r="I47" i="218"/>
  <c r="H47" i="218"/>
  <c r="G47" i="218"/>
  <c r="P45" i="218"/>
  <c r="O45" i="218"/>
  <c r="N45" i="218"/>
  <c r="M45" i="218"/>
  <c r="K45" i="218"/>
  <c r="J45" i="218"/>
  <c r="H45" i="218"/>
  <c r="G45" i="218"/>
  <c r="R41" i="218"/>
  <c r="Q40" i="218"/>
  <c r="P40" i="218"/>
  <c r="O40" i="218"/>
  <c r="N40" i="218"/>
  <c r="M40" i="218"/>
  <c r="L40" i="218"/>
  <c r="K40" i="218"/>
  <c r="J40" i="218"/>
  <c r="I40" i="218"/>
  <c r="H40" i="218"/>
  <c r="G40" i="218"/>
  <c r="F40" i="218"/>
  <c r="R40" i="218" s="1"/>
  <c r="R39" i="218"/>
  <c r="R38" i="218"/>
  <c r="D1" i="218"/>
  <c r="D109" i="217"/>
  <c r="D97" i="217" s="1"/>
  <c r="D108" i="217"/>
  <c r="D102" i="217"/>
  <c r="D100" i="217"/>
  <c r="Q84" i="217"/>
  <c r="P84" i="217"/>
  <c r="O84" i="217"/>
  <c r="N84" i="217"/>
  <c r="M84" i="217"/>
  <c r="L84" i="217"/>
  <c r="K84" i="217"/>
  <c r="J84" i="217"/>
  <c r="I84" i="217"/>
  <c r="H84" i="217"/>
  <c r="G84" i="217"/>
  <c r="Q77" i="217"/>
  <c r="P77" i="217"/>
  <c r="N77" i="217"/>
  <c r="H75" i="217"/>
  <c r="G75" i="217"/>
  <c r="D75" i="217"/>
  <c r="D60" i="217"/>
  <c r="D57" i="217"/>
  <c r="H55" i="217"/>
  <c r="F55" i="217"/>
  <c r="D55" i="217"/>
  <c r="O55" i="217" s="1"/>
  <c r="D53" i="217"/>
  <c r="I53" i="217" s="1"/>
  <c r="K51" i="217"/>
  <c r="G51" i="217"/>
  <c r="D51" i="217"/>
  <c r="H50" i="217"/>
  <c r="F50" i="217"/>
  <c r="D50" i="217"/>
  <c r="P47" i="217"/>
  <c r="O47" i="217"/>
  <c r="M47" i="217"/>
  <c r="L47" i="217"/>
  <c r="K47" i="217"/>
  <c r="I47" i="217"/>
  <c r="H47" i="217"/>
  <c r="G47" i="217"/>
  <c r="P45" i="217"/>
  <c r="O45" i="217"/>
  <c r="N45" i="217"/>
  <c r="M45" i="217"/>
  <c r="K45" i="217"/>
  <c r="J45" i="217"/>
  <c r="H45" i="217"/>
  <c r="G45" i="217"/>
  <c r="D44" i="217"/>
  <c r="R43" i="217"/>
  <c r="D43" i="217"/>
  <c r="F43" i="217" s="1"/>
  <c r="F45" i="217" s="1"/>
  <c r="R41" i="217"/>
  <c r="Q40" i="217"/>
  <c r="P40" i="217"/>
  <c r="O40" i="217"/>
  <c r="N40" i="217"/>
  <c r="M40" i="217"/>
  <c r="L40" i="217"/>
  <c r="K40" i="217"/>
  <c r="J40" i="217"/>
  <c r="I40" i="217"/>
  <c r="H40" i="217"/>
  <c r="G40" i="217"/>
  <c r="F40" i="217"/>
  <c r="R40" i="217" s="1"/>
  <c r="R39" i="217"/>
  <c r="R38" i="217"/>
  <c r="P33" i="217"/>
  <c r="O33" i="217"/>
  <c r="H33" i="217"/>
  <c r="F33" i="217"/>
  <c r="D33" i="217"/>
  <c r="L33" i="217" s="1"/>
  <c r="L32" i="217"/>
  <c r="D32" i="217"/>
  <c r="P32" i="217" s="1"/>
  <c r="O30" i="217"/>
  <c r="N30" i="217"/>
  <c r="G30" i="217"/>
  <c r="F30" i="217"/>
  <c r="D30" i="217"/>
  <c r="K30" i="217" s="1"/>
  <c r="L28" i="217"/>
  <c r="D28" i="217"/>
  <c r="L27" i="217"/>
  <c r="D27" i="217"/>
  <c r="F24" i="217"/>
  <c r="L24" i="217" s="1"/>
  <c r="D24" i="217"/>
  <c r="R24" i="217" s="1"/>
  <c r="N16" i="217"/>
  <c r="F16" i="217"/>
  <c r="D16" i="217"/>
  <c r="P14" i="217"/>
  <c r="O14" i="217"/>
  <c r="N14" i="217"/>
  <c r="J14" i="217"/>
  <c r="I14" i="217"/>
  <c r="H14" i="217"/>
  <c r="F14" i="217"/>
  <c r="D14" i="217"/>
  <c r="P13" i="217"/>
  <c r="N13" i="217"/>
  <c r="M13" i="217"/>
  <c r="J13" i="217"/>
  <c r="H13" i="217"/>
  <c r="G13" i="217"/>
  <c r="F13" i="217"/>
  <c r="D13" i="217"/>
  <c r="N12" i="217"/>
  <c r="M12" i="217"/>
  <c r="G12" i="217"/>
  <c r="F12" i="217"/>
  <c r="D12" i="217"/>
  <c r="K12" i="217" s="1"/>
  <c r="R11" i="217"/>
  <c r="D11" i="217"/>
  <c r="F11" i="217" s="1"/>
  <c r="P10" i="217"/>
  <c r="O10" i="217"/>
  <c r="J10" i="217"/>
  <c r="I10" i="217"/>
  <c r="G10" i="217"/>
  <c r="D10" i="217"/>
  <c r="O9" i="217"/>
  <c r="N9" i="217"/>
  <c r="I9" i="217"/>
  <c r="H9" i="217"/>
  <c r="G9" i="217"/>
  <c r="D9" i="217"/>
  <c r="P8" i="217"/>
  <c r="O8" i="217"/>
  <c r="N8" i="217"/>
  <c r="I8" i="217"/>
  <c r="H8" i="217"/>
  <c r="G8" i="217"/>
  <c r="D8" i="217"/>
  <c r="K7" i="217"/>
  <c r="D7" i="217"/>
  <c r="M6" i="217"/>
  <c r="L6" i="217"/>
  <c r="G6" i="217"/>
  <c r="F6" i="217"/>
  <c r="D6" i="217"/>
  <c r="O5" i="217"/>
  <c r="N5" i="217"/>
  <c r="M5" i="217"/>
  <c r="I5" i="217"/>
  <c r="H5" i="217"/>
  <c r="G5" i="217"/>
  <c r="D5" i="217"/>
  <c r="K4" i="217"/>
  <c r="D4" i="217"/>
  <c r="M3" i="217"/>
  <c r="L3" i="217"/>
  <c r="G3" i="217"/>
  <c r="F3" i="217"/>
  <c r="D3" i="217"/>
  <c r="P3" i="217" s="1"/>
  <c r="D2" i="217"/>
  <c r="D1" i="217"/>
  <c r="Q84" i="216"/>
  <c r="P84" i="216"/>
  <c r="O84" i="216"/>
  <c r="N84" i="216"/>
  <c r="M84" i="216"/>
  <c r="L84" i="216"/>
  <c r="K84" i="216"/>
  <c r="J84" i="216"/>
  <c r="I84" i="216"/>
  <c r="H84" i="216"/>
  <c r="G84" i="216"/>
  <c r="Q77" i="216"/>
  <c r="P77" i="216"/>
  <c r="N77" i="216"/>
  <c r="P47" i="216"/>
  <c r="O47" i="216"/>
  <c r="M47" i="216"/>
  <c r="L47" i="216"/>
  <c r="K47" i="216"/>
  <c r="I47" i="216"/>
  <c r="H47" i="216"/>
  <c r="G47" i="216"/>
  <c r="P45" i="216"/>
  <c r="O45" i="216"/>
  <c r="N45" i="216"/>
  <c r="M45" i="216"/>
  <c r="K45" i="216"/>
  <c r="J45" i="216"/>
  <c r="H45" i="216"/>
  <c r="G45" i="216"/>
  <c r="R41" i="216"/>
  <c r="Q40" i="216"/>
  <c r="P40" i="216"/>
  <c r="O40" i="216"/>
  <c r="N40" i="216"/>
  <c r="M40" i="216"/>
  <c r="L40" i="216"/>
  <c r="K40" i="216"/>
  <c r="J40" i="216"/>
  <c r="I40" i="216"/>
  <c r="H40" i="216"/>
  <c r="G40" i="216"/>
  <c r="F40" i="216"/>
  <c r="R39" i="216"/>
  <c r="R38" i="216"/>
  <c r="D28" i="216"/>
  <c r="D16" i="216"/>
  <c r="K16" i="216" s="1"/>
  <c r="D14" i="216"/>
  <c r="D1" i="216"/>
  <c r="D105" i="214"/>
  <c r="D104" i="214"/>
  <c r="Q84" i="214"/>
  <c r="P84" i="214"/>
  <c r="O84" i="214"/>
  <c r="N84" i="214"/>
  <c r="M84" i="214"/>
  <c r="L84" i="214"/>
  <c r="K84" i="214"/>
  <c r="J84" i="214"/>
  <c r="I84" i="214"/>
  <c r="H84" i="214"/>
  <c r="G84" i="214"/>
  <c r="D82" i="214"/>
  <c r="D80" i="214"/>
  <c r="D78" i="214"/>
  <c r="Q77" i="214"/>
  <c r="P77" i="214"/>
  <c r="N77" i="214"/>
  <c r="D76" i="214"/>
  <c r="F76" i="214" s="1"/>
  <c r="D69" i="214"/>
  <c r="J66" i="214"/>
  <c r="D66" i="214"/>
  <c r="D64" i="214"/>
  <c r="D62" i="214"/>
  <c r="D59" i="214"/>
  <c r="K56" i="214"/>
  <c r="F56" i="214"/>
  <c r="D56" i="214"/>
  <c r="D52" i="214"/>
  <c r="P47" i="214"/>
  <c r="O47" i="214"/>
  <c r="M47" i="214"/>
  <c r="L47" i="214"/>
  <c r="K47" i="214"/>
  <c r="I47" i="214"/>
  <c r="H47" i="214"/>
  <c r="G47" i="214"/>
  <c r="P45" i="214"/>
  <c r="O45" i="214"/>
  <c r="N45" i="214"/>
  <c r="M45" i="214"/>
  <c r="K45" i="214"/>
  <c r="J45" i="214"/>
  <c r="H45" i="214"/>
  <c r="G45" i="214"/>
  <c r="D43" i="214"/>
  <c r="R41" i="214"/>
  <c r="Q40" i="214"/>
  <c r="P40" i="214"/>
  <c r="O40" i="214"/>
  <c r="N40" i="214"/>
  <c r="M40" i="214"/>
  <c r="L40" i="214"/>
  <c r="K40" i="214"/>
  <c r="J40" i="214"/>
  <c r="I40" i="214"/>
  <c r="H40" i="214"/>
  <c r="G40" i="214"/>
  <c r="F40" i="214"/>
  <c r="R39" i="214"/>
  <c r="R38" i="214"/>
  <c r="P30" i="214"/>
  <c r="D30" i="214"/>
  <c r="K30" i="214" s="1"/>
  <c r="L27" i="214"/>
  <c r="K27" i="214"/>
  <c r="J27" i="214"/>
  <c r="D27" i="214"/>
  <c r="P27" i="214" s="1"/>
  <c r="N26" i="214"/>
  <c r="M26" i="214"/>
  <c r="K26" i="214"/>
  <c r="D26" i="214"/>
  <c r="D24" i="214"/>
  <c r="F24" i="214" s="1"/>
  <c r="P13" i="214"/>
  <c r="D13" i="214"/>
  <c r="D12" i="214"/>
  <c r="K12" i="214" s="1"/>
  <c r="P10" i="214"/>
  <c r="K10" i="214"/>
  <c r="J10" i="214"/>
  <c r="I10" i="214"/>
  <c r="D10" i="214"/>
  <c r="O10" i="214" s="1"/>
  <c r="M9" i="214"/>
  <c r="L9" i="214"/>
  <c r="K9" i="214"/>
  <c r="G9" i="214"/>
  <c r="F9" i="214"/>
  <c r="D9" i="214"/>
  <c r="P7" i="214"/>
  <c r="O7" i="214"/>
  <c r="D7" i="214"/>
  <c r="D6" i="214"/>
  <c r="P4" i="214"/>
  <c r="K4" i="214"/>
  <c r="J4" i="214"/>
  <c r="I4" i="214"/>
  <c r="D4" i="214"/>
  <c r="O4" i="214" s="1"/>
  <c r="M3" i="214"/>
  <c r="L3" i="214"/>
  <c r="K3" i="214"/>
  <c r="G3" i="214"/>
  <c r="F3" i="214"/>
  <c r="D3" i="214"/>
  <c r="D1" i="214"/>
  <c r="Q84" i="213"/>
  <c r="P84" i="213"/>
  <c r="O84" i="213"/>
  <c r="N84" i="213"/>
  <c r="M84" i="213"/>
  <c r="L84" i="213"/>
  <c r="K84" i="213"/>
  <c r="J84" i="213"/>
  <c r="I84" i="213"/>
  <c r="H84" i="213"/>
  <c r="G84" i="213"/>
  <c r="Q77" i="213"/>
  <c r="P77" i="213"/>
  <c r="N77" i="213"/>
  <c r="P47" i="213"/>
  <c r="O47" i="213"/>
  <c r="M47" i="213"/>
  <c r="L47" i="213"/>
  <c r="K47" i="213"/>
  <c r="I47" i="213"/>
  <c r="H47" i="213"/>
  <c r="G47" i="213"/>
  <c r="P45" i="213"/>
  <c r="O45" i="213"/>
  <c r="N45" i="213"/>
  <c r="M45" i="213"/>
  <c r="K45" i="213"/>
  <c r="J45" i="213"/>
  <c r="H45" i="213"/>
  <c r="G45" i="213"/>
  <c r="R41" i="213"/>
  <c r="Q40" i="213"/>
  <c r="P40" i="213"/>
  <c r="O40" i="213"/>
  <c r="N40" i="213"/>
  <c r="M40" i="213"/>
  <c r="L40" i="213"/>
  <c r="K40" i="213"/>
  <c r="J40" i="213"/>
  <c r="I40" i="213"/>
  <c r="H40" i="213"/>
  <c r="G40" i="213"/>
  <c r="F40" i="213"/>
  <c r="R39" i="213"/>
  <c r="R38" i="213"/>
  <c r="D10" i="213"/>
  <c r="K7" i="213"/>
  <c r="D7" i="213"/>
  <c r="K4" i="213"/>
  <c r="D4" i="213"/>
  <c r="D1" i="213"/>
  <c r="D104" i="213" s="1"/>
  <c r="Q84" i="212"/>
  <c r="P84" i="212"/>
  <c r="O84" i="212"/>
  <c r="N84" i="212"/>
  <c r="M84" i="212"/>
  <c r="L84" i="212"/>
  <c r="K84" i="212"/>
  <c r="J84" i="212"/>
  <c r="I84" i="212"/>
  <c r="H84" i="212"/>
  <c r="G84" i="212"/>
  <c r="Q77" i="212"/>
  <c r="P77" i="212"/>
  <c r="N77" i="212"/>
  <c r="P47" i="212"/>
  <c r="O47" i="212"/>
  <c r="M47" i="212"/>
  <c r="L47" i="212"/>
  <c r="K47" i="212"/>
  <c r="I47" i="212"/>
  <c r="H47" i="212"/>
  <c r="G47" i="212"/>
  <c r="P45" i="212"/>
  <c r="O45" i="212"/>
  <c r="N45" i="212"/>
  <c r="M45" i="212"/>
  <c r="K45" i="212"/>
  <c r="J45" i="212"/>
  <c r="H45" i="212"/>
  <c r="G45" i="212"/>
  <c r="R41" i="212"/>
  <c r="Q40" i="212"/>
  <c r="P40" i="212"/>
  <c r="O40" i="212"/>
  <c r="N40" i="212"/>
  <c r="M40" i="212"/>
  <c r="L40" i="212"/>
  <c r="K40" i="212"/>
  <c r="J40" i="212"/>
  <c r="I40" i="212"/>
  <c r="H40" i="212"/>
  <c r="G40" i="212"/>
  <c r="F40" i="212"/>
  <c r="R39" i="212"/>
  <c r="R38" i="212"/>
  <c r="D30" i="212"/>
  <c r="K30" i="212" s="1"/>
  <c r="D26" i="212"/>
  <c r="D24" i="212"/>
  <c r="P9" i="212"/>
  <c r="J9" i="212"/>
  <c r="D9" i="212"/>
  <c r="O9" i="212" s="1"/>
  <c r="P6" i="212"/>
  <c r="J6" i="212"/>
  <c r="D6" i="212"/>
  <c r="O6" i="212" s="1"/>
  <c r="P3" i="212"/>
  <c r="J3" i="212"/>
  <c r="D3" i="212"/>
  <c r="M3" i="212" s="1"/>
  <c r="D1" i="212"/>
  <c r="D105" i="212" s="1"/>
  <c r="D108" i="211"/>
  <c r="D106" i="211"/>
  <c r="D96" i="211" s="1"/>
  <c r="Q84" i="211"/>
  <c r="P84" i="211"/>
  <c r="O84" i="211"/>
  <c r="N84" i="211"/>
  <c r="M84" i="211"/>
  <c r="L84" i="211"/>
  <c r="K84" i="211"/>
  <c r="J84" i="211"/>
  <c r="I84" i="211"/>
  <c r="H84" i="211"/>
  <c r="G84" i="211"/>
  <c r="Q77" i="211"/>
  <c r="P77" i="211"/>
  <c r="N77" i="211"/>
  <c r="D74" i="211"/>
  <c r="D72" i="211"/>
  <c r="D68" i="211"/>
  <c r="H68" i="211" s="1"/>
  <c r="D61" i="211"/>
  <c r="D51" i="211"/>
  <c r="L51" i="211" s="1"/>
  <c r="P47" i="211"/>
  <c r="O47" i="211"/>
  <c r="M47" i="211"/>
  <c r="L47" i="211"/>
  <c r="K47" i="211"/>
  <c r="I47" i="211"/>
  <c r="H47" i="211"/>
  <c r="G47" i="211"/>
  <c r="P45" i="211"/>
  <c r="O45" i="211"/>
  <c r="N45" i="211"/>
  <c r="M45" i="211"/>
  <c r="K45" i="211"/>
  <c r="J45" i="211"/>
  <c r="H45" i="211"/>
  <c r="G45" i="211"/>
  <c r="R41" i="211"/>
  <c r="Q40" i="211"/>
  <c r="P40" i="211"/>
  <c r="O40" i="211"/>
  <c r="N40" i="211"/>
  <c r="M40" i="211"/>
  <c r="L40" i="211"/>
  <c r="K40" i="211"/>
  <c r="J40" i="211"/>
  <c r="I40" i="211"/>
  <c r="H40" i="211"/>
  <c r="G40" i="211"/>
  <c r="F40" i="211"/>
  <c r="R40" i="211" s="1"/>
  <c r="R39" i="211"/>
  <c r="R38" i="211"/>
  <c r="D33" i="211"/>
  <c r="H31" i="211"/>
  <c r="D31" i="211"/>
  <c r="D24" i="211"/>
  <c r="P16" i="211"/>
  <c r="D16" i="211"/>
  <c r="P14" i="211"/>
  <c r="G14" i="211"/>
  <c r="D14" i="211"/>
  <c r="N14" i="211" s="1"/>
  <c r="D10" i="211"/>
  <c r="L10" i="211" s="1"/>
  <c r="D1" i="211"/>
  <c r="D69" i="211" s="1"/>
  <c r="D91" i="210"/>
  <c r="Q84" i="210"/>
  <c r="P84" i="210"/>
  <c r="O84" i="210"/>
  <c r="N84" i="210"/>
  <c r="M84" i="210"/>
  <c r="L84" i="210"/>
  <c r="K84" i="210"/>
  <c r="J84" i="210"/>
  <c r="I84" i="210"/>
  <c r="H84" i="210"/>
  <c r="G84" i="210"/>
  <c r="Q77" i="210"/>
  <c r="P77" i="210"/>
  <c r="N77" i="210"/>
  <c r="D67" i="210"/>
  <c r="P47" i="210"/>
  <c r="O47" i="210"/>
  <c r="M47" i="210"/>
  <c r="L47" i="210"/>
  <c r="K47" i="210"/>
  <c r="I47" i="210"/>
  <c r="H47" i="210"/>
  <c r="G47" i="210"/>
  <c r="P45" i="210"/>
  <c r="O45" i="210"/>
  <c r="N45" i="210"/>
  <c r="M45" i="210"/>
  <c r="K45" i="210"/>
  <c r="J45" i="210"/>
  <c r="H45" i="210"/>
  <c r="G45" i="210"/>
  <c r="R41" i="210"/>
  <c r="Q40" i="210"/>
  <c r="P40" i="210"/>
  <c r="O40" i="210"/>
  <c r="N40" i="210"/>
  <c r="M40" i="210"/>
  <c r="L40" i="210"/>
  <c r="K40" i="210"/>
  <c r="J40" i="210"/>
  <c r="I40" i="210"/>
  <c r="H40" i="210"/>
  <c r="G40" i="210"/>
  <c r="F40" i="210"/>
  <c r="R40" i="210" s="1"/>
  <c r="R39" i="210"/>
  <c r="R38" i="210"/>
  <c r="D26" i="210"/>
  <c r="I26" i="210" s="1"/>
  <c r="D14" i="210"/>
  <c r="D2" i="210"/>
  <c r="D1" i="210"/>
  <c r="D59" i="210" s="1"/>
  <c r="D106" i="209"/>
  <c r="D96" i="209" s="1"/>
  <c r="D102" i="209"/>
  <c r="Q84" i="209"/>
  <c r="P84" i="209"/>
  <c r="O84" i="209"/>
  <c r="N84" i="209"/>
  <c r="M84" i="209"/>
  <c r="L84" i="209"/>
  <c r="K84" i="209"/>
  <c r="J84" i="209"/>
  <c r="I84" i="209"/>
  <c r="H84" i="209"/>
  <c r="G84" i="209"/>
  <c r="D83" i="209"/>
  <c r="Q77" i="209"/>
  <c r="P77" i="209"/>
  <c r="N77" i="209"/>
  <c r="D68" i="209"/>
  <c r="D60" i="209"/>
  <c r="D52" i="209"/>
  <c r="P47" i="209"/>
  <c r="O47" i="209"/>
  <c r="M47" i="209"/>
  <c r="L47" i="209"/>
  <c r="K47" i="209"/>
  <c r="I47" i="209"/>
  <c r="H47" i="209"/>
  <c r="G47" i="209"/>
  <c r="P45" i="209"/>
  <c r="O45" i="209"/>
  <c r="N45" i="209"/>
  <c r="M45" i="209"/>
  <c r="K45" i="209"/>
  <c r="J45" i="209"/>
  <c r="H45" i="209"/>
  <c r="G45" i="209"/>
  <c r="D42" i="209"/>
  <c r="R41" i="209"/>
  <c r="Q40" i="209"/>
  <c r="P40" i="209"/>
  <c r="O40" i="209"/>
  <c r="N40" i="209"/>
  <c r="M40" i="209"/>
  <c r="L40" i="209"/>
  <c r="K40" i="209"/>
  <c r="J40" i="209"/>
  <c r="I40" i="209"/>
  <c r="H40" i="209"/>
  <c r="G40" i="209"/>
  <c r="F40" i="209"/>
  <c r="R39" i="209"/>
  <c r="R38" i="209"/>
  <c r="D13" i="209"/>
  <c r="N13" i="209" s="1"/>
  <c r="D1" i="209"/>
  <c r="D81" i="209" s="1"/>
  <c r="D108" i="208"/>
  <c r="D104" i="208"/>
  <c r="D95" i="208" s="1"/>
  <c r="Q84" i="208"/>
  <c r="P84" i="208"/>
  <c r="O84" i="208"/>
  <c r="N84" i="208"/>
  <c r="M84" i="208"/>
  <c r="L84" i="208"/>
  <c r="K84" i="208"/>
  <c r="J84" i="208"/>
  <c r="I84" i="208"/>
  <c r="H84" i="208"/>
  <c r="G84" i="208"/>
  <c r="Q77" i="208"/>
  <c r="P77" i="208"/>
  <c r="N77" i="208"/>
  <c r="D75" i="208"/>
  <c r="K75" i="208" s="1"/>
  <c r="D63" i="208"/>
  <c r="D60" i="208"/>
  <c r="D58" i="208"/>
  <c r="O58" i="208" s="1"/>
  <c r="D57" i="208"/>
  <c r="G57" i="208" s="1"/>
  <c r="K54" i="208"/>
  <c r="I54" i="208"/>
  <c r="D54" i="208"/>
  <c r="M54" i="208" s="1"/>
  <c r="D51" i="208"/>
  <c r="K51" i="208" s="1"/>
  <c r="P47" i="208"/>
  <c r="O47" i="208"/>
  <c r="M47" i="208"/>
  <c r="L47" i="208"/>
  <c r="K47" i="208"/>
  <c r="I47" i="208"/>
  <c r="H47" i="208"/>
  <c r="G47" i="208"/>
  <c r="P45" i="208"/>
  <c r="O45" i="208"/>
  <c r="N45" i="208"/>
  <c r="M45" i="208"/>
  <c r="K45" i="208"/>
  <c r="J45" i="208"/>
  <c r="H45" i="208"/>
  <c r="G45" i="208"/>
  <c r="D44" i="208"/>
  <c r="L44" i="208" s="1"/>
  <c r="L45" i="208" s="1"/>
  <c r="D42" i="208"/>
  <c r="R41" i="208"/>
  <c r="Q40" i="208"/>
  <c r="P40" i="208"/>
  <c r="O40" i="208"/>
  <c r="N40" i="208"/>
  <c r="M40" i="208"/>
  <c r="L40" i="208"/>
  <c r="K40" i="208"/>
  <c r="J40" i="208"/>
  <c r="I40" i="208"/>
  <c r="H40" i="208"/>
  <c r="G40" i="208"/>
  <c r="F40" i="208"/>
  <c r="R40" i="208" s="1"/>
  <c r="R39" i="208"/>
  <c r="R38" i="208"/>
  <c r="M33" i="208"/>
  <c r="I33" i="208"/>
  <c r="D33" i="208"/>
  <c r="O33" i="208" s="1"/>
  <c r="D32" i="208"/>
  <c r="D11" i="208"/>
  <c r="O7" i="208"/>
  <c r="N7" i="208"/>
  <c r="J7" i="208"/>
  <c r="H7" i="208"/>
  <c r="G7" i="208"/>
  <c r="D7" i="208"/>
  <c r="K7" i="208" s="1"/>
  <c r="O6" i="208"/>
  <c r="M6" i="208"/>
  <c r="J6" i="208"/>
  <c r="G6" i="208"/>
  <c r="F6" i="208"/>
  <c r="D6" i="208"/>
  <c r="N5" i="208"/>
  <c r="M5" i="208"/>
  <c r="G5" i="208"/>
  <c r="F5" i="208"/>
  <c r="D5" i="208"/>
  <c r="O4" i="208"/>
  <c r="N4" i="208"/>
  <c r="I4" i="208"/>
  <c r="H4" i="208"/>
  <c r="D4" i="208"/>
  <c r="M4" i="208" s="1"/>
  <c r="P3" i="208"/>
  <c r="J3" i="208"/>
  <c r="D3" i="208"/>
  <c r="O3" i="208" s="1"/>
  <c r="D2" i="208"/>
  <c r="D1" i="208"/>
  <c r="D78" i="208" s="1"/>
  <c r="D109" i="207"/>
  <c r="D97" i="207" s="1"/>
  <c r="Q84" i="207"/>
  <c r="P84" i="207"/>
  <c r="O84" i="207"/>
  <c r="N84" i="207"/>
  <c r="M84" i="207"/>
  <c r="L84" i="207"/>
  <c r="K84" i="207"/>
  <c r="J84" i="207"/>
  <c r="I84" i="207"/>
  <c r="H84" i="207"/>
  <c r="G84" i="207"/>
  <c r="D83" i="207"/>
  <c r="F83" i="207" s="1"/>
  <c r="D78" i="207"/>
  <c r="Q77" i="207"/>
  <c r="P77" i="207"/>
  <c r="N77" i="207"/>
  <c r="D74" i="207"/>
  <c r="G74" i="207" s="1"/>
  <c r="D72" i="207"/>
  <c r="D61" i="207"/>
  <c r="D60" i="207"/>
  <c r="D59" i="207"/>
  <c r="D52" i="207"/>
  <c r="P47" i="207"/>
  <c r="O47" i="207"/>
  <c r="M47" i="207"/>
  <c r="L47" i="207"/>
  <c r="K47" i="207"/>
  <c r="I47" i="207"/>
  <c r="H47" i="207"/>
  <c r="G47" i="207"/>
  <c r="P45" i="207"/>
  <c r="O45" i="207"/>
  <c r="N45" i="207"/>
  <c r="M45" i="207"/>
  <c r="K45" i="207"/>
  <c r="J45" i="207"/>
  <c r="H45" i="207"/>
  <c r="G45" i="207"/>
  <c r="R41" i="207"/>
  <c r="Q40" i="207"/>
  <c r="P40" i="207"/>
  <c r="O40" i="207"/>
  <c r="N40" i="207"/>
  <c r="M40" i="207"/>
  <c r="L40" i="207"/>
  <c r="K40" i="207"/>
  <c r="J40" i="207"/>
  <c r="I40" i="207"/>
  <c r="H40" i="207"/>
  <c r="G40" i="207"/>
  <c r="F40" i="207"/>
  <c r="R40" i="207" s="1"/>
  <c r="R39" i="207"/>
  <c r="R38" i="207"/>
  <c r="P33" i="207"/>
  <c r="D33" i="207"/>
  <c r="D31" i="207"/>
  <c r="N17" i="207"/>
  <c r="L17" i="207"/>
  <c r="D17" i="207"/>
  <c r="D15" i="207"/>
  <c r="D1" i="207"/>
  <c r="D106" i="207" s="1"/>
  <c r="D96" i="207" s="1"/>
  <c r="D106" i="206"/>
  <c r="D96" i="206" s="1"/>
  <c r="H96" i="206" s="1"/>
  <c r="D104" i="206"/>
  <c r="M96" i="206"/>
  <c r="Q84" i="206"/>
  <c r="P84" i="206"/>
  <c r="O84" i="206"/>
  <c r="N84" i="206"/>
  <c r="M84" i="206"/>
  <c r="L84" i="206"/>
  <c r="K84" i="206"/>
  <c r="J84" i="206"/>
  <c r="I84" i="206"/>
  <c r="H84" i="206"/>
  <c r="G84" i="206"/>
  <c r="D82" i="206"/>
  <c r="D81" i="206"/>
  <c r="D80" i="206"/>
  <c r="Q77" i="206"/>
  <c r="P77" i="206"/>
  <c r="N77" i="206"/>
  <c r="H73" i="206"/>
  <c r="G73" i="206"/>
  <c r="D73" i="206"/>
  <c r="I73" i="206" s="1"/>
  <c r="F63" i="206"/>
  <c r="N63" i="206" s="1"/>
  <c r="D63" i="206"/>
  <c r="D60" i="206"/>
  <c r="D50" i="206"/>
  <c r="J50" i="206" s="1"/>
  <c r="P47" i="206"/>
  <c r="O47" i="206"/>
  <c r="M47" i="206"/>
  <c r="L47" i="206"/>
  <c r="K47" i="206"/>
  <c r="I47" i="206"/>
  <c r="H47" i="206"/>
  <c r="G47" i="206"/>
  <c r="D46" i="206"/>
  <c r="P45" i="206"/>
  <c r="O45" i="206"/>
  <c r="N45" i="206"/>
  <c r="M45" i="206"/>
  <c r="K45" i="206"/>
  <c r="J45" i="206"/>
  <c r="H45" i="206"/>
  <c r="G45" i="206"/>
  <c r="R41" i="206"/>
  <c r="Q40" i="206"/>
  <c r="P40" i="206"/>
  <c r="O40" i="206"/>
  <c r="N40" i="206"/>
  <c r="M40" i="206"/>
  <c r="L40" i="206"/>
  <c r="K40" i="206"/>
  <c r="J40" i="206"/>
  <c r="I40" i="206"/>
  <c r="H40" i="206"/>
  <c r="G40" i="206"/>
  <c r="F40" i="206"/>
  <c r="R40" i="206" s="1"/>
  <c r="R39" i="206"/>
  <c r="R38" i="206"/>
  <c r="P30" i="206"/>
  <c r="D30" i="206"/>
  <c r="J30" i="206" s="1"/>
  <c r="N29" i="206"/>
  <c r="D29" i="206"/>
  <c r="F29" i="206" s="1"/>
  <c r="P27" i="206"/>
  <c r="D27" i="206"/>
  <c r="D26" i="206"/>
  <c r="J26" i="206" s="1"/>
  <c r="F24" i="206"/>
  <c r="D24" i="206"/>
  <c r="L12" i="206"/>
  <c r="D12" i="206"/>
  <c r="J12" i="206" s="1"/>
  <c r="P9" i="206"/>
  <c r="J9" i="206"/>
  <c r="G9" i="206"/>
  <c r="F9" i="206"/>
  <c r="D9" i="206"/>
  <c r="L9" i="206" s="1"/>
  <c r="P7" i="206"/>
  <c r="J7" i="206"/>
  <c r="I7" i="206"/>
  <c r="H7" i="206"/>
  <c r="D7" i="206"/>
  <c r="N7" i="206" s="1"/>
  <c r="D6" i="206"/>
  <c r="M6" i="206" s="1"/>
  <c r="D4" i="206"/>
  <c r="D1" i="206"/>
  <c r="D108" i="205"/>
  <c r="D106" i="205"/>
  <c r="D96" i="205" s="1"/>
  <c r="D101" i="205"/>
  <c r="D91" i="205"/>
  <c r="D90" i="205"/>
  <c r="Q84" i="205"/>
  <c r="P84" i="205"/>
  <c r="O84" i="205"/>
  <c r="N84" i="205"/>
  <c r="M84" i="205"/>
  <c r="L84" i="205"/>
  <c r="K84" i="205"/>
  <c r="J84" i="205"/>
  <c r="I84" i="205"/>
  <c r="H84" i="205"/>
  <c r="G84" i="205"/>
  <c r="D83" i="205"/>
  <c r="F83" i="205" s="1"/>
  <c r="D81" i="205"/>
  <c r="D78" i="205"/>
  <c r="Q77" i="205"/>
  <c r="P77" i="205"/>
  <c r="N77" i="205"/>
  <c r="K75" i="205"/>
  <c r="D75" i="205"/>
  <c r="D69" i="205"/>
  <c r="F69" i="205" s="1"/>
  <c r="D67" i="205"/>
  <c r="K67" i="205" s="1"/>
  <c r="D62" i="205"/>
  <c r="D60" i="205"/>
  <c r="M59" i="205"/>
  <c r="J59" i="205"/>
  <c r="D59" i="205"/>
  <c r="N59" i="205" s="1"/>
  <c r="M58" i="205"/>
  <c r="K58" i="205"/>
  <c r="D58" i="205"/>
  <c r="P58" i="205" s="1"/>
  <c r="O54" i="205"/>
  <c r="D54" i="205"/>
  <c r="G54" i="205" s="1"/>
  <c r="I52" i="205"/>
  <c r="D52" i="205"/>
  <c r="P47" i="205"/>
  <c r="O47" i="205"/>
  <c r="M47" i="205"/>
  <c r="L47" i="205"/>
  <c r="K47" i="205"/>
  <c r="I47" i="205"/>
  <c r="H47" i="205"/>
  <c r="G47" i="205"/>
  <c r="D46" i="205"/>
  <c r="N46" i="205" s="1"/>
  <c r="N47" i="205" s="1"/>
  <c r="P45" i="205"/>
  <c r="O45" i="205"/>
  <c r="N45" i="205"/>
  <c r="M45" i="205"/>
  <c r="K45" i="205"/>
  <c r="J45" i="205"/>
  <c r="H45" i="205"/>
  <c r="G45" i="205"/>
  <c r="D42" i="205"/>
  <c r="R41" i="205"/>
  <c r="Q40" i="205"/>
  <c r="P40" i="205"/>
  <c r="O40" i="205"/>
  <c r="N40" i="205"/>
  <c r="M40" i="205"/>
  <c r="L40" i="205"/>
  <c r="K40" i="205"/>
  <c r="J40" i="205"/>
  <c r="I40" i="205"/>
  <c r="H40" i="205"/>
  <c r="G40" i="205"/>
  <c r="F40" i="205"/>
  <c r="R39" i="205"/>
  <c r="R38" i="205"/>
  <c r="L32" i="205"/>
  <c r="I32" i="205"/>
  <c r="D32" i="205"/>
  <c r="M31" i="205"/>
  <c r="J31" i="205"/>
  <c r="F31" i="205"/>
  <c r="D31" i="205"/>
  <c r="O31" i="205" s="1"/>
  <c r="M30" i="205"/>
  <c r="D30" i="205"/>
  <c r="J30" i="205" s="1"/>
  <c r="K28" i="205"/>
  <c r="I28" i="205"/>
  <c r="D28" i="205"/>
  <c r="O28" i="205" s="1"/>
  <c r="O26" i="205"/>
  <c r="D26" i="205"/>
  <c r="O10" i="205"/>
  <c r="K10" i="205"/>
  <c r="I10" i="205"/>
  <c r="F10" i="205"/>
  <c r="D10" i="205"/>
  <c r="L10" i="205" s="1"/>
  <c r="P9" i="205"/>
  <c r="J9" i="205"/>
  <c r="H9" i="205"/>
  <c r="D9" i="205"/>
  <c r="P7" i="205"/>
  <c r="O7" i="205"/>
  <c r="I7" i="205"/>
  <c r="H7" i="205"/>
  <c r="D7" i="205"/>
  <c r="P6" i="205"/>
  <c r="N6" i="205"/>
  <c r="H6" i="205"/>
  <c r="G6" i="205"/>
  <c r="D6" i="205"/>
  <c r="D1" i="205"/>
  <c r="D93" i="205" s="1"/>
  <c r="Q84" i="204"/>
  <c r="P84" i="204"/>
  <c r="O84" i="204"/>
  <c r="N84" i="204"/>
  <c r="M84" i="204"/>
  <c r="L84" i="204"/>
  <c r="K84" i="204"/>
  <c r="J84" i="204"/>
  <c r="I84" i="204"/>
  <c r="H84" i="204"/>
  <c r="G84" i="204"/>
  <c r="Q77" i="204"/>
  <c r="P77" i="204"/>
  <c r="N77" i="204"/>
  <c r="D75" i="204"/>
  <c r="D69" i="204"/>
  <c r="P47" i="204"/>
  <c r="O47" i="204"/>
  <c r="M47" i="204"/>
  <c r="L47" i="204"/>
  <c r="K47" i="204"/>
  <c r="I47" i="204"/>
  <c r="H47" i="204"/>
  <c r="G47" i="204"/>
  <c r="P45" i="204"/>
  <c r="O45" i="204"/>
  <c r="N45" i="204"/>
  <c r="M45" i="204"/>
  <c r="K45" i="204"/>
  <c r="J45" i="204"/>
  <c r="H45" i="204"/>
  <c r="G45" i="204"/>
  <c r="R41" i="204"/>
  <c r="Q40" i="204"/>
  <c r="P40" i="204"/>
  <c r="O40" i="204"/>
  <c r="N40" i="204"/>
  <c r="M40" i="204"/>
  <c r="L40" i="204"/>
  <c r="K40" i="204"/>
  <c r="J40" i="204"/>
  <c r="I40" i="204"/>
  <c r="H40" i="204"/>
  <c r="G40" i="204"/>
  <c r="F40" i="204"/>
  <c r="R40" i="204" s="1"/>
  <c r="R39" i="204"/>
  <c r="R38" i="204"/>
  <c r="D29" i="204"/>
  <c r="D12" i="204"/>
  <c r="D1" i="204"/>
  <c r="D76" i="204" s="1"/>
  <c r="Q84" i="203"/>
  <c r="P84" i="203"/>
  <c r="O84" i="203"/>
  <c r="N84" i="203"/>
  <c r="M84" i="203"/>
  <c r="L84" i="203"/>
  <c r="K84" i="203"/>
  <c r="J84" i="203"/>
  <c r="I84" i="203"/>
  <c r="H84" i="203"/>
  <c r="G84" i="203"/>
  <c r="Q77" i="203"/>
  <c r="P77" i="203"/>
  <c r="N77" i="203"/>
  <c r="P47" i="203"/>
  <c r="O47" i="203"/>
  <c r="M47" i="203"/>
  <c r="L47" i="203"/>
  <c r="K47" i="203"/>
  <c r="I47" i="203"/>
  <c r="H47" i="203"/>
  <c r="G47" i="203"/>
  <c r="P45" i="203"/>
  <c r="O45" i="203"/>
  <c r="N45" i="203"/>
  <c r="M45" i="203"/>
  <c r="K45" i="203"/>
  <c r="J45" i="203"/>
  <c r="H45" i="203"/>
  <c r="G45" i="203"/>
  <c r="D44" i="203"/>
  <c r="R41" i="203"/>
  <c r="Q40" i="203"/>
  <c r="P40" i="203"/>
  <c r="O40" i="203"/>
  <c r="N40" i="203"/>
  <c r="M40" i="203"/>
  <c r="L40" i="203"/>
  <c r="K40" i="203"/>
  <c r="J40" i="203"/>
  <c r="I40" i="203"/>
  <c r="H40" i="203"/>
  <c r="G40" i="203"/>
  <c r="F40" i="203"/>
  <c r="R39" i="203"/>
  <c r="R38" i="203"/>
  <c r="D28" i="203"/>
  <c r="D16" i="203"/>
  <c r="D14" i="203"/>
  <c r="D13" i="203"/>
  <c r="K12" i="203"/>
  <c r="D12" i="203"/>
  <c r="D11" i="203"/>
  <c r="P10" i="203"/>
  <c r="J10" i="203"/>
  <c r="D10" i="203"/>
  <c r="O10" i="203" s="1"/>
  <c r="O8" i="203"/>
  <c r="N8" i="203"/>
  <c r="I8" i="203"/>
  <c r="H8" i="203"/>
  <c r="D8" i="203"/>
  <c r="M8" i="203" s="1"/>
  <c r="P7" i="203"/>
  <c r="J7" i="203"/>
  <c r="D7" i="203"/>
  <c r="O7" i="203" s="1"/>
  <c r="O5" i="203"/>
  <c r="N5" i="203"/>
  <c r="I5" i="203"/>
  <c r="H5" i="203"/>
  <c r="D5" i="203"/>
  <c r="M5" i="203" s="1"/>
  <c r="P4" i="203"/>
  <c r="J4" i="203"/>
  <c r="D4" i="203"/>
  <c r="O4" i="203" s="1"/>
  <c r="D2" i="203"/>
  <c r="D1" i="203"/>
  <c r="D108" i="202"/>
  <c r="D107" i="202"/>
  <c r="D102" i="202"/>
  <c r="D101" i="202"/>
  <c r="D91" i="202"/>
  <c r="Q84" i="202"/>
  <c r="P84" i="202"/>
  <c r="O84" i="202"/>
  <c r="N84" i="202"/>
  <c r="M84" i="202"/>
  <c r="L84" i="202"/>
  <c r="K84" i="202"/>
  <c r="J84" i="202"/>
  <c r="I84" i="202"/>
  <c r="H84" i="202"/>
  <c r="G84" i="202"/>
  <c r="D81" i="202"/>
  <c r="Q77" i="202"/>
  <c r="P77" i="202"/>
  <c r="N77" i="202"/>
  <c r="D72" i="202"/>
  <c r="D70" i="202"/>
  <c r="D65" i="202"/>
  <c r="F65" i="202" s="1"/>
  <c r="D63" i="202"/>
  <c r="N54" i="202"/>
  <c r="M54" i="202"/>
  <c r="F54" i="202"/>
  <c r="D54" i="202"/>
  <c r="L54" i="202" s="1"/>
  <c r="P47" i="202"/>
  <c r="O47" i="202"/>
  <c r="M47" i="202"/>
  <c r="L47" i="202"/>
  <c r="K47" i="202"/>
  <c r="I47" i="202"/>
  <c r="H47" i="202"/>
  <c r="G47" i="202"/>
  <c r="D46" i="202"/>
  <c r="P45" i="202"/>
  <c r="O45" i="202"/>
  <c r="N45" i="202"/>
  <c r="M45" i="202"/>
  <c r="K45" i="202"/>
  <c r="J45" i="202"/>
  <c r="H45" i="202"/>
  <c r="G45" i="202"/>
  <c r="D44" i="202"/>
  <c r="R41" i="202"/>
  <c r="Q40" i="202"/>
  <c r="P40" i="202"/>
  <c r="O40" i="202"/>
  <c r="N40" i="202"/>
  <c r="M40" i="202"/>
  <c r="L40" i="202"/>
  <c r="K40" i="202"/>
  <c r="J40" i="202"/>
  <c r="I40" i="202"/>
  <c r="H40" i="202"/>
  <c r="G40" i="202"/>
  <c r="F40" i="202"/>
  <c r="R40" i="202" s="1"/>
  <c r="R39" i="202"/>
  <c r="R38" i="202"/>
  <c r="J30" i="202"/>
  <c r="D30" i="202"/>
  <c r="N30" i="202" s="1"/>
  <c r="P29" i="202"/>
  <c r="L29" i="202"/>
  <c r="K29" i="202"/>
  <c r="F29" i="202"/>
  <c r="D29" i="202"/>
  <c r="P27" i="202"/>
  <c r="N27" i="202"/>
  <c r="K27" i="202"/>
  <c r="H27" i="202"/>
  <c r="D27" i="202"/>
  <c r="J27" i="202" s="1"/>
  <c r="K26" i="202"/>
  <c r="D26" i="202"/>
  <c r="P26" i="202" s="1"/>
  <c r="D24" i="202"/>
  <c r="P17" i="202"/>
  <c r="K17" i="202"/>
  <c r="F17" i="202"/>
  <c r="D17" i="202"/>
  <c r="L17" i="202" s="1"/>
  <c r="F15" i="202"/>
  <c r="D15" i="202"/>
  <c r="P13" i="202"/>
  <c r="K13" i="202"/>
  <c r="H13" i="202"/>
  <c r="D13" i="202"/>
  <c r="N13" i="202" s="1"/>
  <c r="J12" i="202"/>
  <c r="D12" i="202"/>
  <c r="N12" i="202" s="1"/>
  <c r="D11" i="202"/>
  <c r="D10" i="202"/>
  <c r="P9" i="202"/>
  <c r="M9" i="202"/>
  <c r="L9" i="202"/>
  <c r="J9" i="202"/>
  <c r="G9" i="202"/>
  <c r="F9" i="202"/>
  <c r="D9" i="202"/>
  <c r="D7" i="202"/>
  <c r="P6" i="202"/>
  <c r="M6" i="202"/>
  <c r="L6" i="202"/>
  <c r="J6" i="202"/>
  <c r="G6" i="202"/>
  <c r="F6" i="202"/>
  <c r="D6" i="202"/>
  <c r="D4" i="202"/>
  <c r="P3" i="202"/>
  <c r="M3" i="202"/>
  <c r="J3" i="202"/>
  <c r="G3" i="202"/>
  <c r="D3" i="202"/>
  <c r="D1" i="202"/>
  <c r="Q84" i="201"/>
  <c r="P84" i="201"/>
  <c r="O84" i="201"/>
  <c r="N84" i="201"/>
  <c r="M84" i="201"/>
  <c r="L84" i="201"/>
  <c r="K84" i="201"/>
  <c r="J84" i="201"/>
  <c r="I84" i="201"/>
  <c r="H84" i="201"/>
  <c r="G84" i="201"/>
  <c r="Q77" i="201"/>
  <c r="P77" i="201"/>
  <c r="N77" i="201"/>
  <c r="D76" i="201"/>
  <c r="K76" i="201" s="1"/>
  <c r="D62" i="201"/>
  <c r="D52" i="201"/>
  <c r="P47" i="201"/>
  <c r="O47" i="201"/>
  <c r="M47" i="201"/>
  <c r="L47" i="201"/>
  <c r="K47" i="201"/>
  <c r="I47" i="201"/>
  <c r="H47" i="201"/>
  <c r="G47" i="201"/>
  <c r="P45" i="201"/>
  <c r="O45" i="201"/>
  <c r="N45" i="201"/>
  <c r="M45" i="201"/>
  <c r="K45" i="201"/>
  <c r="J45" i="201"/>
  <c r="H45" i="201"/>
  <c r="G45" i="201"/>
  <c r="R41" i="201"/>
  <c r="Q40" i="201"/>
  <c r="P40" i="201"/>
  <c r="O40" i="201"/>
  <c r="N40" i="201"/>
  <c r="M40" i="201"/>
  <c r="L40" i="201"/>
  <c r="K40" i="201"/>
  <c r="J40" i="201"/>
  <c r="I40" i="201"/>
  <c r="H40" i="201"/>
  <c r="G40" i="201"/>
  <c r="F40" i="201"/>
  <c r="R39" i="201"/>
  <c r="R38" i="201"/>
  <c r="D10" i="201"/>
  <c r="K7" i="201"/>
  <c r="D7" i="201"/>
  <c r="D4" i="201"/>
  <c r="D1" i="201"/>
  <c r="D104" i="201" s="1"/>
  <c r="Q84" i="200"/>
  <c r="P84" i="200"/>
  <c r="O84" i="200"/>
  <c r="N84" i="200"/>
  <c r="M84" i="200"/>
  <c r="L84" i="200"/>
  <c r="K84" i="200"/>
  <c r="J84" i="200"/>
  <c r="I84" i="200"/>
  <c r="H84" i="200"/>
  <c r="G84" i="200"/>
  <c r="Q77" i="200"/>
  <c r="P77" i="200"/>
  <c r="N77" i="200"/>
  <c r="P47" i="200"/>
  <c r="O47" i="200"/>
  <c r="M47" i="200"/>
  <c r="L47" i="200"/>
  <c r="K47" i="200"/>
  <c r="I47" i="200"/>
  <c r="H47" i="200"/>
  <c r="G47" i="200"/>
  <c r="P45" i="200"/>
  <c r="O45" i="200"/>
  <c r="N45" i="200"/>
  <c r="M45" i="200"/>
  <c r="K45" i="200"/>
  <c r="J45" i="200"/>
  <c r="H45" i="200"/>
  <c r="G45" i="200"/>
  <c r="R41" i="200"/>
  <c r="Q40" i="200"/>
  <c r="P40" i="200"/>
  <c r="O40" i="200"/>
  <c r="N40" i="200"/>
  <c r="M40" i="200"/>
  <c r="L40" i="200"/>
  <c r="K40" i="200"/>
  <c r="J40" i="200"/>
  <c r="I40" i="200"/>
  <c r="H40" i="200"/>
  <c r="G40" i="200"/>
  <c r="F40" i="200"/>
  <c r="R39" i="200"/>
  <c r="R38" i="200"/>
  <c r="D1" i="200"/>
  <c r="Q84" i="199"/>
  <c r="P84" i="199"/>
  <c r="O84" i="199"/>
  <c r="N84" i="199"/>
  <c r="M84" i="199"/>
  <c r="L84" i="199"/>
  <c r="K84" i="199"/>
  <c r="J84" i="199"/>
  <c r="I84" i="199"/>
  <c r="H84" i="199"/>
  <c r="G84" i="199"/>
  <c r="Q77" i="199"/>
  <c r="P77" i="199"/>
  <c r="N77" i="199"/>
  <c r="D75" i="199"/>
  <c r="H75" i="199" s="1"/>
  <c r="D51" i="199"/>
  <c r="P47" i="199"/>
  <c r="O47" i="199"/>
  <c r="M47" i="199"/>
  <c r="L47" i="199"/>
  <c r="K47" i="199"/>
  <c r="I47" i="199"/>
  <c r="H47" i="199"/>
  <c r="G47" i="199"/>
  <c r="P45" i="199"/>
  <c r="O45" i="199"/>
  <c r="N45" i="199"/>
  <c r="M45" i="199"/>
  <c r="K45" i="199"/>
  <c r="J45" i="199"/>
  <c r="H45" i="199"/>
  <c r="G45" i="199"/>
  <c r="R41" i="199"/>
  <c r="Q40" i="199"/>
  <c r="P40" i="199"/>
  <c r="O40" i="199"/>
  <c r="N40" i="199"/>
  <c r="M40" i="199"/>
  <c r="L40" i="199"/>
  <c r="K40" i="199"/>
  <c r="J40" i="199"/>
  <c r="I40" i="199"/>
  <c r="H40" i="199"/>
  <c r="G40" i="199"/>
  <c r="F40" i="199"/>
  <c r="R39" i="199"/>
  <c r="R38" i="199"/>
  <c r="D24" i="199"/>
  <c r="D16" i="199"/>
  <c r="O16" i="199" s="1"/>
  <c r="D7" i="199"/>
  <c r="K7" i="199" s="1"/>
  <c r="D5" i="199"/>
  <c r="K5" i="199" s="1"/>
  <c r="D1" i="199"/>
  <c r="D102" i="199" s="1"/>
  <c r="D108" i="198"/>
  <c r="D106" i="198"/>
  <c r="D96" i="198" s="1"/>
  <c r="Q84" i="198"/>
  <c r="P84" i="198"/>
  <c r="O84" i="198"/>
  <c r="N84" i="198"/>
  <c r="M84" i="198"/>
  <c r="L84" i="198"/>
  <c r="K84" i="198"/>
  <c r="J84" i="198"/>
  <c r="I84" i="198"/>
  <c r="H84" i="198"/>
  <c r="G84" i="198"/>
  <c r="D80" i="198"/>
  <c r="Q77" i="198"/>
  <c r="P77" i="198"/>
  <c r="N77" i="198"/>
  <c r="D73" i="198"/>
  <c r="H73" i="198" s="1"/>
  <c r="D68" i="198"/>
  <c r="D63" i="198"/>
  <c r="F63" i="198" s="1"/>
  <c r="D62" i="198"/>
  <c r="H62" i="198" s="1"/>
  <c r="P47" i="198"/>
  <c r="O47" i="198"/>
  <c r="M47" i="198"/>
  <c r="L47" i="198"/>
  <c r="K47" i="198"/>
  <c r="I47" i="198"/>
  <c r="H47" i="198"/>
  <c r="G47" i="198"/>
  <c r="P45" i="198"/>
  <c r="O45" i="198"/>
  <c r="N45" i="198"/>
  <c r="M45" i="198"/>
  <c r="K45" i="198"/>
  <c r="J45" i="198"/>
  <c r="H45" i="198"/>
  <c r="G45" i="198"/>
  <c r="R41" i="198"/>
  <c r="Q40" i="198"/>
  <c r="P40" i="198"/>
  <c r="O40" i="198"/>
  <c r="N40" i="198"/>
  <c r="M40" i="198"/>
  <c r="L40" i="198"/>
  <c r="K40" i="198"/>
  <c r="J40" i="198"/>
  <c r="I40" i="198"/>
  <c r="H40" i="198"/>
  <c r="G40" i="198"/>
  <c r="F40" i="198"/>
  <c r="R40" i="198" s="1"/>
  <c r="R39" i="198"/>
  <c r="R38" i="198"/>
  <c r="N27" i="198"/>
  <c r="D27" i="198"/>
  <c r="D13" i="198"/>
  <c r="N13" i="198" s="1"/>
  <c r="L9" i="198"/>
  <c r="D9" i="198"/>
  <c r="D1" i="198"/>
  <c r="D81" i="198" s="1"/>
  <c r="Q84" i="197"/>
  <c r="P84" i="197"/>
  <c r="O84" i="197"/>
  <c r="N84" i="197"/>
  <c r="M84" i="197"/>
  <c r="L84" i="197"/>
  <c r="K84" i="197"/>
  <c r="J84" i="197"/>
  <c r="I84" i="197"/>
  <c r="H84" i="197"/>
  <c r="G84" i="197"/>
  <c r="Q77" i="197"/>
  <c r="P77" i="197"/>
  <c r="N77" i="197"/>
  <c r="D70" i="197"/>
  <c r="D53" i="197"/>
  <c r="P47" i="197"/>
  <c r="O47" i="197"/>
  <c r="M47" i="197"/>
  <c r="L47" i="197"/>
  <c r="K47" i="197"/>
  <c r="I47" i="197"/>
  <c r="H47" i="197"/>
  <c r="G47" i="197"/>
  <c r="P45" i="197"/>
  <c r="O45" i="197"/>
  <c r="N45" i="197"/>
  <c r="M45" i="197"/>
  <c r="K45" i="197"/>
  <c r="J45" i="197"/>
  <c r="H45" i="197"/>
  <c r="G45" i="197"/>
  <c r="R41" i="197"/>
  <c r="Q40" i="197"/>
  <c r="P40" i="197"/>
  <c r="O40" i="197"/>
  <c r="N40" i="197"/>
  <c r="M40" i="197"/>
  <c r="L40" i="197"/>
  <c r="K40" i="197"/>
  <c r="J40" i="197"/>
  <c r="I40" i="197"/>
  <c r="H40" i="197"/>
  <c r="G40" i="197"/>
  <c r="F40" i="197"/>
  <c r="R40" i="197" s="1"/>
  <c r="R39" i="197"/>
  <c r="R38" i="197"/>
  <c r="D33" i="197"/>
  <c r="D14" i="197"/>
  <c r="D3" i="197"/>
  <c r="D1" i="197"/>
  <c r="D12" i="197" s="1"/>
  <c r="D108" i="196"/>
  <c r="D106" i="196"/>
  <c r="D96" i="196" s="1"/>
  <c r="D102" i="196"/>
  <c r="D101" i="196"/>
  <c r="Q84" i="196"/>
  <c r="P84" i="196"/>
  <c r="O84" i="196"/>
  <c r="N84" i="196"/>
  <c r="M84" i="196"/>
  <c r="L84" i="196"/>
  <c r="K84" i="196"/>
  <c r="J84" i="196"/>
  <c r="I84" i="196"/>
  <c r="H84" i="196"/>
  <c r="G84" i="196"/>
  <c r="R83" i="196"/>
  <c r="D83" i="196"/>
  <c r="F83" i="196" s="1"/>
  <c r="D80" i="196"/>
  <c r="D78" i="196"/>
  <c r="Q77" i="196"/>
  <c r="P77" i="196"/>
  <c r="N77" i="196"/>
  <c r="J74" i="196"/>
  <c r="G74" i="196"/>
  <c r="D74" i="196"/>
  <c r="D73" i="196"/>
  <c r="D72" i="196"/>
  <c r="D64" i="196"/>
  <c r="D63" i="196"/>
  <c r="D62" i="196"/>
  <c r="D61" i="196"/>
  <c r="D60" i="196"/>
  <c r="K59" i="196"/>
  <c r="J59" i="196"/>
  <c r="H59" i="196"/>
  <c r="D59" i="196"/>
  <c r="P59" i="196" s="1"/>
  <c r="N57" i="196"/>
  <c r="L57" i="196"/>
  <c r="I57" i="196"/>
  <c r="H57" i="196"/>
  <c r="D57" i="196"/>
  <c r="L53" i="196"/>
  <c r="J53" i="196"/>
  <c r="I53" i="196"/>
  <c r="D53" i="196"/>
  <c r="K52" i="196"/>
  <c r="I52" i="196"/>
  <c r="G52" i="196"/>
  <c r="D52" i="196"/>
  <c r="D50" i="196"/>
  <c r="L50" i="196" s="1"/>
  <c r="P47" i="196"/>
  <c r="O47" i="196"/>
  <c r="M47" i="196"/>
  <c r="L47" i="196"/>
  <c r="K47" i="196"/>
  <c r="I47" i="196"/>
  <c r="H47" i="196"/>
  <c r="G47" i="196"/>
  <c r="P45" i="196"/>
  <c r="O45" i="196"/>
  <c r="N45" i="196"/>
  <c r="M45" i="196"/>
  <c r="K45" i="196"/>
  <c r="J45" i="196"/>
  <c r="H45" i="196"/>
  <c r="G45" i="196"/>
  <c r="R41" i="196"/>
  <c r="Q40" i="196"/>
  <c r="P40" i="196"/>
  <c r="O40" i="196"/>
  <c r="N40" i="196"/>
  <c r="M40" i="196"/>
  <c r="L40" i="196"/>
  <c r="K40" i="196"/>
  <c r="J40" i="196"/>
  <c r="I40" i="196"/>
  <c r="H40" i="196"/>
  <c r="G40" i="196"/>
  <c r="F40" i="196"/>
  <c r="R40" i="196" s="1"/>
  <c r="R39" i="196"/>
  <c r="R38" i="196"/>
  <c r="D36" i="196"/>
  <c r="J33" i="196"/>
  <c r="G33" i="196"/>
  <c r="D33" i="196"/>
  <c r="P33" i="196" s="1"/>
  <c r="K31" i="196"/>
  <c r="I31" i="196"/>
  <c r="H31" i="196"/>
  <c r="D31" i="196"/>
  <c r="P31" i="196" s="1"/>
  <c r="O29" i="196"/>
  <c r="D29" i="196"/>
  <c r="D24" i="196"/>
  <c r="L17" i="196"/>
  <c r="D17" i="196"/>
  <c r="J16" i="196"/>
  <c r="H16" i="196"/>
  <c r="D16" i="196"/>
  <c r="M16" i="196" s="1"/>
  <c r="D15" i="196"/>
  <c r="J14" i="196"/>
  <c r="H14" i="196"/>
  <c r="D14" i="196"/>
  <c r="M14" i="196" s="1"/>
  <c r="O10" i="196"/>
  <c r="L10" i="196"/>
  <c r="H10" i="196"/>
  <c r="F10" i="196"/>
  <c r="D10" i="196"/>
  <c r="K10" i="196" s="1"/>
  <c r="M9" i="196"/>
  <c r="L9" i="196"/>
  <c r="F9" i="196"/>
  <c r="D9" i="196"/>
  <c r="D7" i="196"/>
  <c r="K6" i="196"/>
  <c r="D6" i="196"/>
  <c r="D1" i="196"/>
  <c r="D102" i="195"/>
  <c r="D100" i="195"/>
  <c r="Q84" i="195"/>
  <c r="P84" i="195"/>
  <c r="O84" i="195"/>
  <c r="N84" i="195"/>
  <c r="M84" i="195"/>
  <c r="L84" i="195"/>
  <c r="K84" i="195"/>
  <c r="J84" i="195"/>
  <c r="I84" i="195"/>
  <c r="H84" i="195"/>
  <c r="G84" i="195"/>
  <c r="D83" i="195"/>
  <c r="F83" i="195" s="1"/>
  <c r="D81" i="195"/>
  <c r="Q77" i="195"/>
  <c r="P77" i="195"/>
  <c r="N77" i="195"/>
  <c r="D75" i="195"/>
  <c r="D74" i="195"/>
  <c r="I74" i="195" s="1"/>
  <c r="D57" i="195"/>
  <c r="G57" i="195" s="1"/>
  <c r="D55" i="195"/>
  <c r="O55" i="195" s="1"/>
  <c r="M54" i="195"/>
  <c r="D54" i="195"/>
  <c r="K53" i="195"/>
  <c r="D53" i="195"/>
  <c r="D51" i="195"/>
  <c r="D50" i="195"/>
  <c r="P47" i="195"/>
  <c r="O47" i="195"/>
  <c r="M47" i="195"/>
  <c r="L47" i="195"/>
  <c r="K47" i="195"/>
  <c r="I47" i="195"/>
  <c r="H47" i="195"/>
  <c r="G47" i="195"/>
  <c r="P45" i="195"/>
  <c r="O45" i="195"/>
  <c r="N45" i="195"/>
  <c r="M45" i="195"/>
  <c r="K45" i="195"/>
  <c r="J45" i="195"/>
  <c r="H45" i="195"/>
  <c r="G45" i="195"/>
  <c r="L44" i="195"/>
  <c r="L45" i="195" s="1"/>
  <c r="D44" i="195"/>
  <c r="R41" i="195"/>
  <c r="Q40" i="195"/>
  <c r="P40" i="195"/>
  <c r="O40" i="195"/>
  <c r="N40" i="195"/>
  <c r="M40" i="195"/>
  <c r="L40" i="195"/>
  <c r="K40" i="195"/>
  <c r="J40" i="195"/>
  <c r="I40" i="195"/>
  <c r="H40" i="195"/>
  <c r="G40" i="195"/>
  <c r="F40" i="195"/>
  <c r="R40" i="195" s="1"/>
  <c r="R39" i="195"/>
  <c r="R38" i="195"/>
  <c r="D33" i="195"/>
  <c r="P33" i="195" s="1"/>
  <c r="P29" i="195"/>
  <c r="N29" i="195"/>
  <c r="J29" i="195"/>
  <c r="H29" i="195"/>
  <c r="D29" i="195"/>
  <c r="P17" i="195"/>
  <c r="N17" i="195"/>
  <c r="H17" i="195"/>
  <c r="D17" i="195"/>
  <c r="D15" i="195"/>
  <c r="D11" i="195"/>
  <c r="I10" i="195"/>
  <c r="H10" i="195"/>
  <c r="D10" i="195"/>
  <c r="M10" i="195" s="1"/>
  <c r="O9" i="195"/>
  <c r="M9" i="195"/>
  <c r="K9" i="195"/>
  <c r="J9" i="195"/>
  <c r="G9" i="195"/>
  <c r="F9" i="195"/>
  <c r="D9" i="195"/>
  <c r="P9" i="195" s="1"/>
  <c r="N8" i="195"/>
  <c r="M8" i="195"/>
  <c r="G8" i="195"/>
  <c r="F8" i="195"/>
  <c r="D8" i="195"/>
  <c r="N7" i="195"/>
  <c r="G7" i="195"/>
  <c r="D7" i="195"/>
  <c r="K7" i="195" s="1"/>
  <c r="M6" i="195"/>
  <c r="F6" i="195"/>
  <c r="D6" i="195"/>
  <c r="M5" i="195"/>
  <c r="F5" i="195"/>
  <c r="D5" i="195"/>
  <c r="D4" i="195"/>
  <c r="N4" i="195" s="1"/>
  <c r="D3" i="195"/>
  <c r="O3" i="195" s="1"/>
  <c r="D2" i="195"/>
  <c r="D1" i="195"/>
  <c r="D101" i="194"/>
  <c r="D91" i="194"/>
  <c r="Q84" i="194"/>
  <c r="P84" i="194"/>
  <c r="O84" i="194"/>
  <c r="N84" i="194"/>
  <c r="M84" i="194"/>
  <c r="L84" i="194"/>
  <c r="K84" i="194"/>
  <c r="J84" i="194"/>
  <c r="I84" i="194"/>
  <c r="H84" i="194"/>
  <c r="G84" i="194"/>
  <c r="D83" i="194"/>
  <c r="D82" i="194"/>
  <c r="H78" i="194"/>
  <c r="D78" i="194"/>
  <c r="Q77" i="194"/>
  <c r="P77" i="194"/>
  <c r="N77" i="194"/>
  <c r="D76" i="194"/>
  <c r="D69" i="194"/>
  <c r="G66" i="194"/>
  <c r="D66" i="194"/>
  <c r="D65" i="194"/>
  <c r="D64" i="194"/>
  <c r="D59" i="194"/>
  <c r="D58" i="194"/>
  <c r="P58" i="194" s="1"/>
  <c r="H56" i="194"/>
  <c r="F56" i="194"/>
  <c r="D56" i="194"/>
  <c r="P47" i="194"/>
  <c r="O47" i="194"/>
  <c r="M47" i="194"/>
  <c r="L47" i="194"/>
  <c r="K47" i="194"/>
  <c r="I47" i="194"/>
  <c r="H47" i="194"/>
  <c r="G47" i="194"/>
  <c r="P45" i="194"/>
  <c r="O45" i="194"/>
  <c r="N45" i="194"/>
  <c r="M45" i="194"/>
  <c r="K45" i="194"/>
  <c r="J45" i="194"/>
  <c r="H45" i="194"/>
  <c r="G45" i="194"/>
  <c r="R41" i="194"/>
  <c r="Q40" i="194"/>
  <c r="P40" i="194"/>
  <c r="O40" i="194"/>
  <c r="N40" i="194"/>
  <c r="M40" i="194"/>
  <c r="L40" i="194"/>
  <c r="K40" i="194"/>
  <c r="J40" i="194"/>
  <c r="I40" i="194"/>
  <c r="H40" i="194"/>
  <c r="G40" i="194"/>
  <c r="F40" i="194"/>
  <c r="R40" i="194" s="1"/>
  <c r="R39" i="194"/>
  <c r="R38" i="194"/>
  <c r="N29" i="194"/>
  <c r="D29" i="194"/>
  <c r="L29" i="194" s="1"/>
  <c r="O27" i="194"/>
  <c r="N27" i="194"/>
  <c r="H27" i="194"/>
  <c r="D27" i="194"/>
  <c r="P27" i="194" s="1"/>
  <c r="D11" i="194"/>
  <c r="P6" i="194"/>
  <c r="O6" i="194"/>
  <c r="K6" i="194"/>
  <c r="I6" i="194"/>
  <c r="D6" i="194"/>
  <c r="M5" i="194"/>
  <c r="D5" i="194"/>
  <c r="G5" i="194" s="1"/>
  <c r="O4" i="194"/>
  <c r="N4" i="194"/>
  <c r="M4" i="194"/>
  <c r="I4" i="194"/>
  <c r="H4" i="194"/>
  <c r="G4" i="194"/>
  <c r="D4" i="194"/>
  <c r="P3" i="194"/>
  <c r="O3" i="194"/>
  <c r="K3" i="194"/>
  <c r="J3" i="194"/>
  <c r="I3" i="194"/>
  <c r="D3" i="194"/>
  <c r="D2" i="194"/>
  <c r="D1" i="194"/>
  <c r="D104" i="194" s="1"/>
  <c r="Q84" i="193"/>
  <c r="P84" i="193"/>
  <c r="O84" i="193"/>
  <c r="N84" i="193"/>
  <c r="M84" i="193"/>
  <c r="L84" i="193"/>
  <c r="K84" i="193"/>
  <c r="J84" i="193"/>
  <c r="I84" i="193"/>
  <c r="H84" i="193"/>
  <c r="G84" i="193"/>
  <c r="D78" i="193"/>
  <c r="H78" i="193" s="1"/>
  <c r="Q77" i="193"/>
  <c r="P77" i="193"/>
  <c r="N77" i="193"/>
  <c r="D73" i="193"/>
  <c r="D64" i="193"/>
  <c r="D51" i="193"/>
  <c r="P47" i="193"/>
  <c r="O47" i="193"/>
  <c r="M47" i="193"/>
  <c r="L47" i="193"/>
  <c r="K47" i="193"/>
  <c r="I47" i="193"/>
  <c r="H47" i="193"/>
  <c r="G47" i="193"/>
  <c r="P45" i="193"/>
  <c r="O45" i="193"/>
  <c r="N45" i="193"/>
  <c r="M45" i="193"/>
  <c r="K45" i="193"/>
  <c r="J45" i="193"/>
  <c r="H45" i="193"/>
  <c r="G45" i="193"/>
  <c r="R41" i="193"/>
  <c r="Q40" i="193"/>
  <c r="P40" i="193"/>
  <c r="O40" i="193"/>
  <c r="N40" i="193"/>
  <c r="M40" i="193"/>
  <c r="L40" i="193"/>
  <c r="K40" i="193"/>
  <c r="J40" i="193"/>
  <c r="I40" i="193"/>
  <c r="H40" i="193"/>
  <c r="G40" i="193"/>
  <c r="F40" i="193"/>
  <c r="R40" i="193" s="1"/>
  <c r="R39" i="193"/>
  <c r="R38" i="193"/>
  <c r="K9" i="193"/>
  <c r="D9" i="193"/>
  <c r="H9" i="193" s="1"/>
  <c r="P6" i="193"/>
  <c r="J6" i="193"/>
  <c r="D6" i="193"/>
  <c r="O6" i="193" s="1"/>
  <c r="P3" i="193"/>
  <c r="J3" i="193"/>
  <c r="D3" i="193"/>
  <c r="D1" i="193"/>
  <c r="D99" i="193" s="1"/>
  <c r="D108" i="192"/>
  <c r="D106" i="192"/>
  <c r="D96" i="192" s="1"/>
  <c r="Q84" i="192"/>
  <c r="P84" i="192"/>
  <c r="O84" i="192"/>
  <c r="N84" i="192"/>
  <c r="M84" i="192"/>
  <c r="L84" i="192"/>
  <c r="K84" i="192"/>
  <c r="J84" i="192"/>
  <c r="I84" i="192"/>
  <c r="H84" i="192"/>
  <c r="G84" i="192"/>
  <c r="D80" i="192"/>
  <c r="Q77" i="192"/>
  <c r="P77" i="192"/>
  <c r="N77" i="192"/>
  <c r="D73" i="192"/>
  <c r="I73" i="192" s="1"/>
  <c r="D68" i="192"/>
  <c r="D63" i="192"/>
  <c r="F63" i="192" s="1"/>
  <c r="D62" i="192"/>
  <c r="P47" i="192"/>
  <c r="O47" i="192"/>
  <c r="M47" i="192"/>
  <c r="L47" i="192"/>
  <c r="K47" i="192"/>
  <c r="I47" i="192"/>
  <c r="H47" i="192"/>
  <c r="G47" i="192"/>
  <c r="P45" i="192"/>
  <c r="O45" i="192"/>
  <c r="N45" i="192"/>
  <c r="M45" i="192"/>
  <c r="K45" i="192"/>
  <c r="J45" i="192"/>
  <c r="H45" i="192"/>
  <c r="G45" i="192"/>
  <c r="R41" i="192"/>
  <c r="Q40" i="192"/>
  <c r="P40" i="192"/>
  <c r="O40" i="192"/>
  <c r="N40" i="192"/>
  <c r="M40" i="192"/>
  <c r="L40" i="192"/>
  <c r="K40" i="192"/>
  <c r="J40" i="192"/>
  <c r="I40" i="192"/>
  <c r="H40" i="192"/>
  <c r="G40" i="192"/>
  <c r="F40" i="192"/>
  <c r="R40" i="192" s="1"/>
  <c r="R39" i="192"/>
  <c r="R38" i="192"/>
  <c r="D27" i="192"/>
  <c r="P13" i="192"/>
  <c r="G13" i="192"/>
  <c r="D13" i="192"/>
  <c r="N9" i="192"/>
  <c r="L9" i="192"/>
  <c r="D9" i="192"/>
  <c r="D1" i="192"/>
  <c r="D81" i="192" s="1"/>
  <c r="D108" i="191"/>
  <c r="D106" i="191"/>
  <c r="D96" i="191" s="1"/>
  <c r="Q84" i="191"/>
  <c r="P84" i="191"/>
  <c r="O84" i="191"/>
  <c r="N84" i="191"/>
  <c r="M84" i="191"/>
  <c r="L84" i="191"/>
  <c r="K84" i="191"/>
  <c r="J84" i="191"/>
  <c r="I84" i="191"/>
  <c r="H84" i="191"/>
  <c r="G84" i="191"/>
  <c r="Q77" i="191"/>
  <c r="P77" i="191"/>
  <c r="N77" i="191"/>
  <c r="D74" i="191"/>
  <c r="D72" i="191"/>
  <c r="D68" i="191"/>
  <c r="H68" i="191" s="1"/>
  <c r="D61" i="191"/>
  <c r="D51" i="191"/>
  <c r="H51" i="191" s="1"/>
  <c r="P47" i="191"/>
  <c r="O47" i="191"/>
  <c r="M47" i="191"/>
  <c r="L47" i="191"/>
  <c r="K47" i="191"/>
  <c r="I47" i="191"/>
  <c r="H47" i="191"/>
  <c r="G47" i="191"/>
  <c r="P45" i="191"/>
  <c r="O45" i="191"/>
  <c r="N45" i="191"/>
  <c r="M45" i="191"/>
  <c r="K45" i="191"/>
  <c r="J45" i="191"/>
  <c r="H45" i="191"/>
  <c r="G45" i="191"/>
  <c r="R41" i="191"/>
  <c r="Q40" i="191"/>
  <c r="P40" i="191"/>
  <c r="O40" i="191"/>
  <c r="N40" i="191"/>
  <c r="M40" i="191"/>
  <c r="L40" i="191"/>
  <c r="K40" i="191"/>
  <c r="J40" i="191"/>
  <c r="I40" i="191"/>
  <c r="H40" i="191"/>
  <c r="G40" i="191"/>
  <c r="F40" i="191"/>
  <c r="R40" i="191" s="1"/>
  <c r="R39" i="191"/>
  <c r="R38" i="191"/>
  <c r="P33" i="191"/>
  <c r="D33" i="191"/>
  <c r="D31" i="191"/>
  <c r="D24" i="191"/>
  <c r="K17" i="191"/>
  <c r="I17" i="191"/>
  <c r="D17" i="191"/>
  <c r="L17" i="191" s="1"/>
  <c r="D16" i="191"/>
  <c r="G16" i="191" s="1"/>
  <c r="D15" i="191"/>
  <c r="P14" i="191"/>
  <c r="N14" i="191"/>
  <c r="G14" i="191"/>
  <c r="D14" i="191"/>
  <c r="N10" i="191"/>
  <c r="L10" i="191"/>
  <c r="D10" i="191"/>
  <c r="P7" i="191"/>
  <c r="J7" i="191"/>
  <c r="I7" i="191"/>
  <c r="D7" i="191"/>
  <c r="P6" i="191"/>
  <c r="J6" i="191"/>
  <c r="H6" i="191"/>
  <c r="D6" i="191"/>
  <c r="D1" i="191"/>
  <c r="D69" i="191" s="1"/>
  <c r="D109" i="190"/>
  <c r="D97" i="190" s="1"/>
  <c r="D106" i="190"/>
  <c r="D96" i="190" s="1"/>
  <c r="D103" i="190"/>
  <c r="D102" i="190"/>
  <c r="D100" i="190"/>
  <c r="H96" i="190"/>
  <c r="D93" i="190"/>
  <c r="D90" i="190"/>
  <c r="H90" i="190" s="1"/>
  <c r="Q84" i="190"/>
  <c r="P84" i="190"/>
  <c r="O84" i="190"/>
  <c r="N84" i="190"/>
  <c r="M84" i="190"/>
  <c r="L84" i="190"/>
  <c r="K84" i="190"/>
  <c r="J84" i="190"/>
  <c r="I84" i="190"/>
  <c r="H84" i="190"/>
  <c r="G84" i="190"/>
  <c r="D82" i="190"/>
  <c r="F82" i="190" s="1"/>
  <c r="D80" i="190"/>
  <c r="D78" i="190"/>
  <c r="Q77" i="190"/>
  <c r="P77" i="190"/>
  <c r="N77" i="190"/>
  <c r="D76" i="190"/>
  <c r="D75" i="190"/>
  <c r="D74" i="190"/>
  <c r="D69" i="190"/>
  <c r="L67" i="190"/>
  <c r="H67" i="190"/>
  <c r="F67" i="190"/>
  <c r="D67" i="190"/>
  <c r="J67" i="190" s="1"/>
  <c r="D64" i="190"/>
  <c r="O62" i="190"/>
  <c r="D62" i="190"/>
  <c r="D60" i="190"/>
  <c r="M59" i="190"/>
  <c r="K59" i="190"/>
  <c r="D59" i="190"/>
  <c r="O59" i="190" s="1"/>
  <c r="D58" i="190"/>
  <c r="N57" i="190"/>
  <c r="M57" i="190"/>
  <c r="I57" i="190"/>
  <c r="G57" i="190"/>
  <c r="D57" i="190"/>
  <c r="K57" i="190" s="1"/>
  <c r="K56" i="190"/>
  <c r="J56" i="190"/>
  <c r="D56" i="190"/>
  <c r="O56" i="190" s="1"/>
  <c r="D55" i="190"/>
  <c r="O55" i="190" s="1"/>
  <c r="K53" i="190"/>
  <c r="G53" i="190"/>
  <c r="D53" i="190"/>
  <c r="D52" i="190"/>
  <c r="D51" i="190"/>
  <c r="D50" i="190"/>
  <c r="P47" i="190"/>
  <c r="O47" i="190"/>
  <c r="M47" i="190"/>
  <c r="L47" i="190"/>
  <c r="K47" i="190"/>
  <c r="I47" i="190"/>
  <c r="H47" i="190"/>
  <c r="G47" i="190"/>
  <c r="P45" i="190"/>
  <c r="O45" i="190"/>
  <c r="N45" i="190"/>
  <c r="M45" i="190"/>
  <c r="K45" i="190"/>
  <c r="J45" i="190"/>
  <c r="H45" i="190"/>
  <c r="G45" i="190"/>
  <c r="D42" i="190"/>
  <c r="R41" i="190"/>
  <c r="Q40" i="190"/>
  <c r="P40" i="190"/>
  <c r="O40" i="190"/>
  <c r="N40" i="190"/>
  <c r="M40" i="190"/>
  <c r="L40" i="190"/>
  <c r="K40" i="190"/>
  <c r="J40" i="190"/>
  <c r="I40" i="190"/>
  <c r="H40" i="190"/>
  <c r="G40" i="190"/>
  <c r="F40" i="190"/>
  <c r="R39" i="190"/>
  <c r="R38" i="190"/>
  <c r="D36" i="190"/>
  <c r="O32" i="190"/>
  <c r="N32" i="190"/>
  <c r="D32" i="190"/>
  <c r="P31" i="190"/>
  <c r="K31" i="190"/>
  <c r="D31" i="190"/>
  <c r="N30" i="190"/>
  <c r="L30" i="190"/>
  <c r="K30" i="190"/>
  <c r="I30" i="190"/>
  <c r="F30" i="190"/>
  <c r="D30" i="190"/>
  <c r="D29" i="190"/>
  <c r="H29" i="190" s="1"/>
  <c r="L27" i="190"/>
  <c r="K27" i="190"/>
  <c r="D27" i="190"/>
  <c r="O27" i="190" s="1"/>
  <c r="N26" i="190"/>
  <c r="K26" i="190"/>
  <c r="J26" i="190"/>
  <c r="I26" i="190"/>
  <c r="D26" i="190"/>
  <c r="D24" i="190"/>
  <c r="M17" i="190"/>
  <c r="L17" i="190"/>
  <c r="K17" i="190"/>
  <c r="H17" i="190"/>
  <c r="F17" i="190"/>
  <c r="D17" i="190"/>
  <c r="D15" i="190"/>
  <c r="F15" i="190" s="1"/>
  <c r="P13" i="190"/>
  <c r="O13" i="190"/>
  <c r="N13" i="190"/>
  <c r="K13" i="190"/>
  <c r="I13" i="190"/>
  <c r="H13" i="190"/>
  <c r="F13" i="190"/>
  <c r="D13" i="190"/>
  <c r="N12" i="190"/>
  <c r="L12" i="190"/>
  <c r="I12" i="190"/>
  <c r="F12" i="190"/>
  <c r="D12" i="190"/>
  <c r="K12" i="190" s="1"/>
  <c r="D11" i="190"/>
  <c r="F11" i="190" s="1"/>
  <c r="D10" i="190"/>
  <c r="J10" i="190" s="1"/>
  <c r="O9" i="190"/>
  <c r="L9" i="190"/>
  <c r="K9" i="190"/>
  <c r="I9" i="190"/>
  <c r="G9" i="190"/>
  <c r="F9" i="190"/>
  <c r="D9" i="190"/>
  <c r="O8" i="190"/>
  <c r="M8" i="190"/>
  <c r="K8" i="190"/>
  <c r="H8" i="190"/>
  <c r="G8" i="190"/>
  <c r="D8" i="190"/>
  <c r="I8" i="190" s="1"/>
  <c r="P7" i="190"/>
  <c r="M7" i="190"/>
  <c r="K7" i="190"/>
  <c r="J7" i="190"/>
  <c r="I7" i="190"/>
  <c r="G7" i="190"/>
  <c r="D7" i="190"/>
  <c r="I6" i="190"/>
  <c r="G6" i="190"/>
  <c r="D6" i="190"/>
  <c r="L6" i="190" s="1"/>
  <c r="M5" i="190"/>
  <c r="D5" i="190"/>
  <c r="I5" i="190" s="1"/>
  <c r="J4" i="190"/>
  <c r="I4" i="190"/>
  <c r="D4" i="190"/>
  <c r="M4" i="190" s="1"/>
  <c r="D3" i="190"/>
  <c r="K3" i="190" s="1"/>
  <c r="D2" i="190"/>
  <c r="D1" i="190"/>
  <c r="Q84" i="189"/>
  <c r="P84" i="189"/>
  <c r="O84" i="189"/>
  <c r="N84" i="189"/>
  <c r="M84" i="189"/>
  <c r="L84" i="189"/>
  <c r="K84" i="189"/>
  <c r="J84" i="189"/>
  <c r="I84" i="189"/>
  <c r="H84" i="189"/>
  <c r="G84" i="189"/>
  <c r="D82" i="189"/>
  <c r="F82" i="189" s="1"/>
  <c r="Q77" i="189"/>
  <c r="P77" i="189"/>
  <c r="N77" i="189"/>
  <c r="D75" i="189"/>
  <c r="D65" i="189"/>
  <c r="D60" i="189"/>
  <c r="D59" i="189"/>
  <c r="D51" i="189"/>
  <c r="P47" i="189"/>
  <c r="O47" i="189"/>
  <c r="M47" i="189"/>
  <c r="L47" i="189"/>
  <c r="K47" i="189"/>
  <c r="I47" i="189"/>
  <c r="H47" i="189"/>
  <c r="G47" i="189"/>
  <c r="P45" i="189"/>
  <c r="O45" i="189"/>
  <c r="N45" i="189"/>
  <c r="M45" i="189"/>
  <c r="K45" i="189"/>
  <c r="J45" i="189"/>
  <c r="H45" i="189"/>
  <c r="G45" i="189"/>
  <c r="R41" i="189"/>
  <c r="Q40" i="189"/>
  <c r="P40" i="189"/>
  <c r="O40" i="189"/>
  <c r="N40" i="189"/>
  <c r="M40" i="189"/>
  <c r="L40" i="189"/>
  <c r="K40" i="189"/>
  <c r="J40" i="189"/>
  <c r="I40" i="189"/>
  <c r="H40" i="189"/>
  <c r="G40" i="189"/>
  <c r="F40" i="189"/>
  <c r="R40" i="189" s="1"/>
  <c r="R39" i="189"/>
  <c r="R38" i="189"/>
  <c r="D24" i="189"/>
  <c r="N17" i="189"/>
  <c r="D17" i="189"/>
  <c r="M16" i="189"/>
  <c r="D16" i="189"/>
  <c r="N12" i="189"/>
  <c r="D12" i="189"/>
  <c r="G12" i="189" s="1"/>
  <c r="O5" i="189"/>
  <c r="D5" i="189"/>
  <c r="N4" i="189"/>
  <c r="D4" i="189"/>
  <c r="G4" i="189" s="1"/>
  <c r="D2" i="189"/>
  <c r="D1" i="189"/>
  <c r="D109" i="189" s="1"/>
  <c r="D97" i="189" s="1"/>
  <c r="D109" i="188"/>
  <c r="D97" i="188" s="1"/>
  <c r="D106" i="188"/>
  <c r="D96" i="188" s="1"/>
  <c r="Q84" i="188"/>
  <c r="P84" i="188"/>
  <c r="O84" i="188"/>
  <c r="N84" i="188"/>
  <c r="M84" i="188"/>
  <c r="L84" i="188"/>
  <c r="K84" i="188"/>
  <c r="J84" i="188"/>
  <c r="I84" i="188"/>
  <c r="H84" i="188"/>
  <c r="G84" i="188"/>
  <c r="Q77" i="188"/>
  <c r="P77" i="188"/>
  <c r="N77" i="188"/>
  <c r="D74" i="188"/>
  <c r="K74" i="188" s="1"/>
  <c r="O58" i="188"/>
  <c r="D58" i="188"/>
  <c r="L58" i="188" s="1"/>
  <c r="P56" i="188"/>
  <c r="D56" i="188"/>
  <c r="G56" i="188" s="1"/>
  <c r="D55" i="188"/>
  <c r="I55" i="188" s="1"/>
  <c r="D54" i="188"/>
  <c r="D50" i="188"/>
  <c r="L50" i="188" s="1"/>
  <c r="P47" i="188"/>
  <c r="O47" i="188"/>
  <c r="M47" i="188"/>
  <c r="L47" i="188"/>
  <c r="K47" i="188"/>
  <c r="I47" i="188"/>
  <c r="H47" i="188"/>
  <c r="G47" i="188"/>
  <c r="P45" i="188"/>
  <c r="O45" i="188"/>
  <c r="N45" i="188"/>
  <c r="M45" i="188"/>
  <c r="K45" i="188"/>
  <c r="J45" i="188"/>
  <c r="H45" i="188"/>
  <c r="G45" i="188"/>
  <c r="D44" i="188"/>
  <c r="R41" i="188"/>
  <c r="Q40" i="188"/>
  <c r="P40" i="188"/>
  <c r="O40" i="188"/>
  <c r="N40" i="188"/>
  <c r="M40" i="188"/>
  <c r="L40" i="188"/>
  <c r="K40" i="188"/>
  <c r="J40" i="188"/>
  <c r="I40" i="188"/>
  <c r="H40" i="188"/>
  <c r="G40" i="188"/>
  <c r="F40" i="188"/>
  <c r="R40" i="188" s="1"/>
  <c r="R39" i="188"/>
  <c r="R38" i="188"/>
  <c r="J3" i="188"/>
  <c r="D3" i="188"/>
  <c r="D1" i="188"/>
  <c r="D82" i="188" s="1"/>
  <c r="D103" i="187"/>
  <c r="Q84" i="187"/>
  <c r="P84" i="187"/>
  <c r="O84" i="187"/>
  <c r="N84" i="187"/>
  <c r="M84" i="187"/>
  <c r="L84" i="187"/>
  <c r="K84" i="187"/>
  <c r="J84" i="187"/>
  <c r="I84" i="187"/>
  <c r="H84" i="187"/>
  <c r="G84" i="187"/>
  <c r="Q77" i="187"/>
  <c r="P77" i="187"/>
  <c r="N77" i="187"/>
  <c r="L75" i="187"/>
  <c r="D75" i="187"/>
  <c r="D73" i="187"/>
  <c r="D68" i="187"/>
  <c r="H68" i="187" s="1"/>
  <c r="D61" i="187"/>
  <c r="F61" i="187" s="1"/>
  <c r="L51" i="187"/>
  <c r="D51" i="187"/>
  <c r="D49" i="187"/>
  <c r="K49" i="187" s="1"/>
  <c r="P47" i="187"/>
  <c r="O47" i="187"/>
  <c r="M47" i="187"/>
  <c r="L47" i="187"/>
  <c r="K47" i="187"/>
  <c r="I47" i="187"/>
  <c r="H47" i="187"/>
  <c r="G47" i="187"/>
  <c r="P45" i="187"/>
  <c r="O45" i="187"/>
  <c r="N45" i="187"/>
  <c r="M45" i="187"/>
  <c r="K45" i="187"/>
  <c r="J45" i="187"/>
  <c r="H45" i="187"/>
  <c r="G45" i="187"/>
  <c r="R41" i="187"/>
  <c r="Q40" i="187"/>
  <c r="P40" i="187"/>
  <c r="O40" i="187"/>
  <c r="N40" i="187"/>
  <c r="M40" i="187"/>
  <c r="L40" i="187"/>
  <c r="K40" i="187"/>
  <c r="J40" i="187"/>
  <c r="I40" i="187"/>
  <c r="H40" i="187"/>
  <c r="G40" i="187"/>
  <c r="F40" i="187"/>
  <c r="R39" i="187"/>
  <c r="R38" i="187"/>
  <c r="D36" i="187"/>
  <c r="O10" i="187"/>
  <c r="H10" i="187"/>
  <c r="D10" i="187"/>
  <c r="J10" i="187" s="1"/>
  <c r="N7" i="187"/>
  <c r="H7" i="187"/>
  <c r="D7" i="187"/>
  <c r="M7" i="187" s="1"/>
  <c r="N4" i="187"/>
  <c r="H4" i="187"/>
  <c r="D4" i="187"/>
  <c r="M4" i="187" s="1"/>
  <c r="D1" i="187"/>
  <c r="D101" i="187" s="1"/>
  <c r="D108" i="186"/>
  <c r="D107" i="186"/>
  <c r="D104" i="186"/>
  <c r="D95" i="186" s="1"/>
  <c r="D100" i="186"/>
  <c r="O95" i="186"/>
  <c r="I95" i="186"/>
  <c r="F95" i="186"/>
  <c r="D91" i="186"/>
  <c r="Q84" i="186"/>
  <c r="P84" i="186"/>
  <c r="O84" i="186"/>
  <c r="N84" i="186"/>
  <c r="M84" i="186"/>
  <c r="L84" i="186"/>
  <c r="K84" i="186"/>
  <c r="J84" i="186"/>
  <c r="I84" i="186"/>
  <c r="H84" i="186"/>
  <c r="G84" i="186"/>
  <c r="D82" i="186"/>
  <c r="F82" i="186" s="1"/>
  <c r="R81" i="186"/>
  <c r="D81" i="186"/>
  <c r="F81" i="186" s="1"/>
  <c r="Q77" i="186"/>
  <c r="P77" i="186"/>
  <c r="N77" i="186"/>
  <c r="J74" i="186"/>
  <c r="I74" i="186"/>
  <c r="F74" i="186"/>
  <c r="D74" i="186"/>
  <c r="K74" i="186" s="1"/>
  <c r="K73" i="186"/>
  <c r="I73" i="186"/>
  <c r="D73" i="186"/>
  <c r="J73" i="186" s="1"/>
  <c r="D72" i="186"/>
  <c r="F72" i="186" s="1"/>
  <c r="D70" i="186"/>
  <c r="R68" i="186"/>
  <c r="H68" i="186"/>
  <c r="D68" i="186"/>
  <c r="D67" i="186"/>
  <c r="K65" i="186"/>
  <c r="H65" i="186"/>
  <c r="D65" i="186"/>
  <c r="L65" i="186" s="1"/>
  <c r="D63" i="186"/>
  <c r="O62" i="186"/>
  <c r="K62" i="186"/>
  <c r="J62" i="186"/>
  <c r="H62" i="186"/>
  <c r="D62" i="186"/>
  <c r="P62" i="186" s="1"/>
  <c r="D60" i="186"/>
  <c r="M56" i="186"/>
  <c r="G56" i="186"/>
  <c r="D56" i="186"/>
  <c r="L55" i="186"/>
  <c r="F55" i="186"/>
  <c r="D55" i="186"/>
  <c r="L54" i="186"/>
  <c r="F54" i="186"/>
  <c r="D54" i="186"/>
  <c r="L53" i="186"/>
  <c r="I53" i="186"/>
  <c r="G53" i="186"/>
  <c r="D53" i="186"/>
  <c r="K52" i="186"/>
  <c r="J52" i="186"/>
  <c r="H52" i="186"/>
  <c r="D52" i="186"/>
  <c r="I52" i="186" s="1"/>
  <c r="K50" i="186"/>
  <c r="J50" i="186"/>
  <c r="I50" i="186"/>
  <c r="F50" i="186"/>
  <c r="D50" i="186"/>
  <c r="G50" i="186" s="1"/>
  <c r="D49" i="186"/>
  <c r="P47" i="186"/>
  <c r="O47" i="186"/>
  <c r="M47" i="186"/>
  <c r="L47" i="186"/>
  <c r="K47" i="186"/>
  <c r="I47" i="186"/>
  <c r="H47" i="186"/>
  <c r="G47" i="186"/>
  <c r="D47" i="186"/>
  <c r="J46" i="186"/>
  <c r="J47" i="186" s="1"/>
  <c r="D46" i="186"/>
  <c r="N46" i="186" s="1"/>
  <c r="N47" i="186" s="1"/>
  <c r="P45" i="186"/>
  <c r="O45" i="186"/>
  <c r="N45" i="186"/>
  <c r="M45" i="186"/>
  <c r="K45" i="186"/>
  <c r="J45" i="186"/>
  <c r="H45" i="186"/>
  <c r="G45" i="186"/>
  <c r="D42" i="186"/>
  <c r="R41" i="186"/>
  <c r="Q40" i="186"/>
  <c r="P40" i="186"/>
  <c r="O40" i="186"/>
  <c r="N40" i="186"/>
  <c r="M40" i="186"/>
  <c r="L40" i="186"/>
  <c r="K40" i="186"/>
  <c r="J40" i="186"/>
  <c r="I40" i="186"/>
  <c r="H40" i="186"/>
  <c r="G40" i="186"/>
  <c r="F40" i="186"/>
  <c r="R40" i="186" s="1"/>
  <c r="R39" i="186"/>
  <c r="R38" i="186"/>
  <c r="P30" i="186"/>
  <c r="O30" i="186"/>
  <c r="N30" i="186"/>
  <c r="L30" i="186"/>
  <c r="J30" i="186"/>
  <c r="I30" i="186"/>
  <c r="H30" i="186"/>
  <c r="F30" i="186"/>
  <c r="D30" i="186"/>
  <c r="N29" i="186"/>
  <c r="J29" i="186"/>
  <c r="H29" i="186"/>
  <c r="D29" i="186"/>
  <c r="P29" i="186" s="1"/>
  <c r="P27" i="186"/>
  <c r="O27" i="186"/>
  <c r="N27" i="186"/>
  <c r="L27" i="186"/>
  <c r="J27" i="186"/>
  <c r="I27" i="186"/>
  <c r="H27" i="186"/>
  <c r="F27" i="186"/>
  <c r="D27" i="186"/>
  <c r="P26" i="186"/>
  <c r="N26" i="186"/>
  <c r="J26" i="186"/>
  <c r="I26" i="186"/>
  <c r="F26" i="186"/>
  <c r="D26" i="186"/>
  <c r="M26" i="186" s="1"/>
  <c r="D24" i="186"/>
  <c r="P17" i="186"/>
  <c r="M17" i="186"/>
  <c r="K17" i="186"/>
  <c r="J17" i="186"/>
  <c r="H17" i="186"/>
  <c r="G17" i="186"/>
  <c r="D17" i="186"/>
  <c r="L15" i="186"/>
  <c r="R15" i="186" s="1"/>
  <c r="D15" i="186"/>
  <c r="F15" i="186" s="1"/>
  <c r="N13" i="186"/>
  <c r="I13" i="186"/>
  <c r="F13" i="186"/>
  <c r="D13" i="186"/>
  <c r="K13" i="186" s="1"/>
  <c r="N12" i="186"/>
  <c r="K12" i="186"/>
  <c r="J12" i="186"/>
  <c r="I12" i="186"/>
  <c r="H12" i="186"/>
  <c r="F12" i="186"/>
  <c r="D12" i="186"/>
  <c r="D11" i="186"/>
  <c r="F11" i="186" s="1"/>
  <c r="R11" i="186" s="1"/>
  <c r="P10" i="186"/>
  <c r="N10" i="186"/>
  <c r="I10" i="186"/>
  <c r="G10" i="186"/>
  <c r="D10" i="186"/>
  <c r="K10" i="186" s="1"/>
  <c r="P9" i="186"/>
  <c r="M9" i="186"/>
  <c r="I9" i="186"/>
  <c r="F9" i="186"/>
  <c r="D9" i="186"/>
  <c r="O8" i="186"/>
  <c r="M8" i="186"/>
  <c r="H8" i="186"/>
  <c r="F8" i="186"/>
  <c r="D8" i="186"/>
  <c r="D7" i="186"/>
  <c r="D6" i="186"/>
  <c r="D5" i="186"/>
  <c r="M5" i="186" s="1"/>
  <c r="P4" i="186"/>
  <c r="O4" i="186"/>
  <c r="N4" i="186"/>
  <c r="K4" i="186"/>
  <c r="J4" i="186"/>
  <c r="I4" i="186"/>
  <c r="H4" i="186"/>
  <c r="G4" i="186"/>
  <c r="D4" i="186"/>
  <c r="P3" i="186"/>
  <c r="M3" i="186"/>
  <c r="K3" i="186"/>
  <c r="J3" i="186"/>
  <c r="I3" i="186"/>
  <c r="F3" i="186"/>
  <c r="D3" i="186"/>
  <c r="D2" i="186"/>
  <c r="D1" i="186"/>
  <c r="D109" i="185"/>
  <c r="D97" i="185" s="1"/>
  <c r="D93" i="185"/>
  <c r="Q84" i="185"/>
  <c r="P84" i="185"/>
  <c r="O84" i="185"/>
  <c r="N84" i="185"/>
  <c r="M84" i="185"/>
  <c r="L84" i="185"/>
  <c r="K84" i="185"/>
  <c r="J84" i="185"/>
  <c r="I84" i="185"/>
  <c r="H84" i="185"/>
  <c r="G84" i="185"/>
  <c r="Q77" i="185"/>
  <c r="P77" i="185"/>
  <c r="N77" i="185"/>
  <c r="D76" i="185"/>
  <c r="D69" i="185"/>
  <c r="D67" i="185"/>
  <c r="D63" i="185"/>
  <c r="D62" i="185"/>
  <c r="M62" i="185" s="1"/>
  <c r="D52" i="185"/>
  <c r="P47" i="185"/>
  <c r="O47" i="185"/>
  <c r="M47" i="185"/>
  <c r="L47" i="185"/>
  <c r="K47" i="185"/>
  <c r="I47" i="185"/>
  <c r="H47" i="185"/>
  <c r="G47" i="185"/>
  <c r="P45" i="185"/>
  <c r="O45" i="185"/>
  <c r="N45" i="185"/>
  <c r="M45" i="185"/>
  <c r="K45" i="185"/>
  <c r="J45" i="185"/>
  <c r="H45" i="185"/>
  <c r="G45" i="185"/>
  <c r="R41" i="185"/>
  <c r="Q40" i="185"/>
  <c r="P40" i="185"/>
  <c r="O40" i="185"/>
  <c r="N40" i="185"/>
  <c r="M40" i="185"/>
  <c r="L40" i="185"/>
  <c r="K40" i="185"/>
  <c r="J40" i="185"/>
  <c r="I40" i="185"/>
  <c r="H40" i="185"/>
  <c r="G40" i="185"/>
  <c r="F40" i="185"/>
  <c r="R39" i="185"/>
  <c r="R38" i="185"/>
  <c r="O30" i="185"/>
  <c r="N30" i="185"/>
  <c r="F30" i="185"/>
  <c r="D30" i="185"/>
  <c r="P26" i="185"/>
  <c r="F26" i="185"/>
  <c r="D26" i="185"/>
  <c r="D24" i="185"/>
  <c r="F24" i="185" s="1"/>
  <c r="N12" i="185"/>
  <c r="F12" i="185"/>
  <c r="D12" i="185"/>
  <c r="L9" i="185"/>
  <c r="K9" i="185"/>
  <c r="F9" i="185"/>
  <c r="D9" i="185"/>
  <c r="L6" i="185"/>
  <c r="K6" i="185"/>
  <c r="F6" i="185"/>
  <c r="D6" i="185"/>
  <c r="D3" i="185"/>
  <c r="D1" i="185"/>
  <c r="D100" i="185" s="1"/>
  <c r="Q84" i="184"/>
  <c r="P84" i="184"/>
  <c r="O84" i="184"/>
  <c r="N84" i="184"/>
  <c r="M84" i="184"/>
  <c r="L84" i="184"/>
  <c r="K84" i="184"/>
  <c r="J84" i="184"/>
  <c r="I84" i="184"/>
  <c r="H84" i="184"/>
  <c r="G84" i="184"/>
  <c r="Q77" i="184"/>
  <c r="P77" i="184"/>
  <c r="N77" i="184"/>
  <c r="D76" i="184"/>
  <c r="D69" i="184"/>
  <c r="D64" i="184"/>
  <c r="D62" i="184"/>
  <c r="J62" i="184" s="1"/>
  <c r="D59" i="184"/>
  <c r="D52" i="184"/>
  <c r="P47" i="184"/>
  <c r="O47" i="184"/>
  <c r="M47" i="184"/>
  <c r="L47" i="184"/>
  <c r="K47" i="184"/>
  <c r="I47" i="184"/>
  <c r="H47" i="184"/>
  <c r="G47" i="184"/>
  <c r="P45" i="184"/>
  <c r="O45" i="184"/>
  <c r="N45" i="184"/>
  <c r="M45" i="184"/>
  <c r="K45" i="184"/>
  <c r="J45" i="184"/>
  <c r="H45" i="184"/>
  <c r="G45" i="184"/>
  <c r="R41" i="184"/>
  <c r="Q40" i="184"/>
  <c r="P40" i="184"/>
  <c r="O40" i="184"/>
  <c r="N40" i="184"/>
  <c r="M40" i="184"/>
  <c r="L40" i="184"/>
  <c r="K40" i="184"/>
  <c r="J40" i="184"/>
  <c r="I40" i="184"/>
  <c r="H40" i="184"/>
  <c r="G40" i="184"/>
  <c r="F40" i="184"/>
  <c r="R39" i="184"/>
  <c r="R38" i="184"/>
  <c r="D36" i="184"/>
  <c r="D10" i="184"/>
  <c r="K7" i="184"/>
  <c r="D7" i="184"/>
  <c r="K4" i="184"/>
  <c r="D4" i="184"/>
  <c r="D1" i="184"/>
  <c r="D109" i="184" s="1"/>
  <c r="D97" i="184" s="1"/>
  <c r="Q84" i="183"/>
  <c r="P84" i="183"/>
  <c r="O84" i="183"/>
  <c r="N84" i="183"/>
  <c r="M84" i="183"/>
  <c r="L84" i="183"/>
  <c r="K84" i="183"/>
  <c r="J84" i="183"/>
  <c r="I84" i="183"/>
  <c r="H84" i="183"/>
  <c r="G84" i="183"/>
  <c r="Q77" i="183"/>
  <c r="P77" i="183"/>
  <c r="N77" i="183"/>
  <c r="P47" i="183"/>
  <c r="O47" i="183"/>
  <c r="M47" i="183"/>
  <c r="L47" i="183"/>
  <c r="K47" i="183"/>
  <c r="I47" i="183"/>
  <c r="H47" i="183"/>
  <c r="G47" i="183"/>
  <c r="P45" i="183"/>
  <c r="O45" i="183"/>
  <c r="N45" i="183"/>
  <c r="M45" i="183"/>
  <c r="K45" i="183"/>
  <c r="J45" i="183"/>
  <c r="H45" i="183"/>
  <c r="G45" i="183"/>
  <c r="R41" i="183"/>
  <c r="Q40" i="183"/>
  <c r="P40" i="183"/>
  <c r="O40" i="183"/>
  <c r="N40" i="183"/>
  <c r="M40" i="183"/>
  <c r="L40" i="183"/>
  <c r="K40" i="183"/>
  <c r="J40" i="183"/>
  <c r="I40" i="183"/>
  <c r="H40" i="183"/>
  <c r="G40" i="183"/>
  <c r="F40" i="183"/>
  <c r="R40" i="183" s="1"/>
  <c r="R39" i="183"/>
  <c r="R38" i="183"/>
  <c r="D1" i="183"/>
  <c r="Q84" i="182"/>
  <c r="P84" i="182"/>
  <c r="O84" i="182"/>
  <c r="N84" i="182"/>
  <c r="M84" i="182"/>
  <c r="L84" i="182"/>
  <c r="K84" i="182"/>
  <c r="J84" i="182"/>
  <c r="I84" i="182"/>
  <c r="H84" i="182"/>
  <c r="G84" i="182"/>
  <c r="D78" i="182"/>
  <c r="H78" i="182" s="1"/>
  <c r="Q77" i="182"/>
  <c r="P77" i="182"/>
  <c r="N77" i="182"/>
  <c r="D63" i="182"/>
  <c r="P47" i="182"/>
  <c r="O47" i="182"/>
  <c r="M47" i="182"/>
  <c r="L47" i="182"/>
  <c r="K47" i="182"/>
  <c r="I47" i="182"/>
  <c r="H47" i="182"/>
  <c r="G47" i="182"/>
  <c r="P45" i="182"/>
  <c r="O45" i="182"/>
  <c r="N45" i="182"/>
  <c r="M45" i="182"/>
  <c r="K45" i="182"/>
  <c r="J45" i="182"/>
  <c r="H45" i="182"/>
  <c r="G45" i="182"/>
  <c r="R41" i="182"/>
  <c r="Q40" i="182"/>
  <c r="P40" i="182"/>
  <c r="O40" i="182"/>
  <c r="N40" i="182"/>
  <c r="M40" i="182"/>
  <c r="L40" i="182"/>
  <c r="K40" i="182"/>
  <c r="J40" i="182"/>
  <c r="I40" i="182"/>
  <c r="H40" i="182"/>
  <c r="G40" i="182"/>
  <c r="F40" i="182"/>
  <c r="R40" i="182" s="1"/>
  <c r="R39" i="182"/>
  <c r="R38" i="182"/>
  <c r="D36" i="182"/>
  <c r="M31" i="182"/>
  <c r="D31" i="182"/>
  <c r="D29" i="182"/>
  <c r="O29" i="182" s="1"/>
  <c r="D17" i="182"/>
  <c r="O17" i="182" s="1"/>
  <c r="D15" i="182"/>
  <c r="D1" i="182"/>
  <c r="D82" i="182" s="1"/>
  <c r="D106" i="181"/>
  <c r="D96" i="181" s="1"/>
  <c r="D102" i="181"/>
  <c r="Q84" i="181"/>
  <c r="P84" i="181"/>
  <c r="O84" i="181"/>
  <c r="N84" i="181"/>
  <c r="M84" i="181"/>
  <c r="L84" i="181"/>
  <c r="K84" i="181"/>
  <c r="J84" i="181"/>
  <c r="I84" i="181"/>
  <c r="H84" i="181"/>
  <c r="G84" i="181"/>
  <c r="D83" i="181"/>
  <c r="Q77" i="181"/>
  <c r="P77" i="181"/>
  <c r="N77" i="181"/>
  <c r="D74" i="181"/>
  <c r="D68" i="181"/>
  <c r="H68" i="181" s="1"/>
  <c r="D60" i="181"/>
  <c r="D52" i="181"/>
  <c r="P47" i="181"/>
  <c r="O47" i="181"/>
  <c r="M47" i="181"/>
  <c r="L47" i="181"/>
  <c r="K47" i="181"/>
  <c r="I47" i="181"/>
  <c r="H47" i="181"/>
  <c r="G47" i="181"/>
  <c r="P45" i="181"/>
  <c r="O45" i="181"/>
  <c r="N45" i="181"/>
  <c r="M45" i="181"/>
  <c r="K45" i="181"/>
  <c r="J45" i="181"/>
  <c r="H45" i="181"/>
  <c r="G45" i="181"/>
  <c r="D42" i="181"/>
  <c r="R41" i="181"/>
  <c r="Q40" i="181"/>
  <c r="P40" i="181"/>
  <c r="O40" i="181"/>
  <c r="N40" i="181"/>
  <c r="M40" i="181"/>
  <c r="L40" i="181"/>
  <c r="K40" i="181"/>
  <c r="J40" i="181"/>
  <c r="I40" i="181"/>
  <c r="H40" i="181"/>
  <c r="G40" i="181"/>
  <c r="F40" i="181"/>
  <c r="R40" i="181" s="1"/>
  <c r="R39" i="181"/>
  <c r="R38" i="181"/>
  <c r="N29" i="181"/>
  <c r="F29" i="181"/>
  <c r="D29" i="181"/>
  <c r="D12" i="181"/>
  <c r="D1" i="181"/>
  <c r="D80" i="181" s="1"/>
  <c r="D108" i="180"/>
  <c r="D106" i="180"/>
  <c r="D96" i="180" s="1"/>
  <c r="Q84" i="180"/>
  <c r="P84" i="180"/>
  <c r="O84" i="180"/>
  <c r="N84" i="180"/>
  <c r="M84" i="180"/>
  <c r="L84" i="180"/>
  <c r="K84" i="180"/>
  <c r="J84" i="180"/>
  <c r="I84" i="180"/>
  <c r="H84" i="180"/>
  <c r="G84" i="180"/>
  <c r="D81" i="180"/>
  <c r="F81" i="180" s="1"/>
  <c r="D80" i="180"/>
  <c r="Q77" i="180"/>
  <c r="P77" i="180"/>
  <c r="N77" i="180"/>
  <c r="D73" i="180"/>
  <c r="I73" i="180" s="1"/>
  <c r="D68" i="180"/>
  <c r="K65" i="180"/>
  <c r="H65" i="180"/>
  <c r="D65" i="180"/>
  <c r="D63" i="180"/>
  <c r="F63" i="180" s="1"/>
  <c r="D62" i="180"/>
  <c r="J62" i="180" s="1"/>
  <c r="O55" i="180"/>
  <c r="M55" i="180"/>
  <c r="D55" i="180"/>
  <c r="P47" i="180"/>
  <c r="O47" i="180"/>
  <c r="M47" i="180"/>
  <c r="L47" i="180"/>
  <c r="K47" i="180"/>
  <c r="I47" i="180"/>
  <c r="H47" i="180"/>
  <c r="G47" i="180"/>
  <c r="D46" i="180"/>
  <c r="P45" i="180"/>
  <c r="O45" i="180"/>
  <c r="N45" i="180"/>
  <c r="M45" i="180"/>
  <c r="K45" i="180"/>
  <c r="J45" i="180"/>
  <c r="H45" i="180"/>
  <c r="G45" i="180"/>
  <c r="R41" i="180"/>
  <c r="Q40" i="180"/>
  <c r="P40" i="180"/>
  <c r="O40" i="180"/>
  <c r="N40" i="180"/>
  <c r="M40" i="180"/>
  <c r="L40" i="180"/>
  <c r="K40" i="180"/>
  <c r="J40" i="180"/>
  <c r="I40" i="180"/>
  <c r="H40" i="180"/>
  <c r="G40" i="180"/>
  <c r="F40" i="180"/>
  <c r="R39" i="180"/>
  <c r="R38" i="180"/>
  <c r="N27" i="180"/>
  <c r="D27" i="180"/>
  <c r="N13" i="180"/>
  <c r="D13" i="180"/>
  <c r="K12" i="180"/>
  <c r="J12" i="180"/>
  <c r="H12" i="180"/>
  <c r="D12" i="180"/>
  <c r="M12" i="180" s="1"/>
  <c r="D11" i="180"/>
  <c r="F11" i="180" s="1"/>
  <c r="L9" i="180"/>
  <c r="D9" i="180"/>
  <c r="K8" i="180"/>
  <c r="J8" i="180"/>
  <c r="D8" i="180"/>
  <c r="P3" i="180"/>
  <c r="O3" i="180"/>
  <c r="J3" i="180"/>
  <c r="I3" i="180"/>
  <c r="H3" i="180"/>
  <c r="D3" i="180"/>
  <c r="D2" i="180"/>
  <c r="D1" i="180"/>
  <c r="D104" i="179"/>
  <c r="D99" i="179"/>
  <c r="D89" i="179"/>
  <c r="Q84" i="179"/>
  <c r="P84" i="179"/>
  <c r="O84" i="179"/>
  <c r="N84" i="179"/>
  <c r="M84" i="179"/>
  <c r="L84" i="179"/>
  <c r="K84" i="179"/>
  <c r="J84" i="179"/>
  <c r="I84" i="179"/>
  <c r="H84" i="179"/>
  <c r="G84" i="179"/>
  <c r="D82" i="179"/>
  <c r="F82" i="179" s="1"/>
  <c r="D80" i="179"/>
  <c r="D78" i="179"/>
  <c r="Q77" i="179"/>
  <c r="P77" i="179"/>
  <c r="N77" i="179"/>
  <c r="D76" i="179"/>
  <c r="D69" i="179"/>
  <c r="F69" i="179" s="1"/>
  <c r="D64" i="179"/>
  <c r="D62" i="179"/>
  <c r="D59" i="179"/>
  <c r="D56" i="179"/>
  <c r="K56" i="179" s="1"/>
  <c r="D52" i="179"/>
  <c r="P47" i="179"/>
  <c r="O47" i="179"/>
  <c r="M47" i="179"/>
  <c r="L47" i="179"/>
  <c r="K47" i="179"/>
  <c r="I47" i="179"/>
  <c r="H47" i="179"/>
  <c r="G47" i="179"/>
  <c r="P45" i="179"/>
  <c r="O45" i="179"/>
  <c r="N45" i="179"/>
  <c r="M45" i="179"/>
  <c r="K45" i="179"/>
  <c r="J45" i="179"/>
  <c r="H45" i="179"/>
  <c r="G45" i="179"/>
  <c r="R41" i="179"/>
  <c r="Q40" i="179"/>
  <c r="P40" i="179"/>
  <c r="O40" i="179"/>
  <c r="N40" i="179"/>
  <c r="M40" i="179"/>
  <c r="L40" i="179"/>
  <c r="K40" i="179"/>
  <c r="J40" i="179"/>
  <c r="I40" i="179"/>
  <c r="H40" i="179"/>
  <c r="G40" i="179"/>
  <c r="F40" i="179"/>
  <c r="R40" i="179" s="1"/>
  <c r="R39" i="179"/>
  <c r="R38" i="179"/>
  <c r="D32" i="179"/>
  <c r="J32" i="179" s="1"/>
  <c r="D30" i="179"/>
  <c r="D29" i="179"/>
  <c r="O27" i="179"/>
  <c r="K27" i="179"/>
  <c r="D27" i="179"/>
  <c r="D26" i="179"/>
  <c r="D24" i="179"/>
  <c r="D17" i="179"/>
  <c r="D15" i="179"/>
  <c r="O13" i="179"/>
  <c r="K13" i="179"/>
  <c r="D13" i="179"/>
  <c r="D12" i="179"/>
  <c r="I12" i="179" s="1"/>
  <c r="F11" i="179"/>
  <c r="D11" i="179"/>
  <c r="R11" i="179" s="1"/>
  <c r="N8" i="179"/>
  <c r="L8" i="179"/>
  <c r="H8" i="179"/>
  <c r="F8" i="179"/>
  <c r="D8" i="179"/>
  <c r="N5" i="179"/>
  <c r="L5" i="179"/>
  <c r="H5" i="179"/>
  <c r="F5" i="179"/>
  <c r="D5" i="179"/>
  <c r="D2" i="179"/>
  <c r="D1" i="179"/>
  <c r="D92" i="179" s="1"/>
  <c r="Q84" i="178"/>
  <c r="P84" i="178"/>
  <c r="O84" i="178"/>
  <c r="N84" i="178"/>
  <c r="M84" i="178"/>
  <c r="L84" i="178"/>
  <c r="K84" i="178"/>
  <c r="J84" i="178"/>
  <c r="I84" i="178"/>
  <c r="H84" i="178"/>
  <c r="G84" i="178"/>
  <c r="Q77" i="178"/>
  <c r="P77" i="178"/>
  <c r="N77" i="178"/>
  <c r="P47" i="178"/>
  <c r="O47" i="178"/>
  <c r="M47" i="178"/>
  <c r="L47" i="178"/>
  <c r="K47" i="178"/>
  <c r="I47" i="178"/>
  <c r="H47" i="178"/>
  <c r="G47" i="178"/>
  <c r="P45" i="178"/>
  <c r="O45" i="178"/>
  <c r="N45" i="178"/>
  <c r="M45" i="178"/>
  <c r="K45" i="178"/>
  <c r="J45" i="178"/>
  <c r="H45" i="178"/>
  <c r="G45" i="178"/>
  <c r="R41" i="178"/>
  <c r="Q40" i="178"/>
  <c r="P40" i="178"/>
  <c r="O40" i="178"/>
  <c r="N40" i="178"/>
  <c r="M40" i="178"/>
  <c r="L40" i="178"/>
  <c r="K40" i="178"/>
  <c r="J40" i="178"/>
  <c r="I40" i="178"/>
  <c r="H40" i="178"/>
  <c r="G40" i="178"/>
  <c r="F40" i="178"/>
  <c r="R39" i="178"/>
  <c r="R38" i="178"/>
  <c r="D1" i="178"/>
  <c r="D106" i="177"/>
  <c r="D96" i="177" s="1"/>
  <c r="D100" i="177"/>
  <c r="Q84" i="177"/>
  <c r="P84" i="177"/>
  <c r="O84" i="177"/>
  <c r="N84" i="177"/>
  <c r="M84" i="177"/>
  <c r="L84" i="177"/>
  <c r="K84" i="177"/>
  <c r="J84" i="177"/>
  <c r="I84" i="177"/>
  <c r="H84" i="177"/>
  <c r="G84" i="177"/>
  <c r="Q77" i="177"/>
  <c r="P77" i="177"/>
  <c r="N77" i="177"/>
  <c r="H75" i="177"/>
  <c r="D75" i="177"/>
  <c r="K67" i="177"/>
  <c r="J67" i="177"/>
  <c r="D67" i="177"/>
  <c r="N57" i="177"/>
  <c r="H57" i="177"/>
  <c r="D57" i="177"/>
  <c r="L53" i="177"/>
  <c r="F53" i="177"/>
  <c r="D53" i="177"/>
  <c r="I53" i="177" s="1"/>
  <c r="H51" i="177"/>
  <c r="D51" i="177"/>
  <c r="P47" i="177"/>
  <c r="O47" i="177"/>
  <c r="M47" i="177"/>
  <c r="L47" i="177"/>
  <c r="K47" i="177"/>
  <c r="I47" i="177"/>
  <c r="H47" i="177"/>
  <c r="G47" i="177"/>
  <c r="P45" i="177"/>
  <c r="O45" i="177"/>
  <c r="N45" i="177"/>
  <c r="M45" i="177"/>
  <c r="K45" i="177"/>
  <c r="J45" i="177"/>
  <c r="H45" i="177"/>
  <c r="G45" i="177"/>
  <c r="D44" i="177"/>
  <c r="R41" i="177"/>
  <c r="Q40" i="177"/>
  <c r="P40" i="177"/>
  <c r="O40" i="177"/>
  <c r="N40" i="177"/>
  <c r="M40" i="177"/>
  <c r="L40" i="177"/>
  <c r="K40" i="177"/>
  <c r="J40" i="177"/>
  <c r="I40" i="177"/>
  <c r="H40" i="177"/>
  <c r="G40" i="177"/>
  <c r="F40" i="177"/>
  <c r="R40" i="177" s="1"/>
  <c r="R39" i="177"/>
  <c r="R38" i="177"/>
  <c r="D28" i="177"/>
  <c r="D16" i="177"/>
  <c r="D14" i="177"/>
  <c r="P9" i="177"/>
  <c r="K9" i="177"/>
  <c r="H9" i="177"/>
  <c r="F9" i="177"/>
  <c r="D9" i="177"/>
  <c r="L9" i="177" s="1"/>
  <c r="D6" i="177"/>
  <c r="D3" i="177"/>
  <c r="D2" i="177"/>
  <c r="D1" i="177"/>
  <c r="D102" i="177" s="1"/>
  <c r="Q84" i="176"/>
  <c r="P84" i="176"/>
  <c r="O84" i="176"/>
  <c r="N84" i="176"/>
  <c r="M84" i="176"/>
  <c r="L84" i="176"/>
  <c r="K84" i="176"/>
  <c r="J84" i="176"/>
  <c r="I84" i="176"/>
  <c r="H84" i="176"/>
  <c r="G84" i="176"/>
  <c r="Q77" i="176"/>
  <c r="P77" i="176"/>
  <c r="N77" i="176"/>
  <c r="D54" i="176"/>
  <c r="P47" i="176"/>
  <c r="O47" i="176"/>
  <c r="M47" i="176"/>
  <c r="L47" i="176"/>
  <c r="K47" i="176"/>
  <c r="I47" i="176"/>
  <c r="H47" i="176"/>
  <c r="G47" i="176"/>
  <c r="P45" i="176"/>
  <c r="O45" i="176"/>
  <c r="N45" i="176"/>
  <c r="M45" i="176"/>
  <c r="K45" i="176"/>
  <c r="J45" i="176"/>
  <c r="H45" i="176"/>
  <c r="G45" i="176"/>
  <c r="R41" i="176"/>
  <c r="Q40" i="176"/>
  <c r="P40" i="176"/>
  <c r="O40" i="176"/>
  <c r="N40" i="176"/>
  <c r="M40" i="176"/>
  <c r="L40" i="176"/>
  <c r="K40" i="176"/>
  <c r="J40" i="176"/>
  <c r="I40" i="176"/>
  <c r="H40" i="176"/>
  <c r="G40" i="176"/>
  <c r="F40" i="176"/>
  <c r="R40" i="176" s="1"/>
  <c r="R39" i="176"/>
  <c r="R38" i="176"/>
  <c r="D4" i="176"/>
  <c r="F4" i="176" s="1"/>
  <c r="D1" i="176"/>
  <c r="D81" i="176" s="1"/>
  <c r="D109" i="175"/>
  <c r="D97" i="175" s="1"/>
  <c r="D104" i="175"/>
  <c r="D103" i="175"/>
  <c r="D102" i="175"/>
  <c r="Q84" i="175"/>
  <c r="P84" i="175"/>
  <c r="O84" i="175"/>
  <c r="N84" i="175"/>
  <c r="M84" i="175"/>
  <c r="L84" i="175"/>
  <c r="K84" i="175"/>
  <c r="J84" i="175"/>
  <c r="I84" i="175"/>
  <c r="H84" i="175"/>
  <c r="G84" i="175"/>
  <c r="D83" i="175"/>
  <c r="Q77" i="175"/>
  <c r="P77" i="175"/>
  <c r="N77" i="175"/>
  <c r="K73" i="175"/>
  <c r="D73" i="175"/>
  <c r="D72" i="175"/>
  <c r="F70" i="175"/>
  <c r="L70" i="175" s="1"/>
  <c r="D70" i="175"/>
  <c r="K67" i="175"/>
  <c r="F67" i="175"/>
  <c r="D67" i="175"/>
  <c r="L67" i="175" s="1"/>
  <c r="D65" i="175"/>
  <c r="K49" i="175"/>
  <c r="D49" i="175"/>
  <c r="P47" i="175"/>
  <c r="O47" i="175"/>
  <c r="M47" i="175"/>
  <c r="L47" i="175"/>
  <c r="K47" i="175"/>
  <c r="I47" i="175"/>
  <c r="H47" i="175"/>
  <c r="G47" i="175"/>
  <c r="P45" i="175"/>
  <c r="O45" i="175"/>
  <c r="N45" i="175"/>
  <c r="M45" i="175"/>
  <c r="K45" i="175"/>
  <c r="J45" i="175"/>
  <c r="H45" i="175"/>
  <c r="G45" i="175"/>
  <c r="D44" i="175"/>
  <c r="R41" i="175"/>
  <c r="Q40" i="175"/>
  <c r="P40" i="175"/>
  <c r="O40" i="175"/>
  <c r="N40" i="175"/>
  <c r="M40" i="175"/>
  <c r="L40" i="175"/>
  <c r="K40" i="175"/>
  <c r="J40" i="175"/>
  <c r="I40" i="175"/>
  <c r="H40" i="175"/>
  <c r="G40" i="175"/>
  <c r="F40" i="175"/>
  <c r="R40" i="175" s="1"/>
  <c r="R39" i="175"/>
  <c r="R38" i="175"/>
  <c r="H29" i="175"/>
  <c r="G29" i="175"/>
  <c r="D29" i="175"/>
  <c r="L29" i="175" s="1"/>
  <c r="J27" i="175"/>
  <c r="I27" i="175"/>
  <c r="D27" i="175"/>
  <c r="L27" i="175" s="1"/>
  <c r="H17" i="175"/>
  <c r="G17" i="175"/>
  <c r="D17" i="175"/>
  <c r="L17" i="175" s="1"/>
  <c r="D15" i="175"/>
  <c r="F15" i="175" s="1"/>
  <c r="M12" i="175"/>
  <c r="K12" i="175"/>
  <c r="G12" i="175"/>
  <c r="F12" i="175"/>
  <c r="D12" i="175"/>
  <c r="J12" i="175" s="1"/>
  <c r="P10" i="175"/>
  <c r="K10" i="175"/>
  <c r="J10" i="175"/>
  <c r="H10" i="175"/>
  <c r="D10" i="175"/>
  <c r="N10" i="175" s="1"/>
  <c r="P9" i="175"/>
  <c r="M9" i="175"/>
  <c r="L9" i="175"/>
  <c r="J9" i="175"/>
  <c r="G9" i="175"/>
  <c r="F9" i="175"/>
  <c r="D9" i="175"/>
  <c r="P7" i="175"/>
  <c r="K7" i="175"/>
  <c r="H7" i="175"/>
  <c r="D7" i="175"/>
  <c r="N7" i="175" s="1"/>
  <c r="P6" i="175"/>
  <c r="M6" i="175"/>
  <c r="L6" i="175"/>
  <c r="J6" i="175"/>
  <c r="G6" i="175"/>
  <c r="F6" i="175"/>
  <c r="D6" i="175"/>
  <c r="P4" i="175"/>
  <c r="N4" i="175"/>
  <c r="K4" i="175"/>
  <c r="J4" i="175"/>
  <c r="H4" i="175"/>
  <c r="D4" i="175"/>
  <c r="P3" i="175"/>
  <c r="M3" i="175"/>
  <c r="L3" i="175"/>
  <c r="J3" i="175"/>
  <c r="G3" i="175"/>
  <c r="F3" i="175"/>
  <c r="D3" i="175"/>
  <c r="D1" i="175"/>
  <c r="D100" i="174"/>
  <c r="Q84" i="174"/>
  <c r="P84" i="174"/>
  <c r="O84" i="174"/>
  <c r="N84" i="174"/>
  <c r="M84" i="174"/>
  <c r="L84" i="174"/>
  <c r="K84" i="174"/>
  <c r="J84" i="174"/>
  <c r="I84" i="174"/>
  <c r="H84" i="174"/>
  <c r="G84" i="174"/>
  <c r="Q77" i="174"/>
  <c r="P77" i="174"/>
  <c r="N77" i="174"/>
  <c r="D75" i="174"/>
  <c r="D63" i="174"/>
  <c r="D57" i="174"/>
  <c r="D51" i="174"/>
  <c r="P47" i="174"/>
  <c r="O47" i="174"/>
  <c r="M47" i="174"/>
  <c r="L47" i="174"/>
  <c r="K47" i="174"/>
  <c r="I47" i="174"/>
  <c r="H47" i="174"/>
  <c r="G47" i="174"/>
  <c r="P45" i="174"/>
  <c r="O45" i="174"/>
  <c r="N45" i="174"/>
  <c r="M45" i="174"/>
  <c r="K45" i="174"/>
  <c r="J45" i="174"/>
  <c r="H45" i="174"/>
  <c r="G45" i="174"/>
  <c r="R41" i="174"/>
  <c r="Q40" i="174"/>
  <c r="P40" i="174"/>
  <c r="O40" i="174"/>
  <c r="N40" i="174"/>
  <c r="M40" i="174"/>
  <c r="L40" i="174"/>
  <c r="K40" i="174"/>
  <c r="J40" i="174"/>
  <c r="I40" i="174"/>
  <c r="H40" i="174"/>
  <c r="G40" i="174"/>
  <c r="F40" i="174"/>
  <c r="R40" i="174" s="1"/>
  <c r="R39" i="174"/>
  <c r="R38" i="174"/>
  <c r="D11" i="174"/>
  <c r="F11" i="174" s="1"/>
  <c r="O10" i="174"/>
  <c r="M10" i="174"/>
  <c r="I10" i="174"/>
  <c r="G10" i="174"/>
  <c r="D10" i="174"/>
  <c r="K9" i="174"/>
  <c r="D9" i="174"/>
  <c r="O9" i="174" s="1"/>
  <c r="M8" i="174"/>
  <c r="G8" i="174"/>
  <c r="D8" i="174"/>
  <c r="O7" i="174"/>
  <c r="M7" i="174"/>
  <c r="I7" i="174"/>
  <c r="G7" i="174"/>
  <c r="D7" i="174"/>
  <c r="O6" i="174"/>
  <c r="I6" i="174"/>
  <c r="D6" i="174"/>
  <c r="D5" i="174"/>
  <c r="O4" i="174"/>
  <c r="M4" i="174"/>
  <c r="I4" i="174"/>
  <c r="G4" i="174"/>
  <c r="D4" i="174"/>
  <c r="K3" i="174"/>
  <c r="D3" i="174"/>
  <c r="O3" i="174" s="1"/>
  <c r="D2" i="174"/>
  <c r="D1" i="174"/>
  <c r="D106" i="174" s="1"/>
  <c r="D96" i="174" s="1"/>
  <c r="Q84" i="173"/>
  <c r="P84" i="173"/>
  <c r="O84" i="173"/>
  <c r="N84" i="173"/>
  <c r="M84" i="173"/>
  <c r="L84" i="173"/>
  <c r="K84" i="173"/>
  <c r="J84" i="173"/>
  <c r="I84" i="173"/>
  <c r="H84" i="173"/>
  <c r="G84" i="173"/>
  <c r="Q77" i="173"/>
  <c r="P77" i="173"/>
  <c r="N77" i="173"/>
  <c r="D74" i="173"/>
  <c r="D56" i="173"/>
  <c r="D50" i="173"/>
  <c r="P47" i="173"/>
  <c r="O47" i="173"/>
  <c r="M47" i="173"/>
  <c r="L47" i="173"/>
  <c r="K47" i="173"/>
  <c r="I47" i="173"/>
  <c r="H47" i="173"/>
  <c r="G47" i="173"/>
  <c r="P45" i="173"/>
  <c r="O45" i="173"/>
  <c r="N45" i="173"/>
  <c r="M45" i="173"/>
  <c r="K45" i="173"/>
  <c r="J45" i="173"/>
  <c r="H45" i="173"/>
  <c r="G45" i="173"/>
  <c r="R41" i="173"/>
  <c r="Q40" i="173"/>
  <c r="P40" i="173"/>
  <c r="O40" i="173"/>
  <c r="N40" i="173"/>
  <c r="M40" i="173"/>
  <c r="L40" i="173"/>
  <c r="K40" i="173"/>
  <c r="J40" i="173"/>
  <c r="I40" i="173"/>
  <c r="H40" i="173"/>
  <c r="G40" i="173"/>
  <c r="F40" i="173"/>
  <c r="R40" i="173" s="1"/>
  <c r="R39" i="173"/>
  <c r="R38" i="173"/>
  <c r="D33" i="173"/>
  <c r="D26" i="173"/>
  <c r="O26" i="173" s="1"/>
  <c r="P6" i="173"/>
  <c r="D6" i="173"/>
  <c r="G6" i="173" s="1"/>
  <c r="D3" i="173"/>
  <c r="P3" i="173" s="1"/>
  <c r="D2" i="173"/>
  <c r="D1" i="173"/>
  <c r="D106" i="173" s="1"/>
  <c r="D96" i="173" s="1"/>
  <c r="D108" i="172"/>
  <c r="D105" i="172"/>
  <c r="D92" i="172"/>
  <c r="Q84" i="172"/>
  <c r="P84" i="172"/>
  <c r="O84" i="172"/>
  <c r="N84" i="172"/>
  <c r="M84" i="172"/>
  <c r="L84" i="172"/>
  <c r="K84" i="172"/>
  <c r="J84" i="172"/>
  <c r="I84" i="172"/>
  <c r="H84" i="172"/>
  <c r="G84" i="172"/>
  <c r="D78" i="172"/>
  <c r="H78" i="172" s="1"/>
  <c r="Q77" i="172"/>
  <c r="P77" i="172"/>
  <c r="N77" i="172"/>
  <c r="D74" i="172"/>
  <c r="D56" i="172"/>
  <c r="D55" i="172"/>
  <c r="D49" i="172"/>
  <c r="J49" i="172" s="1"/>
  <c r="P47" i="172"/>
  <c r="O47" i="172"/>
  <c r="M47" i="172"/>
  <c r="L47" i="172"/>
  <c r="K47" i="172"/>
  <c r="I47" i="172"/>
  <c r="H47" i="172"/>
  <c r="G47" i="172"/>
  <c r="P45" i="172"/>
  <c r="O45" i="172"/>
  <c r="N45" i="172"/>
  <c r="M45" i="172"/>
  <c r="K45" i="172"/>
  <c r="J45" i="172"/>
  <c r="H45" i="172"/>
  <c r="G45" i="172"/>
  <c r="R41" i="172"/>
  <c r="Q40" i="172"/>
  <c r="P40" i="172"/>
  <c r="O40" i="172"/>
  <c r="N40" i="172"/>
  <c r="M40" i="172"/>
  <c r="L40" i="172"/>
  <c r="K40" i="172"/>
  <c r="J40" i="172"/>
  <c r="I40" i="172"/>
  <c r="H40" i="172"/>
  <c r="G40" i="172"/>
  <c r="F40" i="172"/>
  <c r="R39" i="172"/>
  <c r="R38" i="172"/>
  <c r="D33" i="172"/>
  <c r="D31" i="172"/>
  <c r="M29" i="172"/>
  <c r="L29" i="172"/>
  <c r="D29" i="172"/>
  <c r="D28" i="172"/>
  <c r="P28" i="172" s="1"/>
  <c r="F24" i="172"/>
  <c r="D24" i="172"/>
  <c r="M13" i="172"/>
  <c r="L13" i="172"/>
  <c r="D13" i="172"/>
  <c r="P13" i="172" s="1"/>
  <c r="M12" i="172"/>
  <c r="L12" i="172"/>
  <c r="D12" i="172"/>
  <c r="J12" i="172" s="1"/>
  <c r="M9" i="172"/>
  <c r="L9" i="172"/>
  <c r="D9" i="172"/>
  <c r="D3" i="172"/>
  <c r="M3" i="172" s="1"/>
  <c r="D2" i="172"/>
  <c r="D1" i="172"/>
  <c r="D73" i="172" s="1"/>
  <c r="J73" i="172" s="1"/>
  <c r="Q84" i="171"/>
  <c r="P84" i="171"/>
  <c r="O84" i="171"/>
  <c r="N84" i="171"/>
  <c r="M84" i="171"/>
  <c r="L84" i="171"/>
  <c r="K84" i="171"/>
  <c r="J84" i="171"/>
  <c r="I84" i="171"/>
  <c r="H84" i="171"/>
  <c r="G84" i="171"/>
  <c r="Q77" i="171"/>
  <c r="P77" i="171"/>
  <c r="N77" i="171"/>
  <c r="D74" i="171"/>
  <c r="D60" i="171"/>
  <c r="D50" i="171"/>
  <c r="P47" i="171"/>
  <c r="O47" i="171"/>
  <c r="M47" i="171"/>
  <c r="L47" i="171"/>
  <c r="K47" i="171"/>
  <c r="I47" i="171"/>
  <c r="H47" i="171"/>
  <c r="G47" i="171"/>
  <c r="P45" i="171"/>
  <c r="O45" i="171"/>
  <c r="N45" i="171"/>
  <c r="M45" i="171"/>
  <c r="K45" i="171"/>
  <c r="J45" i="171"/>
  <c r="H45" i="171"/>
  <c r="G45" i="171"/>
  <c r="D42" i="171"/>
  <c r="R41" i="171"/>
  <c r="Q40" i="171"/>
  <c r="P40" i="171"/>
  <c r="O40" i="171"/>
  <c r="N40" i="171"/>
  <c r="M40" i="171"/>
  <c r="L40" i="171"/>
  <c r="K40" i="171"/>
  <c r="J40" i="171"/>
  <c r="I40" i="171"/>
  <c r="H40" i="171"/>
  <c r="G40" i="171"/>
  <c r="F40" i="171"/>
  <c r="R40" i="171" s="1"/>
  <c r="R39" i="171"/>
  <c r="R38" i="171"/>
  <c r="D30" i="171"/>
  <c r="D26" i="171"/>
  <c r="D24" i="171"/>
  <c r="F24" i="171" s="1"/>
  <c r="M17" i="171"/>
  <c r="L17" i="171"/>
  <c r="F17" i="171"/>
  <c r="D17" i="171"/>
  <c r="F15" i="171"/>
  <c r="D15" i="171"/>
  <c r="P9" i="171"/>
  <c r="D9" i="171"/>
  <c r="D6" i="171"/>
  <c r="K3" i="171"/>
  <c r="J3" i="171"/>
  <c r="D3" i="171"/>
  <c r="P3" i="171" s="1"/>
  <c r="D1" i="171"/>
  <c r="D106" i="171" s="1"/>
  <c r="D96" i="171" s="1"/>
  <c r="Q84" i="170"/>
  <c r="P84" i="170"/>
  <c r="O84" i="170"/>
  <c r="N84" i="170"/>
  <c r="M84" i="170"/>
  <c r="L84" i="170"/>
  <c r="K84" i="170"/>
  <c r="J84" i="170"/>
  <c r="I84" i="170"/>
  <c r="H84" i="170"/>
  <c r="G84" i="170"/>
  <c r="Q77" i="170"/>
  <c r="P77" i="170"/>
  <c r="N77" i="170"/>
  <c r="P47" i="170"/>
  <c r="O47" i="170"/>
  <c r="M47" i="170"/>
  <c r="L47" i="170"/>
  <c r="K47" i="170"/>
  <c r="I47" i="170"/>
  <c r="H47" i="170"/>
  <c r="G47" i="170"/>
  <c r="P45" i="170"/>
  <c r="O45" i="170"/>
  <c r="N45" i="170"/>
  <c r="M45" i="170"/>
  <c r="K45" i="170"/>
  <c r="J45" i="170"/>
  <c r="H45" i="170"/>
  <c r="G45" i="170"/>
  <c r="R41" i="170"/>
  <c r="Q40" i="170"/>
  <c r="P40" i="170"/>
  <c r="O40" i="170"/>
  <c r="N40" i="170"/>
  <c r="M40" i="170"/>
  <c r="L40" i="170"/>
  <c r="K40" i="170"/>
  <c r="J40" i="170"/>
  <c r="I40" i="170"/>
  <c r="H40" i="170"/>
  <c r="G40" i="170"/>
  <c r="F40" i="170"/>
  <c r="R40" i="170" s="1"/>
  <c r="R39" i="170"/>
  <c r="R38" i="170"/>
  <c r="D15" i="170"/>
  <c r="D8" i="170"/>
  <c r="K8" i="170" s="1"/>
  <c r="D1" i="170"/>
  <c r="Q84" i="169"/>
  <c r="P84" i="169"/>
  <c r="O84" i="169"/>
  <c r="N84" i="169"/>
  <c r="M84" i="169"/>
  <c r="L84" i="169"/>
  <c r="K84" i="169"/>
  <c r="J84" i="169"/>
  <c r="I84" i="169"/>
  <c r="H84" i="169"/>
  <c r="G84" i="169"/>
  <c r="D78" i="169"/>
  <c r="Q77" i="169"/>
  <c r="P77" i="169"/>
  <c r="N77" i="169"/>
  <c r="D76" i="169"/>
  <c r="K76" i="169" s="1"/>
  <c r="D73" i="169"/>
  <c r="K73" i="169" s="1"/>
  <c r="D62" i="169"/>
  <c r="D52" i="169"/>
  <c r="K52" i="169" s="1"/>
  <c r="D49" i="169"/>
  <c r="K49" i="169" s="1"/>
  <c r="P47" i="169"/>
  <c r="O47" i="169"/>
  <c r="M47" i="169"/>
  <c r="L47" i="169"/>
  <c r="K47" i="169"/>
  <c r="I47" i="169"/>
  <c r="H47" i="169"/>
  <c r="G47" i="169"/>
  <c r="P45" i="169"/>
  <c r="O45" i="169"/>
  <c r="N45" i="169"/>
  <c r="M45" i="169"/>
  <c r="K45" i="169"/>
  <c r="J45" i="169"/>
  <c r="H45" i="169"/>
  <c r="G45" i="169"/>
  <c r="R41" i="169"/>
  <c r="Q40" i="169"/>
  <c r="P40" i="169"/>
  <c r="O40" i="169"/>
  <c r="N40" i="169"/>
  <c r="M40" i="169"/>
  <c r="L40" i="169"/>
  <c r="K40" i="169"/>
  <c r="J40" i="169"/>
  <c r="I40" i="169"/>
  <c r="H40" i="169"/>
  <c r="G40" i="169"/>
  <c r="F40" i="169"/>
  <c r="R39" i="169"/>
  <c r="R38" i="169"/>
  <c r="D29" i="169"/>
  <c r="P29" i="169" s="1"/>
  <c r="D17" i="169"/>
  <c r="P17" i="169" s="1"/>
  <c r="D15" i="169"/>
  <c r="P9" i="169"/>
  <c r="J9" i="169"/>
  <c r="D9" i="169"/>
  <c r="O9" i="169" s="1"/>
  <c r="P6" i="169"/>
  <c r="J6" i="169"/>
  <c r="D6" i="169"/>
  <c r="O6" i="169" s="1"/>
  <c r="P3" i="169"/>
  <c r="J3" i="169"/>
  <c r="D3" i="169"/>
  <c r="O3" i="169" s="1"/>
  <c r="D1" i="169"/>
  <c r="D104" i="169" s="1"/>
  <c r="D109" i="168"/>
  <c r="D97" i="168" s="1"/>
  <c r="D108" i="168"/>
  <c r="D103" i="168"/>
  <c r="D90" i="168"/>
  <c r="Q84" i="168"/>
  <c r="P84" i="168"/>
  <c r="O84" i="168"/>
  <c r="N84" i="168"/>
  <c r="M84" i="168"/>
  <c r="L84" i="168"/>
  <c r="K84" i="168"/>
  <c r="J84" i="168"/>
  <c r="I84" i="168"/>
  <c r="H84" i="168"/>
  <c r="G84" i="168"/>
  <c r="D82" i="168"/>
  <c r="D78" i="168"/>
  <c r="Q77" i="168"/>
  <c r="P77" i="168"/>
  <c r="N77" i="168"/>
  <c r="D64" i="168"/>
  <c r="P47" i="168"/>
  <c r="O47" i="168"/>
  <c r="M47" i="168"/>
  <c r="L47" i="168"/>
  <c r="K47" i="168"/>
  <c r="I47" i="168"/>
  <c r="H47" i="168"/>
  <c r="G47" i="168"/>
  <c r="P45" i="168"/>
  <c r="O45" i="168"/>
  <c r="N45" i="168"/>
  <c r="M45" i="168"/>
  <c r="K45" i="168"/>
  <c r="J45" i="168"/>
  <c r="H45" i="168"/>
  <c r="G45" i="168"/>
  <c r="D43" i="168"/>
  <c r="F43" i="168" s="1"/>
  <c r="F45" i="168" s="1"/>
  <c r="R41" i="168"/>
  <c r="Q40" i="168"/>
  <c r="P40" i="168"/>
  <c r="O40" i="168"/>
  <c r="N40" i="168"/>
  <c r="M40" i="168"/>
  <c r="L40" i="168"/>
  <c r="K40" i="168"/>
  <c r="J40" i="168"/>
  <c r="I40" i="168"/>
  <c r="H40" i="168"/>
  <c r="G40" i="168"/>
  <c r="F40" i="168"/>
  <c r="R40" i="168" s="1"/>
  <c r="R39" i="168"/>
  <c r="R38" i="168"/>
  <c r="D31" i="168"/>
  <c r="D24" i="168"/>
  <c r="P13" i="168"/>
  <c r="D13" i="168"/>
  <c r="D12" i="168"/>
  <c r="K12" i="168" s="1"/>
  <c r="P10" i="168"/>
  <c r="O10" i="168"/>
  <c r="K10" i="168"/>
  <c r="J10" i="168"/>
  <c r="I10" i="168"/>
  <c r="D10" i="168"/>
  <c r="M9" i="168"/>
  <c r="L9" i="168"/>
  <c r="K9" i="168"/>
  <c r="D9" i="168"/>
  <c r="P7" i="168"/>
  <c r="O7" i="168"/>
  <c r="D7" i="168"/>
  <c r="I7" i="168" s="1"/>
  <c r="D6" i="168"/>
  <c r="L6" i="168" s="1"/>
  <c r="K4" i="168"/>
  <c r="J4" i="168"/>
  <c r="I4" i="168"/>
  <c r="D4" i="168"/>
  <c r="P4" i="168" s="1"/>
  <c r="M3" i="168"/>
  <c r="L3" i="168"/>
  <c r="K3" i="168"/>
  <c r="G3" i="168"/>
  <c r="D3" i="168"/>
  <c r="D1" i="168"/>
  <c r="Q84" i="167"/>
  <c r="P84" i="167"/>
  <c r="O84" i="167"/>
  <c r="N84" i="167"/>
  <c r="M84" i="167"/>
  <c r="L84" i="167"/>
  <c r="K84" i="167"/>
  <c r="J84" i="167"/>
  <c r="I84" i="167"/>
  <c r="H84" i="167"/>
  <c r="G84" i="167"/>
  <c r="Q77" i="167"/>
  <c r="P77" i="167"/>
  <c r="N77" i="167"/>
  <c r="D53" i="167"/>
  <c r="P47" i="167"/>
  <c r="O47" i="167"/>
  <c r="M47" i="167"/>
  <c r="L47" i="167"/>
  <c r="K47" i="167"/>
  <c r="I47" i="167"/>
  <c r="H47" i="167"/>
  <c r="G47" i="167"/>
  <c r="P45" i="167"/>
  <c r="O45" i="167"/>
  <c r="N45" i="167"/>
  <c r="M45" i="167"/>
  <c r="K45" i="167"/>
  <c r="J45" i="167"/>
  <c r="H45" i="167"/>
  <c r="G45" i="167"/>
  <c r="R41" i="167"/>
  <c r="Q40" i="167"/>
  <c r="P40" i="167"/>
  <c r="O40" i="167"/>
  <c r="N40" i="167"/>
  <c r="M40" i="167"/>
  <c r="L40" i="167"/>
  <c r="K40" i="167"/>
  <c r="J40" i="167"/>
  <c r="I40" i="167"/>
  <c r="H40" i="167"/>
  <c r="G40" i="167"/>
  <c r="F40" i="167"/>
  <c r="R40" i="167" s="1"/>
  <c r="R39" i="167"/>
  <c r="R38" i="167"/>
  <c r="D6" i="167"/>
  <c r="L6" i="167" s="1"/>
  <c r="D3" i="167"/>
  <c r="D1" i="167"/>
  <c r="D104" i="166"/>
  <c r="Q84" i="166"/>
  <c r="P84" i="166"/>
  <c r="O84" i="166"/>
  <c r="N84" i="166"/>
  <c r="M84" i="166"/>
  <c r="L84" i="166"/>
  <c r="K84" i="166"/>
  <c r="J84" i="166"/>
  <c r="I84" i="166"/>
  <c r="H84" i="166"/>
  <c r="G84" i="166"/>
  <c r="D83" i="166"/>
  <c r="D78" i="166"/>
  <c r="Q77" i="166"/>
  <c r="P77" i="166"/>
  <c r="N77" i="166"/>
  <c r="D60" i="166"/>
  <c r="D52" i="166"/>
  <c r="P47" i="166"/>
  <c r="O47" i="166"/>
  <c r="M47" i="166"/>
  <c r="L47" i="166"/>
  <c r="K47" i="166"/>
  <c r="I47" i="166"/>
  <c r="H47" i="166"/>
  <c r="G47" i="166"/>
  <c r="P45" i="166"/>
  <c r="O45" i="166"/>
  <c r="N45" i="166"/>
  <c r="M45" i="166"/>
  <c r="K45" i="166"/>
  <c r="J45" i="166"/>
  <c r="H45" i="166"/>
  <c r="G45" i="166"/>
  <c r="R41" i="166"/>
  <c r="Q40" i="166"/>
  <c r="P40" i="166"/>
  <c r="O40" i="166"/>
  <c r="N40" i="166"/>
  <c r="M40" i="166"/>
  <c r="L40" i="166"/>
  <c r="K40" i="166"/>
  <c r="J40" i="166"/>
  <c r="I40" i="166"/>
  <c r="H40" i="166"/>
  <c r="G40" i="166"/>
  <c r="F40" i="166"/>
  <c r="R40" i="166" s="1"/>
  <c r="R39" i="166"/>
  <c r="R38" i="166"/>
  <c r="D36" i="166"/>
  <c r="D29" i="166"/>
  <c r="M27" i="166"/>
  <c r="D27" i="166"/>
  <c r="D1" i="166"/>
  <c r="D50" i="166" s="1"/>
  <c r="K50" i="166" s="1"/>
  <c r="D104" i="165"/>
  <c r="D93" i="165"/>
  <c r="D90" i="165"/>
  <c r="H90" i="165" s="1"/>
  <c r="Q84" i="165"/>
  <c r="P84" i="165"/>
  <c r="O84" i="165"/>
  <c r="N84" i="165"/>
  <c r="M84" i="165"/>
  <c r="L84" i="165"/>
  <c r="K84" i="165"/>
  <c r="J84" i="165"/>
  <c r="I84" i="165"/>
  <c r="H84" i="165"/>
  <c r="G84" i="165"/>
  <c r="D80" i="165"/>
  <c r="D78" i="165"/>
  <c r="Q77" i="165"/>
  <c r="P77" i="165"/>
  <c r="N77" i="165"/>
  <c r="D74" i="165"/>
  <c r="D68" i="165"/>
  <c r="D61" i="165"/>
  <c r="D58" i="165"/>
  <c r="D56" i="165"/>
  <c r="D55" i="165"/>
  <c r="F50" i="165"/>
  <c r="D50" i="165"/>
  <c r="P47" i="165"/>
  <c r="O47" i="165"/>
  <c r="M47" i="165"/>
  <c r="L47" i="165"/>
  <c r="K47" i="165"/>
  <c r="I47" i="165"/>
  <c r="H47" i="165"/>
  <c r="G47" i="165"/>
  <c r="P45" i="165"/>
  <c r="O45" i="165"/>
  <c r="N45" i="165"/>
  <c r="M45" i="165"/>
  <c r="K45" i="165"/>
  <c r="J45" i="165"/>
  <c r="H45" i="165"/>
  <c r="G45" i="165"/>
  <c r="D44" i="165"/>
  <c r="D43" i="165"/>
  <c r="F43" i="165" s="1"/>
  <c r="F45" i="165" s="1"/>
  <c r="R41" i="165"/>
  <c r="Q40" i="165"/>
  <c r="P40" i="165"/>
  <c r="O40" i="165"/>
  <c r="N40" i="165"/>
  <c r="M40" i="165"/>
  <c r="L40" i="165"/>
  <c r="K40" i="165"/>
  <c r="J40" i="165"/>
  <c r="I40" i="165"/>
  <c r="H40" i="165"/>
  <c r="G40" i="165"/>
  <c r="F40" i="165"/>
  <c r="R39" i="165"/>
  <c r="R38" i="165"/>
  <c r="L31" i="165"/>
  <c r="D31" i="165"/>
  <c r="O31" i="165" s="1"/>
  <c r="N27" i="165"/>
  <c r="L27" i="165"/>
  <c r="G27" i="165"/>
  <c r="F27" i="165"/>
  <c r="D27" i="165"/>
  <c r="K27" i="165" s="1"/>
  <c r="N13" i="165"/>
  <c r="L13" i="165"/>
  <c r="G13" i="165"/>
  <c r="F13" i="165"/>
  <c r="D13" i="165"/>
  <c r="K13" i="165" s="1"/>
  <c r="D12" i="165"/>
  <c r="L12" i="165" s="1"/>
  <c r="D10" i="165"/>
  <c r="P9" i="165"/>
  <c r="M9" i="165"/>
  <c r="L9" i="165"/>
  <c r="J9" i="165"/>
  <c r="G9" i="165"/>
  <c r="F9" i="165"/>
  <c r="D9" i="165"/>
  <c r="P7" i="165"/>
  <c r="K7" i="165"/>
  <c r="D7" i="165"/>
  <c r="P6" i="165"/>
  <c r="M6" i="165"/>
  <c r="L6" i="165"/>
  <c r="J6" i="165"/>
  <c r="G6" i="165"/>
  <c r="F6" i="165"/>
  <c r="D6" i="165"/>
  <c r="P4" i="165"/>
  <c r="K4" i="165"/>
  <c r="J4" i="165"/>
  <c r="D4" i="165"/>
  <c r="P3" i="165"/>
  <c r="M3" i="165"/>
  <c r="L3" i="165"/>
  <c r="J3" i="165"/>
  <c r="G3" i="165"/>
  <c r="F3" i="165"/>
  <c r="D3" i="165"/>
  <c r="O3" i="165" s="1"/>
  <c r="D1" i="165"/>
  <c r="Q84" i="164"/>
  <c r="P84" i="164"/>
  <c r="O84" i="164"/>
  <c r="N84" i="164"/>
  <c r="M84" i="164"/>
  <c r="L84" i="164"/>
  <c r="K84" i="164"/>
  <c r="J84" i="164"/>
  <c r="I84" i="164"/>
  <c r="H84" i="164"/>
  <c r="G84" i="164"/>
  <c r="Q77" i="164"/>
  <c r="P77" i="164"/>
  <c r="N77" i="164"/>
  <c r="P47" i="164"/>
  <c r="O47" i="164"/>
  <c r="M47" i="164"/>
  <c r="L47" i="164"/>
  <c r="K47" i="164"/>
  <c r="I47" i="164"/>
  <c r="H47" i="164"/>
  <c r="G47" i="164"/>
  <c r="P45" i="164"/>
  <c r="O45" i="164"/>
  <c r="N45" i="164"/>
  <c r="M45" i="164"/>
  <c r="K45" i="164"/>
  <c r="J45" i="164"/>
  <c r="H45" i="164"/>
  <c r="G45" i="164"/>
  <c r="R41" i="164"/>
  <c r="Q40" i="164"/>
  <c r="P40" i="164"/>
  <c r="O40" i="164"/>
  <c r="N40" i="164"/>
  <c r="M40" i="164"/>
  <c r="L40" i="164"/>
  <c r="K40" i="164"/>
  <c r="J40" i="164"/>
  <c r="I40" i="164"/>
  <c r="H40" i="164"/>
  <c r="G40" i="164"/>
  <c r="F40" i="164"/>
  <c r="R39" i="164"/>
  <c r="R38" i="164"/>
  <c r="D1" i="164"/>
  <c r="D104" i="163"/>
  <c r="Q84" i="163"/>
  <c r="P84" i="163"/>
  <c r="O84" i="163"/>
  <c r="N84" i="163"/>
  <c r="M84" i="163"/>
  <c r="L84" i="163"/>
  <c r="K84" i="163"/>
  <c r="J84" i="163"/>
  <c r="I84" i="163"/>
  <c r="H84" i="163"/>
  <c r="G84" i="163"/>
  <c r="Q77" i="163"/>
  <c r="P77" i="163"/>
  <c r="N77" i="163"/>
  <c r="D76" i="163"/>
  <c r="K76" i="163" s="1"/>
  <c r="D69" i="163"/>
  <c r="F69" i="163" s="1"/>
  <c r="D64" i="163"/>
  <c r="F64" i="163" s="1"/>
  <c r="D62" i="163"/>
  <c r="G62" i="163" s="1"/>
  <c r="D59" i="163"/>
  <c r="D56" i="163"/>
  <c r="D52" i="163"/>
  <c r="K52" i="163" s="1"/>
  <c r="P47" i="163"/>
  <c r="O47" i="163"/>
  <c r="M47" i="163"/>
  <c r="L47" i="163"/>
  <c r="K47" i="163"/>
  <c r="I47" i="163"/>
  <c r="H47" i="163"/>
  <c r="G47" i="163"/>
  <c r="P45" i="163"/>
  <c r="O45" i="163"/>
  <c r="N45" i="163"/>
  <c r="M45" i="163"/>
  <c r="K45" i="163"/>
  <c r="J45" i="163"/>
  <c r="H45" i="163"/>
  <c r="G45" i="163"/>
  <c r="R41" i="163"/>
  <c r="Q40" i="163"/>
  <c r="P40" i="163"/>
  <c r="O40" i="163"/>
  <c r="N40" i="163"/>
  <c r="M40" i="163"/>
  <c r="L40" i="163"/>
  <c r="K40" i="163"/>
  <c r="J40" i="163"/>
  <c r="I40" i="163"/>
  <c r="H40" i="163"/>
  <c r="G40" i="163"/>
  <c r="F40" i="163"/>
  <c r="R40" i="163" s="1"/>
  <c r="R39" i="163"/>
  <c r="R38" i="163"/>
  <c r="R11" i="163"/>
  <c r="D11" i="163"/>
  <c r="F11" i="163" s="1"/>
  <c r="D9" i="163"/>
  <c r="M8" i="163"/>
  <c r="K8" i="163"/>
  <c r="G8" i="163"/>
  <c r="D8" i="163"/>
  <c r="D6" i="163"/>
  <c r="M5" i="163"/>
  <c r="K5" i="163"/>
  <c r="G5" i="163"/>
  <c r="D5" i="163"/>
  <c r="K3" i="163"/>
  <c r="D3" i="163"/>
  <c r="O3" i="163" s="1"/>
  <c r="D2" i="163"/>
  <c r="D1" i="163"/>
  <c r="D73" i="163" s="1"/>
  <c r="Q84" i="162"/>
  <c r="P84" i="162"/>
  <c r="O84" i="162"/>
  <c r="N84" i="162"/>
  <c r="M84" i="162"/>
  <c r="L84" i="162"/>
  <c r="K84" i="162"/>
  <c r="J84" i="162"/>
  <c r="I84" i="162"/>
  <c r="H84" i="162"/>
  <c r="G84" i="162"/>
  <c r="Q77" i="162"/>
  <c r="P77" i="162"/>
  <c r="N77" i="162"/>
  <c r="P47" i="162"/>
  <c r="O47" i="162"/>
  <c r="M47" i="162"/>
  <c r="L47" i="162"/>
  <c r="K47" i="162"/>
  <c r="I47" i="162"/>
  <c r="H47" i="162"/>
  <c r="G47" i="162"/>
  <c r="P45" i="162"/>
  <c r="O45" i="162"/>
  <c r="N45" i="162"/>
  <c r="M45" i="162"/>
  <c r="K45" i="162"/>
  <c r="J45" i="162"/>
  <c r="H45" i="162"/>
  <c r="G45" i="162"/>
  <c r="R41" i="162"/>
  <c r="Q40" i="162"/>
  <c r="P40" i="162"/>
  <c r="O40" i="162"/>
  <c r="N40" i="162"/>
  <c r="M40" i="162"/>
  <c r="L40" i="162"/>
  <c r="K40" i="162"/>
  <c r="J40" i="162"/>
  <c r="I40" i="162"/>
  <c r="H40" i="162"/>
  <c r="G40" i="162"/>
  <c r="F40" i="162"/>
  <c r="R40" i="162" s="1"/>
  <c r="R39" i="162"/>
  <c r="R38" i="162"/>
  <c r="D32" i="162"/>
  <c r="P29" i="162"/>
  <c r="J29" i="162"/>
  <c r="D29" i="162"/>
  <c r="O29" i="162" s="1"/>
  <c r="P17" i="162"/>
  <c r="J17" i="162"/>
  <c r="D17" i="162"/>
  <c r="O17" i="162" s="1"/>
  <c r="D15" i="162"/>
  <c r="D11" i="162"/>
  <c r="D8" i="162"/>
  <c r="K5" i="162"/>
  <c r="D5" i="162"/>
  <c r="D2" i="162"/>
  <c r="D1" i="162"/>
  <c r="D75" i="162" s="1"/>
  <c r="D108" i="161"/>
  <c r="D106" i="161"/>
  <c r="D96" i="161" s="1"/>
  <c r="Q84" i="161"/>
  <c r="P84" i="161"/>
  <c r="O84" i="161"/>
  <c r="N84" i="161"/>
  <c r="M84" i="161"/>
  <c r="L84" i="161"/>
  <c r="K84" i="161"/>
  <c r="J84" i="161"/>
  <c r="I84" i="161"/>
  <c r="H84" i="161"/>
  <c r="G84" i="161"/>
  <c r="Q77" i="161"/>
  <c r="P77" i="161"/>
  <c r="N77" i="161"/>
  <c r="D75" i="161"/>
  <c r="D68" i="161"/>
  <c r="D60" i="161"/>
  <c r="D59" i="161"/>
  <c r="D58" i="161"/>
  <c r="K54" i="161"/>
  <c r="I54" i="161"/>
  <c r="D54" i="161"/>
  <c r="O54" i="161" s="1"/>
  <c r="D52" i="161"/>
  <c r="H52" i="161" s="1"/>
  <c r="P47" i="161"/>
  <c r="O47" i="161"/>
  <c r="M47" i="161"/>
  <c r="L47" i="161"/>
  <c r="K47" i="161"/>
  <c r="I47" i="161"/>
  <c r="H47" i="161"/>
  <c r="G47" i="161"/>
  <c r="D47" i="161"/>
  <c r="N46" i="161"/>
  <c r="N47" i="161" s="1"/>
  <c r="D46" i="161"/>
  <c r="P45" i="161"/>
  <c r="O45" i="161"/>
  <c r="N45" i="161"/>
  <c r="M45" i="161"/>
  <c r="K45" i="161"/>
  <c r="J45" i="161"/>
  <c r="H45" i="161"/>
  <c r="G45" i="161"/>
  <c r="D42" i="161"/>
  <c r="R41" i="161"/>
  <c r="Q40" i="161"/>
  <c r="P40" i="161"/>
  <c r="O40" i="161"/>
  <c r="N40" i="161"/>
  <c r="M40" i="161"/>
  <c r="L40" i="161"/>
  <c r="K40" i="161"/>
  <c r="J40" i="161"/>
  <c r="I40" i="161"/>
  <c r="H40" i="161"/>
  <c r="G40" i="161"/>
  <c r="F40" i="161"/>
  <c r="R40" i="161" s="1"/>
  <c r="R39" i="161"/>
  <c r="R38" i="161"/>
  <c r="D32" i="161"/>
  <c r="D31" i="161"/>
  <c r="J30" i="161"/>
  <c r="H30" i="161"/>
  <c r="D30" i="161"/>
  <c r="M30" i="161" s="1"/>
  <c r="P28" i="161"/>
  <c r="D28" i="161"/>
  <c r="K26" i="161"/>
  <c r="I26" i="161"/>
  <c r="D26" i="161"/>
  <c r="O26" i="161" s="1"/>
  <c r="D24" i="161"/>
  <c r="F24" i="161" s="1"/>
  <c r="D15" i="161"/>
  <c r="I10" i="161"/>
  <c r="H10" i="161"/>
  <c r="D10" i="161"/>
  <c r="L10" i="161" s="1"/>
  <c r="N9" i="161"/>
  <c r="M9" i="161"/>
  <c r="D9" i="161"/>
  <c r="P7" i="161"/>
  <c r="O7" i="161"/>
  <c r="I7" i="161"/>
  <c r="H7" i="161"/>
  <c r="D7" i="161"/>
  <c r="P6" i="161"/>
  <c r="N6" i="161"/>
  <c r="H6" i="161"/>
  <c r="G6" i="161"/>
  <c r="D6" i="161"/>
  <c r="D1" i="161"/>
  <c r="D101" i="161" s="1"/>
  <c r="Q84" i="160"/>
  <c r="P84" i="160"/>
  <c r="O84" i="160"/>
  <c r="N84" i="160"/>
  <c r="M84" i="160"/>
  <c r="L84" i="160"/>
  <c r="K84" i="160"/>
  <c r="J84" i="160"/>
  <c r="I84" i="160"/>
  <c r="H84" i="160"/>
  <c r="G84" i="160"/>
  <c r="Q77" i="160"/>
  <c r="P77" i="160"/>
  <c r="N77" i="160"/>
  <c r="P47" i="160"/>
  <c r="O47" i="160"/>
  <c r="M47" i="160"/>
  <c r="L47" i="160"/>
  <c r="K47" i="160"/>
  <c r="I47" i="160"/>
  <c r="H47" i="160"/>
  <c r="G47" i="160"/>
  <c r="P45" i="160"/>
  <c r="O45" i="160"/>
  <c r="N45" i="160"/>
  <c r="M45" i="160"/>
  <c r="K45" i="160"/>
  <c r="J45" i="160"/>
  <c r="H45" i="160"/>
  <c r="G45" i="160"/>
  <c r="R41" i="160"/>
  <c r="Q40" i="160"/>
  <c r="P40" i="160"/>
  <c r="O40" i="160"/>
  <c r="N40" i="160"/>
  <c r="M40" i="160"/>
  <c r="L40" i="160"/>
  <c r="K40" i="160"/>
  <c r="J40" i="160"/>
  <c r="I40" i="160"/>
  <c r="H40" i="160"/>
  <c r="G40" i="160"/>
  <c r="F40" i="160"/>
  <c r="R39" i="160"/>
  <c r="R38" i="160"/>
  <c r="D1" i="160"/>
  <c r="D28" i="160" s="1"/>
  <c r="D101" i="159"/>
  <c r="D93" i="159"/>
  <c r="D89" i="159"/>
  <c r="Q84" i="159"/>
  <c r="P84" i="159"/>
  <c r="O84" i="159"/>
  <c r="N84" i="159"/>
  <c r="M84" i="159"/>
  <c r="L84" i="159"/>
  <c r="K84" i="159"/>
  <c r="J84" i="159"/>
  <c r="I84" i="159"/>
  <c r="H84" i="159"/>
  <c r="G84" i="159"/>
  <c r="D83" i="159"/>
  <c r="D78" i="159"/>
  <c r="Q77" i="159"/>
  <c r="P77" i="159"/>
  <c r="N77" i="159"/>
  <c r="D72" i="159"/>
  <c r="D67" i="159"/>
  <c r="D66" i="159"/>
  <c r="J56" i="159"/>
  <c r="D56" i="159"/>
  <c r="P56" i="159" s="1"/>
  <c r="D53" i="159"/>
  <c r="P47" i="159"/>
  <c r="O47" i="159"/>
  <c r="M47" i="159"/>
  <c r="L47" i="159"/>
  <c r="K47" i="159"/>
  <c r="I47" i="159"/>
  <c r="H47" i="159"/>
  <c r="G47" i="159"/>
  <c r="P45" i="159"/>
  <c r="O45" i="159"/>
  <c r="N45" i="159"/>
  <c r="M45" i="159"/>
  <c r="K45" i="159"/>
  <c r="J45" i="159"/>
  <c r="H45" i="159"/>
  <c r="G45" i="159"/>
  <c r="D43" i="159"/>
  <c r="R41" i="159"/>
  <c r="Q40" i="159"/>
  <c r="P40" i="159"/>
  <c r="O40" i="159"/>
  <c r="N40" i="159"/>
  <c r="M40" i="159"/>
  <c r="L40" i="159"/>
  <c r="K40" i="159"/>
  <c r="J40" i="159"/>
  <c r="I40" i="159"/>
  <c r="H40" i="159"/>
  <c r="G40" i="159"/>
  <c r="F40" i="159"/>
  <c r="R39" i="159"/>
  <c r="R38" i="159"/>
  <c r="N28" i="159"/>
  <c r="J28" i="159"/>
  <c r="D28" i="159"/>
  <c r="M27" i="159"/>
  <c r="J27" i="159"/>
  <c r="D27" i="159"/>
  <c r="L14" i="159"/>
  <c r="I14" i="159"/>
  <c r="D14" i="159"/>
  <c r="O14" i="159" s="1"/>
  <c r="D11" i="159"/>
  <c r="P8" i="159"/>
  <c r="K8" i="159"/>
  <c r="H8" i="159"/>
  <c r="D8" i="159"/>
  <c r="N8" i="159" s="1"/>
  <c r="N5" i="159"/>
  <c r="D5" i="159"/>
  <c r="P5" i="159" s="1"/>
  <c r="K4" i="159"/>
  <c r="G4" i="159"/>
  <c r="D4" i="159"/>
  <c r="L4" i="159" s="1"/>
  <c r="D2" i="159"/>
  <c r="D1" i="159"/>
  <c r="D16" i="159" s="1"/>
  <c r="Q84" i="158"/>
  <c r="P84" i="158"/>
  <c r="O84" i="158"/>
  <c r="N84" i="158"/>
  <c r="M84" i="158"/>
  <c r="L84" i="158"/>
  <c r="K84" i="158"/>
  <c r="J84" i="158"/>
  <c r="I84" i="158"/>
  <c r="H84" i="158"/>
  <c r="G84" i="158"/>
  <c r="Q77" i="158"/>
  <c r="P77" i="158"/>
  <c r="N77" i="158"/>
  <c r="D51" i="158"/>
  <c r="K51" i="158" s="1"/>
  <c r="P47" i="158"/>
  <c r="O47" i="158"/>
  <c r="M47" i="158"/>
  <c r="L47" i="158"/>
  <c r="K47" i="158"/>
  <c r="I47" i="158"/>
  <c r="H47" i="158"/>
  <c r="G47" i="158"/>
  <c r="P45" i="158"/>
  <c r="O45" i="158"/>
  <c r="N45" i="158"/>
  <c r="M45" i="158"/>
  <c r="K45" i="158"/>
  <c r="J45" i="158"/>
  <c r="H45" i="158"/>
  <c r="G45" i="158"/>
  <c r="R41" i="158"/>
  <c r="Q40" i="158"/>
  <c r="P40" i="158"/>
  <c r="O40" i="158"/>
  <c r="N40" i="158"/>
  <c r="M40" i="158"/>
  <c r="L40" i="158"/>
  <c r="K40" i="158"/>
  <c r="J40" i="158"/>
  <c r="I40" i="158"/>
  <c r="H40" i="158"/>
  <c r="G40" i="158"/>
  <c r="F40" i="158"/>
  <c r="R39" i="158"/>
  <c r="R38" i="158"/>
  <c r="P28" i="158"/>
  <c r="L28" i="158"/>
  <c r="D28" i="158"/>
  <c r="P16" i="158"/>
  <c r="L16" i="158"/>
  <c r="D16" i="158"/>
  <c r="J16" i="158" s="1"/>
  <c r="M10" i="158"/>
  <c r="D10" i="158"/>
  <c r="K10" i="158" s="1"/>
  <c r="D8" i="158"/>
  <c r="O8" i="158" s="1"/>
  <c r="M4" i="158"/>
  <c r="D4" i="158"/>
  <c r="G4" i="158" s="1"/>
  <c r="D2" i="158"/>
  <c r="D1" i="158"/>
  <c r="D100" i="158" s="1"/>
  <c r="D108" i="157"/>
  <c r="D106" i="157"/>
  <c r="D96" i="157" s="1"/>
  <c r="D101" i="157"/>
  <c r="Q84" i="157"/>
  <c r="P84" i="157"/>
  <c r="O84" i="157"/>
  <c r="N84" i="157"/>
  <c r="M84" i="157"/>
  <c r="L84" i="157"/>
  <c r="K84" i="157"/>
  <c r="J84" i="157"/>
  <c r="I84" i="157"/>
  <c r="H84" i="157"/>
  <c r="G84" i="157"/>
  <c r="D82" i="157"/>
  <c r="F82" i="157" s="1"/>
  <c r="D81" i="157"/>
  <c r="Q77" i="157"/>
  <c r="P77" i="157"/>
  <c r="N77" i="157"/>
  <c r="D75" i="157"/>
  <c r="L75" i="157" s="1"/>
  <c r="D74" i="157"/>
  <c r="D69" i="157"/>
  <c r="F69" i="157" s="1"/>
  <c r="D67" i="157"/>
  <c r="J67" i="157" s="1"/>
  <c r="L65" i="157"/>
  <c r="D65" i="157"/>
  <c r="D60" i="157"/>
  <c r="N59" i="157"/>
  <c r="M59" i="157"/>
  <c r="D59" i="157"/>
  <c r="D55" i="157"/>
  <c r="D54" i="157"/>
  <c r="K54" i="157" s="1"/>
  <c r="K51" i="157"/>
  <c r="I51" i="157"/>
  <c r="D51" i="157"/>
  <c r="P47" i="157"/>
  <c r="O47" i="157"/>
  <c r="M47" i="157"/>
  <c r="L47" i="157"/>
  <c r="K47" i="157"/>
  <c r="I47" i="157"/>
  <c r="H47" i="157"/>
  <c r="G47" i="157"/>
  <c r="P45" i="157"/>
  <c r="O45" i="157"/>
  <c r="N45" i="157"/>
  <c r="M45" i="157"/>
  <c r="K45" i="157"/>
  <c r="J45" i="157"/>
  <c r="H45" i="157"/>
  <c r="G45" i="157"/>
  <c r="R41" i="157"/>
  <c r="Q40" i="157"/>
  <c r="P40" i="157"/>
  <c r="O40" i="157"/>
  <c r="N40" i="157"/>
  <c r="M40" i="157"/>
  <c r="L40" i="157"/>
  <c r="K40" i="157"/>
  <c r="J40" i="157"/>
  <c r="I40" i="157"/>
  <c r="H40" i="157"/>
  <c r="G40" i="157"/>
  <c r="F40" i="157"/>
  <c r="R40" i="157" s="1"/>
  <c r="R39" i="157"/>
  <c r="R38" i="157"/>
  <c r="L32" i="157"/>
  <c r="I32" i="157"/>
  <c r="D32" i="157"/>
  <c r="M32" i="157" s="1"/>
  <c r="M31" i="157"/>
  <c r="J31" i="157"/>
  <c r="D31" i="157"/>
  <c r="N31" i="157" s="1"/>
  <c r="M30" i="157"/>
  <c r="D30" i="157"/>
  <c r="D29" i="157"/>
  <c r="O28" i="157"/>
  <c r="K28" i="157"/>
  <c r="I28" i="157"/>
  <c r="D28" i="157"/>
  <c r="L28" i="157" s="1"/>
  <c r="O26" i="157"/>
  <c r="D26" i="157"/>
  <c r="D24" i="157"/>
  <c r="D12" i="157"/>
  <c r="J12" i="157" s="1"/>
  <c r="D11" i="157"/>
  <c r="F11" i="157" s="1"/>
  <c r="K9" i="157"/>
  <c r="I9" i="157"/>
  <c r="D9" i="157"/>
  <c r="L9" i="157" s="1"/>
  <c r="P8" i="157"/>
  <c r="O8" i="157"/>
  <c r="K8" i="157"/>
  <c r="I8" i="157"/>
  <c r="H8" i="157"/>
  <c r="D8" i="157"/>
  <c r="P7" i="157"/>
  <c r="O7" i="157"/>
  <c r="K7" i="157"/>
  <c r="I7" i="157"/>
  <c r="G7" i="157"/>
  <c r="D7" i="157"/>
  <c r="O6" i="157"/>
  <c r="N6" i="157"/>
  <c r="K6" i="157"/>
  <c r="H6" i="157"/>
  <c r="G6" i="157"/>
  <c r="D6" i="157"/>
  <c r="D2" i="157"/>
  <c r="D1" i="157"/>
  <c r="D80" i="157" s="1"/>
  <c r="Q84" i="156"/>
  <c r="P84" i="156"/>
  <c r="O84" i="156"/>
  <c r="N84" i="156"/>
  <c r="M84" i="156"/>
  <c r="L84" i="156"/>
  <c r="K84" i="156"/>
  <c r="J84" i="156"/>
  <c r="I84" i="156"/>
  <c r="H84" i="156"/>
  <c r="G84" i="156"/>
  <c r="D78" i="156"/>
  <c r="Q77" i="156"/>
  <c r="P77" i="156"/>
  <c r="N77" i="156"/>
  <c r="D76" i="156"/>
  <c r="D73" i="156"/>
  <c r="K73" i="156" s="1"/>
  <c r="D62" i="156"/>
  <c r="D52" i="156"/>
  <c r="D49" i="156"/>
  <c r="K49" i="156" s="1"/>
  <c r="P47" i="156"/>
  <c r="O47" i="156"/>
  <c r="M47" i="156"/>
  <c r="L47" i="156"/>
  <c r="K47" i="156"/>
  <c r="I47" i="156"/>
  <c r="H47" i="156"/>
  <c r="G47" i="156"/>
  <c r="P45" i="156"/>
  <c r="O45" i="156"/>
  <c r="N45" i="156"/>
  <c r="M45" i="156"/>
  <c r="K45" i="156"/>
  <c r="J45" i="156"/>
  <c r="H45" i="156"/>
  <c r="G45" i="156"/>
  <c r="R41" i="156"/>
  <c r="Q40" i="156"/>
  <c r="P40" i="156"/>
  <c r="O40" i="156"/>
  <c r="N40" i="156"/>
  <c r="M40" i="156"/>
  <c r="L40" i="156"/>
  <c r="K40" i="156"/>
  <c r="J40" i="156"/>
  <c r="I40" i="156"/>
  <c r="H40" i="156"/>
  <c r="G40" i="156"/>
  <c r="F40" i="156"/>
  <c r="R39" i="156"/>
  <c r="R38" i="156"/>
  <c r="P30" i="156"/>
  <c r="J30" i="156"/>
  <c r="D30" i="156"/>
  <c r="O30" i="156" s="1"/>
  <c r="P27" i="156"/>
  <c r="J27" i="156"/>
  <c r="D27" i="156"/>
  <c r="O27" i="156" s="1"/>
  <c r="K26" i="156"/>
  <c r="D26" i="156"/>
  <c r="D24" i="156"/>
  <c r="P13" i="156"/>
  <c r="K13" i="156"/>
  <c r="J13" i="156"/>
  <c r="D13" i="156"/>
  <c r="D12" i="156"/>
  <c r="F9" i="156"/>
  <c r="D9" i="156"/>
  <c r="L9" i="156" s="1"/>
  <c r="D6" i="156"/>
  <c r="L3" i="156"/>
  <c r="K3" i="156"/>
  <c r="D3" i="156"/>
  <c r="D1" i="156"/>
  <c r="D56" i="156" s="1"/>
  <c r="Q84" i="155"/>
  <c r="P84" i="155"/>
  <c r="O84" i="155"/>
  <c r="N84" i="155"/>
  <c r="M84" i="155"/>
  <c r="L84" i="155"/>
  <c r="K84" i="155"/>
  <c r="J84" i="155"/>
  <c r="I84" i="155"/>
  <c r="H84" i="155"/>
  <c r="G84" i="155"/>
  <c r="D82" i="155"/>
  <c r="D80" i="155"/>
  <c r="D78" i="155"/>
  <c r="Q77" i="155"/>
  <c r="P77" i="155"/>
  <c r="N77" i="155"/>
  <c r="D76" i="155"/>
  <c r="K76" i="155" s="1"/>
  <c r="D73" i="155"/>
  <c r="K73" i="155" s="1"/>
  <c r="D62" i="155"/>
  <c r="D52" i="155"/>
  <c r="K52" i="155" s="1"/>
  <c r="D49" i="155"/>
  <c r="P47" i="155"/>
  <c r="O47" i="155"/>
  <c r="M47" i="155"/>
  <c r="L47" i="155"/>
  <c r="K47" i="155"/>
  <c r="I47" i="155"/>
  <c r="H47" i="155"/>
  <c r="G47" i="155"/>
  <c r="P45" i="155"/>
  <c r="O45" i="155"/>
  <c r="N45" i="155"/>
  <c r="M45" i="155"/>
  <c r="K45" i="155"/>
  <c r="J45" i="155"/>
  <c r="H45" i="155"/>
  <c r="G45" i="155"/>
  <c r="R41" i="155"/>
  <c r="Q40" i="155"/>
  <c r="P40" i="155"/>
  <c r="O40" i="155"/>
  <c r="N40" i="155"/>
  <c r="M40" i="155"/>
  <c r="L40" i="155"/>
  <c r="K40" i="155"/>
  <c r="J40" i="155"/>
  <c r="I40" i="155"/>
  <c r="H40" i="155"/>
  <c r="G40" i="155"/>
  <c r="F40" i="155"/>
  <c r="R39" i="155"/>
  <c r="R38" i="155"/>
  <c r="D36" i="155"/>
  <c r="O32" i="155"/>
  <c r="I32" i="155"/>
  <c r="D32" i="155"/>
  <c r="D30" i="155"/>
  <c r="N29" i="155"/>
  <c r="M29" i="155"/>
  <c r="H29" i="155"/>
  <c r="G29" i="155"/>
  <c r="D29" i="155"/>
  <c r="K27" i="155"/>
  <c r="D27" i="155"/>
  <c r="D26" i="155"/>
  <c r="M26" i="155" s="1"/>
  <c r="D24" i="155"/>
  <c r="N17" i="155"/>
  <c r="M17" i="155"/>
  <c r="H17" i="155"/>
  <c r="G17" i="155"/>
  <c r="D17" i="155"/>
  <c r="D15" i="155"/>
  <c r="F15" i="155" s="1"/>
  <c r="L15" i="155" s="1"/>
  <c r="D13" i="155"/>
  <c r="D12" i="155"/>
  <c r="P10" i="155"/>
  <c r="J10" i="155"/>
  <c r="D10" i="155"/>
  <c r="O10" i="155" s="1"/>
  <c r="P9" i="155"/>
  <c r="M9" i="155"/>
  <c r="L9" i="155"/>
  <c r="J9" i="155"/>
  <c r="G9" i="155"/>
  <c r="F9" i="155"/>
  <c r="D9" i="155"/>
  <c r="P7" i="155"/>
  <c r="J7" i="155"/>
  <c r="D7" i="155"/>
  <c r="O7" i="155" s="1"/>
  <c r="P6" i="155"/>
  <c r="M6" i="155"/>
  <c r="L6" i="155"/>
  <c r="J6" i="155"/>
  <c r="G6" i="155"/>
  <c r="F6" i="155"/>
  <c r="D6" i="155"/>
  <c r="P4" i="155"/>
  <c r="J4" i="155"/>
  <c r="D4" i="155"/>
  <c r="O4" i="155" s="1"/>
  <c r="P3" i="155"/>
  <c r="M3" i="155"/>
  <c r="L3" i="155"/>
  <c r="J3" i="155"/>
  <c r="G3" i="155"/>
  <c r="F3" i="155"/>
  <c r="D3" i="155"/>
  <c r="D1" i="155"/>
  <c r="D107" i="154"/>
  <c r="D104" i="154"/>
  <c r="D102" i="154"/>
  <c r="D101" i="154"/>
  <c r="D91" i="154"/>
  <c r="Q84" i="154"/>
  <c r="P84" i="154"/>
  <c r="O84" i="154"/>
  <c r="N84" i="154"/>
  <c r="M84" i="154"/>
  <c r="L84" i="154"/>
  <c r="K84" i="154"/>
  <c r="J84" i="154"/>
  <c r="I84" i="154"/>
  <c r="H84" i="154"/>
  <c r="G84" i="154"/>
  <c r="R82" i="154"/>
  <c r="D82" i="154"/>
  <c r="F82" i="154" s="1"/>
  <c r="D80" i="154"/>
  <c r="D78" i="154"/>
  <c r="Q77" i="154"/>
  <c r="P77" i="154"/>
  <c r="N77" i="154"/>
  <c r="K74" i="154"/>
  <c r="J74" i="154"/>
  <c r="D74" i="154"/>
  <c r="K73" i="154"/>
  <c r="H73" i="154"/>
  <c r="D73" i="154"/>
  <c r="D72" i="154"/>
  <c r="D70" i="154"/>
  <c r="H68" i="154"/>
  <c r="D68" i="154"/>
  <c r="K65" i="154"/>
  <c r="H65" i="154"/>
  <c r="D65" i="154"/>
  <c r="D64" i="154"/>
  <c r="D63" i="154"/>
  <c r="O62" i="154"/>
  <c r="D62" i="154"/>
  <c r="J62" i="154" s="1"/>
  <c r="D60" i="154"/>
  <c r="O56" i="154"/>
  <c r="N56" i="154"/>
  <c r="M56" i="154"/>
  <c r="I56" i="154"/>
  <c r="G56" i="154"/>
  <c r="D56" i="154"/>
  <c r="O54" i="154"/>
  <c r="N54" i="154"/>
  <c r="L54" i="154"/>
  <c r="H54" i="154"/>
  <c r="G54" i="154"/>
  <c r="F54" i="154"/>
  <c r="D54" i="154"/>
  <c r="I54" i="154" s="1"/>
  <c r="L53" i="154"/>
  <c r="J53" i="154"/>
  <c r="I53" i="154"/>
  <c r="G53" i="154"/>
  <c r="D53" i="154"/>
  <c r="K53" i="154" s="1"/>
  <c r="K52" i="154"/>
  <c r="J52" i="154"/>
  <c r="H52" i="154"/>
  <c r="D52" i="154"/>
  <c r="D50" i="154"/>
  <c r="D49" i="154"/>
  <c r="P47" i="154"/>
  <c r="O47" i="154"/>
  <c r="M47" i="154"/>
  <c r="L47" i="154"/>
  <c r="K47" i="154"/>
  <c r="I47" i="154"/>
  <c r="H47" i="154"/>
  <c r="G47" i="154"/>
  <c r="D46" i="154"/>
  <c r="F46" i="154" s="1"/>
  <c r="F47" i="154" s="1"/>
  <c r="P45" i="154"/>
  <c r="O45" i="154"/>
  <c r="N45" i="154"/>
  <c r="M45" i="154"/>
  <c r="K45" i="154"/>
  <c r="J45" i="154"/>
  <c r="H45" i="154"/>
  <c r="G45" i="154"/>
  <c r="R42" i="154"/>
  <c r="I42" i="154"/>
  <c r="I45" i="154" s="1"/>
  <c r="D42" i="154"/>
  <c r="R41" i="154"/>
  <c r="Q40" i="154"/>
  <c r="P40" i="154"/>
  <c r="O40" i="154"/>
  <c r="N40" i="154"/>
  <c r="M40" i="154"/>
  <c r="L40" i="154"/>
  <c r="K40" i="154"/>
  <c r="J40" i="154"/>
  <c r="I40" i="154"/>
  <c r="H40" i="154"/>
  <c r="G40" i="154"/>
  <c r="F40" i="154"/>
  <c r="R40" i="154" s="1"/>
  <c r="R39" i="154"/>
  <c r="R38" i="154"/>
  <c r="K30" i="154"/>
  <c r="J30" i="154"/>
  <c r="H30" i="154"/>
  <c r="D30" i="154"/>
  <c r="O30" i="154" s="1"/>
  <c r="N29" i="154"/>
  <c r="L29" i="154"/>
  <c r="K29" i="154"/>
  <c r="J29" i="154"/>
  <c r="G29" i="154"/>
  <c r="D29" i="154"/>
  <c r="P26" i="154"/>
  <c r="M26" i="154"/>
  <c r="J26" i="154"/>
  <c r="I26" i="154"/>
  <c r="F26" i="154"/>
  <c r="D26" i="154"/>
  <c r="K26" i="154" s="1"/>
  <c r="D24" i="154"/>
  <c r="L17" i="154"/>
  <c r="K17" i="154"/>
  <c r="J17" i="154"/>
  <c r="G17" i="154"/>
  <c r="D17" i="154"/>
  <c r="N17" i="154" s="1"/>
  <c r="L15" i="154"/>
  <c r="F15" i="154"/>
  <c r="D15" i="154"/>
  <c r="P13" i="154"/>
  <c r="K13" i="154"/>
  <c r="J13" i="154"/>
  <c r="H13" i="154"/>
  <c r="F13" i="154"/>
  <c r="D13" i="154"/>
  <c r="L13" i="154" s="1"/>
  <c r="L12" i="154"/>
  <c r="K12" i="154"/>
  <c r="D12" i="154"/>
  <c r="H12" i="154" s="1"/>
  <c r="R11" i="154"/>
  <c r="D11" i="154"/>
  <c r="F11" i="154" s="1"/>
  <c r="P10" i="154"/>
  <c r="M10" i="154"/>
  <c r="K10" i="154"/>
  <c r="J10" i="154"/>
  <c r="I10" i="154"/>
  <c r="G10" i="154"/>
  <c r="D10" i="154"/>
  <c r="O9" i="154"/>
  <c r="I9" i="154"/>
  <c r="G9" i="154"/>
  <c r="F9" i="154"/>
  <c r="D9" i="154"/>
  <c r="L9" i="154" s="1"/>
  <c r="M8" i="154"/>
  <c r="K8" i="154"/>
  <c r="D8" i="154"/>
  <c r="O8" i="154" s="1"/>
  <c r="P7" i="154"/>
  <c r="J7" i="154"/>
  <c r="I7" i="154"/>
  <c r="G7" i="154"/>
  <c r="D7" i="154"/>
  <c r="M7" i="154" s="1"/>
  <c r="M6" i="154"/>
  <c r="D6" i="154"/>
  <c r="D5" i="154"/>
  <c r="K4" i="154"/>
  <c r="J4" i="154"/>
  <c r="D4" i="154"/>
  <c r="K3" i="154"/>
  <c r="J3" i="154"/>
  <c r="D3" i="154"/>
  <c r="O3" i="154" s="1"/>
  <c r="D2" i="154"/>
  <c r="D1" i="154"/>
  <c r="D105" i="153"/>
  <c r="D104" i="153"/>
  <c r="Q84" i="153"/>
  <c r="P84" i="153"/>
  <c r="O84" i="153"/>
  <c r="N84" i="153"/>
  <c r="M84" i="153"/>
  <c r="L84" i="153"/>
  <c r="K84" i="153"/>
  <c r="J84" i="153"/>
  <c r="I84" i="153"/>
  <c r="H84" i="153"/>
  <c r="G84" i="153"/>
  <c r="D80" i="153"/>
  <c r="D78" i="153"/>
  <c r="Q77" i="153"/>
  <c r="P77" i="153"/>
  <c r="N77" i="153"/>
  <c r="D66" i="153"/>
  <c r="K66" i="153" s="1"/>
  <c r="D56" i="153"/>
  <c r="P47" i="153"/>
  <c r="O47" i="153"/>
  <c r="M47" i="153"/>
  <c r="L47" i="153"/>
  <c r="K47" i="153"/>
  <c r="I47" i="153"/>
  <c r="H47" i="153"/>
  <c r="G47" i="153"/>
  <c r="P45" i="153"/>
  <c r="O45" i="153"/>
  <c r="N45" i="153"/>
  <c r="M45" i="153"/>
  <c r="K45" i="153"/>
  <c r="J45" i="153"/>
  <c r="H45" i="153"/>
  <c r="G45" i="153"/>
  <c r="D43" i="153"/>
  <c r="R41" i="153"/>
  <c r="Q40" i="153"/>
  <c r="P40" i="153"/>
  <c r="O40" i="153"/>
  <c r="N40" i="153"/>
  <c r="M40" i="153"/>
  <c r="L40" i="153"/>
  <c r="K40" i="153"/>
  <c r="J40" i="153"/>
  <c r="I40" i="153"/>
  <c r="H40" i="153"/>
  <c r="G40" i="153"/>
  <c r="F40" i="153"/>
  <c r="R40" i="153" s="1"/>
  <c r="R39" i="153"/>
  <c r="R38" i="153"/>
  <c r="D32" i="153"/>
  <c r="D29" i="153"/>
  <c r="D17" i="153"/>
  <c r="D15" i="153"/>
  <c r="P9" i="153"/>
  <c r="J9" i="153"/>
  <c r="D9" i="153"/>
  <c r="P6" i="153"/>
  <c r="K6" i="153"/>
  <c r="J6" i="153"/>
  <c r="D6" i="153"/>
  <c r="P3" i="153"/>
  <c r="J3" i="153"/>
  <c r="D3" i="153"/>
  <c r="D1" i="153"/>
  <c r="D92" i="153" s="1"/>
  <c r="D108" i="152"/>
  <c r="D106" i="152"/>
  <c r="D96" i="152" s="1"/>
  <c r="Q84" i="152"/>
  <c r="P84" i="152"/>
  <c r="O84" i="152"/>
  <c r="N84" i="152"/>
  <c r="M84" i="152"/>
  <c r="L84" i="152"/>
  <c r="K84" i="152"/>
  <c r="J84" i="152"/>
  <c r="I84" i="152"/>
  <c r="H84" i="152"/>
  <c r="G84" i="152"/>
  <c r="Q77" i="152"/>
  <c r="P77" i="152"/>
  <c r="N77" i="152"/>
  <c r="D73" i="152"/>
  <c r="D67" i="152"/>
  <c r="D63" i="152"/>
  <c r="D62" i="152"/>
  <c r="D54" i="152"/>
  <c r="D50" i="152"/>
  <c r="P47" i="152"/>
  <c r="O47" i="152"/>
  <c r="M47" i="152"/>
  <c r="L47" i="152"/>
  <c r="K47" i="152"/>
  <c r="I47" i="152"/>
  <c r="H47" i="152"/>
  <c r="G47" i="152"/>
  <c r="P45" i="152"/>
  <c r="O45" i="152"/>
  <c r="N45" i="152"/>
  <c r="M45" i="152"/>
  <c r="K45" i="152"/>
  <c r="J45" i="152"/>
  <c r="H45" i="152"/>
  <c r="G45" i="152"/>
  <c r="R41" i="152"/>
  <c r="Q40" i="152"/>
  <c r="P40" i="152"/>
  <c r="O40" i="152"/>
  <c r="N40" i="152"/>
  <c r="M40" i="152"/>
  <c r="L40" i="152"/>
  <c r="K40" i="152"/>
  <c r="J40" i="152"/>
  <c r="I40" i="152"/>
  <c r="H40" i="152"/>
  <c r="G40" i="152"/>
  <c r="F40" i="152"/>
  <c r="R39" i="152"/>
  <c r="R38" i="152"/>
  <c r="P30" i="152"/>
  <c r="D30" i="152"/>
  <c r="D26" i="152"/>
  <c r="N17" i="152"/>
  <c r="D17" i="152"/>
  <c r="M13" i="152"/>
  <c r="D13" i="152"/>
  <c r="N13" i="152" s="1"/>
  <c r="D1" i="152"/>
  <c r="D81" i="152" s="1"/>
  <c r="Q84" i="151"/>
  <c r="P84" i="151"/>
  <c r="O84" i="151"/>
  <c r="N84" i="151"/>
  <c r="M84" i="151"/>
  <c r="L84" i="151"/>
  <c r="K84" i="151"/>
  <c r="J84" i="151"/>
  <c r="I84" i="151"/>
  <c r="H84" i="151"/>
  <c r="G84" i="151"/>
  <c r="D82" i="151"/>
  <c r="Q77" i="151"/>
  <c r="P77" i="151"/>
  <c r="N77" i="151"/>
  <c r="D57" i="151"/>
  <c r="D56" i="151"/>
  <c r="D49" i="151"/>
  <c r="J49" i="151" s="1"/>
  <c r="P47" i="151"/>
  <c r="O47" i="151"/>
  <c r="M47" i="151"/>
  <c r="L47" i="151"/>
  <c r="K47" i="151"/>
  <c r="I47" i="151"/>
  <c r="H47" i="151"/>
  <c r="G47" i="151"/>
  <c r="P45" i="151"/>
  <c r="O45" i="151"/>
  <c r="N45" i="151"/>
  <c r="M45" i="151"/>
  <c r="K45" i="151"/>
  <c r="J45" i="151"/>
  <c r="H45" i="151"/>
  <c r="G45" i="151"/>
  <c r="R41" i="151"/>
  <c r="R40" i="151"/>
  <c r="Q40" i="151"/>
  <c r="P40" i="151"/>
  <c r="O40" i="151"/>
  <c r="N40" i="151"/>
  <c r="M40" i="151"/>
  <c r="L40" i="151"/>
  <c r="K40" i="151"/>
  <c r="J40" i="151"/>
  <c r="I40" i="151"/>
  <c r="H40" i="151"/>
  <c r="G40" i="151"/>
  <c r="F40" i="151"/>
  <c r="R39" i="151"/>
  <c r="R38" i="151"/>
  <c r="M27" i="151"/>
  <c r="D27" i="151"/>
  <c r="M13" i="151"/>
  <c r="D13" i="151"/>
  <c r="J13" i="151" s="1"/>
  <c r="K6" i="151"/>
  <c r="D6" i="151"/>
  <c r="D3" i="151"/>
  <c r="D1" i="151"/>
  <c r="D78" i="151" s="1"/>
  <c r="Q84" i="150"/>
  <c r="P84" i="150"/>
  <c r="O84" i="150"/>
  <c r="N84" i="150"/>
  <c r="M84" i="150"/>
  <c r="L84" i="150"/>
  <c r="K84" i="150"/>
  <c r="J84" i="150"/>
  <c r="I84" i="150"/>
  <c r="H84" i="150"/>
  <c r="G84" i="150"/>
  <c r="Q77" i="150"/>
  <c r="P77" i="150"/>
  <c r="N77" i="150"/>
  <c r="D73" i="150"/>
  <c r="D60" i="150"/>
  <c r="N59" i="150"/>
  <c r="D59" i="150"/>
  <c r="D57" i="150"/>
  <c r="P47" i="150"/>
  <c r="O47" i="150"/>
  <c r="M47" i="150"/>
  <c r="L47" i="150"/>
  <c r="K47" i="150"/>
  <c r="I47" i="150"/>
  <c r="H47" i="150"/>
  <c r="G47" i="150"/>
  <c r="D46" i="150"/>
  <c r="P45" i="150"/>
  <c r="O45" i="150"/>
  <c r="N45" i="150"/>
  <c r="M45" i="150"/>
  <c r="K45" i="150"/>
  <c r="J45" i="150"/>
  <c r="H45" i="150"/>
  <c r="G45" i="150"/>
  <c r="D43" i="150"/>
  <c r="R41" i="150"/>
  <c r="Q40" i="150"/>
  <c r="P40" i="150"/>
  <c r="O40" i="150"/>
  <c r="N40" i="150"/>
  <c r="M40" i="150"/>
  <c r="L40" i="150"/>
  <c r="K40" i="150"/>
  <c r="J40" i="150"/>
  <c r="I40" i="150"/>
  <c r="H40" i="150"/>
  <c r="G40" i="150"/>
  <c r="F40" i="150"/>
  <c r="R39" i="150"/>
  <c r="R38" i="150"/>
  <c r="F36" i="150"/>
  <c r="D36" i="150"/>
  <c r="F32" i="150"/>
  <c r="D32" i="150"/>
  <c r="K32" i="150" s="1"/>
  <c r="D11" i="150"/>
  <c r="F11" i="150" s="1"/>
  <c r="D5" i="150"/>
  <c r="D1" i="150"/>
  <c r="D1" i="149"/>
  <c r="D3" i="149" s="1"/>
  <c r="H3" i="149" s="1"/>
  <c r="M3" i="149"/>
  <c r="D6" i="149"/>
  <c r="G6" i="149"/>
  <c r="N6" i="149"/>
  <c r="D7" i="149"/>
  <c r="D14" i="149"/>
  <c r="H14" i="149" s="1"/>
  <c r="K14" i="149"/>
  <c r="N14" i="149"/>
  <c r="P14" i="149"/>
  <c r="D16" i="149"/>
  <c r="D28" i="149"/>
  <c r="D31" i="149"/>
  <c r="H31" i="149" s="1"/>
  <c r="K31" i="149"/>
  <c r="N31" i="149"/>
  <c r="P31" i="149"/>
  <c r="D36" i="149"/>
  <c r="R38" i="149"/>
  <c r="R39" i="149"/>
  <c r="F40" i="149"/>
  <c r="G40" i="149"/>
  <c r="H40" i="149"/>
  <c r="I40" i="149"/>
  <c r="J40" i="149"/>
  <c r="K40" i="149"/>
  <c r="L40" i="149"/>
  <c r="M40" i="149"/>
  <c r="N40" i="149"/>
  <c r="O40" i="149"/>
  <c r="P40" i="149"/>
  <c r="Q40" i="149"/>
  <c r="R41" i="149"/>
  <c r="G45" i="149"/>
  <c r="H45" i="149"/>
  <c r="J45" i="149"/>
  <c r="K45" i="149"/>
  <c r="M45" i="149"/>
  <c r="N45" i="149"/>
  <c r="O45" i="149"/>
  <c r="P45" i="149"/>
  <c r="D46" i="149"/>
  <c r="G47" i="149"/>
  <c r="H47" i="149"/>
  <c r="I47" i="149"/>
  <c r="K47" i="149"/>
  <c r="L47" i="149"/>
  <c r="M47" i="149"/>
  <c r="O47" i="149"/>
  <c r="P47" i="149"/>
  <c r="D49" i="149"/>
  <c r="H49" i="149"/>
  <c r="J49" i="149"/>
  <c r="K49" i="149"/>
  <c r="D52" i="149"/>
  <c r="D56" i="149"/>
  <c r="D59" i="149"/>
  <c r="F59" i="149"/>
  <c r="Q59" i="149" s="1"/>
  <c r="G59" i="149"/>
  <c r="H59" i="149"/>
  <c r="I59" i="149"/>
  <c r="J59" i="149"/>
  <c r="K59" i="149"/>
  <c r="L59" i="149"/>
  <c r="M59" i="149"/>
  <c r="N59" i="149"/>
  <c r="O59" i="149"/>
  <c r="P59" i="149"/>
  <c r="D60" i="149"/>
  <c r="D61" i="149"/>
  <c r="F61" i="149"/>
  <c r="R61" i="149" s="1"/>
  <c r="D62" i="149"/>
  <c r="F62" i="149" s="1"/>
  <c r="G62" i="149"/>
  <c r="H62" i="149"/>
  <c r="I62" i="149"/>
  <c r="J62" i="149"/>
  <c r="K62" i="149"/>
  <c r="M62" i="149"/>
  <c r="N62" i="149"/>
  <c r="O62" i="149"/>
  <c r="P62" i="149"/>
  <c r="D63" i="149"/>
  <c r="F63" i="149" s="1"/>
  <c r="D64" i="149"/>
  <c r="F64" i="149" s="1"/>
  <c r="R64" i="149" s="1"/>
  <c r="D65" i="149"/>
  <c r="G65" i="149" s="1"/>
  <c r="F65" i="149"/>
  <c r="J65" i="149"/>
  <c r="K65" i="149"/>
  <c r="L65" i="149"/>
  <c r="D66" i="149"/>
  <c r="F66" i="149"/>
  <c r="G66" i="149"/>
  <c r="H66" i="149"/>
  <c r="I66" i="149"/>
  <c r="J66" i="149"/>
  <c r="K66" i="149"/>
  <c r="L66" i="149"/>
  <c r="D67" i="149"/>
  <c r="F67" i="149" s="1"/>
  <c r="H67" i="149"/>
  <c r="I67" i="149"/>
  <c r="J67" i="149"/>
  <c r="K67" i="149"/>
  <c r="D68" i="149"/>
  <c r="H68" i="149"/>
  <c r="R68" i="149" s="1"/>
  <c r="D69" i="149"/>
  <c r="F69" i="149" s="1"/>
  <c r="R69" i="149" s="1"/>
  <c r="D70" i="149"/>
  <c r="F70" i="149"/>
  <c r="D72" i="149"/>
  <c r="F72" i="149"/>
  <c r="D73" i="149"/>
  <c r="F73" i="149" s="1"/>
  <c r="G73" i="149"/>
  <c r="H73" i="149"/>
  <c r="I73" i="149"/>
  <c r="J73" i="149"/>
  <c r="K73" i="149"/>
  <c r="D74" i="149"/>
  <c r="D75" i="149"/>
  <c r="G75" i="149"/>
  <c r="K75" i="149"/>
  <c r="D76" i="149"/>
  <c r="J76" i="149" s="1"/>
  <c r="G76" i="149"/>
  <c r="H76" i="149"/>
  <c r="I76" i="149"/>
  <c r="K76" i="149"/>
  <c r="N77" i="149"/>
  <c r="P77" i="149"/>
  <c r="Q77" i="149"/>
  <c r="D78" i="149"/>
  <c r="H78" i="149" s="1"/>
  <c r="N78" i="149"/>
  <c r="D80" i="149"/>
  <c r="F80" i="149" s="1"/>
  <c r="R80" i="149"/>
  <c r="D81" i="149"/>
  <c r="D84" i="149" s="1"/>
  <c r="F81" i="149"/>
  <c r="R81" i="149" s="1"/>
  <c r="D82" i="149"/>
  <c r="F82" i="149" s="1"/>
  <c r="R82" i="149"/>
  <c r="D83" i="149"/>
  <c r="F83" i="149"/>
  <c r="R83" i="149" s="1"/>
  <c r="G84" i="149"/>
  <c r="H84" i="149"/>
  <c r="I84" i="149"/>
  <c r="J84" i="149"/>
  <c r="K84" i="149"/>
  <c r="L84" i="149"/>
  <c r="M84" i="149"/>
  <c r="N84" i="149"/>
  <c r="O84" i="149"/>
  <c r="P84" i="149"/>
  <c r="Q84" i="149"/>
  <c r="D89" i="149"/>
  <c r="F89" i="149" s="1"/>
  <c r="D90" i="149"/>
  <c r="H90" i="149" s="1"/>
  <c r="D91" i="149"/>
  <c r="F91" i="149" s="1"/>
  <c r="D92" i="149"/>
  <c r="Q92" i="149" s="1"/>
  <c r="D93" i="149"/>
  <c r="H95" i="149"/>
  <c r="D99" i="149"/>
  <c r="D100" i="149"/>
  <c r="D101" i="149"/>
  <c r="D102" i="149"/>
  <c r="D103" i="149"/>
  <c r="D104" i="149"/>
  <c r="D95" i="149" s="1"/>
  <c r="N95" i="149" s="1"/>
  <c r="D105" i="149"/>
  <c r="D106" i="149"/>
  <c r="D96" i="149" s="1"/>
  <c r="D107" i="149"/>
  <c r="D108" i="149"/>
  <c r="D109" i="149"/>
  <c r="D97" i="149" s="1"/>
  <c r="Q84" i="148"/>
  <c r="P84" i="148"/>
  <c r="O84" i="148"/>
  <c r="N84" i="148"/>
  <c r="M84" i="148"/>
  <c r="L84" i="148"/>
  <c r="K84" i="148"/>
  <c r="J84" i="148"/>
  <c r="I84" i="148"/>
  <c r="H84" i="148"/>
  <c r="G84" i="148"/>
  <c r="D80" i="148"/>
  <c r="Q77" i="148"/>
  <c r="P77" i="148"/>
  <c r="N77" i="148"/>
  <c r="D63" i="148"/>
  <c r="P47" i="148"/>
  <c r="O47" i="148"/>
  <c r="M47" i="148"/>
  <c r="L47" i="148"/>
  <c r="K47" i="148"/>
  <c r="I47" i="148"/>
  <c r="H47" i="148"/>
  <c r="G47" i="148"/>
  <c r="P45" i="148"/>
  <c r="O45" i="148"/>
  <c r="N45" i="148"/>
  <c r="M45" i="148"/>
  <c r="K45" i="148"/>
  <c r="J45" i="148"/>
  <c r="H45" i="148"/>
  <c r="G45" i="148"/>
  <c r="R41" i="148"/>
  <c r="Q40" i="148"/>
  <c r="P40" i="148"/>
  <c r="O40" i="148"/>
  <c r="N40" i="148"/>
  <c r="M40" i="148"/>
  <c r="L40" i="148"/>
  <c r="K40" i="148"/>
  <c r="J40" i="148"/>
  <c r="I40" i="148"/>
  <c r="H40" i="148"/>
  <c r="G40" i="148"/>
  <c r="F40" i="148"/>
  <c r="R39" i="148"/>
  <c r="R38" i="148"/>
  <c r="P28" i="148"/>
  <c r="D28" i="148"/>
  <c r="K28" i="148" s="1"/>
  <c r="D24" i="148"/>
  <c r="P16" i="148"/>
  <c r="D16" i="148"/>
  <c r="J16" i="148" s="1"/>
  <c r="M13" i="148"/>
  <c r="L13" i="148"/>
  <c r="D13" i="148"/>
  <c r="G13" i="148" s="1"/>
  <c r="M12" i="148"/>
  <c r="L12" i="148"/>
  <c r="D12" i="148"/>
  <c r="F12" i="148" s="1"/>
  <c r="D10" i="148"/>
  <c r="L10" i="148" s="1"/>
  <c r="D4" i="148"/>
  <c r="K4" i="148" s="1"/>
  <c r="D1" i="148"/>
  <c r="D56" i="148" s="1"/>
  <c r="Q84" i="147"/>
  <c r="P84" i="147"/>
  <c r="O84" i="147"/>
  <c r="N84" i="147"/>
  <c r="M84" i="147"/>
  <c r="L84" i="147"/>
  <c r="K84" i="147"/>
  <c r="J84" i="147"/>
  <c r="I84" i="147"/>
  <c r="H84" i="147"/>
  <c r="G84" i="147"/>
  <c r="Q77" i="147"/>
  <c r="P77" i="147"/>
  <c r="N77" i="147"/>
  <c r="D76" i="147"/>
  <c r="K76" i="147" s="1"/>
  <c r="D62" i="147"/>
  <c r="D52" i="147"/>
  <c r="K52" i="147" s="1"/>
  <c r="P47" i="147"/>
  <c r="O47" i="147"/>
  <c r="M47" i="147"/>
  <c r="L47" i="147"/>
  <c r="K47" i="147"/>
  <c r="I47" i="147"/>
  <c r="H47" i="147"/>
  <c r="G47" i="147"/>
  <c r="P45" i="147"/>
  <c r="O45" i="147"/>
  <c r="N45" i="147"/>
  <c r="M45" i="147"/>
  <c r="K45" i="147"/>
  <c r="J45" i="147"/>
  <c r="H45" i="147"/>
  <c r="G45" i="147"/>
  <c r="R41" i="147"/>
  <c r="Q40" i="147"/>
  <c r="P40" i="147"/>
  <c r="O40" i="147"/>
  <c r="N40" i="147"/>
  <c r="M40" i="147"/>
  <c r="L40" i="147"/>
  <c r="K40" i="147"/>
  <c r="J40" i="147"/>
  <c r="I40" i="147"/>
  <c r="H40" i="147"/>
  <c r="G40" i="147"/>
  <c r="F40" i="147"/>
  <c r="R39" i="147"/>
  <c r="R38" i="147"/>
  <c r="D29" i="147"/>
  <c r="P29" i="147" s="1"/>
  <c r="D17" i="147"/>
  <c r="P17" i="147" s="1"/>
  <c r="D15" i="147"/>
  <c r="D1" i="147"/>
  <c r="D80" i="147" s="1"/>
  <c r="Q84" i="146"/>
  <c r="P84" i="146"/>
  <c r="O84" i="146"/>
  <c r="N84" i="146"/>
  <c r="M84" i="146"/>
  <c r="L84" i="146"/>
  <c r="K84" i="146"/>
  <c r="J84" i="146"/>
  <c r="I84" i="146"/>
  <c r="H84" i="146"/>
  <c r="G84" i="146"/>
  <c r="Q77" i="146"/>
  <c r="P77" i="146"/>
  <c r="N77" i="146"/>
  <c r="D55" i="146"/>
  <c r="D50" i="146"/>
  <c r="D49" i="146"/>
  <c r="P47" i="146"/>
  <c r="O47" i="146"/>
  <c r="M47" i="146"/>
  <c r="L47" i="146"/>
  <c r="K47" i="146"/>
  <c r="I47" i="146"/>
  <c r="H47" i="146"/>
  <c r="G47" i="146"/>
  <c r="D46" i="146"/>
  <c r="P45" i="146"/>
  <c r="O45" i="146"/>
  <c r="N45" i="146"/>
  <c r="M45" i="146"/>
  <c r="K45" i="146"/>
  <c r="J45" i="146"/>
  <c r="H45" i="146"/>
  <c r="G45" i="146"/>
  <c r="R41" i="146"/>
  <c r="Q40" i="146"/>
  <c r="P40" i="146"/>
  <c r="O40" i="146"/>
  <c r="N40" i="146"/>
  <c r="M40" i="146"/>
  <c r="L40" i="146"/>
  <c r="K40" i="146"/>
  <c r="J40" i="146"/>
  <c r="I40" i="146"/>
  <c r="H40" i="146"/>
  <c r="G40" i="146"/>
  <c r="F40" i="146"/>
  <c r="R40" i="146" s="1"/>
  <c r="R39" i="146"/>
  <c r="R38" i="146"/>
  <c r="M30" i="146"/>
  <c r="D30" i="146"/>
  <c r="P30" i="146" s="1"/>
  <c r="D28" i="146"/>
  <c r="O26" i="146"/>
  <c r="D26" i="146"/>
  <c r="I26" i="146" s="1"/>
  <c r="D24" i="146"/>
  <c r="F24" i="146" s="1"/>
  <c r="N16" i="146"/>
  <c r="D16" i="146"/>
  <c r="D14" i="146"/>
  <c r="M12" i="146"/>
  <c r="D12" i="146"/>
  <c r="D10" i="146"/>
  <c r="D9" i="146"/>
  <c r="K8" i="146"/>
  <c r="D8" i="146"/>
  <c r="K7" i="146"/>
  <c r="D7" i="146"/>
  <c r="P7" i="146" s="1"/>
  <c r="K6" i="146"/>
  <c r="D6" i="146"/>
  <c r="O6" i="146" s="1"/>
  <c r="K5" i="146"/>
  <c r="D5" i="146"/>
  <c r="D2" i="146"/>
  <c r="D1" i="146"/>
  <c r="D56" i="146" s="1"/>
  <c r="I56" i="146" s="1"/>
  <c r="Q84" i="145"/>
  <c r="P84" i="145"/>
  <c r="O84" i="145"/>
  <c r="N84" i="145"/>
  <c r="M84" i="145"/>
  <c r="L84" i="145"/>
  <c r="K84" i="145"/>
  <c r="J84" i="145"/>
  <c r="I84" i="145"/>
  <c r="H84" i="145"/>
  <c r="G84" i="145"/>
  <c r="Q77" i="145"/>
  <c r="P77" i="145"/>
  <c r="N77" i="145"/>
  <c r="D50" i="145"/>
  <c r="P47" i="145"/>
  <c r="O47" i="145"/>
  <c r="M47" i="145"/>
  <c r="L47" i="145"/>
  <c r="K47" i="145"/>
  <c r="I47" i="145"/>
  <c r="H47" i="145"/>
  <c r="G47" i="145"/>
  <c r="P45" i="145"/>
  <c r="O45" i="145"/>
  <c r="N45" i="145"/>
  <c r="M45" i="145"/>
  <c r="K45" i="145"/>
  <c r="J45" i="145"/>
  <c r="H45" i="145"/>
  <c r="G45" i="145"/>
  <c r="R41" i="145"/>
  <c r="Q40" i="145"/>
  <c r="P40" i="145"/>
  <c r="O40" i="145"/>
  <c r="N40" i="145"/>
  <c r="M40" i="145"/>
  <c r="L40" i="145"/>
  <c r="K40" i="145"/>
  <c r="J40" i="145"/>
  <c r="I40" i="145"/>
  <c r="H40" i="145"/>
  <c r="G40" i="145"/>
  <c r="F40" i="145"/>
  <c r="R39" i="145"/>
  <c r="R38" i="145"/>
  <c r="D13" i="145"/>
  <c r="D12" i="145"/>
  <c r="D9" i="145"/>
  <c r="G8" i="145"/>
  <c r="D8" i="145"/>
  <c r="M8" i="145" s="1"/>
  <c r="P6" i="145"/>
  <c r="N6" i="145"/>
  <c r="H6" i="145"/>
  <c r="D6" i="145"/>
  <c r="K6" i="145" s="1"/>
  <c r="D1" i="145"/>
  <c r="Q84" i="144"/>
  <c r="P84" i="144"/>
  <c r="O84" i="144"/>
  <c r="N84" i="144"/>
  <c r="M84" i="144"/>
  <c r="L84" i="144"/>
  <c r="K84" i="144"/>
  <c r="J84" i="144"/>
  <c r="I84" i="144"/>
  <c r="H84" i="144"/>
  <c r="G84" i="144"/>
  <c r="D78" i="144"/>
  <c r="Q77" i="144"/>
  <c r="P77" i="144"/>
  <c r="N77" i="144"/>
  <c r="D76" i="144"/>
  <c r="D73" i="144"/>
  <c r="K73" i="144" s="1"/>
  <c r="D62" i="144"/>
  <c r="D52" i="144"/>
  <c r="K52" i="144" s="1"/>
  <c r="D49" i="144"/>
  <c r="K49" i="144" s="1"/>
  <c r="P47" i="144"/>
  <c r="O47" i="144"/>
  <c r="M47" i="144"/>
  <c r="L47" i="144"/>
  <c r="K47" i="144"/>
  <c r="I47" i="144"/>
  <c r="H47" i="144"/>
  <c r="G47" i="144"/>
  <c r="P45" i="144"/>
  <c r="O45" i="144"/>
  <c r="N45" i="144"/>
  <c r="M45" i="144"/>
  <c r="K45" i="144"/>
  <c r="J45" i="144"/>
  <c r="H45" i="144"/>
  <c r="G45" i="144"/>
  <c r="R41" i="144"/>
  <c r="Q40" i="144"/>
  <c r="P40" i="144"/>
  <c r="O40" i="144"/>
  <c r="N40" i="144"/>
  <c r="M40" i="144"/>
  <c r="L40" i="144"/>
  <c r="K40" i="144"/>
  <c r="J40" i="144"/>
  <c r="I40" i="144"/>
  <c r="H40" i="144"/>
  <c r="G40" i="144"/>
  <c r="F40" i="144"/>
  <c r="R39" i="144"/>
  <c r="R38" i="144"/>
  <c r="D29" i="144"/>
  <c r="K29" i="144" s="1"/>
  <c r="D17" i="144"/>
  <c r="K17" i="144" s="1"/>
  <c r="D15" i="144"/>
  <c r="P9" i="144"/>
  <c r="J9" i="144"/>
  <c r="D9" i="144"/>
  <c r="O9" i="144" s="1"/>
  <c r="P6" i="144"/>
  <c r="J6" i="144"/>
  <c r="D6" i="144"/>
  <c r="O6" i="144" s="1"/>
  <c r="P3" i="144"/>
  <c r="J3" i="144"/>
  <c r="D3" i="144"/>
  <c r="O3" i="144" s="1"/>
  <c r="D1" i="144"/>
  <c r="D104" i="144" s="1"/>
  <c r="Q84" i="143"/>
  <c r="P84" i="143"/>
  <c r="O84" i="143"/>
  <c r="N84" i="143"/>
  <c r="M84" i="143"/>
  <c r="L84" i="143"/>
  <c r="K84" i="143"/>
  <c r="J84" i="143"/>
  <c r="I84" i="143"/>
  <c r="H84" i="143"/>
  <c r="G84" i="143"/>
  <c r="Q77" i="143"/>
  <c r="P77" i="143"/>
  <c r="N77" i="143"/>
  <c r="D67" i="143"/>
  <c r="P47" i="143"/>
  <c r="O47" i="143"/>
  <c r="M47" i="143"/>
  <c r="L47" i="143"/>
  <c r="K47" i="143"/>
  <c r="I47" i="143"/>
  <c r="H47" i="143"/>
  <c r="G47" i="143"/>
  <c r="P45" i="143"/>
  <c r="O45" i="143"/>
  <c r="N45" i="143"/>
  <c r="M45" i="143"/>
  <c r="K45" i="143"/>
  <c r="J45" i="143"/>
  <c r="H45" i="143"/>
  <c r="G45" i="143"/>
  <c r="R41" i="143"/>
  <c r="Q40" i="143"/>
  <c r="P40" i="143"/>
  <c r="O40" i="143"/>
  <c r="N40" i="143"/>
  <c r="M40" i="143"/>
  <c r="L40" i="143"/>
  <c r="K40" i="143"/>
  <c r="J40" i="143"/>
  <c r="I40" i="143"/>
  <c r="H40" i="143"/>
  <c r="G40" i="143"/>
  <c r="F40" i="143"/>
  <c r="R39" i="143"/>
  <c r="R38" i="143"/>
  <c r="D7" i="143"/>
  <c r="D1" i="143"/>
  <c r="D101" i="142"/>
  <c r="Q84" i="142"/>
  <c r="P84" i="142"/>
  <c r="O84" i="142"/>
  <c r="N84" i="142"/>
  <c r="M84" i="142"/>
  <c r="L84" i="142"/>
  <c r="K84" i="142"/>
  <c r="J84" i="142"/>
  <c r="I84" i="142"/>
  <c r="H84" i="142"/>
  <c r="G84" i="142"/>
  <c r="D82" i="142"/>
  <c r="Q77" i="142"/>
  <c r="P77" i="142"/>
  <c r="N77" i="142"/>
  <c r="D56" i="142"/>
  <c r="P47" i="142"/>
  <c r="O47" i="142"/>
  <c r="M47" i="142"/>
  <c r="L47" i="142"/>
  <c r="K47" i="142"/>
  <c r="I47" i="142"/>
  <c r="H47" i="142"/>
  <c r="G47" i="142"/>
  <c r="P45" i="142"/>
  <c r="O45" i="142"/>
  <c r="N45" i="142"/>
  <c r="M45" i="142"/>
  <c r="K45" i="142"/>
  <c r="J45" i="142"/>
  <c r="H45" i="142"/>
  <c r="G45" i="142"/>
  <c r="R41" i="142"/>
  <c r="Q40" i="142"/>
  <c r="P40" i="142"/>
  <c r="O40" i="142"/>
  <c r="N40" i="142"/>
  <c r="M40" i="142"/>
  <c r="L40" i="142"/>
  <c r="K40" i="142"/>
  <c r="J40" i="142"/>
  <c r="I40" i="142"/>
  <c r="H40" i="142"/>
  <c r="G40" i="142"/>
  <c r="F40" i="142"/>
  <c r="R40" i="142" s="1"/>
  <c r="R39" i="142"/>
  <c r="R38" i="142"/>
  <c r="D33" i="142"/>
  <c r="M33" i="142" s="1"/>
  <c r="F30" i="142"/>
  <c r="D30" i="142"/>
  <c r="L27" i="142"/>
  <c r="D27" i="142"/>
  <c r="F26" i="142"/>
  <c r="D26" i="142"/>
  <c r="F24" i="142"/>
  <c r="D24" i="142"/>
  <c r="L13" i="142"/>
  <c r="K13" i="142"/>
  <c r="D13" i="142"/>
  <c r="F12" i="142"/>
  <c r="D12" i="142"/>
  <c r="L12" i="142" s="1"/>
  <c r="D10" i="142"/>
  <c r="J10" i="142" s="1"/>
  <c r="K7" i="142"/>
  <c r="J7" i="142"/>
  <c r="D7" i="142"/>
  <c r="G6" i="142"/>
  <c r="F6" i="142"/>
  <c r="D6" i="142"/>
  <c r="M6" i="142" s="1"/>
  <c r="D4" i="142"/>
  <c r="P4" i="142" s="1"/>
  <c r="P3" i="142"/>
  <c r="M3" i="142"/>
  <c r="L3" i="142"/>
  <c r="J3" i="142"/>
  <c r="G3" i="142"/>
  <c r="F3" i="142"/>
  <c r="D3" i="142"/>
  <c r="O3" i="142" s="1"/>
  <c r="D1" i="142"/>
  <c r="D93" i="141"/>
  <c r="Q84" i="141"/>
  <c r="P84" i="141"/>
  <c r="O84" i="141"/>
  <c r="N84" i="141"/>
  <c r="M84" i="141"/>
  <c r="L84" i="141"/>
  <c r="K84" i="141"/>
  <c r="J84" i="141"/>
  <c r="I84" i="141"/>
  <c r="H84" i="141"/>
  <c r="G84" i="141"/>
  <c r="D82" i="141"/>
  <c r="D81" i="141"/>
  <c r="Q77" i="141"/>
  <c r="P77" i="141"/>
  <c r="N77" i="141"/>
  <c r="D72" i="141"/>
  <c r="D70" i="141"/>
  <c r="R68" i="141"/>
  <c r="D68" i="141"/>
  <c r="H68" i="141" s="1"/>
  <c r="D65" i="141"/>
  <c r="D61" i="141"/>
  <c r="F61" i="141" s="1"/>
  <c r="P47" i="141"/>
  <c r="O47" i="141"/>
  <c r="M47" i="141"/>
  <c r="L47" i="141"/>
  <c r="K47" i="141"/>
  <c r="I47" i="141"/>
  <c r="H47" i="141"/>
  <c r="G47" i="141"/>
  <c r="P45" i="141"/>
  <c r="O45" i="141"/>
  <c r="N45" i="141"/>
  <c r="M45" i="141"/>
  <c r="K45" i="141"/>
  <c r="J45" i="141"/>
  <c r="H45" i="141"/>
  <c r="G45" i="141"/>
  <c r="D44" i="141"/>
  <c r="R41" i="141"/>
  <c r="Q40" i="141"/>
  <c r="P40" i="141"/>
  <c r="O40" i="141"/>
  <c r="N40" i="141"/>
  <c r="M40" i="141"/>
  <c r="L40" i="141"/>
  <c r="K40" i="141"/>
  <c r="J40" i="141"/>
  <c r="I40" i="141"/>
  <c r="H40" i="141"/>
  <c r="G40" i="141"/>
  <c r="F40" i="141"/>
  <c r="R39" i="141"/>
  <c r="R38" i="141"/>
  <c r="O31" i="141"/>
  <c r="D31" i="141"/>
  <c r="I30" i="141"/>
  <c r="H30" i="141"/>
  <c r="G30" i="141"/>
  <c r="D30" i="141"/>
  <c r="N30" i="141" s="1"/>
  <c r="M26" i="141"/>
  <c r="I26" i="141"/>
  <c r="F26" i="141"/>
  <c r="D26" i="141"/>
  <c r="O26" i="141" s="1"/>
  <c r="D24" i="141"/>
  <c r="F24" i="141" s="1"/>
  <c r="D15" i="141"/>
  <c r="D14" i="141"/>
  <c r="L13" i="141"/>
  <c r="K13" i="141"/>
  <c r="I13" i="141"/>
  <c r="G13" i="141"/>
  <c r="D13" i="141"/>
  <c r="N13" i="141" s="1"/>
  <c r="D11" i="141"/>
  <c r="D10" i="141"/>
  <c r="G10" i="141" s="1"/>
  <c r="P6" i="141"/>
  <c r="H6" i="141"/>
  <c r="F6" i="141"/>
  <c r="D6" i="141"/>
  <c r="L6" i="141" s="1"/>
  <c r="N3" i="141"/>
  <c r="L3" i="141"/>
  <c r="D3" i="141"/>
  <c r="D1" i="141"/>
  <c r="D104" i="140"/>
  <c r="Q84" i="140"/>
  <c r="P84" i="140"/>
  <c r="O84" i="140"/>
  <c r="N84" i="140"/>
  <c r="M84" i="140"/>
  <c r="L84" i="140"/>
  <c r="K84" i="140"/>
  <c r="J84" i="140"/>
  <c r="I84" i="140"/>
  <c r="H84" i="140"/>
  <c r="G84" i="140"/>
  <c r="Q77" i="140"/>
  <c r="P77" i="140"/>
  <c r="N77" i="140"/>
  <c r="D76" i="140"/>
  <c r="K76" i="140" s="1"/>
  <c r="D69" i="140"/>
  <c r="F69" i="140" s="1"/>
  <c r="D64" i="140"/>
  <c r="F64" i="140" s="1"/>
  <c r="D62" i="140"/>
  <c r="K62" i="140" s="1"/>
  <c r="D59" i="140"/>
  <c r="D56" i="140"/>
  <c r="D52" i="140"/>
  <c r="G52" i="140" s="1"/>
  <c r="P47" i="140"/>
  <c r="O47" i="140"/>
  <c r="M47" i="140"/>
  <c r="L47" i="140"/>
  <c r="K47" i="140"/>
  <c r="I47" i="140"/>
  <c r="H47" i="140"/>
  <c r="G47" i="140"/>
  <c r="P45" i="140"/>
  <c r="O45" i="140"/>
  <c r="N45" i="140"/>
  <c r="M45" i="140"/>
  <c r="K45" i="140"/>
  <c r="J45" i="140"/>
  <c r="H45" i="140"/>
  <c r="G45" i="140"/>
  <c r="R41" i="140"/>
  <c r="Q40" i="140"/>
  <c r="P40" i="140"/>
  <c r="O40" i="140"/>
  <c r="N40" i="140"/>
  <c r="M40" i="140"/>
  <c r="L40" i="140"/>
  <c r="K40" i="140"/>
  <c r="J40" i="140"/>
  <c r="I40" i="140"/>
  <c r="H40" i="140"/>
  <c r="G40" i="140"/>
  <c r="F40" i="140"/>
  <c r="R40" i="140" s="1"/>
  <c r="R39" i="140"/>
  <c r="R38" i="140"/>
  <c r="D30" i="140"/>
  <c r="K29" i="140"/>
  <c r="D29" i="140"/>
  <c r="O27" i="140"/>
  <c r="K27" i="140"/>
  <c r="D27" i="140"/>
  <c r="D26" i="140"/>
  <c r="D24" i="140"/>
  <c r="K17" i="140"/>
  <c r="D17" i="140"/>
  <c r="D15" i="140"/>
  <c r="O13" i="140"/>
  <c r="K13" i="140"/>
  <c r="D13" i="140"/>
  <c r="D12" i="140"/>
  <c r="D1" i="140"/>
  <c r="D82" i="140" s="1"/>
  <c r="Q84" i="139"/>
  <c r="P84" i="139"/>
  <c r="O84" i="139"/>
  <c r="N84" i="139"/>
  <c r="M84" i="139"/>
  <c r="L84" i="139"/>
  <c r="K84" i="139"/>
  <c r="J84" i="139"/>
  <c r="I84" i="139"/>
  <c r="H84" i="139"/>
  <c r="G84" i="139"/>
  <c r="Q77" i="139"/>
  <c r="P77" i="139"/>
  <c r="N77" i="139"/>
  <c r="P47" i="139"/>
  <c r="O47" i="139"/>
  <c r="M47" i="139"/>
  <c r="L47" i="139"/>
  <c r="K47" i="139"/>
  <c r="I47" i="139"/>
  <c r="H47" i="139"/>
  <c r="G47" i="139"/>
  <c r="P45" i="139"/>
  <c r="O45" i="139"/>
  <c r="N45" i="139"/>
  <c r="M45" i="139"/>
  <c r="K45" i="139"/>
  <c r="J45" i="139"/>
  <c r="H45" i="139"/>
  <c r="G45" i="139"/>
  <c r="R41" i="139"/>
  <c r="Q40" i="139"/>
  <c r="P40" i="139"/>
  <c r="O40" i="139"/>
  <c r="N40" i="139"/>
  <c r="M40" i="139"/>
  <c r="L40" i="139"/>
  <c r="K40" i="139"/>
  <c r="J40" i="139"/>
  <c r="I40" i="139"/>
  <c r="H40" i="139"/>
  <c r="G40" i="139"/>
  <c r="F40" i="139"/>
  <c r="R39" i="139"/>
  <c r="R38" i="139"/>
  <c r="D1" i="139"/>
  <c r="Q84" i="138"/>
  <c r="P84" i="138"/>
  <c r="O84" i="138"/>
  <c r="N84" i="138"/>
  <c r="M84" i="138"/>
  <c r="L84" i="138"/>
  <c r="K84" i="138"/>
  <c r="J84" i="138"/>
  <c r="I84" i="138"/>
  <c r="H84" i="138"/>
  <c r="G84" i="138"/>
  <c r="Q77" i="138"/>
  <c r="P77" i="138"/>
  <c r="N77" i="138"/>
  <c r="P47" i="138"/>
  <c r="O47" i="138"/>
  <c r="M47" i="138"/>
  <c r="L47" i="138"/>
  <c r="K47" i="138"/>
  <c r="I47" i="138"/>
  <c r="H47" i="138"/>
  <c r="G47" i="138"/>
  <c r="P45" i="138"/>
  <c r="O45" i="138"/>
  <c r="N45" i="138"/>
  <c r="M45" i="138"/>
  <c r="K45" i="138"/>
  <c r="J45" i="138"/>
  <c r="H45" i="138"/>
  <c r="G45" i="138"/>
  <c r="R41" i="138"/>
  <c r="Q40" i="138"/>
  <c r="P40" i="138"/>
  <c r="O40" i="138"/>
  <c r="N40" i="138"/>
  <c r="M40" i="138"/>
  <c r="L40" i="138"/>
  <c r="K40" i="138"/>
  <c r="J40" i="138"/>
  <c r="I40" i="138"/>
  <c r="H40" i="138"/>
  <c r="G40" i="138"/>
  <c r="F40" i="138"/>
  <c r="R39" i="138"/>
  <c r="R38" i="138"/>
  <c r="D1" i="138"/>
  <c r="D76" i="138" s="1"/>
  <c r="G49" i="238" l="1"/>
  <c r="L49" i="238"/>
  <c r="F49" i="238"/>
  <c r="I49" i="238"/>
  <c r="K49" i="238"/>
  <c r="J49" i="238"/>
  <c r="H49" i="238"/>
  <c r="D17" i="238"/>
  <c r="D2" i="238"/>
  <c r="D5" i="238"/>
  <c r="D33" i="238"/>
  <c r="D65" i="238"/>
  <c r="D14" i="238"/>
  <c r="D31" i="238"/>
  <c r="D109" i="238"/>
  <c r="D97" i="238" s="1"/>
  <c r="D103" i="238"/>
  <c r="D93" i="238"/>
  <c r="D90" i="238"/>
  <c r="D67" i="238"/>
  <c r="D106" i="238"/>
  <c r="D96" i="238" s="1"/>
  <c r="D100" i="238"/>
  <c r="D75" i="238"/>
  <c r="D63" i="238"/>
  <c r="D60" i="238"/>
  <c r="D57" i="238"/>
  <c r="D54" i="238"/>
  <c r="D51" i="238"/>
  <c r="D105" i="238"/>
  <c r="D99" i="238"/>
  <c r="D92" i="238"/>
  <c r="D89" i="238"/>
  <c r="D66" i="238"/>
  <c r="D43" i="238"/>
  <c r="D108" i="238"/>
  <c r="D81" i="238"/>
  <c r="D62" i="238"/>
  <c r="D59" i="238"/>
  <c r="D53" i="238"/>
  <c r="D52" i="238"/>
  <c r="D32" i="238"/>
  <c r="D11" i="238"/>
  <c r="D8" i="238"/>
  <c r="D107" i="238"/>
  <c r="D91" i="238"/>
  <c r="D80" i="238"/>
  <c r="D70" i="238"/>
  <c r="D104" i="238"/>
  <c r="D95" i="238" s="1"/>
  <c r="D73" i="238"/>
  <c r="D69" i="238"/>
  <c r="D64" i="238"/>
  <c r="D55" i="238"/>
  <c r="D50" i="238"/>
  <c r="D71" i="238" s="1"/>
  <c r="D102" i="238"/>
  <c r="D83" i="238"/>
  <c r="D74" i="238"/>
  <c r="D61" i="238"/>
  <c r="D46" i="238"/>
  <c r="D44" i="238"/>
  <c r="D30" i="238"/>
  <c r="D27" i="238"/>
  <c r="D26" i="238"/>
  <c r="D24" i="238"/>
  <c r="D13" i="238"/>
  <c r="D12" i="238"/>
  <c r="D101" i="238"/>
  <c r="D82" i="238"/>
  <c r="D78" i="238"/>
  <c r="D72" i="238"/>
  <c r="D68" i="238"/>
  <c r="D58" i="238"/>
  <c r="D56" i="238"/>
  <c r="D36" i="238"/>
  <c r="D9" i="238"/>
  <c r="D3" i="238"/>
  <c r="D6" i="238"/>
  <c r="D15" i="238"/>
  <c r="R40" i="238"/>
  <c r="D76" i="238"/>
  <c r="D10" i="238"/>
  <c r="D42" i="238"/>
  <c r="D29" i="238"/>
  <c r="D4" i="238"/>
  <c r="D7" i="238"/>
  <c r="D16" i="238"/>
  <c r="D28" i="238"/>
  <c r="O13" i="237"/>
  <c r="I13" i="237"/>
  <c r="L13" i="237"/>
  <c r="F13" i="237"/>
  <c r="M13" i="237"/>
  <c r="K13" i="237"/>
  <c r="P13" i="237"/>
  <c r="G13" i="237"/>
  <c r="J13" i="237"/>
  <c r="H13" i="237"/>
  <c r="Q13" i="237" s="1"/>
  <c r="N13" i="237"/>
  <c r="N55" i="237"/>
  <c r="H55" i="237"/>
  <c r="K55" i="237"/>
  <c r="L55" i="237"/>
  <c r="J55" i="237"/>
  <c r="I55" i="237"/>
  <c r="P55" i="237"/>
  <c r="G55" i="237"/>
  <c r="L76" i="237"/>
  <c r="F76" i="237"/>
  <c r="M76" i="237" s="1"/>
  <c r="I76" i="237"/>
  <c r="K76" i="237"/>
  <c r="J76" i="237"/>
  <c r="H76" i="237"/>
  <c r="R76" i="237" s="1"/>
  <c r="G76" i="237"/>
  <c r="D8" i="237"/>
  <c r="F9" i="237"/>
  <c r="Q9" i="237" s="1"/>
  <c r="O9" i="237"/>
  <c r="D11" i="237"/>
  <c r="F27" i="237"/>
  <c r="Q27" i="237" s="1"/>
  <c r="M55" i="237"/>
  <c r="D80" i="237"/>
  <c r="F70" i="237"/>
  <c r="L70" i="237" s="1"/>
  <c r="R70" i="237" s="1"/>
  <c r="D109" i="237"/>
  <c r="D97" i="237" s="1"/>
  <c r="D103" i="237"/>
  <c r="D93" i="237"/>
  <c r="D90" i="237"/>
  <c r="D105" i="237"/>
  <c r="D99" i="237"/>
  <c r="D92" i="237"/>
  <c r="D89" i="237"/>
  <c r="D66" i="237"/>
  <c r="D43" i="237"/>
  <c r="D107" i="237"/>
  <c r="D91" i="237"/>
  <c r="D78" i="237"/>
  <c r="D75" i="237"/>
  <c r="D69" i="237"/>
  <c r="D64" i="237"/>
  <c r="D61" i="237"/>
  <c r="D59" i="237"/>
  <c r="D58" i="237"/>
  <c r="D57" i="237"/>
  <c r="D51" i="237"/>
  <c r="D44" i="237"/>
  <c r="D36" i="237"/>
  <c r="D33" i="237"/>
  <c r="D32" i="237"/>
  <c r="D31" i="237"/>
  <c r="D28" i="237"/>
  <c r="D100" i="237"/>
  <c r="D82" i="237"/>
  <c r="D74" i="237"/>
  <c r="D50" i="237"/>
  <c r="D30" i="237"/>
  <c r="D29" i="237"/>
  <c r="D24" i="237"/>
  <c r="D17" i="237"/>
  <c r="D15" i="237"/>
  <c r="D108" i="237"/>
  <c r="D73" i="237"/>
  <c r="D62" i="237"/>
  <c r="D56" i="237"/>
  <c r="D49" i="237"/>
  <c r="D106" i="237"/>
  <c r="D96" i="237" s="1"/>
  <c r="D81" i="237"/>
  <c r="D68" i="237"/>
  <c r="D46" i="237"/>
  <c r="D104" i="237"/>
  <c r="D95" i="237" s="1"/>
  <c r="D72" i="237"/>
  <c r="D67" i="237"/>
  <c r="D54" i="237"/>
  <c r="D53" i="237"/>
  <c r="D26" i="237"/>
  <c r="D10" i="237"/>
  <c r="D7" i="237"/>
  <c r="D4" i="237"/>
  <c r="D5" i="237"/>
  <c r="D6" i="237"/>
  <c r="H9" i="237"/>
  <c r="D14" i="237"/>
  <c r="D16" i="237"/>
  <c r="I27" i="237"/>
  <c r="O55" i="237"/>
  <c r="D63" i="237"/>
  <c r="D102" i="237"/>
  <c r="P9" i="237"/>
  <c r="J9" i="237"/>
  <c r="M9" i="237"/>
  <c r="G9" i="237"/>
  <c r="R9" i="237" s="1"/>
  <c r="N9" i="237"/>
  <c r="P27" i="237"/>
  <c r="F55" i="237"/>
  <c r="Q55" i="237" s="1"/>
  <c r="D2" i="237"/>
  <c r="D3" i="237"/>
  <c r="I9" i="237"/>
  <c r="D12" i="237"/>
  <c r="D65" i="237"/>
  <c r="D83" i="237"/>
  <c r="M27" i="237"/>
  <c r="G27" i="237"/>
  <c r="K27" i="237"/>
  <c r="O27" i="237"/>
  <c r="H27" i="237"/>
  <c r="K9" i="237"/>
  <c r="L27" i="237"/>
  <c r="D42" i="237"/>
  <c r="D52" i="237"/>
  <c r="D60" i="237"/>
  <c r="J26" i="236"/>
  <c r="M26" i="236"/>
  <c r="K26" i="236"/>
  <c r="I26" i="236"/>
  <c r="P26" i="236"/>
  <c r="H26" i="236"/>
  <c r="K5" i="236"/>
  <c r="M14" i="236"/>
  <c r="G14" i="236"/>
  <c r="J14" i="236"/>
  <c r="P14" i="236"/>
  <c r="I14" i="236"/>
  <c r="O14" i="236"/>
  <c r="H14" i="236"/>
  <c r="N14" i="236"/>
  <c r="F14" i="236"/>
  <c r="Q14" i="236" s="1"/>
  <c r="R14" i="236" s="1"/>
  <c r="F26" i="236"/>
  <c r="D109" i="236"/>
  <c r="D97" i="236" s="1"/>
  <c r="D103" i="236"/>
  <c r="D93" i="236"/>
  <c r="D90" i="236"/>
  <c r="D67" i="236"/>
  <c r="D108" i="236"/>
  <c r="D102" i="236"/>
  <c r="D74" i="236"/>
  <c r="D58" i="236"/>
  <c r="D55" i="236"/>
  <c r="D53" i="236"/>
  <c r="D107" i="236"/>
  <c r="D101" i="236"/>
  <c r="D91" i="236"/>
  <c r="D83" i="236"/>
  <c r="D81" i="236"/>
  <c r="D72" i="236"/>
  <c r="D70" i="236"/>
  <c r="D68" i="236"/>
  <c r="D65" i="236"/>
  <c r="D61" i="236"/>
  <c r="D46" i="236"/>
  <c r="D99" i="236"/>
  <c r="D92" i="236"/>
  <c r="D89" i="236"/>
  <c r="D73" i="236"/>
  <c r="D69" i="236"/>
  <c r="D64" i="236"/>
  <c r="D59" i="236"/>
  <c r="D29" i="236"/>
  <c r="D17" i="236"/>
  <c r="D15" i="236"/>
  <c r="D105" i="236"/>
  <c r="D36" i="236"/>
  <c r="D4" i="236"/>
  <c r="D104" i="236"/>
  <c r="D95" i="236" s="1"/>
  <c r="D82" i="236"/>
  <c r="D66" i="236"/>
  <c r="D63" i="236"/>
  <c r="D44" i="236"/>
  <c r="D28" i="236"/>
  <c r="D27" i="236"/>
  <c r="D37" i="236" s="1"/>
  <c r="D16" i="236"/>
  <c r="D80" i="236"/>
  <c r="D100" i="236"/>
  <c r="D75" i="236"/>
  <c r="D62" i="236"/>
  <c r="D57" i="236"/>
  <c r="D54" i="236"/>
  <c r="D51" i="236"/>
  <c r="D50" i="236"/>
  <c r="D49" i="236"/>
  <c r="D43" i="236"/>
  <c r="D33" i="236"/>
  <c r="D31" i="236"/>
  <c r="D30" i="236"/>
  <c r="D24" i="236"/>
  <c r="D12" i="236"/>
  <c r="D3" i="236"/>
  <c r="D60" i="236"/>
  <c r="D56" i="236"/>
  <c r="D32" i="236"/>
  <c r="D8" i="236"/>
  <c r="D7" i="236"/>
  <c r="D6" i="236"/>
  <c r="P5" i="236"/>
  <c r="K14" i="236"/>
  <c r="N26" i="236"/>
  <c r="N10" i="236"/>
  <c r="H10" i="236"/>
  <c r="J10" i="236"/>
  <c r="P10" i="236"/>
  <c r="I10" i="236"/>
  <c r="O10" i="236"/>
  <c r="G10" i="236"/>
  <c r="M10" i="236"/>
  <c r="F10" i="236"/>
  <c r="Q10" i="236" s="1"/>
  <c r="D2" i="236"/>
  <c r="D9" i="236"/>
  <c r="L10" i="236"/>
  <c r="D13" i="236"/>
  <c r="L14" i="236"/>
  <c r="O26" i="236"/>
  <c r="D78" i="236"/>
  <c r="R40" i="236"/>
  <c r="J76" i="236"/>
  <c r="I76" i="236"/>
  <c r="H76" i="236"/>
  <c r="M76" i="236" s="1"/>
  <c r="K76" i="236"/>
  <c r="F76" i="236"/>
  <c r="R76" i="236" s="1"/>
  <c r="L76" i="236"/>
  <c r="G76" i="236"/>
  <c r="O5" i="236"/>
  <c r="I5" i="236"/>
  <c r="N5" i="236"/>
  <c r="H5" i="236"/>
  <c r="M5" i="236"/>
  <c r="G5" i="236"/>
  <c r="L5" i="236"/>
  <c r="F5" i="236"/>
  <c r="Q5" i="236" s="1"/>
  <c r="F11" i="236"/>
  <c r="R11" i="236"/>
  <c r="I42" i="236"/>
  <c r="I45" i="236" s="1"/>
  <c r="R42" i="236"/>
  <c r="J52" i="236"/>
  <c r="I52" i="236"/>
  <c r="H52" i="236"/>
  <c r="K52" i="236"/>
  <c r="R52" i="236" s="1"/>
  <c r="M52" i="236"/>
  <c r="L52" i="236"/>
  <c r="G52" i="236"/>
  <c r="H96" i="236"/>
  <c r="P16" i="235"/>
  <c r="J16" i="235"/>
  <c r="M16" i="235"/>
  <c r="F16" i="235"/>
  <c r="Q16" i="235" s="1"/>
  <c r="I16" i="235"/>
  <c r="N16" i="235"/>
  <c r="L16" i="235"/>
  <c r="K16" i="235"/>
  <c r="H16" i="235"/>
  <c r="G16" i="235"/>
  <c r="N29" i="235"/>
  <c r="R29" i="235" s="1"/>
  <c r="H29" i="235"/>
  <c r="M29" i="235"/>
  <c r="F29" i="235"/>
  <c r="Q29" i="235" s="1"/>
  <c r="J29" i="235"/>
  <c r="O29" i="235"/>
  <c r="L29" i="235"/>
  <c r="G29" i="235"/>
  <c r="K29" i="235"/>
  <c r="I29" i="235"/>
  <c r="L3" i="235"/>
  <c r="F3" i="235"/>
  <c r="Q3" i="235" s="1"/>
  <c r="K3" i="235"/>
  <c r="J3" i="235"/>
  <c r="P3" i="235"/>
  <c r="I3" i="235"/>
  <c r="O3" i="235"/>
  <c r="H3" i="235"/>
  <c r="L14" i="235"/>
  <c r="F14" i="235"/>
  <c r="O14" i="235"/>
  <c r="I14" i="235"/>
  <c r="M14" i="235"/>
  <c r="K14" i="235"/>
  <c r="J14" i="235"/>
  <c r="H14" i="235"/>
  <c r="Q14" i="235" s="1"/>
  <c r="O16" i="235"/>
  <c r="P29" i="235"/>
  <c r="H96" i="235"/>
  <c r="M96" i="235" s="1"/>
  <c r="M10" i="235"/>
  <c r="G10" i="235"/>
  <c r="P10" i="235"/>
  <c r="J10" i="235"/>
  <c r="K10" i="235"/>
  <c r="I10" i="235"/>
  <c r="H10" i="235"/>
  <c r="O10" i="235"/>
  <c r="F10" i="235"/>
  <c r="H68" i="235"/>
  <c r="R68" i="235" s="1"/>
  <c r="D17" i="235"/>
  <c r="D26" i="235"/>
  <c r="D30" i="235"/>
  <c r="D55" i="235"/>
  <c r="I62" i="235"/>
  <c r="D80" i="235"/>
  <c r="L73" i="235"/>
  <c r="F73" i="235"/>
  <c r="I73" i="235"/>
  <c r="G73" i="235"/>
  <c r="K73" i="235"/>
  <c r="D15" i="235"/>
  <c r="D31" i="235"/>
  <c r="D49" i="235"/>
  <c r="D56" i="235"/>
  <c r="D57" i="235"/>
  <c r="D64" i="235"/>
  <c r="D70" i="235"/>
  <c r="J73" i="235"/>
  <c r="D76" i="235"/>
  <c r="D81" i="235"/>
  <c r="L62" i="235"/>
  <c r="F62" i="235"/>
  <c r="O62" i="235"/>
  <c r="H62" i="235"/>
  <c r="P62" i="235"/>
  <c r="G62" i="235"/>
  <c r="K62" i="235"/>
  <c r="D7" i="235"/>
  <c r="D8" i="235"/>
  <c r="D9" i="235"/>
  <c r="D24" i="235"/>
  <c r="D28" i="235"/>
  <c r="D32" i="235"/>
  <c r="R40" i="235"/>
  <c r="D59" i="235"/>
  <c r="M62" i="235"/>
  <c r="D65" i="235"/>
  <c r="D82" i="235"/>
  <c r="F63" i="235"/>
  <c r="N63" i="235" s="1"/>
  <c r="R63" i="235" s="1"/>
  <c r="D109" i="235"/>
  <c r="D97" i="235" s="1"/>
  <c r="D103" i="235"/>
  <c r="D93" i="235"/>
  <c r="D90" i="235"/>
  <c r="D105" i="235"/>
  <c r="D99" i="235"/>
  <c r="D92" i="235"/>
  <c r="D89" i="235"/>
  <c r="D66" i="235"/>
  <c r="D43" i="235"/>
  <c r="D107" i="235"/>
  <c r="D91" i="235"/>
  <c r="D72" i="235"/>
  <c r="D60" i="235"/>
  <c r="D53" i="235"/>
  <c r="D100" i="235"/>
  <c r="D78" i="235"/>
  <c r="D75" i="235"/>
  <c r="D74" i="235"/>
  <c r="D69" i="235"/>
  <c r="D58" i="235"/>
  <c r="D51" i="235"/>
  <c r="D50" i="235"/>
  <c r="D44" i="235"/>
  <c r="D33" i="235"/>
  <c r="D27" i="235"/>
  <c r="D11" i="235"/>
  <c r="D104" i="235"/>
  <c r="D95" i="235" s="1"/>
  <c r="D83" i="235"/>
  <c r="D67" i="235"/>
  <c r="D54" i="235"/>
  <c r="D46" i="235"/>
  <c r="D13" i="235"/>
  <c r="D12" i="235"/>
  <c r="D4" i="235"/>
  <c r="D5" i="235"/>
  <c r="D6" i="235"/>
  <c r="D36" i="235"/>
  <c r="D42" i="235"/>
  <c r="D52" i="235"/>
  <c r="D61" i="235"/>
  <c r="N62" i="235"/>
  <c r="D102" i="235"/>
  <c r="Q3" i="234"/>
  <c r="L15" i="234"/>
  <c r="R15" i="234" s="1"/>
  <c r="M26" i="234"/>
  <c r="P62" i="234"/>
  <c r="J62" i="234"/>
  <c r="O62" i="234"/>
  <c r="I62" i="234"/>
  <c r="N62" i="234"/>
  <c r="H62" i="234"/>
  <c r="M62" i="234"/>
  <c r="G62" i="234"/>
  <c r="L62" i="234"/>
  <c r="F62" i="234"/>
  <c r="F12" i="234"/>
  <c r="J49" i="234"/>
  <c r="I49" i="234"/>
  <c r="H49" i="234"/>
  <c r="G49" i="234"/>
  <c r="M49" i="234" s="1"/>
  <c r="L49" i="234"/>
  <c r="F49" i="234"/>
  <c r="K62" i="234"/>
  <c r="D109" i="234"/>
  <c r="D97" i="234" s="1"/>
  <c r="D103" i="234"/>
  <c r="D93" i="234"/>
  <c r="D90" i="234"/>
  <c r="D67" i="234"/>
  <c r="D108" i="234"/>
  <c r="D95" i="234" s="1"/>
  <c r="D102" i="234"/>
  <c r="D74" i="234"/>
  <c r="D58" i="234"/>
  <c r="D55" i="234"/>
  <c r="D53" i="234"/>
  <c r="D50" i="234"/>
  <c r="D44" i="234"/>
  <c r="D42" i="234"/>
  <c r="D107" i="234"/>
  <c r="D101" i="234"/>
  <c r="D91" i="234"/>
  <c r="D83" i="234"/>
  <c r="D81" i="234"/>
  <c r="D72" i="234"/>
  <c r="D70" i="234"/>
  <c r="D68" i="234"/>
  <c r="D65" i="234"/>
  <c r="D61" i="234"/>
  <c r="D46" i="234"/>
  <c r="D106" i="234"/>
  <c r="D96" i="234" s="1"/>
  <c r="D100" i="234"/>
  <c r="D75" i="234"/>
  <c r="D63" i="234"/>
  <c r="D60" i="234"/>
  <c r="D57" i="234"/>
  <c r="D54" i="234"/>
  <c r="D51" i="234"/>
  <c r="D105" i="234"/>
  <c r="D99" i="234"/>
  <c r="D92" i="234"/>
  <c r="D89" i="234"/>
  <c r="D66" i="234"/>
  <c r="D43" i="234"/>
  <c r="H3" i="234"/>
  <c r="N3" i="234"/>
  <c r="F4" i="234"/>
  <c r="L4" i="234"/>
  <c r="J5" i="234"/>
  <c r="P5" i="234"/>
  <c r="H6" i="234"/>
  <c r="N6" i="234"/>
  <c r="F7" i="234"/>
  <c r="L7" i="234"/>
  <c r="J8" i="234"/>
  <c r="P8" i="234"/>
  <c r="H9" i="234"/>
  <c r="Q9" i="234" s="1"/>
  <c r="N9" i="234"/>
  <c r="F10" i="234"/>
  <c r="L10" i="234"/>
  <c r="G12" i="234"/>
  <c r="M12" i="234"/>
  <c r="G13" i="234"/>
  <c r="M13" i="234"/>
  <c r="R13" i="234" s="1"/>
  <c r="D14" i="234"/>
  <c r="D25" i="234" s="1"/>
  <c r="D16" i="234"/>
  <c r="I17" i="234"/>
  <c r="O17" i="234"/>
  <c r="L24" i="234"/>
  <c r="H26" i="234"/>
  <c r="O26" i="234"/>
  <c r="G27" i="234"/>
  <c r="Q27" i="234" s="1"/>
  <c r="M27" i="234"/>
  <c r="D28" i="234"/>
  <c r="D37" i="234" s="1"/>
  <c r="I29" i="234"/>
  <c r="O29" i="234"/>
  <c r="G30" i="234"/>
  <c r="M30" i="234"/>
  <c r="D31" i="234"/>
  <c r="D33" i="234"/>
  <c r="K49" i="234"/>
  <c r="D56" i="234"/>
  <c r="J52" i="234"/>
  <c r="I52" i="234"/>
  <c r="H52" i="234"/>
  <c r="G52" i="234"/>
  <c r="L52" i="234"/>
  <c r="F52" i="234"/>
  <c r="M52" i="234" s="1"/>
  <c r="L12" i="234"/>
  <c r="L13" i="234"/>
  <c r="F24" i="234"/>
  <c r="R24" i="234" s="1"/>
  <c r="F26" i="234"/>
  <c r="Q26" i="234" s="1"/>
  <c r="F27" i="234"/>
  <c r="L30" i="234"/>
  <c r="J73" i="234"/>
  <c r="I73" i="234"/>
  <c r="H73" i="234"/>
  <c r="G73" i="234"/>
  <c r="L73" i="234"/>
  <c r="F73" i="234"/>
  <c r="M73" i="234" s="1"/>
  <c r="G4" i="234"/>
  <c r="M4" i="234"/>
  <c r="K5" i="234"/>
  <c r="G7" i="234"/>
  <c r="M7" i="234"/>
  <c r="K8" i="234"/>
  <c r="Q8" i="234"/>
  <c r="G10" i="234"/>
  <c r="M10" i="234"/>
  <c r="H12" i="234"/>
  <c r="N12" i="234"/>
  <c r="H13" i="234"/>
  <c r="N13" i="234"/>
  <c r="I26" i="234"/>
  <c r="P26" i="234"/>
  <c r="H27" i="234"/>
  <c r="N27" i="234"/>
  <c r="H30" i="234"/>
  <c r="N30" i="234"/>
  <c r="N32" i="234"/>
  <c r="H32" i="234"/>
  <c r="L32" i="234"/>
  <c r="F32" i="234"/>
  <c r="K32" i="234"/>
  <c r="P32" i="234"/>
  <c r="J32" i="234"/>
  <c r="R40" i="234"/>
  <c r="P59" i="234"/>
  <c r="J59" i="234"/>
  <c r="O59" i="234"/>
  <c r="I59" i="234"/>
  <c r="N59" i="234"/>
  <c r="H59" i="234"/>
  <c r="M59" i="234"/>
  <c r="G59" i="234"/>
  <c r="L59" i="234"/>
  <c r="F59" i="234"/>
  <c r="R64" i="234"/>
  <c r="F64" i="234"/>
  <c r="R69" i="234"/>
  <c r="F69" i="234"/>
  <c r="K12" i="234"/>
  <c r="K27" i="234"/>
  <c r="J76" i="234"/>
  <c r="M76" i="234" s="1"/>
  <c r="I76" i="234"/>
  <c r="H76" i="234"/>
  <c r="G76" i="234"/>
  <c r="L76" i="234"/>
  <c r="F76" i="234"/>
  <c r="L36" i="234"/>
  <c r="F36" i="234"/>
  <c r="R36" i="234" s="1"/>
  <c r="K52" i="234"/>
  <c r="K76" i="234"/>
  <c r="H4" i="234"/>
  <c r="Q4" i="234" s="1"/>
  <c r="N4" i="234"/>
  <c r="F5" i="234"/>
  <c r="Q5" i="234" s="1"/>
  <c r="R5" i="234" s="1"/>
  <c r="L5" i="234"/>
  <c r="H7" i="234"/>
  <c r="N7" i="234"/>
  <c r="F8" i="234"/>
  <c r="L8" i="234"/>
  <c r="H10" i="234"/>
  <c r="Q10" i="234" s="1"/>
  <c r="N10" i="234"/>
  <c r="F11" i="234"/>
  <c r="R11" i="234" s="1"/>
  <c r="I12" i="234"/>
  <c r="I13" i="234"/>
  <c r="O13" i="234"/>
  <c r="K17" i="234"/>
  <c r="J26" i="234"/>
  <c r="I27" i="234"/>
  <c r="R27" i="234" s="1"/>
  <c r="O27" i="234"/>
  <c r="K29" i="234"/>
  <c r="I30" i="234"/>
  <c r="O30" i="234"/>
  <c r="G32" i="234"/>
  <c r="Q32" i="234" s="1"/>
  <c r="K59" i="234"/>
  <c r="F80" i="234"/>
  <c r="K13" i="234"/>
  <c r="Q13" i="234"/>
  <c r="K30" i="234"/>
  <c r="K4" i="234"/>
  <c r="K7" i="234"/>
  <c r="K10" i="234"/>
  <c r="F13" i="234"/>
  <c r="N26" i="234"/>
  <c r="L27" i="234"/>
  <c r="F30" i="234"/>
  <c r="N78" i="234"/>
  <c r="H78" i="234"/>
  <c r="R78" i="234" s="1"/>
  <c r="K3" i="234"/>
  <c r="R3" i="234" s="1"/>
  <c r="I4" i="234"/>
  <c r="G5" i="234"/>
  <c r="K6" i="234"/>
  <c r="I7" i="234"/>
  <c r="G8" i="234"/>
  <c r="R8" i="234" s="1"/>
  <c r="K9" i="234"/>
  <c r="I10" i="234"/>
  <c r="J12" i="234"/>
  <c r="O12" i="234" s="1"/>
  <c r="J13" i="234"/>
  <c r="F17" i="234"/>
  <c r="Q17" i="234" s="1"/>
  <c r="L17" i="234"/>
  <c r="K26" i="234"/>
  <c r="J27" i="234"/>
  <c r="F29" i="234"/>
  <c r="L29" i="234"/>
  <c r="J30" i="234"/>
  <c r="Q30" i="234" s="1"/>
  <c r="I32" i="234"/>
  <c r="R82" i="234"/>
  <c r="F82" i="234"/>
  <c r="D108" i="233"/>
  <c r="D102" i="233"/>
  <c r="D74" i="233"/>
  <c r="D58" i="233"/>
  <c r="D55" i="233"/>
  <c r="D53" i="233"/>
  <c r="D50" i="233"/>
  <c r="D44" i="233"/>
  <c r="D42" i="233"/>
  <c r="D33" i="233"/>
  <c r="D106" i="233"/>
  <c r="D96" i="233" s="1"/>
  <c r="D100" i="233"/>
  <c r="D75" i="233"/>
  <c r="D63" i="233"/>
  <c r="D60" i="233"/>
  <c r="D57" i="233"/>
  <c r="D54" i="233"/>
  <c r="D51" i="233"/>
  <c r="D103" i="233"/>
  <c r="D92" i="233"/>
  <c r="D90" i="233"/>
  <c r="D73" i="233"/>
  <c r="D68" i="233"/>
  <c r="D61" i="233"/>
  <c r="D49" i="233"/>
  <c r="D30" i="233"/>
  <c r="D27" i="233"/>
  <c r="D26" i="233"/>
  <c r="D24" i="233"/>
  <c r="D13" i="233"/>
  <c r="D12" i="233"/>
  <c r="D101" i="233"/>
  <c r="D82" i="233"/>
  <c r="D67" i="233"/>
  <c r="D66" i="233"/>
  <c r="D46" i="233"/>
  <c r="D109" i="233"/>
  <c r="D97" i="233" s="1"/>
  <c r="D99" i="233"/>
  <c r="D89" i="233"/>
  <c r="D72" i="233"/>
  <c r="D70" i="233"/>
  <c r="D65" i="233"/>
  <c r="D56" i="233"/>
  <c r="D29" i="233"/>
  <c r="D17" i="233"/>
  <c r="D15" i="233"/>
  <c r="D32" i="233"/>
  <c r="D31" i="233"/>
  <c r="D10" i="233"/>
  <c r="D7" i="233"/>
  <c r="D4" i="233"/>
  <c r="D2" i="233"/>
  <c r="D93" i="233"/>
  <c r="D83" i="233"/>
  <c r="D80" i="233"/>
  <c r="D11" i="233"/>
  <c r="D8" i="233"/>
  <c r="D81" i="233"/>
  <c r="D76" i="233"/>
  <c r="D69" i="233"/>
  <c r="D64" i="233"/>
  <c r="D62" i="233"/>
  <c r="D59" i="233"/>
  <c r="D52" i="233"/>
  <c r="D36" i="233"/>
  <c r="D9" i="233"/>
  <c r="D6" i="233"/>
  <c r="D3" i="233"/>
  <c r="D105" i="233"/>
  <c r="D78" i="233"/>
  <c r="D107" i="233"/>
  <c r="D91" i="233"/>
  <c r="D28" i="233"/>
  <c r="D16" i="233"/>
  <c r="D14" i="233"/>
  <c r="D43" i="233"/>
  <c r="D5" i="233"/>
  <c r="D104" i="233"/>
  <c r="D95" i="233" s="1"/>
  <c r="R40" i="233"/>
  <c r="P56" i="232"/>
  <c r="J56" i="232"/>
  <c r="M56" i="232"/>
  <c r="G56" i="232"/>
  <c r="L56" i="232"/>
  <c r="K56" i="232"/>
  <c r="O56" i="232"/>
  <c r="N56" i="232"/>
  <c r="I56" i="232"/>
  <c r="F56" i="232"/>
  <c r="Q56" i="232" s="1"/>
  <c r="L24" i="232"/>
  <c r="R24" i="232" s="1"/>
  <c r="F24" i="232"/>
  <c r="F61" i="232"/>
  <c r="R61" i="232" s="1"/>
  <c r="F43" i="232"/>
  <c r="F45" i="232" s="1"/>
  <c r="R43" i="232"/>
  <c r="P26" i="232"/>
  <c r="I26" i="232"/>
  <c r="O26" i="232"/>
  <c r="H26" i="232"/>
  <c r="K26" i="232"/>
  <c r="J26" i="232"/>
  <c r="F26" i="232"/>
  <c r="N26" i="232"/>
  <c r="N30" i="232"/>
  <c r="H30" i="232"/>
  <c r="M30" i="232"/>
  <c r="G30" i="232"/>
  <c r="J30" i="232"/>
  <c r="I30" i="232"/>
  <c r="P30" i="232"/>
  <c r="F30" i="232"/>
  <c r="Q30" i="232" s="1"/>
  <c r="L30" i="232"/>
  <c r="N32" i="232"/>
  <c r="H32" i="232"/>
  <c r="K32" i="232"/>
  <c r="L32" i="232"/>
  <c r="J32" i="232"/>
  <c r="I32" i="232"/>
  <c r="G32" i="232"/>
  <c r="F32" i="232"/>
  <c r="Q32" i="232" s="1"/>
  <c r="O32" i="232"/>
  <c r="J49" i="232"/>
  <c r="G49" i="232"/>
  <c r="I49" i="232"/>
  <c r="H49" i="232"/>
  <c r="L49" i="232"/>
  <c r="K49" i="232"/>
  <c r="F49" i="232"/>
  <c r="M49" i="232" s="1"/>
  <c r="H56" i="232"/>
  <c r="R72" i="232"/>
  <c r="F72" i="232"/>
  <c r="G65" i="232"/>
  <c r="J65" i="232"/>
  <c r="L65" i="232"/>
  <c r="K65" i="232"/>
  <c r="I65" i="232"/>
  <c r="F65" i="232"/>
  <c r="M26" i="232"/>
  <c r="K30" i="232"/>
  <c r="M32" i="232"/>
  <c r="D3" i="232"/>
  <c r="D6" i="232"/>
  <c r="D9" i="232"/>
  <c r="D12" i="232"/>
  <c r="R40" i="232"/>
  <c r="D50" i="232"/>
  <c r="D55" i="232"/>
  <c r="D58" i="232"/>
  <c r="D74" i="232"/>
  <c r="D77" i="232" s="1"/>
  <c r="D82" i="232"/>
  <c r="D4" i="232"/>
  <c r="D7" i="232"/>
  <c r="D10" i="232"/>
  <c r="D36" i="232"/>
  <c r="D46" i="232"/>
  <c r="H68" i="232"/>
  <c r="R68" i="232" s="1"/>
  <c r="F73" i="232"/>
  <c r="D78" i="232"/>
  <c r="D83" i="232"/>
  <c r="D109" i="232"/>
  <c r="D97" i="232" s="1"/>
  <c r="D103" i="232"/>
  <c r="D93" i="232"/>
  <c r="D90" i="232"/>
  <c r="D67" i="232"/>
  <c r="D106" i="232"/>
  <c r="D96" i="232" s="1"/>
  <c r="D100" i="232"/>
  <c r="D75" i="232"/>
  <c r="D63" i="232"/>
  <c r="D60" i="232"/>
  <c r="D57" i="232"/>
  <c r="D54" i="232"/>
  <c r="D51" i="232"/>
  <c r="D108" i="232"/>
  <c r="D99" i="232"/>
  <c r="D89" i="232"/>
  <c r="D53" i="232"/>
  <c r="D11" i="232"/>
  <c r="D107" i="232"/>
  <c r="D91" i="232"/>
  <c r="D81" i="232"/>
  <c r="D76" i="232"/>
  <c r="D69" i="232"/>
  <c r="D64" i="232"/>
  <c r="D62" i="232"/>
  <c r="D59" i="232"/>
  <c r="D52" i="232"/>
  <c r="D42" i="232"/>
  <c r="D33" i="232"/>
  <c r="D31" i="232"/>
  <c r="D28" i="232"/>
  <c r="D16" i="232"/>
  <c r="D14" i="232"/>
  <c r="D13" i="232"/>
  <c r="D15" i="232"/>
  <c r="D17" i="232"/>
  <c r="D27" i="232"/>
  <c r="D37" i="232" s="1"/>
  <c r="D29" i="232"/>
  <c r="D44" i="232"/>
  <c r="D70" i="232"/>
  <c r="D104" i="232"/>
  <c r="D95" i="232" s="1"/>
  <c r="J73" i="232"/>
  <c r="M73" i="232"/>
  <c r="G73" i="232"/>
  <c r="I73" i="232"/>
  <c r="H73" i="232"/>
  <c r="D2" i="232"/>
  <c r="D5" i="232"/>
  <c r="D8" i="232"/>
  <c r="D66" i="232"/>
  <c r="L73" i="232"/>
  <c r="D80" i="232"/>
  <c r="D92" i="232"/>
  <c r="D105" i="232"/>
  <c r="F91" i="231"/>
  <c r="O17" i="231"/>
  <c r="I17" i="231"/>
  <c r="M17" i="231"/>
  <c r="R17" i="231" s="1"/>
  <c r="F17" i="231"/>
  <c r="J17" i="231"/>
  <c r="P17" i="231"/>
  <c r="R72" i="231"/>
  <c r="H96" i="231"/>
  <c r="D5" i="231"/>
  <c r="H8" i="231"/>
  <c r="D11" i="231"/>
  <c r="D15" i="231"/>
  <c r="H17" i="231"/>
  <c r="D24" i="231"/>
  <c r="J31" i="231"/>
  <c r="D49" i="231"/>
  <c r="K50" i="231"/>
  <c r="I59" i="231"/>
  <c r="N8" i="231"/>
  <c r="F80" i="231"/>
  <c r="G8" i="231"/>
  <c r="G17" i="231"/>
  <c r="Q17" i="231" s="1"/>
  <c r="I31" i="231"/>
  <c r="D109" i="231"/>
  <c r="D97" i="231" s="1"/>
  <c r="D103" i="231"/>
  <c r="D105" i="231"/>
  <c r="D99" i="231"/>
  <c r="D92" i="231"/>
  <c r="D89" i="231"/>
  <c r="D66" i="231"/>
  <c r="D43" i="231"/>
  <c r="D108" i="231"/>
  <c r="D100" i="231"/>
  <c r="D90" i="231"/>
  <c r="D67" i="231"/>
  <c r="D56" i="231"/>
  <c r="D55" i="231"/>
  <c r="D54" i="231"/>
  <c r="D42" i="231"/>
  <c r="D104" i="231"/>
  <c r="D95" i="231" s="1"/>
  <c r="D76" i="231"/>
  <c r="D70" i="231"/>
  <c r="D63" i="231"/>
  <c r="D60" i="231"/>
  <c r="D52" i="231"/>
  <c r="D44" i="231"/>
  <c r="D33" i="231"/>
  <c r="D16" i="231"/>
  <c r="D14" i="231"/>
  <c r="D107" i="231"/>
  <c r="D93" i="231"/>
  <c r="D81" i="231"/>
  <c r="D78" i="231"/>
  <c r="D65" i="231"/>
  <c r="D62" i="231"/>
  <c r="D58" i="231"/>
  <c r="D46" i="231"/>
  <c r="D36" i="231"/>
  <c r="D28" i="231"/>
  <c r="D101" i="231"/>
  <c r="D83" i="231"/>
  <c r="D75" i="231"/>
  <c r="D74" i="231"/>
  <c r="D73" i="231"/>
  <c r="D77" i="231" s="1"/>
  <c r="D57" i="231"/>
  <c r="D53" i="231"/>
  <c r="D29" i="231"/>
  <c r="D13" i="231"/>
  <c r="D10" i="231"/>
  <c r="D7" i="231"/>
  <c r="D4" i="231"/>
  <c r="D9" i="231"/>
  <c r="K17" i="231"/>
  <c r="N31" i="231"/>
  <c r="D64" i="231"/>
  <c r="D68" i="231"/>
  <c r="D82" i="231"/>
  <c r="L8" i="231"/>
  <c r="F8" i="231"/>
  <c r="O8" i="231"/>
  <c r="I8" i="231"/>
  <c r="H50" i="231"/>
  <c r="I50" i="231"/>
  <c r="G50" i="231"/>
  <c r="J50" i="231"/>
  <c r="L59" i="231"/>
  <c r="F59" i="231"/>
  <c r="Q59" i="231" s="1"/>
  <c r="N59" i="231"/>
  <c r="G59" i="231"/>
  <c r="J59" i="231"/>
  <c r="M59" i="231"/>
  <c r="H59" i="231"/>
  <c r="D2" i="231"/>
  <c r="D3" i="231"/>
  <c r="K8" i="231"/>
  <c r="D12" i="231"/>
  <c r="L17" i="231"/>
  <c r="D26" i="231"/>
  <c r="D27" i="231"/>
  <c r="D51" i="231"/>
  <c r="O59" i="231"/>
  <c r="L31" i="231"/>
  <c r="M31" i="231"/>
  <c r="F31" i="231"/>
  <c r="P31" i="231"/>
  <c r="H31" i="231"/>
  <c r="G31" i="231"/>
  <c r="K31" i="231"/>
  <c r="P8" i="231"/>
  <c r="F50" i="231"/>
  <c r="R61" i="231"/>
  <c r="F72" i="231"/>
  <c r="R80" i="231"/>
  <c r="D6" i="231"/>
  <c r="M8" i="231"/>
  <c r="N17" i="231"/>
  <c r="D30" i="231"/>
  <c r="D32" i="231"/>
  <c r="P59" i="231"/>
  <c r="D69" i="231"/>
  <c r="R40" i="231"/>
  <c r="P10" i="230"/>
  <c r="J10" i="230"/>
  <c r="O10" i="230"/>
  <c r="I10" i="230"/>
  <c r="F10" i="230"/>
  <c r="Q10" i="230" s="1"/>
  <c r="N10" i="230"/>
  <c r="H10" i="230"/>
  <c r="M10" i="230"/>
  <c r="G10" i="230"/>
  <c r="L10" i="230"/>
  <c r="P4" i="230"/>
  <c r="J4" i="230"/>
  <c r="O4" i="230"/>
  <c r="I4" i="230"/>
  <c r="N4" i="230"/>
  <c r="H4" i="230"/>
  <c r="L4" i="230"/>
  <c r="F4" i="230"/>
  <c r="M4" i="230"/>
  <c r="G4" i="230"/>
  <c r="P7" i="230"/>
  <c r="J7" i="230"/>
  <c r="O7" i="230"/>
  <c r="I7" i="230"/>
  <c r="F7" i="230"/>
  <c r="Q7" i="230" s="1"/>
  <c r="N7" i="230"/>
  <c r="H7" i="230"/>
  <c r="M7" i="230"/>
  <c r="G7" i="230"/>
  <c r="L7" i="230"/>
  <c r="D14" i="230"/>
  <c r="D28" i="230"/>
  <c r="D2" i="230"/>
  <c r="D5" i="230"/>
  <c r="D8" i="230"/>
  <c r="D11" i="230"/>
  <c r="D109" i="230"/>
  <c r="D97" i="230" s="1"/>
  <c r="D103" i="230"/>
  <c r="D93" i="230"/>
  <c r="D90" i="230"/>
  <c r="D106" i="230"/>
  <c r="D96" i="230" s="1"/>
  <c r="D100" i="230"/>
  <c r="D75" i="230"/>
  <c r="D63" i="230"/>
  <c r="D60" i="230"/>
  <c r="D57" i="230"/>
  <c r="D54" i="230"/>
  <c r="D51" i="230"/>
  <c r="D102" i="230"/>
  <c r="D92" i="230"/>
  <c r="D74" i="230"/>
  <c r="D50" i="230"/>
  <c r="D30" i="230"/>
  <c r="D27" i="230"/>
  <c r="D26" i="230"/>
  <c r="D24" i="230"/>
  <c r="D101" i="230"/>
  <c r="D82" i="230"/>
  <c r="D76" i="230"/>
  <c r="D68" i="230"/>
  <c r="D62" i="230"/>
  <c r="D52" i="230"/>
  <c r="D46" i="230"/>
  <c r="D108" i="230"/>
  <c r="D95" i="230" s="1"/>
  <c r="D99" i="230"/>
  <c r="D89" i="230"/>
  <c r="D73" i="230"/>
  <c r="D70" i="230"/>
  <c r="D65" i="230"/>
  <c r="D49" i="230"/>
  <c r="D42" i="230"/>
  <c r="D36" i="230"/>
  <c r="D33" i="230"/>
  <c r="D32" i="230"/>
  <c r="D29" i="230"/>
  <c r="D107" i="230"/>
  <c r="D91" i="230"/>
  <c r="D81" i="230"/>
  <c r="D67" i="230"/>
  <c r="D56" i="230"/>
  <c r="D55" i="230"/>
  <c r="D44" i="230"/>
  <c r="D16" i="230"/>
  <c r="D15" i="230"/>
  <c r="D17" i="230"/>
  <c r="D31" i="230"/>
  <c r="D59" i="230"/>
  <c r="D80" i="230"/>
  <c r="D105" i="230"/>
  <c r="D61" i="230"/>
  <c r="D64" i="230"/>
  <c r="D3" i="230"/>
  <c r="D6" i="230"/>
  <c r="D9" i="230"/>
  <c r="D53" i="230"/>
  <c r="D66" i="230"/>
  <c r="D72" i="230"/>
  <c r="D12" i="230"/>
  <c r="D13" i="230"/>
  <c r="D43" i="230"/>
  <c r="D58" i="230"/>
  <c r="D69" i="230"/>
  <c r="D78" i="230"/>
  <c r="D83" i="230"/>
  <c r="R40" i="230"/>
  <c r="P56" i="229"/>
  <c r="J56" i="229"/>
  <c r="O56" i="229"/>
  <c r="I56" i="229"/>
  <c r="N56" i="229"/>
  <c r="H56" i="229"/>
  <c r="M56" i="229"/>
  <c r="G56" i="229"/>
  <c r="R56" i="229" s="1"/>
  <c r="L56" i="229"/>
  <c r="F56" i="229"/>
  <c r="K56" i="229"/>
  <c r="Q56" i="229" s="1"/>
  <c r="P62" i="229"/>
  <c r="J62" i="229"/>
  <c r="O62" i="229"/>
  <c r="I62" i="229"/>
  <c r="N62" i="229"/>
  <c r="H62" i="229"/>
  <c r="M62" i="229"/>
  <c r="G62" i="229"/>
  <c r="L62" i="229"/>
  <c r="F62" i="229"/>
  <c r="F5" i="229"/>
  <c r="Q5" i="229" s="1"/>
  <c r="L5" i="229"/>
  <c r="F8" i="229"/>
  <c r="K29" i="229"/>
  <c r="K62" i="229"/>
  <c r="D3" i="229"/>
  <c r="I4" i="229"/>
  <c r="O4" i="229"/>
  <c r="G5" i="229"/>
  <c r="M5" i="229"/>
  <c r="D6" i="229"/>
  <c r="I7" i="229"/>
  <c r="O7" i="229"/>
  <c r="G8" i="229"/>
  <c r="M8" i="229"/>
  <c r="D9" i="229"/>
  <c r="I10" i="229"/>
  <c r="Q10" i="229" s="1"/>
  <c r="O10" i="229"/>
  <c r="R11" i="229"/>
  <c r="J12" i="229"/>
  <c r="J13" i="229"/>
  <c r="P13" i="229"/>
  <c r="F15" i="229"/>
  <c r="L15" i="229" s="1"/>
  <c r="F17" i="229"/>
  <c r="L17" i="229"/>
  <c r="K26" i="229"/>
  <c r="J27" i="229"/>
  <c r="P27" i="229"/>
  <c r="F29" i="229"/>
  <c r="L29" i="229"/>
  <c r="J30" i="229"/>
  <c r="Q30" i="229" s="1"/>
  <c r="P30" i="229"/>
  <c r="K17" i="229"/>
  <c r="J73" i="229"/>
  <c r="I73" i="229"/>
  <c r="H73" i="229"/>
  <c r="G73" i="229"/>
  <c r="L73" i="229"/>
  <c r="F73" i="229"/>
  <c r="M73" i="229" s="1"/>
  <c r="H5" i="229"/>
  <c r="N5" i="229"/>
  <c r="H8" i="229"/>
  <c r="N8" i="229"/>
  <c r="K12" i="229"/>
  <c r="K13" i="229"/>
  <c r="G17" i="229"/>
  <c r="M17" i="229"/>
  <c r="M26" i="229"/>
  <c r="K27" i="229"/>
  <c r="G29" i="229"/>
  <c r="M29" i="229"/>
  <c r="Q29" i="229" s="1"/>
  <c r="K30" i="229"/>
  <c r="R40" i="229"/>
  <c r="P59" i="229"/>
  <c r="J59" i="229"/>
  <c r="O59" i="229"/>
  <c r="I59" i="229"/>
  <c r="N59" i="229"/>
  <c r="H59" i="229"/>
  <c r="M59" i="229"/>
  <c r="G59" i="229"/>
  <c r="L59" i="229"/>
  <c r="F59" i="229"/>
  <c r="R64" i="229"/>
  <c r="F64" i="229"/>
  <c r="F69" i="229"/>
  <c r="R69" i="229" s="1"/>
  <c r="D95" i="229"/>
  <c r="K8" i="229"/>
  <c r="J52" i="229"/>
  <c r="I52" i="229"/>
  <c r="H52" i="229"/>
  <c r="G52" i="229"/>
  <c r="L52" i="229"/>
  <c r="F52" i="229"/>
  <c r="J49" i="229"/>
  <c r="I49" i="229"/>
  <c r="H49" i="229"/>
  <c r="G49" i="229"/>
  <c r="L49" i="229"/>
  <c r="F49" i="229"/>
  <c r="K4" i="229"/>
  <c r="I5" i="229"/>
  <c r="O5" i="229"/>
  <c r="K7" i="229"/>
  <c r="I8" i="229"/>
  <c r="O8" i="229"/>
  <c r="K10" i="229"/>
  <c r="F12" i="229"/>
  <c r="L12" i="229"/>
  <c r="F13" i="229"/>
  <c r="L13" i="229"/>
  <c r="H17" i="229"/>
  <c r="Q17" i="229" s="1"/>
  <c r="N17" i="229"/>
  <c r="F24" i="229"/>
  <c r="F26" i="229"/>
  <c r="N26" i="229"/>
  <c r="F27" i="229"/>
  <c r="Q27" i="229" s="1"/>
  <c r="R27" i="229" s="1"/>
  <c r="L27" i="229"/>
  <c r="H29" i="229"/>
  <c r="N29" i="229"/>
  <c r="F30" i="229"/>
  <c r="L30" i="229"/>
  <c r="R36" i="229"/>
  <c r="L36" i="229"/>
  <c r="F36" i="229"/>
  <c r="K59" i="229"/>
  <c r="F80" i="229"/>
  <c r="R80" i="229" s="1"/>
  <c r="K5" i="229"/>
  <c r="J76" i="229"/>
  <c r="I76" i="229"/>
  <c r="H76" i="229"/>
  <c r="G76" i="229"/>
  <c r="L76" i="229"/>
  <c r="F76" i="229"/>
  <c r="L8" i="229"/>
  <c r="Q8" i="229" s="1"/>
  <c r="H78" i="229"/>
  <c r="D109" i="229"/>
  <c r="D97" i="229" s="1"/>
  <c r="D103" i="229"/>
  <c r="D93" i="229"/>
  <c r="D90" i="229"/>
  <c r="D67" i="229"/>
  <c r="D108" i="229"/>
  <c r="D102" i="229"/>
  <c r="D74" i="229"/>
  <c r="D58" i="229"/>
  <c r="D55" i="229"/>
  <c r="D53" i="229"/>
  <c r="D50" i="229"/>
  <c r="D44" i="229"/>
  <c r="D42" i="229"/>
  <c r="D33" i="229"/>
  <c r="D107" i="229"/>
  <c r="D101" i="229"/>
  <c r="D91" i="229"/>
  <c r="D83" i="229"/>
  <c r="D81" i="229"/>
  <c r="D72" i="229"/>
  <c r="D70" i="229"/>
  <c r="D68" i="229"/>
  <c r="D65" i="229"/>
  <c r="D61" i="229"/>
  <c r="D46" i="229"/>
  <c r="D106" i="229"/>
  <c r="D96" i="229" s="1"/>
  <c r="D100" i="229"/>
  <c r="D75" i="229"/>
  <c r="D63" i="229"/>
  <c r="D60" i="229"/>
  <c r="D57" i="229"/>
  <c r="D54" i="229"/>
  <c r="D51" i="229"/>
  <c r="D105" i="229"/>
  <c r="D99" i="229"/>
  <c r="D92" i="229"/>
  <c r="D89" i="229"/>
  <c r="D66" i="229"/>
  <c r="D43" i="229"/>
  <c r="F4" i="229"/>
  <c r="Q4" i="229" s="1"/>
  <c r="L4" i="229"/>
  <c r="J5" i="229"/>
  <c r="F7" i="229"/>
  <c r="Q7" i="229" s="1"/>
  <c r="L7" i="229"/>
  <c r="J8" i="229"/>
  <c r="F10" i="229"/>
  <c r="R10" i="229" s="1"/>
  <c r="L10" i="229"/>
  <c r="G12" i="229"/>
  <c r="G13" i="229"/>
  <c r="D14" i="229"/>
  <c r="D16" i="229"/>
  <c r="I17" i="229"/>
  <c r="H26" i="229"/>
  <c r="O26" i="229"/>
  <c r="G27" i="229"/>
  <c r="D28" i="229"/>
  <c r="I29" i="229"/>
  <c r="G30" i="229"/>
  <c r="D31" i="229"/>
  <c r="D32" i="229"/>
  <c r="D37" i="229" s="1"/>
  <c r="D82" i="229"/>
  <c r="O9" i="228"/>
  <c r="I9" i="228"/>
  <c r="N9" i="228"/>
  <c r="H9" i="228"/>
  <c r="M9" i="228"/>
  <c r="G9" i="228"/>
  <c r="L9" i="228"/>
  <c r="F9" i="228"/>
  <c r="R9" i="228" s="1"/>
  <c r="J9" i="228"/>
  <c r="K17" i="228"/>
  <c r="K29" i="228"/>
  <c r="N32" i="228"/>
  <c r="H32" i="228"/>
  <c r="M32" i="228"/>
  <c r="G32" i="228"/>
  <c r="L32" i="228"/>
  <c r="K32" i="228"/>
  <c r="P32" i="228"/>
  <c r="O32" i="228"/>
  <c r="J32" i="228"/>
  <c r="I32" i="228"/>
  <c r="O3" i="228"/>
  <c r="I3" i="228"/>
  <c r="N3" i="228"/>
  <c r="H3" i="228"/>
  <c r="M3" i="228"/>
  <c r="G3" i="228"/>
  <c r="L3" i="228"/>
  <c r="F3" i="228"/>
  <c r="K9" i="228"/>
  <c r="J3" i="228"/>
  <c r="P9" i="228"/>
  <c r="K3" i="228"/>
  <c r="O6" i="228"/>
  <c r="I6" i="228"/>
  <c r="N6" i="228"/>
  <c r="H6" i="228"/>
  <c r="M6" i="228"/>
  <c r="G6" i="228"/>
  <c r="L6" i="228"/>
  <c r="F6" i="228"/>
  <c r="Q9" i="228"/>
  <c r="P3" i="228"/>
  <c r="R15" i="228"/>
  <c r="L15" i="228"/>
  <c r="P17" i="228"/>
  <c r="J17" i="228"/>
  <c r="O17" i="228"/>
  <c r="Q17" i="228" s="1"/>
  <c r="I17" i="228"/>
  <c r="N17" i="228"/>
  <c r="H17" i="228"/>
  <c r="M17" i="228"/>
  <c r="G17" i="228"/>
  <c r="P29" i="228"/>
  <c r="J29" i="228"/>
  <c r="O29" i="228"/>
  <c r="I29" i="228"/>
  <c r="N29" i="228"/>
  <c r="H29" i="228"/>
  <c r="M29" i="228"/>
  <c r="G29" i="228"/>
  <c r="N78" i="228"/>
  <c r="H78" i="228"/>
  <c r="R78" i="228" s="1"/>
  <c r="D12" i="228"/>
  <c r="D13" i="228"/>
  <c r="D24" i="228"/>
  <c r="D26" i="228"/>
  <c r="D27" i="228"/>
  <c r="D30" i="228"/>
  <c r="D43" i="228"/>
  <c r="F56" i="228"/>
  <c r="D66" i="228"/>
  <c r="D4" i="228"/>
  <c r="D7" i="228"/>
  <c r="D10" i="228"/>
  <c r="D52" i="228"/>
  <c r="D59" i="228"/>
  <c r="D62" i="228"/>
  <c r="D64" i="228"/>
  <c r="D69" i="228"/>
  <c r="D76" i="228"/>
  <c r="P56" i="228"/>
  <c r="J56" i="228"/>
  <c r="O56" i="228"/>
  <c r="I56" i="228"/>
  <c r="N56" i="228"/>
  <c r="H56" i="228"/>
  <c r="M56" i="228"/>
  <c r="Q56" i="228" s="1"/>
  <c r="G56" i="228"/>
  <c r="D109" i="228"/>
  <c r="D97" i="228" s="1"/>
  <c r="D103" i="228"/>
  <c r="D93" i="228"/>
  <c r="D90" i="228"/>
  <c r="D67" i="228"/>
  <c r="D108" i="228"/>
  <c r="D95" i="228" s="1"/>
  <c r="D102" i="228"/>
  <c r="D74" i="228"/>
  <c r="D58" i="228"/>
  <c r="D55" i="228"/>
  <c r="D53" i="228"/>
  <c r="D50" i="228"/>
  <c r="D44" i="228"/>
  <c r="D42" i="228"/>
  <c r="D33" i="228"/>
  <c r="D107" i="228"/>
  <c r="D101" i="228"/>
  <c r="D91" i="228"/>
  <c r="D83" i="228"/>
  <c r="D81" i="228"/>
  <c r="D72" i="228"/>
  <c r="D70" i="228"/>
  <c r="D68" i="228"/>
  <c r="D65" i="228"/>
  <c r="D61" i="228"/>
  <c r="D46" i="228"/>
  <c r="D106" i="228"/>
  <c r="D96" i="228" s="1"/>
  <c r="D100" i="228"/>
  <c r="D75" i="228"/>
  <c r="D63" i="228"/>
  <c r="D60" i="228"/>
  <c r="D57" i="228"/>
  <c r="D54" i="228"/>
  <c r="D51" i="228"/>
  <c r="D105" i="228"/>
  <c r="D99" i="228"/>
  <c r="D92" i="228"/>
  <c r="D89" i="228"/>
  <c r="D14" i="228"/>
  <c r="D16" i="228"/>
  <c r="D28" i="228"/>
  <c r="D31" i="228"/>
  <c r="D36" i="228"/>
  <c r="L56" i="228"/>
  <c r="D80" i="228"/>
  <c r="D2" i="228"/>
  <c r="D5" i="228"/>
  <c r="D8" i="228"/>
  <c r="D11" i="228"/>
  <c r="D49" i="228"/>
  <c r="D73" i="228"/>
  <c r="D82" i="228"/>
  <c r="P3" i="227"/>
  <c r="P17" i="227"/>
  <c r="J17" i="227"/>
  <c r="O17" i="227"/>
  <c r="I17" i="227"/>
  <c r="N17" i="227"/>
  <c r="H17" i="227"/>
  <c r="M17" i="227"/>
  <c r="G17" i="227"/>
  <c r="K6" i="227"/>
  <c r="O9" i="227"/>
  <c r="I9" i="227"/>
  <c r="N9" i="227"/>
  <c r="H9" i="227"/>
  <c r="M9" i="227"/>
  <c r="G9" i="227"/>
  <c r="L9" i="227"/>
  <c r="F9" i="227"/>
  <c r="F17" i="227"/>
  <c r="Q17" i="227" s="1"/>
  <c r="R15" i="227"/>
  <c r="L15" i="227"/>
  <c r="P62" i="227"/>
  <c r="J62" i="227"/>
  <c r="O62" i="227"/>
  <c r="I62" i="227"/>
  <c r="N62" i="227"/>
  <c r="H62" i="227"/>
  <c r="M62" i="227"/>
  <c r="G62" i="227"/>
  <c r="L62" i="227"/>
  <c r="F62" i="227"/>
  <c r="Q62" i="227" s="1"/>
  <c r="R62" i="227" s="1"/>
  <c r="K62" i="227"/>
  <c r="J9" i="227"/>
  <c r="K17" i="227"/>
  <c r="O3" i="227"/>
  <c r="I3" i="227"/>
  <c r="N3" i="227"/>
  <c r="H3" i="227"/>
  <c r="M3" i="227"/>
  <c r="G3" i="227"/>
  <c r="L3" i="227"/>
  <c r="F3" i="227"/>
  <c r="L17" i="227"/>
  <c r="P29" i="227"/>
  <c r="J29" i="227"/>
  <c r="Q29" i="227" s="1"/>
  <c r="O29" i="227"/>
  <c r="I29" i="227"/>
  <c r="N29" i="227"/>
  <c r="H29" i="227"/>
  <c r="L29" i="227"/>
  <c r="F29" i="227"/>
  <c r="M29" i="227"/>
  <c r="G29" i="227"/>
  <c r="J52" i="227"/>
  <c r="I52" i="227"/>
  <c r="H52" i="227"/>
  <c r="G52" i="227"/>
  <c r="L52" i="227"/>
  <c r="F52" i="227"/>
  <c r="K52" i="227"/>
  <c r="J3" i="227"/>
  <c r="K29" i="227"/>
  <c r="J76" i="227"/>
  <c r="I76" i="227"/>
  <c r="H76" i="227"/>
  <c r="G76" i="227"/>
  <c r="L76" i="227"/>
  <c r="F76" i="227"/>
  <c r="M76" i="227" s="1"/>
  <c r="K76" i="227"/>
  <c r="D95" i="227"/>
  <c r="K3" i="227"/>
  <c r="O6" i="227"/>
  <c r="I6" i="227"/>
  <c r="N6" i="227"/>
  <c r="H6" i="227"/>
  <c r="M6" i="227"/>
  <c r="G6" i="227"/>
  <c r="L6" i="227"/>
  <c r="F6" i="227"/>
  <c r="Q6" i="227" s="1"/>
  <c r="J49" i="227"/>
  <c r="I49" i="227"/>
  <c r="H49" i="227"/>
  <c r="G49" i="227"/>
  <c r="L49" i="227"/>
  <c r="F49" i="227"/>
  <c r="M49" i="227" s="1"/>
  <c r="D12" i="227"/>
  <c r="D13" i="227"/>
  <c r="D24" i="227"/>
  <c r="D26" i="227"/>
  <c r="D27" i="227"/>
  <c r="D30" i="227"/>
  <c r="K49" i="227"/>
  <c r="D56" i="227"/>
  <c r="D4" i="227"/>
  <c r="D7" i="227"/>
  <c r="D10" i="227"/>
  <c r="R40" i="227"/>
  <c r="D59" i="227"/>
  <c r="D64" i="227"/>
  <c r="D69" i="227"/>
  <c r="J73" i="227"/>
  <c r="I73" i="227"/>
  <c r="H73" i="227"/>
  <c r="G73" i="227"/>
  <c r="L73" i="227"/>
  <c r="F73" i="227"/>
  <c r="D109" i="227"/>
  <c r="D97" i="227" s="1"/>
  <c r="D103" i="227"/>
  <c r="D93" i="227"/>
  <c r="D90" i="227"/>
  <c r="D67" i="227"/>
  <c r="D108" i="227"/>
  <c r="D102" i="227"/>
  <c r="D74" i="227"/>
  <c r="D58" i="227"/>
  <c r="D55" i="227"/>
  <c r="D53" i="227"/>
  <c r="D50" i="227"/>
  <c r="D44" i="227"/>
  <c r="D42" i="227"/>
  <c r="D33" i="227"/>
  <c r="D107" i="227"/>
  <c r="D101" i="227"/>
  <c r="D91" i="227"/>
  <c r="D83" i="227"/>
  <c r="D81" i="227"/>
  <c r="D72" i="227"/>
  <c r="D70" i="227"/>
  <c r="D68" i="227"/>
  <c r="D65" i="227"/>
  <c r="D61" i="227"/>
  <c r="D46" i="227"/>
  <c r="D106" i="227"/>
  <c r="D96" i="227" s="1"/>
  <c r="D100" i="227"/>
  <c r="D75" i="227"/>
  <c r="D63" i="227"/>
  <c r="D60" i="227"/>
  <c r="D57" i="227"/>
  <c r="D54" i="227"/>
  <c r="D51" i="227"/>
  <c r="D105" i="227"/>
  <c r="D99" i="227"/>
  <c r="D92" i="227"/>
  <c r="D89" i="227"/>
  <c r="D66" i="227"/>
  <c r="D43" i="227"/>
  <c r="D14" i="227"/>
  <c r="D16" i="227"/>
  <c r="D28" i="227"/>
  <c r="D31" i="227"/>
  <c r="D36" i="227"/>
  <c r="D80" i="227"/>
  <c r="H78" i="227"/>
  <c r="D2" i="227"/>
  <c r="D5" i="227"/>
  <c r="D8" i="227"/>
  <c r="D11" i="227"/>
  <c r="D32" i="227"/>
  <c r="D82" i="227"/>
  <c r="F36" i="226"/>
  <c r="L54" i="226"/>
  <c r="F54" i="226"/>
  <c r="P54" i="226"/>
  <c r="J54" i="226"/>
  <c r="I54" i="226"/>
  <c r="H54" i="226"/>
  <c r="O54" i="226"/>
  <c r="G54" i="226"/>
  <c r="M54" i="226"/>
  <c r="D3" i="226"/>
  <c r="D6" i="226"/>
  <c r="D9" i="226"/>
  <c r="D51" i="226"/>
  <c r="D75" i="226"/>
  <c r="D4" i="226"/>
  <c r="D7" i="226"/>
  <c r="D11" i="226"/>
  <c r="D33" i="226"/>
  <c r="D44" i="226"/>
  <c r="K54" i="226"/>
  <c r="D109" i="226"/>
  <c r="D97" i="226" s="1"/>
  <c r="D103" i="226"/>
  <c r="D93" i="226"/>
  <c r="D90" i="226"/>
  <c r="D107" i="226"/>
  <c r="D101" i="226"/>
  <c r="D91" i="226"/>
  <c r="D83" i="226"/>
  <c r="D81" i="226"/>
  <c r="D72" i="226"/>
  <c r="D70" i="226"/>
  <c r="D68" i="226"/>
  <c r="D65" i="226"/>
  <c r="D61" i="226"/>
  <c r="D46" i="226"/>
  <c r="D105" i="226"/>
  <c r="D99" i="226"/>
  <c r="D92" i="226"/>
  <c r="D89" i="226"/>
  <c r="D66" i="226"/>
  <c r="D43" i="226"/>
  <c r="D108" i="226"/>
  <c r="D82" i="226"/>
  <c r="D74" i="226"/>
  <c r="D73" i="226"/>
  <c r="D55" i="226"/>
  <c r="D50" i="226"/>
  <c r="D49" i="226"/>
  <c r="D32" i="226"/>
  <c r="D30" i="226"/>
  <c r="D27" i="226"/>
  <c r="D26" i="226"/>
  <c r="D24" i="226"/>
  <c r="D13" i="226"/>
  <c r="D12" i="226"/>
  <c r="D106" i="226"/>
  <c r="D96" i="226" s="1"/>
  <c r="D67" i="226"/>
  <c r="D63" i="226"/>
  <c r="D60" i="226"/>
  <c r="D42" i="226"/>
  <c r="D104" i="226"/>
  <c r="D95" i="226" s="1"/>
  <c r="D58" i="226"/>
  <c r="D56" i="226"/>
  <c r="D29" i="226"/>
  <c r="D17" i="226"/>
  <c r="D15" i="226"/>
  <c r="D100" i="226"/>
  <c r="D80" i="226"/>
  <c r="D78" i="226"/>
  <c r="D76" i="226"/>
  <c r="D69" i="226"/>
  <c r="D64" i="226"/>
  <c r="D62" i="226"/>
  <c r="D59" i="226"/>
  <c r="D53" i="226"/>
  <c r="D52" i="226"/>
  <c r="D31" i="226"/>
  <c r="D28" i="226"/>
  <c r="D16" i="226"/>
  <c r="D14" i="226"/>
  <c r="D10" i="226"/>
  <c r="N54" i="226"/>
  <c r="D2" i="226"/>
  <c r="D5" i="226"/>
  <c r="D8" i="226"/>
  <c r="D57" i="226"/>
  <c r="L10" i="225"/>
  <c r="N14" i="225"/>
  <c r="H14" i="225"/>
  <c r="L14" i="225"/>
  <c r="F14" i="225"/>
  <c r="M14" i="225"/>
  <c r="K14" i="225"/>
  <c r="J14" i="225"/>
  <c r="N16" i="225"/>
  <c r="H16" i="225"/>
  <c r="L16" i="225"/>
  <c r="F16" i="225"/>
  <c r="M16" i="225"/>
  <c r="K16" i="225"/>
  <c r="J16" i="225"/>
  <c r="F10" i="225"/>
  <c r="Q10" i="225" s="1"/>
  <c r="L52" i="225"/>
  <c r="F52" i="225"/>
  <c r="R52" i="225" s="1"/>
  <c r="K52" i="225"/>
  <c r="M52" i="225"/>
  <c r="I52" i="225"/>
  <c r="H52" i="225"/>
  <c r="J52" i="225"/>
  <c r="G52" i="225"/>
  <c r="O10" i="225"/>
  <c r="I10" i="225"/>
  <c r="M10" i="225"/>
  <c r="G10" i="225"/>
  <c r="K10" i="225"/>
  <c r="J10" i="225"/>
  <c r="H10" i="225"/>
  <c r="P10" i="225"/>
  <c r="P13" i="225"/>
  <c r="J13" i="225"/>
  <c r="N13" i="225"/>
  <c r="Q13" i="225" s="1"/>
  <c r="H13" i="225"/>
  <c r="I13" i="225"/>
  <c r="R13" i="225" s="1"/>
  <c r="G13" i="225"/>
  <c r="O13" i="225"/>
  <c r="F13" i="225"/>
  <c r="F91" i="225"/>
  <c r="L91" i="225" s="1"/>
  <c r="J12" i="225"/>
  <c r="N12" i="225"/>
  <c r="H12" i="225"/>
  <c r="O12" i="225" s="1"/>
  <c r="L12" i="225"/>
  <c r="K12" i="225"/>
  <c r="I12" i="225"/>
  <c r="K13" i="225"/>
  <c r="M28" i="225"/>
  <c r="G28" i="225"/>
  <c r="Q28" i="225" s="1"/>
  <c r="K28" i="225"/>
  <c r="P28" i="225"/>
  <c r="I28" i="225"/>
  <c r="N28" i="225"/>
  <c r="L28" i="225"/>
  <c r="J28" i="225"/>
  <c r="R28" i="225" s="1"/>
  <c r="R83" i="225"/>
  <c r="D95" i="225"/>
  <c r="N33" i="225"/>
  <c r="H33" i="225"/>
  <c r="O33" i="225"/>
  <c r="G33" i="225"/>
  <c r="R33" i="225" s="1"/>
  <c r="K33" i="225"/>
  <c r="Q33" i="225"/>
  <c r="I33" i="225"/>
  <c r="R61" i="225"/>
  <c r="R72" i="225"/>
  <c r="H74" i="225"/>
  <c r="M74" i="225" s="1"/>
  <c r="J74" i="225"/>
  <c r="F74" i="225"/>
  <c r="L74" i="225"/>
  <c r="F80" i="225"/>
  <c r="D9" i="225"/>
  <c r="D15" i="225"/>
  <c r="D17" i="225"/>
  <c r="J33" i="225"/>
  <c r="D46" i="225"/>
  <c r="D50" i="225"/>
  <c r="R68" i="225"/>
  <c r="I74" i="225"/>
  <c r="D81" i="225"/>
  <c r="D84" i="225" s="1"/>
  <c r="D6" i="225"/>
  <c r="D7" i="225"/>
  <c r="D26" i="225"/>
  <c r="D27" i="225"/>
  <c r="L33" i="225"/>
  <c r="D44" i="225"/>
  <c r="D54" i="225"/>
  <c r="D55" i="225"/>
  <c r="D67" i="225"/>
  <c r="K74" i="225"/>
  <c r="D76" i="225"/>
  <c r="D109" i="225"/>
  <c r="D97" i="225" s="1"/>
  <c r="D103" i="225"/>
  <c r="D93" i="225"/>
  <c r="D90" i="225"/>
  <c r="D105" i="225"/>
  <c r="D99" i="225"/>
  <c r="D92" i="225"/>
  <c r="D89" i="225"/>
  <c r="D66" i="225"/>
  <c r="D43" i="225"/>
  <c r="D108" i="225"/>
  <c r="D100" i="225"/>
  <c r="D82" i="225"/>
  <c r="D73" i="225"/>
  <c r="D70" i="225"/>
  <c r="D65" i="225"/>
  <c r="D63" i="225"/>
  <c r="D49" i="225"/>
  <c r="D29" i="225"/>
  <c r="D75" i="225"/>
  <c r="D69" i="225"/>
  <c r="D58" i="225"/>
  <c r="D51" i="225"/>
  <c r="D36" i="225"/>
  <c r="D31" i="225"/>
  <c r="D30" i="225"/>
  <c r="D24" i="225"/>
  <c r="D107" i="225"/>
  <c r="D106" i="225"/>
  <c r="D96" i="225" s="1"/>
  <c r="D62" i="225"/>
  <c r="D59" i="225"/>
  <c r="D42" i="225"/>
  <c r="D32" i="225"/>
  <c r="D11" i="225"/>
  <c r="D8" i="225"/>
  <c r="D5" i="225"/>
  <c r="D2" i="225"/>
  <c r="D3" i="225"/>
  <c r="D4" i="225"/>
  <c r="M33" i="225"/>
  <c r="D53" i="225"/>
  <c r="D56" i="225"/>
  <c r="D57" i="225"/>
  <c r="D64" i="225"/>
  <c r="D78" i="225"/>
  <c r="D12" i="224"/>
  <c r="D24" i="224"/>
  <c r="D75" i="224"/>
  <c r="D16" i="224"/>
  <c r="D17" i="224"/>
  <c r="D27" i="224"/>
  <c r="D28" i="224"/>
  <c r="D29" i="224"/>
  <c r="D65" i="224"/>
  <c r="D73" i="224"/>
  <c r="D76" i="224"/>
  <c r="D57" i="224"/>
  <c r="D60" i="224"/>
  <c r="D68" i="224"/>
  <c r="D80" i="224"/>
  <c r="D46" i="224"/>
  <c r="D54" i="224"/>
  <c r="D69" i="224"/>
  <c r="D91" i="224"/>
  <c r="D30" i="224"/>
  <c r="D2" i="224"/>
  <c r="D5" i="224"/>
  <c r="D56" i="224"/>
  <c r="D78" i="224"/>
  <c r="D109" i="224"/>
  <c r="D97" i="224" s="1"/>
  <c r="D103" i="224"/>
  <c r="D93" i="224"/>
  <c r="D90" i="224"/>
  <c r="D67" i="224"/>
  <c r="D108" i="224"/>
  <c r="D102" i="224"/>
  <c r="D74" i="224"/>
  <c r="D58" i="224"/>
  <c r="D55" i="224"/>
  <c r="D53" i="224"/>
  <c r="D50" i="224"/>
  <c r="D44" i="224"/>
  <c r="D42" i="224"/>
  <c r="D33" i="224"/>
  <c r="D105" i="224"/>
  <c r="D99" i="224"/>
  <c r="D94" i="224" s="1"/>
  <c r="D92" i="224"/>
  <c r="D89" i="224"/>
  <c r="D66" i="224"/>
  <c r="D43" i="224"/>
  <c r="D104" i="224"/>
  <c r="D95" i="224" s="1"/>
  <c r="D83" i="224"/>
  <c r="D61" i="224"/>
  <c r="D49" i="224"/>
  <c r="D32" i="224"/>
  <c r="D9" i="224"/>
  <c r="D106" i="224"/>
  <c r="D96" i="224" s="1"/>
  <c r="D82" i="224"/>
  <c r="D72" i="224"/>
  <c r="D64" i="224"/>
  <c r="D59" i="224"/>
  <c r="D36" i="224"/>
  <c r="D31" i="224"/>
  <c r="D8" i="224"/>
  <c r="D7" i="224"/>
  <c r="D4" i="224"/>
  <c r="D101" i="224"/>
  <c r="D81" i="224"/>
  <c r="D15" i="224"/>
  <c r="D14" i="224"/>
  <c r="D13" i="224"/>
  <c r="D11" i="224"/>
  <c r="D10" i="224"/>
  <c r="D100" i="224"/>
  <c r="D70" i="224"/>
  <c r="D63" i="224"/>
  <c r="D62" i="224"/>
  <c r="D52" i="224"/>
  <c r="D51" i="224"/>
  <c r="D26" i="224"/>
  <c r="D6" i="224"/>
  <c r="D3" i="224"/>
  <c r="P30" i="223"/>
  <c r="J30" i="223"/>
  <c r="O30" i="223"/>
  <c r="I30" i="223"/>
  <c r="Q30" i="223" s="1"/>
  <c r="N30" i="223"/>
  <c r="H30" i="223"/>
  <c r="M30" i="223"/>
  <c r="G30" i="223"/>
  <c r="L30" i="223"/>
  <c r="F30" i="223"/>
  <c r="R30" i="223" s="1"/>
  <c r="K30" i="223"/>
  <c r="P13" i="223"/>
  <c r="J13" i="223"/>
  <c r="O13" i="223"/>
  <c r="I13" i="223"/>
  <c r="N13" i="223"/>
  <c r="H13" i="223"/>
  <c r="L13" i="223"/>
  <c r="M13" i="223"/>
  <c r="G13" i="223"/>
  <c r="F13" i="223"/>
  <c r="J12" i="223"/>
  <c r="I12" i="223"/>
  <c r="N12" i="223"/>
  <c r="H12" i="223"/>
  <c r="M12" i="223"/>
  <c r="G12" i="223"/>
  <c r="L12" i="223"/>
  <c r="F12" i="223"/>
  <c r="K26" i="223"/>
  <c r="J26" i="223"/>
  <c r="P26" i="223"/>
  <c r="I26" i="223"/>
  <c r="O26" i="223"/>
  <c r="H26" i="223"/>
  <c r="N26" i="223"/>
  <c r="F26" i="223"/>
  <c r="Q26" i="223" s="1"/>
  <c r="R24" i="223"/>
  <c r="L24" i="223"/>
  <c r="F24" i="223"/>
  <c r="M26" i="223"/>
  <c r="J52" i="223"/>
  <c r="R52" i="223" s="1"/>
  <c r="I52" i="223"/>
  <c r="H52" i="223"/>
  <c r="G52" i="223"/>
  <c r="L52" i="223"/>
  <c r="F52" i="223"/>
  <c r="M52" i="223" s="1"/>
  <c r="K52" i="223"/>
  <c r="P27" i="223"/>
  <c r="J27" i="223"/>
  <c r="O27" i="223"/>
  <c r="I27" i="223"/>
  <c r="N27" i="223"/>
  <c r="H27" i="223"/>
  <c r="M27" i="223"/>
  <c r="G27" i="223"/>
  <c r="L27" i="223"/>
  <c r="F27" i="223"/>
  <c r="K7" i="223"/>
  <c r="D109" i="223"/>
  <c r="D97" i="223" s="1"/>
  <c r="D103" i="223"/>
  <c r="D93" i="223"/>
  <c r="D90" i="223"/>
  <c r="D67" i="223"/>
  <c r="D108" i="223"/>
  <c r="D102" i="223"/>
  <c r="D74" i="223"/>
  <c r="D58" i="223"/>
  <c r="D55" i="223"/>
  <c r="D53" i="223"/>
  <c r="D50" i="223"/>
  <c r="D44" i="223"/>
  <c r="D42" i="223"/>
  <c r="D33" i="223"/>
  <c r="D107" i="223"/>
  <c r="D101" i="223"/>
  <c r="D91" i="223"/>
  <c r="D83" i="223"/>
  <c r="D81" i="223"/>
  <c r="D72" i="223"/>
  <c r="D70" i="223"/>
  <c r="D68" i="223"/>
  <c r="D65" i="223"/>
  <c r="D61" i="223"/>
  <c r="D46" i="223"/>
  <c r="D106" i="223"/>
  <c r="D96" i="223" s="1"/>
  <c r="D100" i="223"/>
  <c r="D75" i="223"/>
  <c r="D63" i="223"/>
  <c r="D60" i="223"/>
  <c r="D57" i="223"/>
  <c r="D54" i="223"/>
  <c r="D51" i="223"/>
  <c r="D105" i="223"/>
  <c r="D99" i="223"/>
  <c r="D92" i="223"/>
  <c r="D89" i="223"/>
  <c r="D66" i="223"/>
  <c r="D43" i="223"/>
  <c r="F4" i="223"/>
  <c r="Q4" i="223" s="1"/>
  <c r="L4" i="223"/>
  <c r="F7" i="223"/>
  <c r="Q7" i="223" s="1"/>
  <c r="L7" i="223"/>
  <c r="F10" i="223"/>
  <c r="L10" i="223"/>
  <c r="D14" i="223"/>
  <c r="D16" i="223"/>
  <c r="D28" i="223"/>
  <c r="D31" i="223"/>
  <c r="D56" i="223"/>
  <c r="J76" i="223"/>
  <c r="I76" i="223"/>
  <c r="H76" i="223"/>
  <c r="G76" i="223"/>
  <c r="L76" i="223"/>
  <c r="F76" i="223"/>
  <c r="M76" i="223" s="1"/>
  <c r="K4" i="223"/>
  <c r="K10" i="223"/>
  <c r="J49" i="223"/>
  <c r="I49" i="223"/>
  <c r="H49" i="223"/>
  <c r="G49" i="223"/>
  <c r="L49" i="223"/>
  <c r="F49" i="223"/>
  <c r="H78" i="223"/>
  <c r="D2" i="223"/>
  <c r="G4" i="223"/>
  <c r="M4" i="223"/>
  <c r="D5" i="223"/>
  <c r="G7" i="223"/>
  <c r="M7" i="223"/>
  <c r="D8" i="223"/>
  <c r="G10" i="223"/>
  <c r="M10" i="223"/>
  <c r="D11" i="223"/>
  <c r="D32" i="223"/>
  <c r="R40" i="223"/>
  <c r="D59" i="223"/>
  <c r="D64" i="223"/>
  <c r="D69" i="223"/>
  <c r="D104" i="223"/>
  <c r="D95" i="223" s="1"/>
  <c r="P62" i="223"/>
  <c r="J62" i="223"/>
  <c r="O62" i="223"/>
  <c r="I62" i="223"/>
  <c r="N62" i="223"/>
  <c r="H62" i="223"/>
  <c r="M62" i="223"/>
  <c r="G62" i="223"/>
  <c r="L62" i="223"/>
  <c r="F62" i="223"/>
  <c r="Q62" i="223" s="1"/>
  <c r="R62" i="223" s="1"/>
  <c r="H4" i="223"/>
  <c r="N4" i="223"/>
  <c r="H7" i="223"/>
  <c r="N7" i="223"/>
  <c r="H10" i="223"/>
  <c r="N10" i="223"/>
  <c r="D15" i="223"/>
  <c r="D17" i="223"/>
  <c r="D29" i="223"/>
  <c r="D36" i="223"/>
  <c r="D80" i="223"/>
  <c r="J73" i="223"/>
  <c r="I73" i="223"/>
  <c r="H73" i="223"/>
  <c r="G73" i="223"/>
  <c r="L73" i="223"/>
  <c r="F73" i="223"/>
  <c r="K76" i="223"/>
  <c r="D3" i="223"/>
  <c r="I4" i="223"/>
  <c r="D6" i="223"/>
  <c r="I7" i="223"/>
  <c r="D9" i="223"/>
  <c r="I10" i="223"/>
  <c r="D82" i="223"/>
  <c r="M3" i="222"/>
  <c r="G3" i="222"/>
  <c r="K3" i="222"/>
  <c r="J3" i="222"/>
  <c r="N3" i="222"/>
  <c r="P3" i="222"/>
  <c r="I3" i="222"/>
  <c r="O3" i="222"/>
  <c r="H3" i="222"/>
  <c r="F3" i="222"/>
  <c r="L3" i="222"/>
  <c r="L73" i="222"/>
  <c r="F73" i="222"/>
  <c r="J73" i="222"/>
  <c r="K73" i="222"/>
  <c r="I73" i="222"/>
  <c r="H73" i="222"/>
  <c r="G73" i="222"/>
  <c r="I12" i="222"/>
  <c r="L12" i="222"/>
  <c r="F12" i="222"/>
  <c r="M12" i="222"/>
  <c r="K12" i="222"/>
  <c r="G12" i="222"/>
  <c r="O12" i="222" s="1"/>
  <c r="J12" i="222"/>
  <c r="N12" i="222"/>
  <c r="H12" i="222"/>
  <c r="D13" i="222"/>
  <c r="D29" i="222"/>
  <c r="D56" i="222"/>
  <c r="L74" i="222"/>
  <c r="D101" i="222"/>
  <c r="D50" i="222"/>
  <c r="D102" i="222"/>
  <c r="F82" i="222"/>
  <c r="R82" i="222"/>
  <c r="D8" i="222"/>
  <c r="D9" i="222"/>
  <c r="F11" i="222"/>
  <c r="R11" i="222" s="1"/>
  <c r="D26" i="222"/>
  <c r="D30" i="222"/>
  <c r="D52" i="222"/>
  <c r="D62" i="222"/>
  <c r="L24" i="222"/>
  <c r="F24" i="222"/>
  <c r="R24" i="222" s="1"/>
  <c r="H74" i="222"/>
  <c r="G74" i="222"/>
  <c r="K74" i="222"/>
  <c r="J74" i="222"/>
  <c r="I74" i="222"/>
  <c r="F74" i="222"/>
  <c r="M74" i="222" s="1"/>
  <c r="D109" i="222"/>
  <c r="D97" i="222" s="1"/>
  <c r="D103" i="222"/>
  <c r="D105" i="222"/>
  <c r="D99" i="222"/>
  <c r="D92" i="222"/>
  <c r="D89" i="222"/>
  <c r="D66" i="222"/>
  <c r="D43" i="222"/>
  <c r="D107" i="222"/>
  <c r="D78" i="222"/>
  <c r="D75" i="222"/>
  <c r="D69" i="222"/>
  <c r="D64" i="222"/>
  <c r="D61" i="222"/>
  <c r="D59" i="222"/>
  <c r="D58" i="222"/>
  <c r="D57" i="222"/>
  <c r="D51" i="222"/>
  <c r="D44" i="222"/>
  <c r="D36" i="222"/>
  <c r="D33" i="222"/>
  <c r="D32" i="222"/>
  <c r="D31" i="222"/>
  <c r="D28" i="222"/>
  <c r="D100" i="222"/>
  <c r="D93" i="222"/>
  <c r="D91" i="222"/>
  <c r="D81" i="222"/>
  <c r="D68" i="222"/>
  <c r="D46" i="222"/>
  <c r="D42" i="222"/>
  <c r="D17" i="222"/>
  <c r="D15" i="222"/>
  <c r="D108" i="222"/>
  <c r="D72" i="222"/>
  <c r="D67" i="222"/>
  <c r="D54" i="222"/>
  <c r="D53" i="222"/>
  <c r="D106" i="222"/>
  <c r="D96" i="222" s="1"/>
  <c r="D83" i="222"/>
  <c r="D80" i="222"/>
  <c r="D76" i="222"/>
  <c r="D70" i="222"/>
  <c r="D63" i="222"/>
  <c r="D60" i="222"/>
  <c r="D104" i="222"/>
  <c r="D95" i="222" s="1"/>
  <c r="D90" i="222"/>
  <c r="D65" i="222"/>
  <c r="D55" i="222"/>
  <c r="D27" i="222"/>
  <c r="D10" i="222"/>
  <c r="D7" i="222"/>
  <c r="D4" i="222"/>
  <c r="D25" i="222" s="1"/>
  <c r="D5" i="222"/>
  <c r="D6" i="222"/>
  <c r="D14" i="222"/>
  <c r="D16" i="222"/>
  <c r="D49" i="222"/>
  <c r="M10" i="221"/>
  <c r="G10" i="221"/>
  <c r="L10" i="221"/>
  <c r="F10" i="221"/>
  <c r="O10" i="221"/>
  <c r="I10" i="221"/>
  <c r="H5" i="221"/>
  <c r="H10" i="221"/>
  <c r="D17" i="221"/>
  <c r="D52" i="221"/>
  <c r="D62" i="221"/>
  <c r="D76" i="221"/>
  <c r="D93" i="221"/>
  <c r="N5" i="221"/>
  <c r="O5" i="221"/>
  <c r="D105" i="221"/>
  <c r="D99" i="221"/>
  <c r="D92" i="221"/>
  <c r="D89" i="221"/>
  <c r="D66" i="221"/>
  <c r="D43" i="221"/>
  <c r="D107" i="221"/>
  <c r="D100" i="221"/>
  <c r="D91" i="221"/>
  <c r="D83" i="221"/>
  <c r="D74" i="221"/>
  <c r="D50" i="221"/>
  <c r="D30" i="221"/>
  <c r="D27" i="221"/>
  <c r="D26" i="221"/>
  <c r="D24" i="221"/>
  <c r="D106" i="221"/>
  <c r="D96" i="221" s="1"/>
  <c r="D109" i="221"/>
  <c r="D97" i="221" s="1"/>
  <c r="D102" i="221"/>
  <c r="D78" i="221"/>
  <c r="D75" i="221"/>
  <c r="D69" i="221"/>
  <c r="D64" i="221"/>
  <c r="D61" i="221"/>
  <c r="D59" i="221"/>
  <c r="D58" i="221"/>
  <c r="D57" i="221"/>
  <c r="D51" i="221"/>
  <c r="D44" i="221"/>
  <c r="D36" i="221"/>
  <c r="D33" i="221"/>
  <c r="D32" i="221"/>
  <c r="D31" i="221"/>
  <c r="D28" i="221"/>
  <c r="D104" i="221"/>
  <c r="D72" i="221"/>
  <c r="D65" i="221"/>
  <c r="D53" i="221"/>
  <c r="D11" i="221"/>
  <c r="D8" i="221"/>
  <c r="D103" i="221"/>
  <c r="D90" i="221"/>
  <c r="D82" i="221"/>
  <c r="D68" i="221"/>
  <c r="D67" i="221"/>
  <c r="D54" i="221"/>
  <c r="D42" i="221"/>
  <c r="D16" i="221"/>
  <c r="D14" i="221"/>
  <c r="D80" i="221"/>
  <c r="D73" i="221"/>
  <c r="D70" i="221"/>
  <c r="D63" i="221"/>
  <c r="D49" i="221"/>
  <c r="D29" i="221"/>
  <c r="D9" i="221"/>
  <c r="D6" i="221"/>
  <c r="D3" i="221"/>
  <c r="D4" i="221"/>
  <c r="J10" i="221"/>
  <c r="Q10" i="221" s="1"/>
  <c r="D12" i="221"/>
  <c r="D13" i="221"/>
  <c r="D56" i="221"/>
  <c r="D108" i="221"/>
  <c r="P5" i="221"/>
  <c r="J5" i="221"/>
  <c r="M5" i="221"/>
  <c r="G5" i="221"/>
  <c r="D2" i="221"/>
  <c r="K5" i="221"/>
  <c r="Q5" i="221" s="1"/>
  <c r="D7" i="221"/>
  <c r="K10" i="221"/>
  <c r="D46" i="221"/>
  <c r="F5" i="221"/>
  <c r="L5" i="221"/>
  <c r="N10" i="221"/>
  <c r="D15" i="221"/>
  <c r="D55" i="221"/>
  <c r="D81" i="221"/>
  <c r="P62" i="220"/>
  <c r="J62" i="220"/>
  <c r="O62" i="220"/>
  <c r="I62" i="220"/>
  <c r="N62" i="220"/>
  <c r="H62" i="220"/>
  <c r="M62" i="220"/>
  <c r="G62" i="220"/>
  <c r="L62" i="220"/>
  <c r="F62" i="220"/>
  <c r="Q62" i="220" s="1"/>
  <c r="K62" i="220"/>
  <c r="O3" i="220"/>
  <c r="I3" i="220"/>
  <c r="N3" i="220"/>
  <c r="H3" i="220"/>
  <c r="M3" i="220"/>
  <c r="G3" i="220"/>
  <c r="L3" i="220"/>
  <c r="F3" i="220"/>
  <c r="K3" i="220"/>
  <c r="P17" i="220"/>
  <c r="J17" i="220"/>
  <c r="O17" i="220"/>
  <c r="I17" i="220"/>
  <c r="N17" i="220"/>
  <c r="H17" i="220"/>
  <c r="Q17" i="220" s="1"/>
  <c r="L17" i="220"/>
  <c r="M17" i="220"/>
  <c r="G17" i="220"/>
  <c r="F17" i="220"/>
  <c r="R17" i="220" s="1"/>
  <c r="P29" i="220"/>
  <c r="J29" i="220"/>
  <c r="O29" i="220"/>
  <c r="I29" i="220"/>
  <c r="L29" i="220"/>
  <c r="N29" i="220"/>
  <c r="H29" i="220"/>
  <c r="M29" i="220"/>
  <c r="G29" i="220"/>
  <c r="Q29" i="220" s="1"/>
  <c r="F29" i="220"/>
  <c r="J52" i="220"/>
  <c r="I52" i="220"/>
  <c r="H52" i="220"/>
  <c r="M52" i="220" s="1"/>
  <c r="G52" i="220"/>
  <c r="L52" i="220"/>
  <c r="F52" i="220"/>
  <c r="K52" i="220"/>
  <c r="F15" i="220"/>
  <c r="L15" i="220" s="1"/>
  <c r="R15" i="220" s="1"/>
  <c r="K17" i="220"/>
  <c r="K29" i="220"/>
  <c r="R29" i="220" s="1"/>
  <c r="J76" i="220"/>
  <c r="I76" i="220"/>
  <c r="H76" i="220"/>
  <c r="G76" i="220"/>
  <c r="L76" i="220"/>
  <c r="F76" i="220"/>
  <c r="K76" i="220"/>
  <c r="K6" i="220"/>
  <c r="K9" i="220"/>
  <c r="J73" i="220"/>
  <c r="I73" i="220"/>
  <c r="H73" i="220"/>
  <c r="G73" i="220"/>
  <c r="M73" i="220" s="1"/>
  <c r="L73" i="220"/>
  <c r="F73" i="220"/>
  <c r="R73" i="220" s="1"/>
  <c r="F6" i="220"/>
  <c r="L6" i="220"/>
  <c r="F9" i="220"/>
  <c r="L9" i="220"/>
  <c r="D12" i="220"/>
  <c r="D13" i="220"/>
  <c r="D24" i="220"/>
  <c r="D26" i="220"/>
  <c r="D27" i="220"/>
  <c r="D30" i="220"/>
  <c r="D56" i="220"/>
  <c r="K73" i="220"/>
  <c r="J49" i="220"/>
  <c r="I49" i="220"/>
  <c r="H49" i="220"/>
  <c r="G49" i="220"/>
  <c r="M49" i="220" s="1"/>
  <c r="L49" i="220"/>
  <c r="F49" i="220"/>
  <c r="D4" i="220"/>
  <c r="G6" i="220"/>
  <c r="M6" i="220"/>
  <c r="D7" i="220"/>
  <c r="G9" i="220"/>
  <c r="M9" i="220"/>
  <c r="D10" i="220"/>
  <c r="R40" i="220"/>
  <c r="D59" i="220"/>
  <c r="D64" i="220"/>
  <c r="D69" i="220"/>
  <c r="H78" i="220"/>
  <c r="D109" i="220"/>
  <c r="D97" i="220" s="1"/>
  <c r="D103" i="220"/>
  <c r="D93" i="220"/>
  <c r="D90" i="220"/>
  <c r="D67" i="220"/>
  <c r="D108" i="220"/>
  <c r="D95" i="220" s="1"/>
  <c r="D102" i="220"/>
  <c r="D74" i="220"/>
  <c r="D58" i="220"/>
  <c r="D55" i="220"/>
  <c r="D53" i="220"/>
  <c r="D50" i="220"/>
  <c r="D44" i="220"/>
  <c r="D42" i="220"/>
  <c r="D33" i="220"/>
  <c r="D107" i="220"/>
  <c r="D101" i="220"/>
  <c r="D91" i="220"/>
  <c r="D83" i="220"/>
  <c r="D81" i="220"/>
  <c r="D72" i="220"/>
  <c r="D70" i="220"/>
  <c r="D68" i="220"/>
  <c r="D65" i="220"/>
  <c r="D61" i="220"/>
  <c r="D46" i="220"/>
  <c r="D106" i="220"/>
  <c r="D96" i="220" s="1"/>
  <c r="D100" i="220"/>
  <c r="D75" i="220"/>
  <c r="D63" i="220"/>
  <c r="D60" i="220"/>
  <c r="D57" i="220"/>
  <c r="D54" i="220"/>
  <c r="D51" i="220"/>
  <c r="D105" i="220"/>
  <c r="D99" i="220"/>
  <c r="D92" i="220"/>
  <c r="D89" i="220"/>
  <c r="D66" i="220"/>
  <c r="D43" i="220"/>
  <c r="H6" i="220"/>
  <c r="N6" i="220"/>
  <c r="H9" i="220"/>
  <c r="Q9" i="220" s="1"/>
  <c r="N9" i="220"/>
  <c r="D14" i="220"/>
  <c r="D16" i="220"/>
  <c r="D28" i="220"/>
  <c r="D31" i="220"/>
  <c r="D36" i="220"/>
  <c r="D80" i="220"/>
  <c r="D2" i="220"/>
  <c r="D5" i="220"/>
  <c r="I6" i="220"/>
  <c r="D8" i="220"/>
  <c r="I9" i="220"/>
  <c r="D11" i="220"/>
  <c r="D32" i="220"/>
  <c r="D82" i="220"/>
  <c r="J6" i="219"/>
  <c r="J76" i="219"/>
  <c r="M76" i="219" s="1"/>
  <c r="R76" i="219" s="1"/>
  <c r="I76" i="219"/>
  <c r="H76" i="219"/>
  <c r="G76" i="219"/>
  <c r="L76" i="219"/>
  <c r="F76" i="219"/>
  <c r="O3" i="219"/>
  <c r="I3" i="219"/>
  <c r="N3" i="219"/>
  <c r="H3" i="219"/>
  <c r="M3" i="219"/>
  <c r="G3" i="219"/>
  <c r="K76" i="219"/>
  <c r="F3" i="219"/>
  <c r="Q3" i="219" s="1"/>
  <c r="P29" i="219"/>
  <c r="J29" i="219"/>
  <c r="O29" i="219"/>
  <c r="I29" i="219"/>
  <c r="N29" i="219"/>
  <c r="H29" i="219"/>
  <c r="M29" i="219"/>
  <c r="G29" i="219"/>
  <c r="Q29" i="219" s="1"/>
  <c r="K3" i="219"/>
  <c r="O9" i="219"/>
  <c r="I9" i="219"/>
  <c r="N9" i="219"/>
  <c r="H9" i="219"/>
  <c r="M9" i="219"/>
  <c r="G9" i="219"/>
  <c r="L9" i="219"/>
  <c r="F9" i="219"/>
  <c r="K29" i="219"/>
  <c r="J49" i="219"/>
  <c r="I49" i="219"/>
  <c r="H49" i="219"/>
  <c r="G49" i="219"/>
  <c r="L49" i="219"/>
  <c r="F49" i="219"/>
  <c r="K49" i="219"/>
  <c r="P62" i="219"/>
  <c r="J62" i="219"/>
  <c r="O62" i="219"/>
  <c r="I62" i="219"/>
  <c r="N62" i="219"/>
  <c r="H62" i="219"/>
  <c r="M62" i="219"/>
  <c r="G62" i="219"/>
  <c r="Q62" i="219" s="1"/>
  <c r="L62" i="219"/>
  <c r="F62" i="219"/>
  <c r="O6" i="219"/>
  <c r="I6" i="219"/>
  <c r="N6" i="219"/>
  <c r="H6" i="219"/>
  <c r="M6" i="219"/>
  <c r="G6" i="219"/>
  <c r="L6" i="219"/>
  <c r="F6" i="219"/>
  <c r="L3" i="219"/>
  <c r="P6" i="219"/>
  <c r="L15" i="219"/>
  <c r="R15" i="219" s="1"/>
  <c r="P17" i="219"/>
  <c r="J17" i="219"/>
  <c r="M17" i="219"/>
  <c r="G17" i="219"/>
  <c r="O17" i="219"/>
  <c r="Q17" i="219" s="1"/>
  <c r="I17" i="219"/>
  <c r="N17" i="219"/>
  <c r="H17" i="219"/>
  <c r="L29" i="219"/>
  <c r="J52" i="219"/>
  <c r="I52" i="219"/>
  <c r="H52" i="219"/>
  <c r="G52" i="219"/>
  <c r="L52" i="219"/>
  <c r="F52" i="219"/>
  <c r="J73" i="219"/>
  <c r="I73" i="219"/>
  <c r="H73" i="219"/>
  <c r="M73" i="219"/>
  <c r="G73" i="219"/>
  <c r="L73" i="219"/>
  <c r="F73" i="219"/>
  <c r="K73" i="219"/>
  <c r="N78" i="219"/>
  <c r="H78" i="219"/>
  <c r="R78" i="219" s="1"/>
  <c r="K27" i="219"/>
  <c r="D4" i="219"/>
  <c r="D7" i="219"/>
  <c r="D10" i="219"/>
  <c r="F12" i="219"/>
  <c r="L12" i="219"/>
  <c r="F13" i="219"/>
  <c r="L13" i="219"/>
  <c r="F24" i="219"/>
  <c r="L24" i="219" s="1"/>
  <c r="F26" i="219"/>
  <c r="N26" i="219"/>
  <c r="F27" i="219"/>
  <c r="Q27" i="219" s="1"/>
  <c r="L27" i="219"/>
  <c r="F30" i="219"/>
  <c r="L30" i="219"/>
  <c r="R40" i="219"/>
  <c r="K56" i="219"/>
  <c r="D59" i="219"/>
  <c r="D64" i="219"/>
  <c r="D69" i="219"/>
  <c r="K30" i="219"/>
  <c r="D109" i="219"/>
  <c r="D97" i="219" s="1"/>
  <c r="D103" i="219"/>
  <c r="D93" i="219"/>
  <c r="D90" i="219"/>
  <c r="D67" i="219"/>
  <c r="D108" i="219"/>
  <c r="D95" i="219" s="1"/>
  <c r="D102" i="219"/>
  <c r="D74" i="219"/>
  <c r="D58" i="219"/>
  <c r="D55" i="219"/>
  <c r="D53" i="219"/>
  <c r="D50" i="219"/>
  <c r="D44" i="219"/>
  <c r="D42" i="219"/>
  <c r="D33" i="219"/>
  <c r="D107" i="219"/>
  <c r="D101" i="219"/>
  <c r="D91" i="219"/>
  <c r="D83" i="219"/>
  <c r="D81" i="219"/>
  <c r="D72" i="219"/>
  <c r="D70" i="219"/>
  <c r="D68" i="219"/>
  <c r="D65" i="219"/>
  <c r="D61" i="219"/>
  <c r="D46" i="219"/>
  <c r="D106" i="219"/>
  <c r="D96" i="219" s="1"/>
  <c r="D100" i="219"/>
  <c r="D75" i="219"/>
  <c r="D63" i="219"/>
  <c r="D60" i="219"/>
  <c r="D57" i="219"/>
  <c r="D54" i="219"/>
  <c r="D71" i="219" s="1"/>
  <c r="D51" i="219"/>
  <c r="D105" i="219"/>
  <c r="D99" i="219"/>
  <c r="D92" i="219"/>
  <c r="D89" i="219"/>
  <c r="D66" i="219"/>
  <c r="D43" i="219"/>
  <c r="G12" i="219"/>
  <c r="M12" i="219"/>
  <c r="G13" i="219"/>
  <c r="Q13" i="219" s="1"/>
  <c r="M13" i="219"/>
  <c r="D14" i="219"/>
  <c r="D16" i="219"/>
  <c r="H26" i="219"/>
  <c r="G27" i="219"/>
  <c r="R27" i="219" s="1"/>
  <c r="M27" i="219"/>
  <c r="D28" i="219"/>
  <c r="D37" i="219" s="1"/>
  <c r="G30" i="219"/>
  <c r="M30" i="219"/>
  <c r="D31" i="219"/>
  <c r="D36" i="219"/>
  <c r="D80" i="219"/>
  <c r="K12" i="219"/>
  <c r="K13" i="219"/>
  <c r="M26" i="219"/>
  <c r="P56" i="219"/>
  <c r="J56" i="219"/>
  <c r="O56" i="219"/>
  <c r="I56" i="219"/>
  <c r="N56" i="219"/>
  <c r="H56" i="219"/>
  <c r="M56" i="219"/>
  <c r="G56" i="219"/>
  <c r="L56" i="219"/>
  <c r="F56" i="219"/>
  <c r="Q56" i="219" s="1"/>
  <c r="D2" i="219"/>
  <c r="D5" i="219"/>
  <c r="D8" i="219"/>
  <c r="D11" i="219"/>
  <c r="H12" i="219"/>
  <c r="H13" i="219"/>
  <c r="I26" i="219"/>
  <c r="P26" i="219"/>
  <c r="H27" i="219"/>
  <c r="H30" i="219"/>
  <c r="D32" i="219"/>
  <c r="D82" i="219"/>
  <c r="D109" i="218"/>
  <c r="D97" i="218" s="1"/>
  <c r="D103" i="218"/>
  <c r="D93" i="218"/>
  <c r="D90" i="218"/>
  <c r="D67" i="218"/>
  <c r="D108" i="218"/>
  <c r="D102" i="218"/>
  <c r="D74" i="218"/>
  <c r="D58" i="218"/>
  <c r="D55" i="218"/>
  <c r="D53" i="218"/>
  <c r="D50" i="218"/>
  <c r="D44" i="218"/>
  <c r="D42" i="218"/>
  <c r="D33" i="218"/>
  <c r="D107" i="218"/>
  <c r="D101" i="218"/>
  <c r="D91" i="218"/>
  <c r="D83" i="218"/>
  <c r="D81" i="218"/>
  <c r="D72" i="218"/>
  <c r="D70" i="218"/>
  <c r="D68" i="218"/>
  <c r="D65" i="218"/>
  <c r="D61" i="218"/>
  <c r="D46" i="218"/>
  <c r="D106" i="218"/>
  <c r="D96" i="218" s="1"/>
  <c r="D100" i="218"/>
  <c r="D75" i="218"/>
  <c r="D63" i="218"/>
  <c r="D60" i="218"/>
  <c r="D57" i="218"/>
  <c r="D54" i="218"/>
  <c r="D51" i="218"/>
  <c r="D105" i="218"/>
  <c r="D99" i="218"/>
  <c r="D94" i="218" s="1"/>
  <c r="D92" i="218"/>
  <c r="D89" i="218"/>
  <c r="D66" i="218"/>
  <c r="D43" i="218"/>
  <c r="D104" i="218"/>
  <c r="D82" i="218"/>
  <c r="D80" i="218"/>
  <c r="D78" i="218"/>
  <c r="D76" i="218"/>
  <c r="D73" i="218"/>
  <c r="D69" i="218"/>
  <c r="D64" i="218"/>
  <c r="D62" i="218"/>
  <c r="D59" i="218"/>
  <c r="D56" i="218"/>
  <c r="D52" i="218"/>
  <c r="D49" i="218"/>
  <c r="D36" i="218"/>
  <c r="D14" i="218"/>
  <c r="D16" i="218"/>
  <c r="D28" i="218"/>
  <c r="D31" i="218"/>
  <c r="D2" i="218"/>
  <c r="D5" i="218"/>
  <c r="D8" i="218"/>
  <c r="D11" i="218"/>
  <c r="D15" i="218"/>
  <c r="D17" i="218"/>
  <c r="D29" i="218"/>
  <c r="D32" i="218"/>
  <c r="D3" i="218"/>
  <c r="D6" i="218"/>
  <c r="D9" i="218"/>
  <c r="D12" i="218"/>
  <c r="D13" i="218"/>
  <c r="D24" i="218"/>
  <c r="D26" i="218"/>
  <c r="D27" i="218"/>
  <c r="D30" i="218"/>
  <c r="D4" i="218"/>
  <c r="D7" i="218"/>
  <c r="D10" i="218"/>
  <c r="P4" i="217"/>
  <c r="P7" i="217"/>
  <c r="M16" i="217"/>
  <c r="G16" i="217"/>
  <c r="K16" i="217"/>
  <c r="J16" i="217"/>
  <c r="Q16" i="217" s="1"/>
  <c r="P16" i="217"/>
  <c r="I16" i="217"/>
  <c r="O16" i="217"/>
  <c r="H16" i="217"/>
  <c r="O27" i="217"/>
  <c r="I27" i="217"/>
  <c r="Q27" i="217" s="1"/>
  <c r="K27" i="217"/>
  <c r="M27" i="217"/>
  <c r="F27" i="217"/>
  <c r="J27" i="217"/>
  <c r="P27" i="217"/>
  <c r="H27" i="217"/>
  <c r="N27" i="217"/>
  <c r="G27" i="217"/>
  <c r="L16" i="217"/>
  <c r="M28" i="217"/>
  <c r="G28" i="217"/>
  <c r="K28" i="217"/>
  <c r="N28" i="217"/>
  <c r="F28" i="217"/>
  <c r="R28" i="217" s="1"/>
  <c r="Q28" i="217"/>
  <c r="J28" i="217"/>
  <c r="P28" i="217"/>
  <c r="I28" i="217"/>
  <c r="O28" i="217"/>
  <c r="H28" i="217"/>
  <c r="O4" i="217"/>
  <c r="I4" i="217"/>
  <c r="N4" i="217"/>
  <c r="H4" i="217"/>
  <c r="M4" i="217"/>
  <c r="G4" i="217"/>
  <c r="L4" i="217"/>
  <c r="F4" i="217"/>
  <c r="O7" i="217"/>
  <c r="I7" i="217"/>
  <c r="R7" i="217" s="1"/>
  <c r="N7" i="217"/>
  <c r="H7" i="217"/>
  <c r="Q7" i="217" s="1"/>
  <c r="M7" i="217"/>
  <c r="G7" i="217"/>
  <c r="L7" i="217"/>
  <c r="F7" i="217"/>
  <c r="L57" i="217"/>
  <c r="F57" i="217"/>
  <c r="O57" i="217"/>
  <c r="I57" i="217"/>
  <c r="J57" i="217"/>
  <c r="H57" i="217"/>
  <c r="P57" i="217"/>
  <c r="G57" i="217"/>
  <c r="N57" i="217"/>
  <c r="M57" i="217"/>
  <c r="K57" i="217"/>
  <c r="J4" i="217"/>
  <c r="J7" i="217"/>
  <c r="L44" i="217"/>
  <c r="L45" i="217" s="1"/>
  <c r="D107" i="217"/>
  <c r="D101" i="217"/>
  <c r="D91" i="217"/>
  <c r="D83" i="217"/>
  <c r="D81" i="217"/>
  <c r="D72" i="217"/>
  <c r="D70" i="217"/>
  <c r="D68" i="217"/>
  <c r="D65" i="217"/>
  <c r="D61" i="217"/>
  <c r="D105" i="217"/>
  <c r="D99" i="217"/>
  <c r="D94" i="217" s="1"/>
  <c r="D92" i="217"/>
  <c r="D89" i="217"/>
  <c r="D104" i="217"/>
  <c r="D95" i="217" s="1"/>
  <c r="D82" i="217"/>
  <c r="D80" i="217"/>
  <c r="D78" i="217"/>
  <c r="D76" i="217"/>
  <c r="D73" i="217"/>
  <c r="D69" i="217"/>
  <c r="D64" i="217"/>
  <c r="D62" i="217"/>
  <c r="D59" i="217"/>
  <c r="D56" i="217"/>
  <c r="D52" i="217"/>
  <c r="D49" i="217"/>
  <c r="D36" i="217"/>
  <c r="D31" i="217"/>
  <c r="D106" i="217"/>
  <c r="D96" i="217" s="1"/>
  <c r="D66" i="217"/>
  <c r="D58" i="217"/>
  <c r="D103" i="217"/>
  <c r="D93" i="217"/>
  <c r="D90" i="217"/>
  <c r="D54" i="217"/>
  <c r="D46" i="217"/>
  <c r="D29" i="217"/>
  <c r="D17" i="217"/>
  <c r="D15" i="217"/>
  <c r="H3" i="217"/>
  <c r="N3" i="217"/>
  <c r="J5" i="217"/>
  <c r="P5" i="217"/>
  <c r="H6" i="217"/>
  <c r="N6" i="217"/>
  <c r="J8" i="217"/>
  <c r="K9" i="217"/>
  <c r="K10" i="217"/>
  <c r="H12" i="217"/>
  <c r="R12" i="217" s="1"/>
  <c r="K13" i="217"/>
  <c r="K14" i="217"/>
  <c r="D26" i="217"/>
  <c r="H30" i="217"/>
  <c r="F32" i="217"/>
  <c r="N32" i="217"/>
  <c r="I33" i="217"/>
  <c r="D42" i="217"/>
  <c r="L50" i="217"/>
  <c r="L55" i="217"/>
  <c r="D63" i="217"/>
  <c r="D67" i="217"/>
  <c r="D74" i="217"/>
  <c r="J53" i="217"/>
  <c r="G53" i="217"/>
  <c r="H53" i="217"/>
  <c r="F53" i="217"/>
  <c r="M53" i="217" s="1"/>
  <c r="I3" i="217"/>
  <c r="O3" i="217"/>
  <c r="K5" i="217"/>
  <c r="I6" i="217"/>
  <c r="O6" i="217"/>
  <c r="L8" i="217"/>
  <c r="K8" i="217"/>
  <c r="P9" i="217"/>
  <c r="J9" i="217"/>
  <c r="L9" i="217"/>
  <c r="N10" i="217"/>
  <c r="H10" i="217"/>
  <c r="L10" i="217"/>
  <c r="J12" i="217"/>
  <c r="O13" i="217"/>
  <c r="I13" i="217"/>
  <c r="Q13" i="217" s="1"/>
  <c r="L13" i="217"/>
  <c r="M14" i="217"/>
  <c r="G14" i="217"/>
  <c r="L14" i="217"/>
  <c r="J30" i="217"/>
  <c r="G32" i="217"/>
  <c r="R32" i="217" s="1"/>
  <c r="K33" i="217"/>
  <c r="K53" i="217"/>
  <c r="N55" i="217"/>
  <c r="O32" i="217"/>
  <c r="I32" i="217"/>
  <c r="Q32" i="217"/>
  <c r="J32" i="217"/>
  <c r="J3" i="217"/>
  <c r="F5" i="217"/>
  <c r="L5" i="217"/>
  <c r="J6" i="217"/>
  <c r="P6" i="217"/>
  <c r="F8" i="217"/>
  <c r="Q8" i="217" s="1"/>
  <c r="R8" i="217" s="1"/>
  <c r="M8" i="217"/>
  <c r="F9" i="217"/>
  <c r="M9" i="217"/>
  <c r="F10" i="217"/>
  <c r="M10" i="217"/>
  <c r="H32" i="217"/>
  <c r="L51" i="217"/>
  <c r="F51" i="217"/>
  <c r="I51" i="217"/>
  <c r="J51" i="217"/>
  <c r="H51" i="217"/>
  <c r="L53" i="217"/>
  <c r="M32" i="217"/>
  <c r="D25" i="217"/>
  <c r="K3" i="217"/>
  <c r="Q3" i="217"/>
  <c r="K6" i="217"/>
  <c r="O12" i="217"/>
  <c r="I12" i="217"/>
  <c r="L12" i="217"/>
  <c r="M30" i="217"/>
  <c r="R30" i="217" s="1"/>
  <c r="P30" i="217"/>
  <c r="I30" i="217"/>
  <c r="L30" i="217"/>
  <c r="Q30" i="217" s="1"/>
  <c r="K32" i="217"/>
  <c r="M33" i="217"/>
  <c r="G33" i="217"/>
  <c r="Q33" i="217"/>
  <c r="R33" i="217" s="1"/>
  <c r="J33" i="217"/>
  <c r="N33" i="217"/>
  <c r="J50" i="217"/>
  <c r="G50" i="217"/>
  <c r="M50" i="217" s="1"/>
  <c r="K50" i="217"/>
  <c r="I50" i="217"/>
  <c r="P55" i="217"/>
  <c r="J55" i="217"/>
  <c r="M55" i="217"/>
  <c r="G55" i="217"/>
  <c r="K55" i="217"/>
  <c r="I55" i="217"/>
  <c r="L75" i="217"/>
  <c r="F75" i="217"/>
  <c r="J75" i="217"/>
  <c r="I75" i="217"/>
  <c r="K75" i="217"/>
  <c r="D109" i="216"/>
  <c r="D97" i="216" s="1"/>
  <c r="D103" i="216"/>
  <c r="D93" i="216"/>
  <c r="D90" i="216"/>
  <c r="D67" i="216"/>
  <c r="D108" i="216"/>
  <c r="D102" i="216"/>
  <c r="D74" i="216"/>
  <c r="D58" i="216"/>
  <c r="D55" i="216"/>
  <c r="D53" i="216"/>
  <c r="D50" i="216"/>
  <c r="D44" i="216"/>
  <c r="D42" i="216"/>
  <c r="D33" i="216"/>
  <c r="D107" i="216"/>
  <c r="D101" i="216"/>
  <c r="D91" i="216"/>
  <c r="D83" i="216"/>
  <c r="D81" i="216"/>
  <c r="D72" i="216"/>
  <c r="D70" i="216"/>
  <c r="D68" i="216"/>
  <c r="D65" i="216"/>
  <c r="D61" i="216"/>
  <c r="D46" i="216"/>
  <c r="D106" i="216"/>
  <c r="D96" i="216" s="1"/>
  <c r="D100" i="216"/>
  <c r="D75" i="216"/>
  <c r="D63" i="216"/>
  <c r="D60" i="216"/>
  <c r="D57" i="216"/>
  <c r="D54" i="216"/>
  <c r="D51" i="216"/>
  <c r="D105" i="216"/>
  <c r="D99" i="216"/>
  <c r="D92" i="216"/>
  <c r="D89" i="216"/>
  <c r="D66" i="216"/>
  <c r="D43" i="216"/>
  <c r="D82" i="216"/>
  <c r="D32" i="216"/>
  <c r="D10" i="216"/>
  <c r="D7" i="216"/>
  <c r="D4" i="216"/>
  <c r="D78" i="216"/>
  <c r="D49" i="216"/>
  <c r="D11" i="216"/>
  <c r="D80" i="216"/>
  <c r="D36" i="216"/>
  <c r="D30" i="216"/>
  <c r="D27" i="216"/>
  <c r="D26" i="216"/>
  <c r="D24" i="216"/>
  <c r="D13" i="216"/>
  <c r="D12" i="216"/>
  <c r="D104" i="216"/>
  <c r="D95" i="216" s="1"/>
  <c r="D69" i="216"/>
  <c r="D64" i="216"/>
  <c r="D59" i="216"/>
  <c r="D9" i="216"/>
  <c r="D6" i="216"/>
  <c r="D3" i="216"/>
  <c r="D5" i="216"/>
  <c r="D76" i="216"/>
  <c r="D62" i="216"/>
  <c r="D52" i="216"/>
  <c r="D56" i="216"/>
  <c r="D29" i="216"/>
  <c r="D17" i="216"/>
  <c r="D15" i="216"/>
  <c r="D73" i="216"/>
  <c r="D8" i="216"/>
  <c r="D2" i="216"/>
  <c r="K28" i="216"/>
  <c r="D31" i="216"/>
  <c r="P16" i="216"/>
  <c r="J16" i="216"/>
  <c r="F16" i="216"/>
  <c r="O16" i="216"/>
  <c r="I16" i="216"/>
  <c r="N16" i="216"/>
  <c r="H16" i="216"/>
  <c r="M16" i="216"/>
  <c r="G16" i="216"/>
  <c r="L16" i="216"/>
  <c r="P14" i="216"/>
  <c r="J14" i="216"/>
  <c r="O14" i="216"/>
  <c r="I14" i="216"/>
  <c r="L14" i="216"/>
  <c r="N14" i="216"/>
  <c r="H14" i="216"/>
  <c r="M14" i="216"/>
  <c r="G14" i="216"/>
  <c r="F14" i="216"/>
  <c r="P28" i="216"/>
  <c r="J28" i="216"/>
  <c r="F28" i="216"/>
  <c r="Q28" i="216" s="1"/>
  <c r="O28" i="216"/>
  <c r="I28" i="216"/>
  <c r="N28" i="216"/>
  <c r="H28" i="216"/>
  <c r="M28" i="216"/>
  <c r="G28" i="216"/>
  <c r="L28" i="216"/>
  <c r="K14" i="216"/>
  <c r="R40" i="216"/>
  <c r="P6" i="214"/>
  <c r="J6" i="214"/>
  <c r="O6" i="214"/>
  <c r="I6" i="214"/>
  <c r="N6" i="214"/>
  <c r="H6" i="214"/>
  <c r="M6" i="214"/>
  <c r="L6" i="214"/>
  <c r="G6" i="214"/>
  <c r="R6" i="214" s="1"/>
  <c r="K6" i="214"/>
  <c r="F6" i="214"/>
  <c r="Q6" i="214"/>
  <c r="O13" i="214"/>
  <c r="I13" i="214"/>
  <c r="N13" i="214"/>
  <c r="H13" i="214"/>
  <c r="M13" i="214"/>
  <c r="G13" i="214"/>
  <c r="P59" i="214"/>
  <c r="J59" i="214"/>
  <c r="O59" i="214"/>
  <c r="I59" i="214"/>
  <c r="N59" i="214"/>
  <c r="H59" i="214"/>
  <c r="M59" i="214"/>
  <c r="G59" i="214"/>
  <c r="L59" i="214"/>
  <c r="K59" i="214"/>
  <c r="F59" i="214"/>
  <c r="N7" i="214"/>
  <c r="H7" i="214"/>
  <c r="M7" i="214"/>
  <c r="G7" i="214"/>
  <c r="Q7" i="214" s="1"/>
  <c r="L7" i="214"/>
  <c r="F7" i="214"/>
  <c r="F12" i="214"/>
  <c r="F13" i="214"/>
  <c r="Q13" i="214" s="1"/>
  <c r="F30" i="214"/>
  <c r="P3" i="214"/>
  <c r="J3" i="214"/>
  <c r="O3" i="214"/>
  <c r="I3" i="214"/>
  <c r="N3" i="214"/>
  <c r="H3" i="214"/>
  <c r="Q3" i="214" s="1"/>
  <c r="I7" i="214"/>
  <c r="P9" i="214"/>
  <c r="J9" i="214"/>
  <c r="Q9" i="214" s="1"/>
  <c r="O9" i="214"/>
  <c r="I9" i="214"/>
  <c r="N9" i="214"/>
  <c r="H9" i="214"/>
  <c r="J12" i="214"/>
  <c r="J13" i="214"/>
  <c r="R13" i="214" s="1"/>
  <c r="J30" i="214"/>
  <c r="I66" i="214"/>
  <c r="H66" i="214"/>
  <c r="G66" i="214"/>
  <c r="L66" i="214"/>
  <c r="F66" i="214"/>
  <c r="M66" i="214" s="1"/>
  <c r="K66" i="214"/>
  <c r="H78" i="214"/>
  <c r="L24" i="214"/>
  <c r="R24" i="214" s="1"/>
  <c r="R64" i="214"/>
  <c r="F64" i="214"/>
  <c r="J7" i="214"/>
  <c r="K13" i="214"/>
  <c r="J26" i="214"/>
  <c r="P26" i="214"/>
  <c r="I26" i="214"/>
  <c r="O26" i="214"/>
  <c r="H26" i="214"/>
  <c r="O27" i="214"/>
  <c r="I27" i="214"/>
  <c r="N27" i="214"/>
  <c r="H27" i="214"/>
  <c r="M27" i="214"/>
  <c r="G27" i="214"/>
  <c r="R43" i="214"/>
  <c r="F43" i="214"/>
  <c r="F45" i="214" s="1"/>
  <c r="J52" i="214"/>
  <c r="I52" i="214"/>
  <c r="H52" i="214"/>
  <c r="M52" i="214"/>
  <c r="G52" i="214"/>
  <c r="L52" i="214"/>
  <c r="K52" i="214"/>
  <c r="F52" i="214"/>
  <c r="R52" i="214" s="1"/>
  <c r="P62" i="214"/>
  <c r="J62" i="214"/>
  <c r="O62" i="214"/>
  <c r="I62" i="214"/>
  <c r="N62" i="214"/>
  <c r="H62" i="214"/>
  <c r="M62" i="214"/>
  <c r="G62" i="214"/>
  <c r="Q62" i="214" s="1"/>
  <c r="L62" i="214"/>
  <c r="K62" i="214"/>
  <c r="F62" i="214"/>
  <c r="D95" i="214"/>
  <c r="I12" i="214"/>
  <c r="N12" i="214"/>
  <c r="H12" i="214"/>
  <c r="M12" i="214"/>
  <c r="G12" i="214"/>
  <c r="O12" i="214" s="1"/>
  <c r="O30" i="214"/>
  <c r="I30" i="214"/>
  <c r="N30" i="214"/>
  <c r="H30" i="214"/>
  <c r="M30" i="214"/>
  <c r="G30" i="214"/>
  <c r="F69" i="214"/>
  <c r="R69" i="214" s="1"/>
  <c r="N4" i="214"/>
  <c r="H4" i="214"/>
  <c r="M4" i="214"/>
  <c r="G4" i="214"/>
  <c r="L4" i="214"/>
  <c r="F4" i="214"/>
  <c r="K7" i="214"/>
  <c r="R7" i="214" s="1"/>
  <c r="N10" i="214"/>
  <c r="H10" i="214"/>
  <c r="M10" i="214"/>
  <c r="G10" i="214"/>
  <c r="L10" i="214"/>
  <c r="F10" i="214"/>
  <c r="Q10" i="214" s="1"/>
  <c r="L12" i="214"/>
  <c r="L13" i="214"/>
  <c r="F26" i="214"/>
  <c r="F27" i="214"/>
  <c r="Q27" i="214" s="1"/>
  <c r="R27" i="214" s="1"/>
  <c r="L30" i="214"/>
  <c r="P56" i="214"/>
  <c r="J56" i="214"/>
  <c r="O56" i="214"/>
  <c r="I56" i="214"/>
  <c r="N56" i="214"/>
  <c r="H56" i="214"/>
  <c r="M56" i="214"/>
  <c r="G56" i="214"/>
  <c r="L56" i="214"/>
  <c r="Q56" i="214" s="1"/>
  <c r="F80" i="214"/>
  <c r="R80" i="214" s="1"/>
  <c r="D109" i="214"/>
  <c r="D97" i="214" s="1"/>
  <c r="D103" i="214"/>
  <c r="D93" i="214"/>
  <c r="D90" i="214"/>
  <c r="D67" i="214"/>
  <c r="D108" i="214"/>
  <c r="D102" i="214"/>
  <c r="D74" i="214"/>
  <c r="D58" i="214"/>
  <c r="D55" i="214"/>
  <c r="D53" i="214"/>
  <c r="D50" i="214"/>
  <c r="D44" i="214"/>
  <c r="D42" i="214"/>
  <c r="D33" i="214"/>
  <c r="D107" i="214"/>
  <c r="D101" i="214"/>
  <c r="D91" i="214"/>
  <c r="D83" i="214"/>
  <c r="D81" i="214"/>
  <c r="D72" i="214"/>
  <c r="D70" i="214"/>
  <c r="D68" i="214"/>
  <c r="D65" i="214"/>
  <c r="D61" i="214"/>
  <c r="D46" i="214"/>
  <c r="D106" i="214"/>
  <c r="D96" i="214" s="1"/>
  <c r="D100" i="214"/>
  <c r="D75" i="214"/>
  <c r="D63" i="214"/>
  <c r="D60" i="214"/>
  <c r="D57" i="214"/>
  <c r="D54" i="214"/>
  <c r="D51" i="214"/>
  <c r="D14" i="214"/>
  <c r="D16" i="214"/>
  <c r="D28" i="214"/>
  <c r="D31" i="214"/>
  <c r="D36" i="214"/>
  <c r="F82" i="214"/>
  <c r="R82" i="214" s="1"/>
  <c r="D92" i="214"/>
  <c r="J76" i="214"/>
  <c r="I76" i="214"/>
  <c r="H76" i="214"/>
  <c r="G76" i="214"/>
  <c r="M76" i="214" s="1"/>
  <c r="D2" i="214"/>
  <c r="D5" i="214"/>
  <c r="D8" i="214"/>
  <c r="D11" i="214"/>
  <c r="D49" i="214"/>
  <c r="D73" i="214"/>
  <c r="K76" i="214"/>
  <c r="D15" i="214"/>
  <c r="D17" i="214"/>
  <c r="D29" i="214"/>
  <c r="D32" i="214"/>
  <c r="R40" i="214"/>
  <c r="L76" i="214"/>
  <c r="D89" i="214"/>
  <c r="D99" i="214"/>
  <c r="P4" i="213"/>
  <c r="J4" i="213"/>
  <c r="F4" i="213"/>
  <c r="O4" i="213"/>
  <c r="I4" i="213"/>
  <c r="L4" i="213"/>
  <c r="N4" i="213"/>
  <c r="H4" i="213"/>
  <c r="M4" i="213"/>
  <c r="G4" i="213"/>
  <c r="D95" i="213"/>
  <c r="P7" i="213"/>
  <c r="J7" i="213"/>
  <c r="O7" i="213"/>
  <c r="I7" i="213"/>
  <c r="L7" i="213"/>
  <c r="N7" i="213"/>
  <c r="Q7" i="213" s="1"/>
  <c r="H7" i="213"/>
  <c r="M7" i="213"/>
  <c r="G7" i="213"/>
  <c r="F7" i="213"/>
  <c r="P10" i="213"/>
  <c r="J10" i="213"/>
  <c r="F10" i="213"/>
  <c r="O10" i="213"/>
  <c r="I10" i="213"/>
  <c r="N10" i="213"/>
  <c r="H10" i="213"/>
  <c r="L10" i="213"/>
  <c r="M10" i="213"/>
  <c r="G10" i="213"/>
  <c r="K10" i="213"/>
  <c r="D16" i="213"/>
  <c r="D2" i="213"/>
  <c r="D5" i="213"/>
  <c r="D8" i="213"/>
  <c r="D11" i="213"/>
  <c r="D27" i="213"/>
  <c r="D109" i="213"/>
  <c r="D97" i="213" s="1"/>
  <c r="D103" i="213"/>
  <c r="D93" i="213"/>
  <c r="D90" i="213"/>
  <c r="D106" i="213"/>
  <c r="D96" i="213" s="1"/>
  <c r="D100" i="213"/>
  <c r="D75" i="213"/>
  <c r="D63" i="213"/>
  <c r="D60" i="213"/>
  <c r="D57" i="213"/>
  <c r="D54" i="213"/>
  <c r="D51" i="213"/>
  <c r="D102" i="213"/>
  <c r="D92" i="213"/>
  <c r="D68" i="213"/>
  <c r="D62" i="213"/>
  <c r="D52" i="213"/>
  <c r="D46" i="213"/>
  <c r="D101" i="213"/>
  <c r="D82" i="213"/>
  <c r="D73" i="213"/>
  <c r="D70" i="213"/>
  <c r="D65" i="213"/>
  <c r="D49" i="213"/>
  <c r="D42" i="213"/>
  <c r="D36" i="213"/>
  <c r="D33" i="213"/>
  <c r="D32" i="213"/>
  <c r="D29" i="213"/>
  <c r="D17" i="213"/>
  <c r="D108" i="213"/>
  <c r="D99" i="213"/>
  <c r="D89" i="213"/>
  <c r="D67" i="213"/>
  <c r="D56" i="213"/>
  <c r="D55" i="213"/>
  <c r="D44" i="213"/>
  <c r="D107" i="213"/>
  <c r="D91" i="213"/>
  <c r="D81" i="213"/>
  <c r="D76" i="213"/>
  <c r="D69" i="213"/>
  <c r="D64" i="213"/>
  <c r="D61" i="213"/>
  <c r="D59" i="213"/>
  <c r="D58" i="213"/>
  <c r="D31" i="213"/>
  <c r="D28" i="213"/>
  <c r="D43" i="213"/>
  <c r="D53" i="213"/>
  <c r="D15" i="213"/>
  <c r="D80" i="213"/>
  <c r="D105" i="213"/>
  <c r="D14" i="213"/>
  <c r="D3" i="213"/>
  <c r="D6" i="213"/>
  <c r="D9" i="213"/>
  <c r="D24" i="213"/>
  <c r="D26" i="213"/>
  <c r="D30" i="213"/>
  <c r="D50" i="213"/>
  <c r="D74" i="213"/>
  <c r="D66" i="213"/>
  <c r="D72" i="213"/>
  <c r="D12" i="213"/>
  <c r="D13" i="213"/>
  <c r="D78" i="213"/>
  <c r="D83" i="213"/>
  <c r="R40" i="213"/>
  <c r="F3" i="212"/>
  <c r="L3" i="212"/>
  <c r="F6" i="212"/>
  <c r="Q6" i="212" s="1"/>
  <c r="L6" i="212"/>
  <c r="F9" i="212"/>
  <c r="L9" i="212"/>
  <c r="D12" i="212"/>
  <c r="F24" i="212"/>
  <c r="F26" i="212"/>
  <c r="F30" i="212"/>
  <c r="Q30" i="212" s="1"/>
  <c r="D49" i="212"/>
  <c r="D61" i="212"/>
  <c r="D68" i="212"/>
  <c r="D73" i="212"/>
  <c r="D104" i="212"/>
  <c r="D95" i="212" s="1"/>
  <c r="K3" i="212"/>
  <c r="K26" i="212"/>
  <c r="J26" i="212"/>
  <c r="P26" i="212"/>
  <c r="I26" i="212"/>
  <c r="O26" i="212"/>
  <c r="H26" i="212"/>
  <c r="Q26" i="212" s="1"/>
  <c r="G3" i="212"/>
  <c r="D4" i="212"/>
  <c r="D25" i="212" s="1"/>
  <c r="G6" i="212"/>
  <c r="M6" i="212"/>
  <c r="D7" i="212"/>
  <c r="G9" i="212"/>
  <c r="M9" i="212"/>
  <c r="D10" i="212"/>
  <c r="M26" i="212"/>
  <c r="D80" i="212"/>
  <c r="P30" i="212"/>
  <c r="J30" i="212"/>
  <c r="O30" i="212"/>
  <c r="I30" i="212"/>
  <c r="N30" i="212"/>
  <c r="H30" i="212"/>
  <c r="M30" i="212"/>
  <c r="G30" i="212"/>
  <c r="D109" i="212"/>
  <c r="D97" i="212" s="1"/>
  <c r="D103" i="212"/>
  <c r="D93" i="212"/>
  <c r="D90" i="212"/>
  <c r="D67" i="212"/>
  <c r="D106" i="212"/>
  <c r="D96" i="212" s="1"/>
  <c r="D100" i="212"/>
  <c r="D75" i="212"/>
  <c r="D63" i="212"/>
  <c r="D60" i="212"/>
  <c r="D57" i="212"/>
  <c r="D54" i="212"/>
  <c r="D51" i="212"/>
  <c r="D102" i="212"/>
  <c r="D92" i="212"/>
  <c r="D66" i="212"/>
  <c r="D58" i="212"/>
  <c r="D46" i="212"/>
  <c r="D101" i="212"/>
  <c r="D82" i="212"/>
  <c r="D72" i="212"/>
  <c r="D70" i="212"/>
  <c r="D65" i="212"/>
  <c r="D56" i="212"/>
  <c r="D42" i="212"/>
  <c r="D36" i="212"/>
  <c r="D33" i="212"/>
  <c r="D32" i="212"/>
  <c r="D29" i="212"/>
  <c r="D108" i="212"/>
  <c r="D99" i="212"/>
  <c r="D89" i="212"/>
  <c r="D53" i="212"/>
  <c r="D44" i="212"/>
  <c r="D107" i="212"/>
  <c r="D91" i="212"/>
  <c r="D81" i="212"/>
  <c r="D76" i="212"/>
  <c r="D69" i="212"/>
  <c r="D64" i="212"/>
  <c r="D62" i="212"/>
  <c r="D59" i="212"/>
  <c r="D52" i="212"/>
  <c r="D31" i="212"/>
  <c r="D28" i="212"/>
  <c r="D16" i="212"/>
  <c r="D14" i="212"/>
  <c r="H3" i="212"/>
  <c r="N3" i="212"/>
  <c r="H6" i="212"/>
  <c r="N6" i="212"/>
  <c r="H9" i="212"/>
  <c r="N9" i="212"/>
  <c r="D13" i="212"/>
  <c r="N26" i="212"/>
  <c r="L30" i="212"/>
  <c r="D43" i="212"/>
  <c r="K6" i="212"/>
  <c r="K9" i="212"/>
  <c r="D2" i="212"/>
  <c r="I3" i="212"/>
  <c r="O3" i="212"/>
  <c r="D5" i="212"/>
  <c r="I6" i="212"/>
  <c r="D8" i="212"/>
  <c r="I9" i="212"/>
  <c r="D11" i="212"/>
  <c r="D15" i="212"/>
  <c r="D17" i="212"/>
  <c r="D27" i="212"/>
  <c r="D50" i="212"/>
  <c r="D55" i="212"/>
  <c r="D74" i="212"/>
  <c r="D78" i="212"/>
  <c r="D83" i="212"/>
  <c r="R40" i="212"/>
  <c r="F69" i="211"/>
  <c r="R69" i="211"/>
  <c r="N33" i="211"/>
  <c r="H33" i="211"/>
  <c r="O33" i="211"/>
  <c r="G33" i="211"/>
  <c r="L33" i="211"/>
  <c r="I33" i="211"/>
  <c r="M33" i="211"/>
  <c r="K33" i="211"/>
  <c r="J33" i="211"/>
  <c r="F33" i="211"/>
  <c r="F72" i="211"/>
  <c r="L31" i="211"/>
  <c r="N31" i="211"/>
  <c r="G31" i="211"/>
  <c r="O31" i="211"/>
  <c r="F31" i="211"/>
  <c r="J31" i="211"/>
  <c r="P31" i="211"/>
  <c r="M31" i="211"/>
  <c r="K31" i="211"/>
  <c r="I31" i="211"/>
  <c r="P33" i="211"/>
  <c r="H74" i="211"/>
  <c r="J74" i="211"/>
  <c r="G74" i="211"/>
  <c r="L74" i="211"/>
  <c r="F74" i="211"/>
  <c r="M74" i="211" s="1"/>
  <c r="K74" i="211"/>
  <c r="I74" i="211"/>
  <c r="O16" i="211"/>
  <c r="I16" i="211"/>
  <c r="L16" i="211"/>
  <c r="F16" i="211"/>
  <c r="M16" i="211"/>
  <c r="K16" i="211"/>
  <c r="J16" i="211"/>
  <c r="H16" i="211"/>
  <c r="F24" i="211"/>
  <c r="P10" i="211"/>
  <c r="J10" i="211"/>
  <c r="M10" i="211"/>
  <c r="G10" i="211"/>
  <c r="R10" i="211" s="1"/>
  <c r="K10" i="211"/>
  <c r="I10" i="211"/>
  <c r="Q10" i="211"/>
  <c r="H10" i="211"/>
  <c r="O10" i="211"/>
  <c r="F10" i="211"/>
  <c r="N10" i="211"/>
  <c r="G16" i="211"/>
  <c r="L24" i="211"/>
  <c r="R24" i="211" s="1"/>
  <c r="H96" i="211"/>
  <c r="M96" i="211" s="1"/>
  <c r="R96" i="211" s="1"/>
  <c r="O14" i="211"/>
  <c r="I14" i="211"/>
  <c r="L14" i="211"/>
  <c r="F14" i="211"/>
  <c r="M14" i="211"/>
  <c r="K14" i="211"/>
  <c r="J14" i="211"/>
  <c r="Q14" i="211"/>
  <c r="R14" i="211" s="1"/>
  <c r="H14" i="211"/>
  <c r="N16" i="211"/>
  <c r="F61" i="211"/>
  <c r="R61" i="211" s="1"/>
  <c r="D9" i="211"/>
  <c r="D36" i="211"/>
  <c r="D46" i="211"/>
  <c r="D50" i="211"/>
  <c r="H51" i="211"/>
  <c r="R68" i="211"/>
  <c r="D81" i="211"/>
  <c r="D6" i="211"/>
  <c r="D7" i="211"/>
  <c r="D15" i="211"/>
  <c r="D17" i="211"/>
  <c r="I51" i="211"/>
  <c r="D54" i="211"/>
  <c r="D67" i="211"/>
  <c r="D109" i="211"/>
  <c r="D97" i="211" s="1"/>
  <c r="D103" i="211"/>
  <c r="D93" i="211"/>
  <c r="D90" i="211"/>
  <c r="D105" i="211"/>
  <c r="D99" i="211"/>
  <c r="D92" i="211"/>
  <c r="D89" i="211"/>
  <c r="D66" i="211"/>
  <c r="D43" i="211"/>
  <c r="D107" i="211"/>
  <c r="D91" i="211"/>
  <c r="D82" i="211"/>
  <c r="D73" i="211"/>
  <c r="D70" i="211"/>
  <c r="D65" i="211"/>
  <c r="D63" i="211"/>
  <c r="D49" i="211"/>
  <c r="D29" i="211"/>
  <c r="D100" i="211"/>
  <c r="D83" i="211"/>
  <c r="D80" i="211"/>
  <c r="D78" i="211"/>
  <c r="D76" i="211"/>
  <c r="D60" i="211"/>
  <c r="D55" i="211"/>
  <c r="D52" i="211"/>
  <c r="D28" i="211"/>
  <c r="D27" i="211"/>
  <c r="D13" i="211"/>
  <c r="D12" i="211"/>
  <c r="D104" i="211"/>
  <c r="D95" i="211" s="1"/>
  <c r="D62" i="211"/>
  <c r="D59" i="211"/>
  <c r="D42" i="211"/>
  <c r="D32" i="211"/>
  <c r="D11" i="211"/>
  <c r="D8" i="211"/>
  <c r="D5" i="211"/>
  <c r="D2" i="211"/>
  <c r="D3" i="211"/>
  <c r="D4" i="211"/>
  <c r="D26" i="211"/>
  <c r="D30" i="211"/>
  <c r="D44" i="211"/>
  <c r="D53" i="211"/>
  <c r="D56" i="211"/>
  <c r="D57" i="211"/>
  <c r="D64" i="211"/>
  <c r="D101" i="211"/>
  <c r="J51" i="211"/>
  <c r="G51" i="211"/>
  <c r="F51" i="211"/>
  <c r="M51" i="211" s="1"/>
  <c r="K51" i="211"/>
  <c r="D58" i="211"/>
  <c r="D75" i="211"/>
  <c r="D102" i="211"/>
  <c r="L59" i="210"/>
  <c r="F59" i="210"/>
  <c r="P59" i="210"/>
  <c r="I59" i="210"/>
  <c r="K59" i="210"/>
  <c r="J59" i="210"/>
  <c r="O59" i="210"/>
  <c r="G59" i="210"/>
  <c r="H59" i="210"/>
  <c r="Q59" i="210" s="1"/>
  <c r="N59" i="210"/>
  <c r="M59" i="210"/>
  <c r="P14" i="210"/>
  <c r="J14" i="210"/>
  <c r="O14" i="210"/>
  <c r="I14" i="210"/>
  <c r="M14" i="210"/>
  <c r="G14" i="210"/>
  <c r="F26" i="210"/>
  <c r="D10" i="210"/>
  <c r="H14" i="210"/>
  <c r="D36" i="210"/>
  <c r="D44" i="210"/>
  <c r="J67" i="210"/>
  <c r="D75" i="210"/>
  <c r="D101" i="210"/>
  <c r="K26" i="210"/>
  <c r="M26" i="210"/>
  <c r="J26" i="210"/>
  <c r="P26" i="210"/>
  <c r="H26" i="210"/>
  <c r="D9" i="210"/>
  <c r="K14" i="210"/>
  <c r="D16" i="210"/>
  <c r="N26" i="210"/>
  <c r="D54" i="210"/>
  <c r="D93" i="210"/>
  <c r="D102" i="210"/>
  <c r="G67" i="210"/>
  <c r="M67" i="210" s="1"/>
  <c r="H67" i="210"/>
  <c r="L67" i="210"/>
  <c r="K67" i="210"/>
  <c r="I67" i="210"/>
  <c r="F14" i="210"/>
  <c r="F67" i="210"/>
  <c r="R67" i="210" s="1"/>
  <c r="D6" i="210"/>
  <c r="D7" i="210"/>
  <c r="D8" i="210"/>
  <c r="D11" i="210"/>
  <c r="L14" i="210"/>
  <c r="O26" i="210"/>
  <c r="D32" i="210"/>
  <c r="F91" i="210"/>
  <c r="L91" i="210" s="1"/>
  <c r="D109" i="210"/>
  <c r="D97" i="210" s="1"/>
  <c r="D103" i="210"/>
  <c r="D105" i="210"/>
  <c r="D99" i="210"/>
  <c r="D92" i="210"/>
  <c r="D89" i="210"/>
  <c r="D66" i="210"/>
  <c r="D43" i="210"/>
  <c r="D107" i="210"/>
  <c r="D80" i="210"/>
  <c r="D76" i="210"/>
  <c r="D68" i="210"/>
  <c r="D62" i="210"/>
  <c r="D52" i="210"/>
  <c r="D46" i="210"/>
  <c r="D100" i="210"/>
  <c r="D90" i="210"/>
  <c r="D83" i="210"/>
  <c r="D78" i="210"/>
  <c r="D72" i="210"/>
  <c r="D70" i="210"/>
  <c r="D63" i="210"/>
  <c r="D61" i="210"/>
  <c r="D57" i="210"/>
  <c r="D53" i="210"/>
  <c r="D33" i="210"/>
  <c r="D108" i="210"/>
  <c r="D82" i="210"/>
  <c r="D65" i="210"/>
  <c r="D60" i="210"/>
  <c r="D55" i="210"/>
  <c r="D29" i="210"/>
  <c r="D28" i="210"/>
  <c r="D27" i="210"/>
  <c r="D13" i="210"/>
  <c r="D12" i="210"/>
  <c r="D106" i="210"/>
  <c r="D96" i="210" s="1"/>
  <c r="D104" i="210"/>
  <c r="D95" i="210" s="1"/>
  <c r="D74" i="210"/>
  <c r="D73" i="210"/>
  <c r="D64" i="210"/>
  <c r="D56" i="210"/>
  <c r="D50" i="210"/>
  <c r="D49" i="210"/>
  <c r="D42" i="210"/>
  <c r="D17" i="210"/>
  <c r="D15" i="210"/>
  <c r="D3" i="210"/>
  <c r="D4" i="210"/>
  <c r="D5" i="210"/>
  <c r="N14" i="210"/>
  <c r="D24" i="210"/>
  <c r="D30" i="210"/>
  <c r="D31" i="210"/>
  <c r="D51" i="210"/>
  <c r="D58" i="210"/>
  <c r="D69" i="210"/>
  <c r="D81" i="210"/>
  <c r="M13" i="209"/>
  <c r="I42" i="209"/>
  <c r="I45" i="209" s="1"/>
  <c r="O13" i="209"/>
  <c r="I13" i="209"/>
  <c r="L13" i="209"/>
  <c r="F13" i="209"/>
  <c r="R13" i="209" s="1"/>
  <c r="K13" i="209"/>
  <c r="J13" i="209"/>
  <c r="Q13" i="209"/>
  <c r="H13" i="209"/>
  <c r="P13" i="209"/>
  <c r="G13" i="209"/>
  <c r="F81" i="209"/>
  <c r="R81" i="209" s="1"/>
  <c r="L52" i="209"/>
  <c r="F52" i="209"/>
  <c r="I52" i="209"/>
  <c r="K52" i="209"/>
  <c r="G52" i="209"/>
  <c r="M52" i="209" s="1"/>
  <c r="H52" i="209"/>
  <c r="J52" i="209"/>
  <c r="R40" i="209"/>
  <c r="R68" i="209"/>
  <c r="F83" i="209"/>
  <c r="R83" i="209" s="1"/>
  <c r="H96" i="209"/>
  <c r="M96" i="209" s="1"/>
  <c r="D9" i="209"/>
  <c r="D27" i="209"/>
  <c r="D62" i="209"/>
  <c r="D63" i="209"/>
  <c r="H68" i="209"/>
  <c r="D73" i="209"/>
  <c r="D80" i="209"/>
  <c r="D108" i="209"/>
  <c r="D8" i="209"/>
  <c r="D11" i="209"/>
  <c r="D46" i="209"/>
  <c r="D55" i="209"/>
  <c r="D109" i="209"/>
  <c r="D97" i="209" s="1"/>
  <c r="D103" i="209"/>
  <c r="D93" i="209"/>
  <c r="D90" i="209"/>
  <c r="D105" i="209"/>
  <c r="D99" i="209"/>
  <c r="D92" i="209"/>
  <c r="D89" i="209"/>
  <c r="D66" i="209"/>
  <c r="D43" i="209"/>
  <c r="D107" i="209"/>
  <c r="D91" i="209"/>
  <c r="D78" i="209"/>
  <c r="D75" i="209"/>
  <c r="D69" i="209"/>
  <c r="D64" i="209"/>
  <c r="D61" i="209"/>
  <c r="D59" i="209"/>
  <c r="D58" i="209"/>
  <c r="D57" i="209"/>
  <c r="D51" i="209"/>
  <c r="D44" i="209"/>
  <c r="D36" i="209"/>
  <c r="D33" i="209"/>
  <c r="D32" i="209"/>
  <c r="D31" i="209"/>
  <c r="D28" i="209"/>
  <c r="D100" i="209"/>
  <c r="D82" i="209"/>
  <c r="D74" i="209"/>
  <c r="D50" i="209"/>
  <c r="D30" i="209"/>
  <c r="D29" i="209"/>
  <c r="D24" i="209"/>
  <c r="D17" i="209"/>
  <c r="D15" i="209"/>
  <c r="D104" i="209"/>
  <c r="D95" i="209" s="1"/>
  <c r="D72" i="209"/>
  <c r="D67" i="209"/>
  <c r="D54" i="209"/>
  <c r="D53" i="209"/>
  <c r="D26" i="209"/>
  <c r="D10" i="209"/>
  <c r="D7" i="209"/>
  <c r="D4" i="209"/>
  <c r="D5" i="209"/>
  <c r="D6" i="209"/>
  <c r="D14" i="209"/>
  <c r="D16" i="209"/>
  <c r="D49" i="209"/>
  <c r="D56" i="209"/>
  <c r="D70" i="209"/>
  <c r="D76" i="209"/>
  <c r="D2" i="209"/>
  <c r="D3" i="209"/>
  <c r="D12" i="209"/>
  <c r="D65" i="209"/>
  <c r="D101" i="209"/>
  <c r="N32" i="208"/>
  <c r="H32" i="208"/>
  <c r="L32" i="208"/>
  <c r="F32" i="208"/>
  <c r="P32" i="208"/>
  <c r="J32" i="208"/>
  <c r="M32" i="208"/>
  <c r="I32" i="208"/>
  <c r="O32" i="208"/>
  <c r="G32" i="208"/>
  <c r="K32" i="208"/>
  <c r="H78" i="208"/>
  <c r="R78" i="208" s="1"/>
  <c r="N78" i="208"/>
  <c r="K95" i="208"/>
  <c r="O95" i="208"/>
  <c r="I95" i="208"/>
  <c r="M95" i="208"/>
  <c r="G95" i="208"/>
  <c r="H95" i="208"/>
  <c r="P95" i="208"/>
  <c r="N95" i="208"/>
  <c r="J95" i="208"/>
  <c r="L95" i="208"/>
  <c r="F95" i="208"/>
  <c r="Q95" i="208" s="1"/>
  <c r="F3" i="208"/>
  <c r="L3" i="208"/>
  <c r="J4" i="208"/>
  <c r="P4" i="208"/>
  <c r="H5" i="208"/>
  <c r="O5" i="208"/>
  <c r="I6" i="208"/>
  <c r="P6" i="208"/>
  <c r="I7" i="208"/>
  <c r="P7" i="208"/>
  <c r="D15" i="208"/>
  <c r="D17" i="208"/>
  <c r="D29" i="208"/>
  <c r="G51" i="208"/>
  <c r="D56" i="208"/>
  <c r="M58" i="208"/>
  <c r="G75" i="208"/>
  <c r="K3" i="208"/>
  <c r="N57" i="208"/>
  <c r="H57" i="208"/>
  <c r="Q57" i="208" s="1"/>
  <c r="L57" i="208"/>
  <c r="F57" i="208"/>
  <c r="P57" i="208"/>
  <c r="J57" i="208"/>
  <c r="M57" i="208"/>
  <c r="I57" i="208"/>
  <c r="R57" i="208" s="1"/>
  <c r="G3" i="208"/>
  <c r="Q3" i="208" s="1"/>
  <c r="M3" i="208"/>
  <c r="K4" i="208"/>
  <c r="I5" i="208"/>
  <c r="Q5" i="208"/>
  <c r="R5" i="208" s="1"/>
  <c r="K57" i="208"/>
  <c r="F63" i="208"/>
  <c r="L58" i="208"/>
  <c r="F58" i="208"/>
  <c r="Q58" i="208" s="1"/>
  <c r="P58" i="208"/>
  <c r="J58" i="208"/>
  <c r="N58" i="208"/>
  <c r="H58" i="208"/>
  <c r="K58" i="208"/>
  <c r="G58" i="208"/>
  <c r="H51" i="208"/>
  <c r="L51" i="208"/>
  <c r="F51" i="208"/>
  <c r="M51" i="208" s="1"/>
  <c r="J51" i="208"/>
  <c r="I51" i="208"/>
  <c r="I58" i="208"/>
  <c r="D109" i="208"/>
  <c r="D97" i="208" s="1"/>
  <c r="D103" i="208"/>
  <c r="D93" i="208"/>
  <c r="D90" i="208"/>
  <c r="D67" i="208"/>
  <c r="D107" i="208"/>
  <c r="D101" i="208"/>
  <c r="D91" i="208"/>
  <c r="D83" i="208"/>
  <c r="D81" i="208"/>
  <c r="D72" i="208"/>
  <c r="D70" i="208"/>
  <c r="D68" i="208"/>
  <c r="D65" i="208"/>
  <c r="D61" i="208"/>
  <c r="D46" i="208"/>
  <c r="D105" i="208"/>
  <c r="D99" i="208"/>
  <c r="D92" i="208"/>
  <c r="D89" i="208"/>
  <c r="D66" i="208"/>
  <c r="D43" i="208"/>
  <c r="D106" i="208"/>
  <c r="D96" i="208" s="1"/>
  <c r="D80" i="208"/>
  <c r="D55" i="208"/>
  <c r="D53" i="208"/>
  <c r="D31" i="208"/>
  <c r="D28" i="208"/>
  <c r="D16" i="208"/>
  <c r="D14" i="208"/>
  <c r="D102" i="208"/>
  <c r="D73" i="208"/>
  <c r="D69" i="208"/>
  <c r="D64" i="208"/>
  <c r="D59" i="208"/>
  <c r="D49" i="208"/>
  <c r="D36" i="208"/>
  <c r="D30" i="208"/>
  <c r="D27" i="208"/>
  <c r="D26" i="208"/>
  <c r="D24" i="208"/>
  <c r="D13" i="208"/>
  <c r="D12" i="208"/>
  <c r="H3" i="208"/>
  <c r="N3" i="208"/>
  <c r="F4" i="208"/>
  <c r="Q4" i="208" s="1"/>
  <c r="L4" i="208"/>
  <c r="K5" i="208"/>
  <c r="K6" i="208"/>
  <c r="D8" i="208"/>
  <c r="D25" i="208" s="1"/>
  <c r="D9" i="208"/>
  <c r="D10" i="208"/>
  <c r="F11" i="208"/>
  <c r="R11" i="208" s="1"/>
  <c r="R44" i="208"/>
  <c r="D50" i="208"/>
  <c r="D52" i="208"/>
  <c r="O57" i="208"/>
  <c r="D62" i="208"/>
  <c r="N63" i="208"/>
  <c r="R63" i="208" s="1"/>
  <c r="D74" i="208"/>
  <c r="D76" i="208"/>
  <c r="D82" i="208"/>
  <c r="I42" i="208"/>
  <c r="I45" i="208" s="1"/>
  <c r="D45" i="208"/>
  <c r="R42" i="208"/>
  <c r="H75" i="208"/>
  <c r="L75" i="208"/>
  <c r="F75" i="208"/>
  <c r="J75" i="208"/>
  <c r="I75" i="208"/>
  <c r="M75" i="208" s="1"/>
  <c r="I3" i="208"/>
  <c r="G4" i="208"/>
  <c r="R4" i="208" s="1"/>
  <c r="P5" i="208"/>
  <c r="J5" i="208"/>
  <c r="L5" i="208"/>
  <c r="N6" i="208"/>
  <c r="H6" i="208"/>
  <c r="Q6" i="208" s="1"/>
  <c r="L6" i="208"/>
  <c r="L7" i="208"/>
  <c r="F7" i="208"/>
  <c r="M7" i="208"/>
  <c r="L33" i="208"/>
  <c r="F33" i="208"/>
  <c r="P33" i="208"/>
  <c r="J33" i="208"/>
  <c r="N33" i="208"/>
  <c r="H33" i="208"/>
  <c r="K33" i="208"/>
  <c r="G33" i="208"/>
  <c r="N54" i="208"/>
  <c r="H54" i="208"/>
  <c r="L54" i="208"/>
  <c r="F54" i="208"/>
  <c r="P54" i="208"/>
  <c r="J54" i="208"/>
  <c r="G54" i="208"/>
  <c r="O54" i="208"/>
  <c r="D100" i="208"/>
  <c r="L59" i="207"/>
  <c r="F59" i="207"/>
  <c r="N59" i="207"/>
  <c r="G59" i="207"/>
  <c r="M59" i="207"/>
  <c r="I59" i="207"/>
  <c r="P59" i="207"/>
  <c r="O59" i="207"/>
  <c r="K59" i="207"/>
  <c r="H59" i="207"/>
  <c r="J59" i="207"/>
  <c r="H96" i="207"/>
  <c r="M96" i="207" s="1"/>
  <c r="M17" i="207"/>
  <c r="G17" i="207"/>
  <c r="P17" i="207"/>
  <c r="J17" i="207"/>
  <c r="K17" i="207"/>
  <c r="I17" i="207"/>
  <c r="H17" i="207"/>
  <c r="Q17" i="207" s="1"/>
  <c r="O17" i="207"/>
  <c r="F17" i="207"/>
  <c r="N33" i="207"/>
  <c r="H33" i="207"/>
  <c r="M33" i="207"/>
  <c r="F33" i="207"/>
  <c r="I33" i="207"/>
  <c r="L33" i="207"/>
  <c r="O33" i="207"/>
  <c r="K33" i="207"/>
  <c r="J33" i="207"/>
  <c r="G33" i="207"/>
  <c r="L31" i="207"/>
  <c r="M31" i="207"/>
  <c r="F31" i="207"/>
  <c r="J31" i="207"/>
  <c r="O31" i="207"/>
  <c r="G31" i="207"/>
  <c r="P31" i="207"/>
  <c r="N31" i="207"/>
  <c r="K31" i="207"/>
  <c r="I31" i="207"/>
  <c r="F15" i="207"/>
  <c r="L15" i="207" s="1"/>
  <c r="H31" i="207"/>
  <c r="L52" i="207"/>
  <c r="F52" i="207"/>
  <c r="J52" i="207"/>
  <c r="H52" i="207"/>
  <c r="M52" i="207"/>
  <c r="R52" i="207"/>
  <c r="K52" i="207"/>
  <c r="I52" i="207"/>
  <c r="G52" i="207"/>
  <c r="H78" i="207"/>
  <c r="R78" i="207" s="1"/>
  <c r="N78" i="207"/>
  <c r="D29" i="207"/>
  <c r="D36" i="207"/>
  <c r="D62" i="207"/>
  <c r="D63" i="207"/>
  <c r="D73" i="207"/>
  <c r="R83" i="207"/>
  <c r="D101" i="207"/>
  <c r="H74" i="207"/>
  <c r="I74" i="207"/>
  <c r="K74" i="207"/>
  <c r="F74" i="207"/>
  <c r="R74" i="207" s="1"/>
  <c r="D9" i="207"/>
  <c r="D10" i="207"/>
  <c r="D50" i="207"/>
  <c r="J74" i="207"/>
  <c r="D80" i="207"/>
  <c r="D102" i="207"/>
  <c r="F61" i="207"/>
  <c r="R61" i="207" s="1"/>
  <c r="F72" i="207"/>
  <c r="D6" i="207"/>
  <c r="D7" i="207"/>
  <c r="D14" i="207"/>
  <c r="D16" i="207"/>
  <c r="D26" i="207"/>
  <c r="D30" i="207"/>
  <c r="D44" i="207"/>
  <c r="D49" i="207"/>
  <c r="D70" i="207"/>
  <c r="L74" i="207"/>
  <c r="D76" i="207"/>
  <c r="D81" i="207"/>
  <c r="D105" i="207"/>
  <c r="D99" i="207"/>
  <c r="D92" i="207"/>
  <c r="D89" i="207"/>
  <c r="D66" i="207"/>
  <c r="D43" i="207"/>
  <c r="D103" i="207"/>
  <c r="D90" i="207"/>
  <c r="D67" i="207"/>
  <c r="D56" i="207"/>
  <c r="D55" i="207"/>
  <c r="D54" i="207"/>
  <c r="D42" i="207"/>
  <c r="D104" i="207"/>
  <c r="D93" i="207"/>
  <c r="D91" i="207"/>
  <c r="D68" i="207"/>
  <c r="D46" i="207"/>
  <c r="D32" i="207"/>
  <c r="D24" i="207"/>
  <c r="D13" i="207"/>
  <c r="D12" i="207"/>
  <c r="D108" i="207"/>
  <c r="D100" i="207"/>
  <c r="D82" i="207"/>
  <c r="D75" i="207"/>
  <c r="D69" i="207"/>
  <c r="D65" i="207"/>
  <c r="D58" i="207"/>
  <c r="D51" i="207"/>
  <c r="D28" i="207"/>
  <c r="D27" i="207"/>
  <c r="D11" i="207"/>
  <c r="D8" i="207"/>
  <c r="D5" i="207"/>
  <c r="D2" i="207"/>
  <c r="D3" i="207"/>
  <c r="D4" i="207"/>
  <c r="D53" i="207"/>
  <c r="D57" i="207"/>
  <c r="D64" i="207"/>
  <c r="M74" i="207"/>
  <c r="D107" i="207"/>
  <c r="D47" i="206"/>
  <c r="N46" i="206"/>
  <c r="N47" i="206" s="1"/>
  <c r="J46" i="206"/>
  <c r="J47" i="206" s="1"/>
  <c r="F46" i="206"/>
  <c r="F47" i="206" s="1"/>
  <c r="O6" i="206"/>
  <c r="I6" i="206"/>
  <c r="N6" i="206"/>
  <c r="H6" i="206"/>
  <c r="L6" i="206"/>
  <c r="Q6" i="206" s="1"/>
  <c r="K6" i="206"/>
  <c r="P6" i="206"/>
  <c r="F6" i="206"/>
  <c r="J6" i="206"/>
  <c r="G6" i="206"/>
  <c r="M4" i="206"/>
  <c r="G4" i="206"/>
  <c r="L4" i="206"/>
  <c r="F4" i="206"/>
  <c r="N4" i="206"/>
  <c r="K4" i="206"/>
  <c r="P4" i="206"/>
  <c r="J4" i="206"/>
  <c r="H4" i="206"/>
  <c r="Q4" i="206" s="1"/>
  <c r="I4" i="206"/>
  <c r="O4" i="206"/>
  <c r="R63" i="206"/>
  <c r="N27" i="206"/>
  <c r="H27" i="206"/>
  <c r="M27" i="206"/>
  <c r="G27" i="206"/>
  <c r="J27" i="206"/>
  <c r="I27" i="206"/>
  <c r="D109" i="206"/>
  <c r="D97" i="206" s="1"/>
  <c r="D103" i="206"/>
  <c r="D93" i="206"/>
  <c r="D90" i="206"/>
  <c r="D105" i="206"/>
  <c r="D99" i="206"/>
  <c r="D92" i="206"/>
  <c r="D89" i="206"/>
  <c r="D66" i="206"/>
  <c r="D43" i="206"/>
  <c r="D108" i="206"/>
  <c r="D95" i="206" s="1"/>
  <c r="D100" i="206"/>
  <c r="D67" i="206"/>
  <c r="D56" i="206"/>
  <c r="D55" i="206"/>
  <c r="D54" i="206"/>
  <c r="D42" i="206"/>
  <c r="D107" i="206"/>
  <c r="D91" i="206"/>
  <c r="D78" i="206"/>
  <c r="D75" i="206"/>
  <c r="D69" i="206"/>
  <c r="D64" i="206"/>
  <c r="D61" i="206"/>
  <c r="D59" i="206"/>
  <c r="D58" i="206"/>
  <c r="D57" i="206"/>
  <c r="D51" i="206"/>
  <c r="D44" i="206"/>
  <c r="D36" i="206"/>
  <c r="D33" i="206"/>
  <c r="D32" i="206"/>
  <c r="D31" i="206"/>
  <c r="D28" i="206"/>
  <c r="D37" i="206" s="1"/>
  <c r="D102" i="206"/>
  <c r="D83" i="206"/>
  <c r="D76" i="206"/>
  <c r="D72" i="206"/>
  <c r="D62" i="206"/>
  <c r="D53" i="206"/>
  <c r="D52" i="206"/>
  <c r="D11" i="206"/>
  <c r="D8" i="206"/>
  <c r="D5" i="206"/>
  <c r="D2" i="206"/>
  <c r="D101" i="206"/>
  <c r="D65" i="206"/>
  <c r="D16" i="206"/>
  <c r="D14" i="206"/>
  <c r="D3" i="206"/>
  <c r="K7" i="206"/>
  <c r="K9" i="206"/>
  <c r="D10" i="206"/>
  <c r="F12" i="206"/>
  <c r="O12" i="206" s="1"/>
  <c r="F26" i="206"/>
  <c r="F27" i="206"/>
  <c r="Q27" i="206" s="1"/>
  <c r="F30" i="206"/>
  <c r="F50" i="206"/>
  <c r="M50" i="206" s="1"/>
  <c r="R50" i="206" s="1"/>
  <c r="D68" i="206"/>
  <c r="P29" i="206"/>
  <c r="J29" i="206"/>
  <c r="O29" i="206"/>
  <c r="I29" i="206"/>
  <c r="H29" i="206"/>
  <c r="G29" i="206"/>
  <c r="F82" i="206"/>
  <c r="R82" i="206"/>
  <c r="I12" i="206"/>
  <c r="D13" i="206"/>
  <c r="D15" i="206"/>
  <c r="D17" i="206"/>
  <c r="K27" i="206"/>
  <c r="K29" i="206"/>
  <c r="I30" i="206"/>
  <c r="D49" i="206"/>
  <c r="D70" i="206"/>
  <c r="D74" i="206"/>
  <c r="R81" i="206"/>
  <c r="F81" i="206"/>
  <c r="P26" i="206"/>
  <c r="I26" i="206"/>
  <c r="O26" i="206"/>
  <c r="H26" i="206"/>
  <c r="Q26" i="206" s="1"/>
  <c r="N26" i="206"/>
  <c r="M26" i="206"/>
  <c r="H50" i="206"/>
  <c r="I50" i="206"/>
  <c r="G50" i="206"/>
  <c r="L50" i="206"/>
  <c r="R96" i="206"/>
  <c r="M7" i="206"/>
  <c r="G7" i="206"/>
  <c r="L7" i="206"/>
  <c r="F7" i="206"/>
  <c r="O7" i="206"/>
  <c r="O9" i="206"/>
  <c r="I9" i="206"/>
  <c r="N9" i="206"/>
  <c r="H9" i="206"/>
  <c r="Q9" i="206" s="1"/>
  <c r="M9" i="206"/>
  <c r="K26" i="206"/>
  <c r="L27" i="206"/>
  <c r="L29" i="206"/>
  <c r="K50" i="206"/>
  <c r="F80" i="206"/>
  <c r="D84" i="206"/>
  <c r="N12" i="206"/>
  <c r="H12" i="206"/>
  <c r="M12" i="206"/>
  <c r="G12" i="206"/>
  <c r="R12" i="206" s="1"/>
  <c r="N30" i="206"/>
  <c r="H30" i="206"/>
  <c r="M30" i="206"/>
  <c r="G30" i="206"/>
  <c r="L30" i="206"/>
  <c r="K30" i="206"/>
  <c r="K12" i="206"/>
  <c r="L24" i="206"/>
  <c r="R24" i="206" s="1"/>
  <c r="O27" i="206"/>
  <c r="M29" i="206"/>
  <c r="Q29" i="206" s="1"/>
  <c r="O30" i="206"/>
  <c r="L73" i="206"/>
  <c r="F73" i="206"/>
  <c r="M73" i="206" s="1"/>
  <c r="K73" i="206"/>
  <c r="J73" i="206"/>
  <c r="R80" i="206"/>
  <c r="M96" i="205"/>
  <c r="R96" i="205"/>
  <c r="H96" i="205"/>
  <c r="L62" i="205"/>
  <c r="F62" i="205"/>
  <c r="K62" i="205"/>
  <c r="O62" i="205"/>
  <c r="G62" i="205"/>
  <c r="J62" i="205"/>
  <c r="P62" i="205"/>
  <c r="N62" i="205"/>
  <c r="M62" i="205"/>
  <c r="H62" i="205"/>
  <c r="I62" i="205"/>
  <c r="F81" i="205"/>
  <c r="R81" i="205" s="1"/>
  <c r="J26" i="205"/>
  <c r="P26" i="205"/>
  <c r="H26" i="205"/>
  <c r="M26" i="205"/>
  <c r="J6" i="205"/>
  <c r="J7" i="205"/>
  <c r="K9" i="205"/>
  <c r="D14" i="205"/>
  <c r="D16" i="205"/>
  <c r="F26" i="205"/>
  <c r="D27" i="205"/>
  <c r="L28" i="205"/>
  <c r="F30" i="205"/>
  <c r="M32" i="205"/>
  <c r="F46" i="205"/>
  <c r="F47" i="205" s="1"/>
  <c r="D55" i="205"/>
  <c r="H67" i="205"/>
  <c r="R69" i="205"/>
  <c r="D76" i="205"/>
  <c r="P30" i="205"/>
  <c r="P54" i="205"/>
  <c r="J54" i="205"/>
  <c r="Q54" i="205" s="1"/>
  <c r="M54" i="205"/>
  <c r="F54" i="205"/>
  <c r="H54" i="205"/>
  <c r="L54" i="205"/>
  <c r="K6" i="205"/>
  <c r="K7" i="205"/>
  <c r="O9" i="205"/>
  <c r="I9" i="205"/>
  <c r="L9" i="205"/>
  <c r="P10" i="205"/>
  <c r="Q10" i="205" s="1"/>
  <c r="J10" i="205"/>
  <c r="M10" i="205"/>
  <c r="G10" i="205"/>
  <c r="N10" i="205"/>
  <c r="I26" i="205"/>
  <c r="H30" i="205"/>
  <c r="L31" i="205"/>
  <c r="N31" i="205"/>
  <c r="G31" i="205"/>
  <c r="K31" i="205"/>
  <c r="P31" i="205"/>
  <c r="H31" i="205"/>
  <c r="R40" i="205"/>
  <c r="I54" i="205"/>
  <c r="N58" i="205"/>
  <c r="H58" i="205"/>
  <c r="O58" i="205"/>
  <c r="G58" i="205"/>
  <c r="L58" i="205"/>
  <c r="I58" i="205"/>
  <c r="J67" i="205"/>
  <c r="J75" i="205"/>
  <c r="G75" i="205"/>
  <c r="L75" i="205"/>
  <c r="H75" i="205"/>
  <c r="H78" i="205"/>
  <c r="N78" i="205"/>
  <c r="R78" i="205" s="1"/>
  <c r="H90" i="205"/>
  <c r="J46" i="205"/>
  <c r="J47" i="205" s="1"/>
  <c r="O6" i="205"/>
  <c r="I6" i="205"/>
  <c r="L6" i="205"/>
  <c r="M7" i="205"/>
  <c r="Q7" i="205" s="1"/>
  <c r="G7" i="205"/>
  <c r="L7" i="205"/>
  <c r="F9" i="205"/>
  <c r="M9" i="205"/>
  <c r="K26" i="205"/>
  <c r="M28" i="205"/>
  <c r="G28" i="205"/>
  <c r="J28" i="205"/>
  <c r="N28" i="205"/>
  <c r="F28" i="205"/>
  <c r="Q28" i="205" s="1"/>
  <c r="P28" i="205"/>
  <c r="P32" i="205"/>
  <c r="J32" i="205"/>
  <c r="N32" i="205"/>
  <c r="G32" i="205"/>
  <c r="O32" i="205"/>
  <c r="F32" i="205"/>
  <c r="Q32" i="205" s="1"/>
  <c r="K32" i="205"/>
  <c r="I42" i="205"/>
  <c r="I45" i="205" s="1"/>
  <c r="R42" i="205"/>
  <c r="D47" i="205"/>
  <c r="L52" i="205"/>
  <c r="F52" i="205"/>
  <c r="K52" i="205"/>
  <c r="J52" i="205"/>
  <c r="G52" i="205"/>
  <c r="K54" i="205"/>
  <c r="R54" i="205" s="1"/>
  <c r="F58" i="205"/>
  <c r="Q58" i="205" s="1"/>
  <c r="R58" i="205" s="1"/>
  <c r="L59" i="205"/>
  <c r="F59" i="205"/>
  <c r="O59" i="205"/>
  <c r="H59" i="205"/>
  <c r="P59" i="205"/>
  <c r="G59" i="205"/>
  <c r="K59" i="205"/>
  <c r="F75" i="205"/>
  <c r="R83" i="205"/>
  <c r="O30" i="205"/>
  <c r="I30" i="205"/>
  <c r="K30" i="205"/>
  <c r="N30" i="205"/>
  <c r="G30" i="205"/>
  <c r="Q30" i="205" s="1"/>
  <c r="G67" i="205"/>
  <c r="F67" i="205"/>
  <c r="M67" i="205" s="1"/>
  <c r="I67" i="205"/>
  <c r="L67" i="205"/>
  <c r="D109" i="205"/>
  <c r="D97" i="205" s="1"/>
  <c r="D103" i="205"/>
  <c r="D105" i="205"/>
  <c r="D99" i="205"/>
  <c r="D92" i="205"/>
  <c r="D89" i="205"/>
  <c r="D66" i="205"/>
  <c r="D43" i="205"/>
  <c r="D45" i="205" s="1"/>
  <c r="D107" i="205"/>
  <c r="D82" i="205"/>
  <c r="D73" i="205"/>
  <c r="D70" i="205"/>
  <c r="D65" i="205"/>
  <c r="D63" i="205"/>
  <c r="D49" i="205"/>
  <c r="D29" i="205"/>
  <c r="D100" i="205"/>
  <c r="D74" i="205"/>
  <c r="D64" i="205"/>
  <c r="D56" i="205"/>
  <c r="D50" i="205"/>
  <c r="D24" i="205"/>
  <c r="D13" i="205"/>
  <c r="D12" i="205"/>
  <c r="D104" i="205"/>
  <c r="D95" i="205" s="1"/>
  <c r="D72" i="205"/>
  <c r="D61" i="205"/>
  <c r="D57" i="205"/>
  <c r="D53" i="205"/>
  <c r="D44" i="205"/>
  <c r="D33" i="205"/>
  <c r="D11" i="205"/>
  <c r="D8" i="205"/>
  <c r="D5" i="205"/>
  <c r="D2" i="205"/>
  <c r="D3" i="205"/>
  <c r="D4" i="205"/>
  <c r="F6" i="205"/>
  <c r="M6" i="205"/>
  <c r="F7" i="205"/>
  <c r="R7" i="205" s="1"/>
  <c r="N7" i="205"/>
  <c r="G9" i="205"/>
  <c r="N9" i="205"/>
  <c r="H10" i="205"/>
  <c r="D15" i="205"/>
  <c r="D17" i="205"/>
  <c r="N26" i="205"/>
  <c r="H28" i="205"/>
  <c r="L30" i="205"/>
  <c r="I31" i="205"/>
  <c r="Q31" i="205" s="1"/>
  <c r="H32" i="205"/>
  <c r="D36" i="205"/>
  <c r="D51" i="205"/>
  <c r="H52" i="205"/>
  <c r="N54" i="205"/>
  <c r="J58" i="205"/>
  <c r="I59" i="205"/>
  <c r="D68" i="205"/>
  <c r="I75" i="205"/>
  <c r="D80" i="205"/>
  <c r="F91" i="205"/>
  <c r="L91" i="205" s="1"/>
  <c r="D102" i="205"/>
  <c r="J76" i="204"/>
  <c r="H76" i="204"/>
  <c r="L76" i="204"/>
  <c r="F76" i="204"/>
  <c r="R76" i="204" s="1"/>
  <c r="M76" i="204"/>
  <c r="K76" i="204"/>
  <c r="G76" i="204"/>
  <c r="I76" i="204"/>
  <c r="N12" i="204"/>
  <c r="H12" i="204"/>
  <c r="I12" i="204"/>
  <c r="G12" i="204"/>
  <c r="M12" i="204"/>
  <c r="F12" i="204"/>
  <c r="K12" i="204"/>
  <c r="F69" i="204"/>
  <c r="R69" i="204"/>
  <c r="H75" i="204"/>
  <c r="L75" i="204"/>
  <c r="F75" i="204"/>
  <c r="J75" i="204"/>
  <c r="K75" i="204"/>
  <c r="I75" i="204"/>
  <c r="G75" i="204"/>
  <c r="D10" i="204"/>
  <c r="J12" i="204"/>
  <c r="D14" i="204"/>
  <c r="I29" i="204"/>
  <c r="D109" i="204"/>
  <c r="D97" i="204" s="1"/>
  <c r="D103" i="204"/>
  <c r="D93" i="204"/>
  <c r="D90" i="204"/>
  <c r="D67" i="204"/>
  <c r="D107" i="204"/>
  <c r="D101" i="204"/>
  <c r="D91" i="204"/>
  <c r="D83" i="204"/>
  <c r="D81" i="204"/>
  <c r="D72" i="204"/>
  <c r="D70" i="204"/>
  <c r="D68" i="204"/>
  <c r="D65" i="204"/>
  <c r="D61" i="204"/>
  <c r="D46" i="204"/>
  <c r="D105" i="204"/>
  <c r="D99" i="204"/>
  <c r="D92" i="204"/>
  <c r="D89" i="204"/>
  <c r="D66" i="204"/>
  <c r="D43" i="204"/>
  <c r="D104" i="204"/>
  <c r="D60" i="204"/>
  <c r="D58" i="204"/>
  <c r="D56" i="204"/>
  <c r="D11" i="204"/>
  <c r="D8" i="204"/>
  <c r="D106" i="204"/>
  <c r="D96" i="204" s="1"/>
  <c r="D82" i="204"/>
  <c r="D64" i="204"/>
  <c r="D55" i="204"/>
  <c r="D52" i="204"/>
  <c r="D51" i="204"/>
  <c r="D50" i="204"/>
  <c r="D33" i="204"/>
  <c r="D26" i="204"/>
  <c r="D15" i="204"/>
  <c r="D6" i="204"/>
  <c r="D3" i="204"/>
  <c r="D102" i="204"/>
  <c r="D74" i="204"/>
  <c r="D54" i="204"/>
  <c r="D53" i="204"/>
  <c r="D100" i="204"/>
  <c r="D63" i="204"/>
  <c r="D62" i="204"/>
  <c r="D57" i="204"/>
  <c r="D42" i="204"/>
  <c r="D32" i="204"/>
  <c r="D28" i="204"/>
  <c r="D27" i="204"/>
  <c r="D16" i="204"/>
  <c r="D5" i="204"/>
  <c r="D2" i="204"/>
  <c r="D78" i="204"/>
  <c r="D59" i="204"/>
  <c r="D44" i="204"/>
  <c r="D36" i="204"/>
  <c r="D31" i="204"/>
  <c r="D7" i="204"/>
  <c r="D4" i="204"/>
  <c r="L12" i="204"/>
  <c r="D24" i="204"/>
  <c r="L29" i="204"/>
  <c r="D9" i="204"/>
  <c r="D13" i="204"/>
  <c r="D49" i="204"/>
  <c r="D73" i="204"/>
  <c r="P29" i="204"/>
  <c r="J29" i="204"/>
  <c r="O29" i="204"/>
  <c r="H29" i="204"/>
  <c r="N29" i="204"/>
  <c r="G29" i="204"/>
  <c r="M29" i="204"/>
  <c r="F29" i="204"/>
  <c r="Q29" i="204" s="1"/>
  <c r="K29" i="204"/>
  <c r="D17" i="204"/>
  <c r="D30" i="204"/>
  <c r="D80" i="204"/>
  <c r="D108" i="204"/>
  <c r="L13" i="203"/>
  <c r="K13" i="203"/>
  <c r="P13" i="203"/>
  <c r="J13" i="203"/>
  <c r="O13" i="203"/>
  <c r="I13" i="203"/>
  <c r="N13" i="203"/>
  <c r="M13" i="203"/>
  <c r="H13" i="203"/>
  <c r="G13" i="203"/>
  <c r="Q13" i="203" s="1"/>
  <c r="F13" i="203"/>
  <c r="P28" i="203"/>
  <c r="J28" i="203"/>
  <c r="O28" i="203"/>
  <c r="I28" i="203"/>
  <c r="N28" i="203"/>
  <c r="Q28" i="203" s="1"/>
  <c r="H28" i="203"/>
  <c r="M28" i="203"/>
  <c r="G28" i="203"/>
  <c r="F28" i="203"/>
  <c r="L28" i="203"/>
  <c r="K28" i="203"/>
  <c r="P14" i="203"/>
  <c r="J14" i="203"/>
  <c r="O14" i="203"/>
  <c r="I14" i="203"/>
  <c r="N14" i="203"/>
  <c r="H14" i="203"/>
  <c r="M14" i="203"/>
  <c r="G14" i="203"/>
  <c r="F14" i="203"/>
  <c r="Q14" i="203" s="1"/>
  <c r="L14" i="203"/>
  <c r="K14" i="203"/>
  <c r="P16" i="203"/>
  <c r="J16" i="203"/>
  <c r="O16" i="203"/>
  <c r="I16" i="203"/>
  <c r="N16" i="203"/>
  <c r="H16" i="203"/>
  <c r="M16" i="203"/>
  <c r="G16" i="203"/>
  <c r="Q16" i="203" s="1"/>
  <c r="F16" i="203"/>
  <c r="R16" i="203" s="1"/>
  <c r="L16" i="203"/>
  <c r="K16" i="203"/>
  <c r="R11" i="203"/>
  <c r="L44" i="203"/>
  <c r="L45" i="203" s="1"/>
  <c r="J12" i="203"/>
  <c r="L12" i="203"/>
  <c r="F12" i="203"/>
  <c r="O12" i="203" s="1"/>
  <c r="I12" i="203"/>
  <c r="N12" i="203"/>
  <c r="H12" i="203"/>
  <c r="M12" i="203"/>
  <c r="G12" i="203"/>
  <c r="K4" i="203"/>
  <c r="D109" i="203"/>
  <c r="D97" i="203" s="1"/>
  <c r="D103" i="203"/>
  <c r="D93" i="203"/>
  <c r="D90" i="203"/>
  <c r="D67" i="203"/>
  <c r="D106" i="203"/>
  <c r="D96" i="203" s="1"/>
  <c r="D100" i="203"/>
  <c r="D75" i="203"/>
  <c r="D63" i="203"/>
  <c r="D60" i="203"/>
  <c r="D57" i="203"/>
  <c r="D54" i="203"/>
  <c r="D51" i="203"/>
  <c r="D102" i="203"/>
  <c r="D92" i="203"/>
  <c r="D66" i="203"/>
  <c r="D58" i="203"/>
  <c r="D43" i="203"/>
  <c r="D101" i="203"/>
  <c r="D82" i="203"/>
  <c r="D72" i="203"/>
  <c r="D70" i="203"/>
  <c r="D65" i="203"/>
  <c r="D56" i="203"/>
  <c r="D50" i="203"/>
  <c r="D30" i="203"/>
  <c r="D27" i="203"/>
  <c r="D26" i="203"/>
  <c r="D24" i="203"/>
  <c r="D108" i="203"/>
  <c r="D99" i="203"/>
  <c r="D89" i="203"/>
  <c r="D53" i="203"/>
  <c r="D46" i="203"/>
  <c r="D107" i="203"/>
  <c r="D91" i="203"/>
  <c r="D81" i="203"/>
  <c r="D76" i="203"/>
  <c r="D69" i="203"/>
  <c r="D64" i="203"/>
  <c r="D62" i="203"/>
  <c r="D59" i="203"/>
  <c r="D52" i="203"/>
  <c r="D49" i="203"/>
  <c r="D42" i="203"/>
  <c r="D36" i="203"/>
  <c r="D33" i="203"/>
  <c r="D32" i="203"/>
  <c r="D29" i="203"/>
  <c r="D17" i="203"/>
  <c r="D15" i="203"/>
  <c r="F4" i="203"/>
  <c r="Q4" i="203" s="1"/>
  <c r="L4" i="203"/>
  <c r="J5" i="203"/>
  <c r="P5" i="203"/>
  <c r="F7" i="203"/>
  <c r="Q7" i="203" s="1"/>
  <c r="L7" i="203"/>
  <c r="J8" i="203"/>
  <c r="P8" i="203"/>
  <c r="F10" i="203"/>
  <c r="L10" i="203"/>
  <c r="D31" i="203"/>
  <c r="D61" i="203"/>
  <c r="D68" i="203"/>
  <c r="D73" i="203"/>
  <c r="D104" i="203"/>
  <c r="G4" i="203"/>
  <c r="M4" i="203"/>
  <c r="K5" i="203"/>
  <c r="G7" i="203"/>
  <c r="M7" i="203"/>
  <c r="K8" i="203"/>
  <c r="G10" i="203"/>
  <c r="M10" i="203"/>
  <c r="D80" i="203"/>
  <c r="D105" i="203"/>
  <c r="H4" i="203"/>
  <c r="R4" i="203" s="1"/>
  <c r="N4" i="203"/>
  <c r="F5" i="203"/>
  <c r="L5" i="203"/>
  <c r="H7" i="203"/>
  <c r="N7" i="203"/>
  <c r="F8" i="203"/>
  <c r="L8" i="203"/>
  <c r="Q8" i="203" s="1"/>
  <c r="R8" i="203" s="1"/>
  <c r="H10" i="203"/>
  <c r="N10" i="203"/>
  <c r="F11" i="203"/>
  <c r="R40" i="203"/>
  <c r="K7" i="203"/>
  <c r="K10" i="203"/>
  <c r="D3" i="203"/>
  <c r="I4" i="203"/>
  <c r="G5" i="203"/>
  <c r="D6" i="203"/>
  <c r="I7" i="203"/>
  <c r="G8" i="203"/>
  <c r="D9" i="203"/>
  <c r="I10" i="203"/>
  <c r="D55" i="203"/>
  <c r="D74" i="203"/>
  <c r="D78" i="203"/>
  <c r="D83" i="203"/>
  <c r="P4" i="202"/>
  <c r="J4" i="202"/>
  <c r="O4" i="202"/>
  <c r="I4" i="202"/>
  <c r="Q4" i="202" s="1"/>
  <c r="N4" i="202"/>
  <c r="H4" i="202"/>
  <c r="M4" i="202"/>
  <c r="G4" i="202"/>
  <c r="L4" i="202"/>
  <c r="F4" i="202"/>
  <c r="P7" i="202"/>
  <c r="J7" i="202"/>
  <c r="O7" i="202"/>
  <c r="I7" i="202"/>
  <c r="N7" i="202"/>
  <c r="H7" i="202"/>
  <c r="M7" i="202"/>
  <c r="G7" i="202"/>
  <c r="L7" i="202"/>
  <c r="F7" i="202"/>
  <c r="Q7" i="202" s="1"/>
  <c r="L10" i="202"/>
  <c r="J10" i="202"/>
  <c r="P10" i="202"/>
  <c r="I10" i="202"/>
  <c r="O10" i="202"/>
  <c r="H10" i="202"/>
  <c r="N10" i="202"/>
  <c r="G10" i="202"/>
  <c r="M10" i="202"/>
  <c r="F10" i="202"/>
  <c r="Q10" i="202" s="1"/>
  <c r="K4" i="202"/>
  <c r="K7" i="202"/>
  <c r="K10" i="202"/>
  <c r="N46" i="202"/>
  <c r="N47" i="202" s="1"/>
  <c r="J46" i="202"/>
  <c r="J47" i="202" s="1"/>
  <c r="F46" i="202"/>
  <c r="F47" i="202" s="1"/>
  <c r="D47" i="202"/>
  <c r="F11" i="202"/>
  <c r="R11" i="202" s="1"/>
  <c r="L15" i="202"/>
  <c r="R15" i="202" s="1"/>
  <c r="D105" i="202"/>
  <c r="D99" i="202"/>
  <c r="D92" i="202"/>
  <c r="D89" i="202"/>
  <c r="D66" i="202"/>
  <c r="D43" i="202"/>
  <c r="D104" i="202"/>
  <c r="D95" i="202" s="1"/>
  <c r="D82" i="202"/>
  <c r="D80" i="202"/>
  <c r="D78" i="202"/>
  <c r="D76" i="202"/>
  <c r="D73" i="202"/>
  <c r="D69" i="202"/>
  <c r="D64" i="202"/>
  <c r="D62" i="202"/>
  <c r="D59" i="202"/>
  <c r="D56" i="202"/>
  <c r="D52" i="202"/>
  <c r="D49" i="202"/>
  <c r="D36" i="202"/>
  <c r="D106" i="202"/>
  <c r="D96" i="202" s="1"/>
  <c r="D83" i="202"/>
  <c r="D75" i="202"/>
  <c r="D74" i="202"/>
  <c r="D57" i="202"/>
  <c r="D55" i="202"/>
  <c r="D51" i="202"/>
  <c r="D50" i="202"/>
  <c r="D31" i="202"/>
  <c r="D28" i="202"/>
  <c r="D16" i="202"/>
  <c r="D14" i="202"/>
  <c r="D103" i="202"/>
  <c r="D90" i="202"/>
  <c r="D68" i="202"/>
  <c r="D67" i="202"/>
  <c r="D61" i="202"/>
  <c r="H3" i="202"/>
  <c r="N3" i="202"/>
  <c r="H6" i="202"/>
  <c r="Q6" i="202" s="1"/>
  <c r="R6" i="202" s="1"/>
  <c r="N6" i="202"/>
  <c r="H9" i="202"/>
  <c r="N9" i="202"/>
  <c r="K12" i="202"/>
  <c r="I13" i="202"/>
  <c r="G17" i="202"/>
  <c r="M26" i="202"/>
  <c r="I27" i="202"/>
  <c r="G29" i="202"/>
  <c r="K30" i="202"/>
  <c r="D32" i="202"/>
  <c r="D33" i="202"/>
  <c r="D53" i="202"/>
  <c r="G54" i="202"/>
  <c r="D58" i="202"/>
  <c r="D60" i="202"/>
  <c r="F72" i="202"/>
  <c r="F81" i="202"/>
  <c r="R81" i="202" s="1"/>
  <c r="D93" i="202"/>
  <c r="D109" i="202"/>
  <c r="D97" i="202" s="1"/>
  <c r="I65" i="202"/>
  <c r="M65" i="202" s="1"/>
  <c r="H65" i="202"/>
  <c r="R65" i="202" s="1"/>
  <c r="J65" i="202"/>
  <c r="G65" i="202"/>
  <c r="D2" i="202"/>
  <c r="I3" i="202"/>
  <c r="R3" i="202" s="1"/>
  <c r="O3" i="202"/>
  <c r="D5" i="202"/>
  <c r="D25" i="202" s="1"/>
  <c r="I6" i="202"/>
  <c r="O6" i="202"/>
  <c r="D8" i="202"/>
  <c r="I9" i="202"/>
  <c r="O9" i="202"/>
  <c r="J13" i="202"/>
  <c r="J17" i="202"/>
  <c r="J29" i="202"/>
  <c r="D42" i="202"/>
  <c r="K65" i="202"/>
  <c r="D100" i="202"/>
  <c r="M12" i="202"/>
  <c r="G12" i="202"/>
  <c r="O12" i="202" s="1"/>
  <c r="L12" i="202"/>
  <c r="F12" i="202"/>
  <c r="L24" i="202"/>
  <c r="F24" i="202"/>
  <c r="O26" i="202"/>
  <c r="H26" i="202"/>
  <c r="Q26" i="202" s="1"/>
  <c r="N26" i="202"/>
  <c r="F26" i="202"/>
  <c r="M30" i="202"/>
  <c r="G30" i="202"/>
  <c r="Q30" i="202" s="1"/>
  <c r="L30" i="202"/>
  <c r="F30" i="202"/>
  <c r="O30" i="202"/>
  <c r="F63" i="202"/>
  <c r="L65" i="202"/>
  <c r="K3" i="202"/>
  <c r="K6" i="202"/>
  <c r="K9" i="202"/>
  <c r="H12" i="202"/>
  <c r="R24" i="202"/>
  <c r="I26" i="202"/>
  <c r="H30" i="202"/>
  <c r="R30" i="202" s="1"/>
  <c r="P30" i="202"/>
  <c r="F91" i="202"/>
  <c r="L91" i="202" s="1"/>
  <c r="F3" i="202"/>
  <c r="Q3" i="202" s="1"/>
  <c r="L3" i="202"/>
  <c r="I12" i="202"/>
  <c r="M13" i="202"/>
  <c r="G13" i="202"/>
  <c r="L13" i="202"/>
  <c r="F13" i="202"/>
  <c r="O13" i="202"/>
  <c r="O17" i="202"/>
  <c r="I17" i="202"/>
  <c r="N17" i="202"/>
  <c r="H17" i="202"/>
  <c r="M17" i="202"/>
  <c r="Q17" i="202" s="1"/>
  <c r="J26" i="202"/>
  <c r="M27" i="202"/>
  <c r="G27" i="202"/>
  <c r="L27" i="202"/>
  <c r="F27" i="202"/>
  <c r="Q27" i="202" s="1"/>
  <c r="O27" i="202"/>
  <c r="O29" i="202"/>
  <c r="I29" i="202"/>
  <c r="N29" i="202"/>
  <c r="H29" i="202"/>
  <c r="Q29" i="202" s="1"/>
  <c r="M29" i="202"/>
  <c r="R29" i="202" s="1"/>
  <c r="I30" i="202"/>
  <c r="L44" i="202"/>
  <c r="L45" i="202" s="1"/>
  <c r="P54" i="202"/>
  <c r="J54" i="202"/>
  <c r="O54" i="202"/>
  <c r="Q54" i="202" s="1"/>
  <c r="I54" i="202"/>
  <c r="K54" i="202"/>
  <c r="H54" i="202"/>
  <c r="F70" i="202"/>
  <c r="L70" i="202" s="1"/>
  <c r="P10" i="201"/>
  <c r="J10" i="201"/>
  <c r="F10" i="201"/>
  <c r="O10" i="201"/>
  <c r="I10" i="201"/>
  <c r="L10" i="201"/>
  <c r="N10" i="201"/>
  <c r="H10" i="201"/>
  <c r="M10" i="201"/>
  <c r="G10" i="201"/>
  <c r="Q10" i="201" s="1"/>
  <c r="K10" i="201"/>
  <c r="P4" i="201"/>
  <c r="J4" i="201"/>
  <c r="F4" i="201"/>
  <c r="O4" i="201"/>
  <c r="I4" i="201"/>
  <c r="L4" i="201"/>
  <c r="N4" i="201"/>
  <c r="H4" i="201"/>
  <c r="M4" i="201"/>
  <c r="G4" i="201"/>
  <c r="J52" i="201"/>
  <c r="I52" i="201"/>
  <c r="H52" i="201"/>
  <c r="G52" i="201"/>
  <c r="M52" i="201" s="1"/>
  <c r="L52" i="201"/>
  <c r="F52" i="201"/>
  <c r="K52" i="201"/>
  <c r="K4" i="201"/>
  <c r="P7" i="201"/>
  <c r="J7" i="201"/>
  <c r="F7" i="201"/>
  <c r="O7" i="201"/>
  <c r="I7" i="201"/>
  <c r="L7" i="201"/>
  <c r="N7" i="201"/>
  <c r="H7" i="201"/>
  <c r="M7" i="201"/>
  <c r="G7" i="201"/>
  <c r="P62" i="201"/>
  <c r="J62" i="201"/>
  <c r="O62" i="201"/>
  <c r="I62" i="201"/>
  <c r="N62" i="201"/>
  <c r="H62" i="201"/>
  <c r="M62" i="201"/>
  <c r="G62" i="201"/>
  <c r="L62" i="201"/>
  <c r="F62" i="201"/>
  <c r="D16" i="201"/>
  <c r="D28" i="201"/>
  <c r="K62" i="201"/>
  <c r="D2" i="201"/>
  <c r="D5" i="201"/>
  <c r="D8" i="201"/>
  <c r="D11" i="201"/>
  <c r="D56" i="201"/>
  <c r="D15" i="201"/>
  <c r="D17" i="201"/>
  <c r="D29" i="201"/>
  <c r="D32" i="201"/>
  <c r="R40" i="201"/>
  <c r="D59" i="201"/>
  <c r="D64" i="201"/>
  <c r="D69" i="201"/>
  <c r="J76" i="201"/>
  <c r="I76" i="201"/>
  <c r="H76" i="201"/>
  <c r="G76" i="201"/>
  <c r="L76" i="201"/>
  <c r="F76" i="201"/>
  <c r="M76" i="201" s="1"/>
  <c r="R76" i="201" s="1"/>
  <c r="D109" i="201"/>
  <c r="D97" i="201" s="1"/>
  <c r="D103" i="201"/>
  <c r="D93" i="201"/>
  <c r="D90" i="201"/>
  <c r="D67" i="201"/>
  <c r="D108" i="201"/>
  <c r="D95" i="201" s="1"/>
  <c r="D102" i="201"/>
  <c r="D74" i="201"/>
  <c r="D58" i="201"/>
  <c r="D55" i="201"/>
  <c r="D53" i="201"/>
  <c r="D50" i="201"/>
  <c r="D44" i="201"/>
  <c r="D42" i="201"/>
  <c r="D33" i="201"/>
  <c r="D107" i="201"/>
  <c r="D101" i="201"/>
  <c r="D91" i="201"/>
  <c r="D83" i="201"/>
  <c r="D81" i="201"/>
  <c r="D72" i="201"/>
  <c r="D70" i="201"/>
  <c r="D68" i="201"/>
  <c r="D65" i="201"/>
  <c r="D61" i="201"/>
  <c r="D46" i="201"/>
  <c r="D106" i="201"/>
  <c r="D96" i="201" s="1"/>
  <c r="D100" i="201"/>
  <c r="D75" i="201"/>
  <c r="D63" i="201"/>
  <c r="D60" i="201"/>
  <c r="D57" i="201"/>
  <c r="D54" i="201"/>
  <c r="D51" i="201"/>
  <c r="D105" i="201"/>
  <c r="D99" i="201"/>
  <c r="D92" i="201"/>
  <c r="D89" i="201"/>
  <c r="D66" i="201"/>
  <c r="D43" i="201"/>
  <c r="D31" i="201"/>
  <c r="D49" i="201"/>
  <c r="D73" i="201"/>
  <c r="D3" i="201"/>
  <c r="D6" i="201"/>
  <c r="D9" i="201"/>
  <c r="D36" i="201"/>
  <c r="D80" i="201"/>
  <c r="D14" i="201"/>
  <c r="D78" i="201"/>
  <c r="D12" i="201"/>
  <c r="D13" i="201"/>
  <c r="D24" i="201"/>
  <c r="D26" i="201"/>
  <c r="D27" i="201"/>
  <c r="D30" i="201"/>
  <c r="D82" i="201"/>
  <c r="D109" i="200"/>
  <c r="D97" i="200" s="1"/>
  <c r="D103" i="200"/>
  <c r="D105" i="200"/>
  <c r="D99" i="200"/>
  <c r="D92" i="200"/>
  <c r="D89" i="200"/>
  <c r="D66" i="200"/>
  <c r="D43" i="200"/>
  <c r="D107" i="200"/>
  <c r="D93" i="200"/>
  <c r="D81" i="200"/>
  <c r="D72" i="200"/>
  <c r="D60" i="200"/>
  <c r="D53" i="200"/>
  <c r="D108" i="200"/>
  <c r="D83" i="200"/>
  <c r="D80" i="200"/>
  <c r="D76" i="200"/>
  <c r="D70" i="200"/>
  <c r="D63" i="200"/>
  <c r="D61" i="200"/>
  <c r="D57" i="200"/>
  <c r="D52" i="200"/>
  <c r="D42" i="200"/>
  <c r="D32" i="200"/>
  <c r="D26" i="200"/>
  <c r="D16" i="200"/>
  <c r="D14" i="200"/>
  <c r="D106" i="200"/>
  <c r="D96" i="200" s="1"/>
  <c r="D74" i="200"/>
  <c r="D73" i="200"/>
  <c r="D51" i="200"/>
  <c r="D33" i="200"/>
  <c r="D29" i="200"/>
  <c r="D102" i="200"/>
  <c r="D91" i="200"/>
  <c r="D82" i="200"/>
  <c r="D69" i="200"/>
  <c r="D59" i="200"/>
  <c r="D56" i="200"/>
  <c r="D30" i="200"/>
  <c r="D100" i="200"/>
  <c r="D90" i="200"/>
  <c r="D75" i="200"/>
  <c r="D68" i="200"/>
  <c r="D55" i="200"/>
  <c r="D54" i="200"/>
  <c r="D46" i="200"/>
  <c r="D44" i="200"/>
  <c r="D27" i="200"/>
  <c r="D12" i="200"/>
  <c r="D6" i="200"/>
  <c r="D5" i="200"/>
  <c r="D4" i="200"/>
  <c r="D2" i="200"/>
  <c r="D64" i="200"/>
  <c r="D62" i="200"/>
  <c r="D49" i="200"/>
  <c r="D9" i="200"/>
  <c r="D8" i="200"/>
  <c r="D7" i="200"/>
  <c r="D78" i="200"/>
  <c r="D58" i="200"/>
  <c r="D17" i="200"/>
  <c r="D10" i="200"/>
  <c r="D3" i="200"/>
  <c r="D31" i="200"/>
  <c r="D13" i="200"/>
  <c r="D50" i="200"/>
  <c r="D15" i="200"/>
  <c r="D11" i="200"/>
  <c r="D104" i="200"/>
  <c r="D95" i="200" s="1"/>
  <c r="D67" i="200"/>
  <c r="D28" i="200"/>
  <c r="D36" i="200"/>
  <c r="D24" i="200"/>
  <c r="D65" i="200"/>
  <c r="D101" i="200"/>
  <c r="R40" i="200"/>
  <c r="F24" i="199"/>
  <c r="L24" i="199" s="1"/>
  <c r="R24" i="199" s="1"/>
  <c r="L51" i="199"/>
  <c r="F51" i="199"/>
  <c r="R51" i="199" s="1"/>
  <c r="J51" i="199"/>
  <c r="M51" i="199"/>
  <c r="K51" i="199"/>
  <c r="I51" i="199"/>
  <c r="H5" i="199"/>
  <c r="P7" i="199"/>
  <c r="D31" i="199"/>
  <c r="D44" i="199"/>
  <c r="D64" i="199"/>
  <c r="G75" i="199"/>
  <c r="D2" i="199"/>
  <c r="I5" i="199"/>
  <c r="G7" i="199"/>
  <c r="K16" i="199"/>
  <c r="D26" i="199"/>
  <c r="D28" i="199"/>
  <c r="D30" i="199"/>
  <c r="D36" i="199"/>
  <c r="H51" i="199"/>
  <c r="D54" i="199"/>
  <c r="J5" i="199"/>
  <c r="J7" i="199"/>
  <c r="D11" i="199"/>
  <c r="L16" i="199"/>
  <c r="D100" i="199"/>
  <c r="D8" i="199"/>
  <c r="D12" i="199"/>
  <c r="D14" i="199"/>
  <c r="D33" i="199"/>
  <c r="R40" i="199"/>
  <c r="M5" i="199"/>
  <c r="G5" i="199"/>
  <c r="L5" i="199"/>
  <c r="F5" i="199"/>
  <c r="O5" i="199"/>
  <c r="O7" i="199"/>
  <c r="I7" i="199"/>
  <c r="N7" i="199"/>
  <c r="H7" i="199"/>
  <c r="M7" i="199"/>
  <c r="N16" i="199"/>
  <c r="H16" i="199"/>
  <c r="M16" i="199"/>
  <c r="G16" i="199"/>
  <c r="I16" i="199"/>
  <c r="P16" i="199"/>
  <c r="F16" i="199"/>
  <c r="Q16" i="199" s="1"/>
  <c r="L75" i="199"/>
  <c r="F75" i="199"/>
  <c r="M75" i="199" s="1"/>
  <c r="J75" i="199"/>
  <c r="K75" i="199"/>
  <c r="I75" i="199"/>
  <c r="D109" i="199"/>
  <c r="D97" i="199" s="1"/>
  <c r="D103" i="199"/>
  <c r="D93" i="199"/>
  <c r="D90" i="199"/>
  <c r="D107" i="199"/>
  <c r="D101" i="199"/>
  <c r="D91" i="199"/>
  <c r="D83" i="199"/>
  <c r="D81" i="199"/>
  <c r="D72" i="199"/>
  <c r="D70" i="199"/>
  <c r="D68" i="199"/>
  <c r="D65" i="199"/>
  <c r="D61" i="199"/>
  <c r="D46" i="199"/>
  <c r="D105" i="199"/>
  <c r="D99" i="199"/>
  <c r="D92" i="199"/>
  <c r="D89" i="199"/>
  <c r="D66" i="199"/>
  <c r="D43" i="199"/>
  <c r="D106" i="199"/>
  <c r="D96" i="199" s="1"/>
  <c r="D80" i="199"/>
  <c r="D74" i="199"/>
  <c r="D73" i="199"/>
  <c r="D55" i="199"/>
  <c r="D50" i="199"/>
  <c r="D49" i="199"/>
  <c r="D32" i="199"/>
  <c r="D104" i="199"/>
  <c r="D95" i="199" s="1"/>
  <c r="D67" i="199"/>
  <c r="D63" i="199"/>
  <c r="D60" i="199"/>
  <c r="D42" i="199"/>
  <c r="D29" i="199"/>
  <c r="D17" i="199"/>
  <c r="D15" i="199"/>
  <c r="D82" i="199"/>
  <c r="D69" i="199"/>
  <c r="D62" i="199"/>
  <c r="D52" i="199"/>
  <c r="D27" i="199"/>
  <c r="D13" i="199"/>
  <c r="D9" i="199"/>
  <c r="D6" i="199"/>
  <c r="D3" i="199"/>
  <c r="D78" i="199"/>
  <c r="D58" i="199"/>
  <c r="D56" i="199"/>
  <c r="D76" i="199"/>
  <c r="D10" i="199"/>
  <c r="D59" i="199"/>
  <c r="D53" i="199"/>
  <c r="P5" i="199"/>
  <c r="F7" i="199"/>
  <c r="J16" i="199"/>
  <c r="G51" i="199"/>
  <c r="D4" i="199"/>
  <c r="N5" i="199"/>
  <c r="Q5" i="199" s="1"/>
  <c r="R5" i="199" s="1"/>
  <c r="L7" i="199"/>
  <c r="D57" i="199"/>
  <c r="D108" i="199"/>
  <c r="O13" i="198"/>
  <c r="I13" i="198"/>
  <c r="L13" i="198"/>
  <c r="F13" i="198"/>
  <c r="M13" i="198"/>
  <c r="P13" i="198"/>
  <c r="G13" i="198"/>
  <c r="Q13" i="198" s="1"/>
  <c r="K13" i="198"/>
  <c r="J13" i="198"/>
  <c r="H13" i="198"/>
  <c r="F81" i="198"/>
  <c r="R81" i="198"/>
  <c r="H68" i="198"/>
  <c r="R68" i="198" s="1"/>
  <c r="H96" i="198"/>
  <c r="M96" i="198" s="1"/>
  <c r="R96" i="198" s="1"/>
  <c r="M27" i="198"/>
  <c r="G27" i="198"/>
  <c r="Q27" i="198" s="1"/>
  <c r="K27" i="198"/>
  <c r="O27" i="198"/>
  <c r="H27" i="198"/>
  <c r="D8" i="198"/>
  <c r="F9" i="198"/>
  <c r="O9" i="198"/>
  <c r="D11" i="198"/>
  <c r="F27" i="198"/>
  <c r="R27" i="198" s="1"/>
  <c r="D46" i="198"/>
  <c r="D55" i="198"/>
  <c r="N63" i="198"/>
  <c r="L62" i="198"/>
  <c r="F62" i="198"/>
  <c r="P62" i="198"/>
  <c r="I62" i="198"/>
  <c r="O62" i="198"/>
  <c r="G62" i="198"/>
  <c r="K62" i="198"/>
  <c r="L73" i="198"/>
  <c r="F73" i="198"/>
  <c r="M73" i="198" s="1"/>
  <c r="J73" i="198"/>
  <c r="G73" i="198"/>
  <c r="K73" i="198"/>
  <c r="D109" i="198"/>
  <c r="D97" i="198" s="1"/>
  <c r="D103" i="198"/>
  <c r="D93" i="198"/>
  <c r="D90" i="198"/>
  <c r="D105" i="198"/>
  <c r="D99" i="198"/>
  <c r="D92" i="198"/>
  <c r="D89" i="198"/>
  <c r="D66" i="198"/>
  <c r="D43" i="198"/>
  <c r="D107" i="198"/>
  <c r="D91" i="198"/>
  <c r="D78" i="198"/>
  <c r="D75" i="198"/>
  <c r="D69" i="198"/>
  <c r="D64" i="198"/>
  <c r="D61" i="198"/>
  <c r="D59" i="198"/>
  <c r="D58" i="198"/>
  <c r="D57" i="198"/>
  <c r="D51" i="198"/>
  <c r="D44" i="198"/>
  <c r="D36" i="198"/>
  <c r="D33" i="198"/>
  <c r="D32" i="198"/>
  <c r="D31" i="198"/>
  <c r="D28" i="198"/>
  <c r="D100" i="198"/>
  <c r="D82" i="198"/>
  <c r="D84" i="198" s="1"/>
  <c r="D74" i="198"/>
  <c r="D50" i="198"/>
  <c r="D30" i="198"/>
  <c r="D29" i="198"/>
  <c r="D24" i="198"/>
  <c r="D17" i="198"/>
  <c r="D15" i="198"/>
  <c r="D104" i="198"/>
  <c r="D95" i="198" s="1"/>
  <c r="D72" i="198"/>
  <c r="D67" i="198"/>
  <c r="D54" i="198"/>
  <c r="D53" i="198"/>
  <c r="D26" i="198"/>
  <c r="D10" i="198"/>
  <c r="D7" i="198"/>
  <c r="D4" i="198"/>
  <c r="D5" i="198"/>
  <c r="D6" i="198"/>
  <c r="H9" i="198"/>
  <c r="D14" i="198"/>
  <c r="D16" i="198"/>
  <c r="I27" i="198"/>
  <c r="D49" i="198"/>
  <c r="D56" i="198"/>
  <c r="J62" i="198"/>
  <c r="R63" i="198"/>
  <c r="D70" i="198"/>
  <c r="I73" i="198"/>
  <c r="D76" i="198"/>
  <c r="F80" i="198"/>
  <c r="R80" i="198"/>
  <c r="D2" i="198"/>
  <c r="D3" i="198"/>
  <c r="I9" i="198"/>
  <c r="D12" i="198"/>
  <c r="J27" i="198"/>
  <c r="M62" i="198"/>
  <c r="D65" i="198"/>
  <c r="D101" i="198"/>
  <c r="P9" i="198"/>
  <c r="J9" i="198"/>
  <c r="M9" i="198"/>
  <c r="G9" i="198"/>
  <c r="N9" i="198"/>
  <c r="P27" i="198"/>
  <c r="K9" i="198"/>
  <c r="L27" i="198"/>
  <c r="D42" i="198"/>
  <c r="D52" i="198"/>
  <c r="D60" i="198"/>
  <c r="N62" i="198"/>
  <c r="D83" i="198"/>
  <c r="D102" i="198"/>
  <c r="L12" i="197"/>
  <c r="F12" i="197"/>
  <c r="I12" i="197"/>
  <c r="K12" i="197"/>
  <c r="J12" i="197"/>
  <c r="H12" i="197"/>
  <c r="G12" i="197"/>
  <c r="N12" i="197"/>
  <c r="M12" i="197"/>
  <c r="H53" i="197"/>
  <c r="J53" i="197"/>
  <c r="G53" i="197"/>
  <c r="L53" i="197"/>
  <c r="K53" i="197"/>
  <c r="F53" i="197"/>
  <c r="M53" i="197" s="1"/>
  <c r="I53" i="197"/>
  <c r="F70" i="197"/>
  <c r="L70" i="197" s="1"/>
  <c r="R70" i="197" s="1"/>
  <c r="P3" i="197"/>
  <c r="J3" i="197"/>
  <c r="K3" i="197"/>
  <c r="I3" i="197"/>
  <c r="O3" i="197"/>
  <c r="H3" i="197"/>
  <c r="N3" i="197"/>
  <c r="G3" i="197"/>
  <c r="P14" i="197"/>
  <c r="J14" i="197"/>
  <c r="M14" i="197"/>
  <c r="G14" i="197"/>
  <c r="L14" i="197"/>
  <c r="K14" i="197"/>
  <c r="I14" i="197"/>
  <c r="H14" i="197"/>
  <c r="N33" i="197"/>
  <c r="H33" i="197"/>
  <c r="P33" i="197"/>
  <c r="I33" i="197"/>
  <c r="G33" i="197"/>
  <c r="L33" i="197"/>
  <c r="O33" i="197"/>
  <c r="M33" i="197"/>
  <c r="K33" i="197"/>
  <c r="F33" i="197"/>
  <c r="Q33" i="197" s="1"/>
  <c r="J33" i="197"/>
  <c r="F3" i="197"/>
  <c r="Q3" i="197" s="1"/>
  <c r="F14" i="197"/>
  <c r="Q14" i="197" s="1"/>
  <c r="D109" i="197"/>
  <c r="D97" i="197" s="1"/>
  <c r="D103" i="197"/>
  <c r="D93" i="197"/>
  <c r="D90" i="197"/>
  <c r="D105" i="197"/>
  <c r="D99" i="197"/>
  <c r="D92" i="197"/>
  <c r="D89" i="197"/>
  <c r="D66" i="197"/>
  <c r="D43" i="197"/>
  <c r="D107" i="197"/>
  <c r="D91" i="197"/>
  <c r="D76" i="197"/>
  <c r="D68" i="197"/>
  <c r="D62" i="197"/>
  <c r="D52" i="197"/>
  <c r="D46" i="197"/>
  <c r="D100" i="197"/>
  <c r="D59" i="197"/>
  <c r="D32" i="197"/>
  <c r="D10" i="197"/>
  <c r="D104" i="197"/>
  <c r="D83" i="197"/>
  <c r="D65" i="197"/>
  <c r="D60" i="197"/>
  <c r="D55" i="197"/>
  <c r="D29" i="197"/>
  <c r="D28" i="197"/>
  <c r="D27" i="197"/>
  <c r="D17" i="197"/>
  <c r="D15" i="197"/>
  <c r="D102" i="197"/>
  <c r="D69" i="197"/>
  <c r="D67" i="197"/>
  <c r="D54" i="197"/>
  <c r="D44" i="197"/>
  <c r="D31" i="197"/>
  <c r="D24" i="197"/>
  <c r="D11" i="197"/>
  <c r="D8" i="197"/>
  <c r="D7" i="197"/>
  <c r="D25" i="197" s="1"/>
  <c r="D6" i="197"/>
  <c r="D101" i="197"/>
  <c r="D82" i="197"/>
  <c r="D73" i="197"/>
  <c r="D63" i="197"/>
  <c r="D50" i="197"/>
  <c r="D9" i="197"/>
  <c r="D58" i="197"/>
  <c r="D36" i="197"/>
  <c r="D81" i="197"/>
  <c r="D51" i="197"/>
  <c r="D30" i="197"/>
  <c r="D26" i="197"/>
  <c r="D13" i="197"/>
  <c r="D80" i="197"/>
  <c r="D74" i="197"/>
  <c r="D72" i="197"/>
  <c r="D61" i="197"/>
  <c r="D42" i="197"/>
  <c r="D108" i="197"/>
  <c r="D75" i="197"/>
  <c r="L3" i="197"/>
  <c r="D5" i="197"/>
  <c r="N14" i="197"/>
  <c r="D49" i="197"/>
  <c r="D56" i="197"/>
  <c r="D64" i="197"/>
  <c r="D78" i="197"/>
  <c r="D2" i="197"/>
  <c r="M3" i="197"/>
  <c r="O14" i="197"/>
  <c r="D57" i="197"/>
  <c r="D4" i="197"/>
  <c r="D16" i="197"/>
  <c r="D106" i="197"/>
  <c r="D96" i="197" s="1"/>
  <c r="L73" i="196"/>
  <c r="F73" i="196"/>
  <c r="K73" i="196"/>
  <c r="H73" i="196"/>
  <c r="M73" i="196"/>
  <c r="G73" i="196"/>
  <c r="J73" i="196"/>
  <c r="I73" i="196"/>
  <c r="M7" i="196"/>
  <c r="G7" i="196"/>
  <c r="J7" i="196"/>
  <c r="P7" i="196"/>
  <c r="I7" i="196"/>
  <c r="Q7" i="196" s="1"/>
  <c r="O7" i="196"/>
  <c r="H7" i="196"/>
  <c r="N7" i="196"/>
  <c r="F7" i="196"/>
  <c r="K7" i="196"/>
  <c r="O9" i="196"/>
  <c r="I9" i="196"/>
  <c r="K9" i="196"/>
  <c r="J9" i="196"/>
  <c r="P9" i="196"/>
  <c r="H9" i="196"/>
  <c r="N9" i="196"/>
  <c r="G9" i="196"/>
  <c r="Q9" i="196" s="1"/>
  <c r="R9" i="196" s="1"/>
  <c r="F36" i="196"/>
  <c r="L36" i="196"/>
  <c r="R36" i="196"/>
  <c r="O6" i="196"/>
  <c r="I6" i="196"/>
  <c r="J6" i="196"/>
  <c r="P6" i="196"/>
  <c r="H6" i="196"/>
  <c r="N6" i="196"/>
  <c r="G6" i="196"/>
  <c r="Q6" i="196" s="1"/>
  <c r="M6" i="196"/>
  <c r="F6" i="196"/>
  <c r="L7" i="196"/>
  <c r="P17" i="196"/>
  <c r="M17" i="196"/>
  <c r="G17" i="196"/>
  <c r="J17" i="196"/>
  <c r="K17" i="196"/>
  <c r="I17" i="196"/>
  <c r="H17" i="196"/>
  <c r="O17" i="196"/>
  <c r="F17" i="196"/>
  <c r="P29" i="196"/>
  <c r="J29" i="196"/>
  <c r="M29" i="196"/>
  <c r="F29" i="196"/>
  <c r="I29" i="196"/>
  <c r="N29" i="196"/>
  <c r="L29" i="196"/>
  <c r="G29" i="196"/>
  <c r="K29" i="196"/>
  <c r="H29" i="196"/>
  <c r="L15" i="196"/>
  <c r="F15" i="196"/>
  <c r="R15" i="196" s="1"/>
  <c r="L62" i="196"/>
  <c r="F62" i="196"/>
  <c r="Q62" i="196" s="1"/>
  <c r="J62" i="196"/>
  <c r="P62" i="196"/>
  <c r="H62" i="196"/>
  <c r="M62" i="196"/>
  <c r="O62" i="196"/>
  <c r="G62" i="196"/>
  <c r="N62" i="196"/>
  <c r="K62" i="196"/>
  <c r="I62" i="196"/>
  <c r="M96" i="196"/>
  <c r="R96" i="196"/>
  <c r="H96" i="196"/>
  <c r="L6" i="196"/>
  <c r="N17" i="196"/>
  <c r="F63" i="196"/>
  <c r="D109" i="196"/>
  <c r="D97" i="196" s="1"/>
  <c r="D103" i="196"/>
  <c r="D93" i="196"/>
  <c r="D90" i="196"/>
  <c r="D105" i="196"/>
  <c r="D99" i="196"/>
  <c r="D92" i="196"/>
  <c r="D89" i="196"/>
  <c r="D66" i="196"/>
  <c r="D43" i="196"/>
  <c r="D107" i="196"/>
  <c r="D91" i="196"/>
  <c r="D67" i="196"/>
  <c r="D56" i="196"/>
  <c r="D55" i="196"/>
  <c r="D54" i="196"/>
  <c r="D42" i="196"/>
  <c r="D100" i="196"/>
  <c r="D82" i="196"/>
  <c r="D75" i="196"/>
  <c r="D69" i="196"/>
  <c r="D65" i="196"/>
  <c r="D58" i="196"/>
  <c r="D51" i="196"/>
  <c r="D28" i="196"/>
  <c r="D27" i="196"/>
  <c r="D13" i="196"/>
  <c r="D12" i="196"/>
  <c r="D104" i="196"/>
  <c r="D95" i="196" s="1"/>
  <c r="D68" i="196"/>
  <c r="D46" i="196"/>
  <c r="D32" i="196"/>
  <c r="D11" i="196"/>
  <c r="D8" i="196"/>
  <c r="D5" i="196"/>
  <c r="D2" i="196"/>
  <c r="D3" i="196"/>
  <c r="D4" i="196"/>
  <c r="I10" i="196"/>
  <c r="K14" i="196"/>
  <c r="K16" i="196"/>
  <c r="D26" i="196"/>
  <c r="D30" i="196"/>
  <c r="N31" i="196"/>
  <c r="K33" i="196"/>
  <c r="R33" i="196" s="1"/>
  <c r="D44" i="196"/>
  <c r="D49" i="196"/>
  <c r="G50" i="196"/>
  <c r="O59" i="196"/>
  <c r="D70" i="196"/>
  <c r="L74" i="196"/>
  <c r="D76" i="196"/>
  <c r="D81" i="196"/>
  <c r="D84" i="196" s="1"/>
  <c r="F80" i="196"/>
  <c r="R80" i="196"/>
  <c r="O33" i="196"/>
  <c r="J50" i="196"/>
  <c r="H53" i="196"/>
  <c r="G53" i="196"/>
  <c r="K53" i="196"/>
  <c r="F53" i="196"/>
  <c r="M53" i="196" s="1"/>
  <c r="P57" i="196"/>
  <c r="J57" i="196"/>
  <c r="M57" i="196"/>
  <c r="F57" i="196"/>
  <c r="Q57" i="196" s="1"/>
  <c r="K57" i="196"/>
  <c r="O57" i="196"/>
  <c r="G57" i="196"/>
  <c r="F64" i="196"/>
  <c r="R64" i="196" s="1"/>
  <c r="O14" i="196"/>
  <c r="I14" i="196"/>
  <c r="L14" i="196"/>
  <c r="F14" i="196"/>
  <c r="N14" i="196"/>
  <c r="O16" i="196"/>
  <c r="I16" i="196"/>
  <c r="L16" i="196"/>
  <c r="F16" i="196"/>
  <c r="N16" i="196"/>
  <c r="F24" i="196"/>
  <c r="R24" i="196" s="1"/>
  <c r="L31" i="196"/>
  <c r="M31" i="196"/>
  <c r="F31" i="196"/>
  <c r="O31" i="196"/>
  <c r="G31" i="196"/>
  <c r="J31" i="196"/>
  <c r="L52" i="196"/>
  <c r="F52" i="196"/>
  <c r="R52" i="196" s="1"/>
  <c r="J52" i="196"/>
  <c r="M52" i="196"/>
  <c r="H52" i="196"/>
  <c r="L59" i="196"/>
  <c r="F59" i="196"/>
  <c r="N59" i="196"/>
  <c r="G59" i="196"/>
  <c r="Q59" i="196" s="1"/>
  <c r="I59" i="196"/>
  <c r="M59" i="196"/>
  <c r="H50" i="196"/>
  <c r="I50" i="196"/>
  <c r="F50" i="196"/>
  <c r="M50" i="196" s="1"/>
  <c r="K50" i="196"/>
  <c r="P10" i="196"/>
  <c r="J10" i="196"/>
  <c r="M10" i="196"/>
  <c r="G10" i="196"/>
  <c r="Q10" i="196" s="1"/>
  <c r="N10" i="196"/>
  <c r="G14" i="196"/>
  <c r="P14" i="196"/>
  <c r="G16" i="196"/>
  <c r="P16" i="196"/>
  <c r="L24" i="196"/>
  <c r="N33" i="196"/>
  <c r="H33" i="196"/>
  <c r="M33" i="196"/>
  <c r="F33" i="196"/>
  <c r="L33" i="196"/>
  <c r="Q33" i="196"/>
  <c r="I33" i="196"/>
  <c r="F61" i="196"/>
  <c r="R61" i="196"/>
  <c r="R72" i="196"/>
  <c r="F72" i="196"/>
  <c r="H74" i="196"/>
  <c r="I74" i="196"/>
  <c r="F74" i="196"/>
  <c r="K74" i="196"/>
  <c r="H78" i="196"/>
  <c r="R78" i="196" s="1"/>
  <c r="N78" i="196"/>
  <c r="R11" i="195"/>
  <c r="H50" i="195"/>
  <c r="G50" i="195"/>
  <c r="L50" i="195"/>
  <c r="K50" i="195"/>
  <c r="J50" i="195"/>
  <c r="R50" i="195" s="1"/>
  <c r="F50" i="195"/>
  <c r="M50" i="195" s="1"/>
  <c r="F3" i="195"/>
  <c r="M3" i="195"/>
  <c r="G4" i="195"/>
  <c r="G5" i="195"/>
  <c r="Q5" i="195" s="1"/>
  <c r="N5" i="195"/>
  <c r="G6" i="195"/>
  <c r="O6" i="195"/>
  <c r="H7" i="195"/>
  <c r="O7" i="195"/>
  <c r="H8" i="195"/>
  <c r="O8" i="195"/>
  <c r="I9" i="195"/>
  <c r="K10" i="195"/>
  <c r="F11" i="195"/>
  <c r="M17" i="195"/>
  <c r="G17" i="195"/>
  <c r="L17" i="195"/>
  <c r="F17" i="195"/>
  <c r="O17" i="195"/>
  <c r="I17" i="195"/>
  <c r="Q17" i="195" s="1"/>
  <c r="M29" i="195"/>
  <c r="G29" i="195"/>
  <c r="L29" i="195"/>
  <c r="F29" i="195"/>
  <c r="Q29" i="195" s="1"/>
  <c r="O29" i="195"/>
  <c r="I29" i="195"/>
  <c r="F33" i="195"/>
  <c r="I50" i="195"/>
  <c r="H53" i="195"/>
  <c r="G53" i="195"/>
  <c r="J53" i="195"/>
  <c r="I53" i="195"/>
  <c r="F53" i="195"/>
  <c r="L53" i="195"/>
  <c r="I55" i="195"/>
  <c r="R83" i="195"/>
  <c r="L4" i="195"/>
  <c r="F4" i="195"/>
  <c r="R4" i="195" s="1"/>
  <c r="M4" i="195"/>
  <c r="P57" i="195"/>
  <c r="J57" i="195"/>
  <c r="O57" i="195"/>
  <c r="I57" i="195"/>
  <c r="L57" i="195"/>
  <c r="R57" i="195" s="1"/>
  <c r="K57" i="195"/>
  <c r="H57" i="195"/>
  <c r="N57" i="195"/>
  <c r="F57" i="195"/>
  <c r="G3" i="195"/>
  <c r="H4" i="195"/>
  <c r="O4" i="195"/>
  <c r="H5" i="195"/>
  <c r="O5" i="195"/>
  <c r="I6" i="195"/>
  <c r="P6" i="195"/>
  <c r="I7" i="195"/>
  <c r="P7" i="195"/>
  <c r="I8" i="195"/>
  <c r="K33" i="195"/>
  <c r="J51" i="195"/>
  <c r="I51" i="195"/>
  <c r="L51" i="195"/>
  <c r="K51" i="195"/>
  <c r="H51" i="195"/>
  <c r="F51" i="195"/>
  <c r="R51" i="195" s="1"/>
  <c r="M57" i="195"/>
  <c r="J75" i="195"/>
  <c r="I75" i="195"/>
  <c r="L75" i="195"/>
  <c r="K75" i="195"/>
  <c r="H75" i="195"/>
  <c r="M75" i="195" s="1"/>
  <c r="F75" i="195"/>
  <c r="N3" i="195"/>
  <c r="H3" i="195"/>
  <c r="L3" i="195"/>
  <c r="N55" i="195"/>
  <c r="H55" i="195"/>
  <c r="Q55" i="195" s="1"/>
  <c r="R55" i="195" s="1"/>
  <c r="M55" i="195"/>
  <c r="G55" i="195"/>
  <c r="L55" i="195"/>
  <c r="K55" i="195"/>
  <c r="J55" i="195"/>
  <c r="P55" i="195"/>
  <c r="F55" i="195"/>
  <c r="I3" i="195"/>
  <c r="P3" i="195"/>
  <c r="I4" i="195"/>
  <c r="P4" i="195"/>
  <c r="I5" i="195"/>
  <c r="J6" i="195"/>
  <c r="J7" i="195"/>
  <c r="K8" i="195"/>
  <c r="P10" i="195"/>
  <c r="J10" i="195"/>
  <c r="L10" i="195"/>
  <c r="F10" i="195"/>
  <c r="N10" i="195"/>
  <c r="J17" i="195"/>
  <c r="O33" i="195"/>
  <c r="G51" i="195"/>
  <c r="P54" i="195"/>
  <c r="J54" i="195"/>
  <c r="O54" i="195"/>
  <c r="I54" i="195"/>
  <c r="H54" i="195"/>
  <c r="Q54" i="195"/>
  <c r="G54" i="195"/>
  <c r="N54" i="195"/>
  <c r="F54" i="195"/>
  <c r="R54" i="195" s="1"/>
  <c r="L54" i="195"/>
  <c r="Q57" i="195"/>
  <c r="G75" i="195"/>
  <c r="J3" i="195"/>
  <c r="J4" i="195"/>
  <c r="Q4" i="195"/>
  <c r="K5" i="195"/>
  <c r="K6" i="195"/>
  <c r="P8" i="195"/>
  <c r="J8" i="195"/>
  <c r="L8" i="195"/>
  <c r="N9" i="195"/>
  <c r="H9" i="195"/>
  <c r="Q9" i="195" s="1"/>
  <c r="R9" i="195" s="1"/>
  <c r="L9" i="195"/>
  <c r="G10" i="195"/>
  <c r="O10" i="195"/>
  <c r="L15" i="195"/>
  <c r="F15" i="195"/>
  <c r="K17" i="195"/>
  <c r="K29" i="195"/>
  <c r="R44" i="195"/>
  <c r="M51" i="195"/>
  <c r="K54" i="195"/>
  <c r="N33" i="195"/>
  <c r="H33" i="195"/>
  <c r="M33" i="195"/>
  <c r="G33" i="195"/>
  <c r="Q33" i="195" s="1"/>
  <c r="J33" i="195"/>
  <c r="I33" i="195"/>
  <c r="L33" i="195"/>
  <c r="R33" i="195" s="1"/>
  <c r="H74" i="195"/>
  <c r="G74" i="195"/>
  <c r="L74" i="195"/>
  <c r="K74" i="195"/>
  <c r="J74" i="195"/>
  <c r="F74" i="195"/>
  <c r="K3" i="195"/>
  <c r="K4" i="195"/>
  <c r="P5" i="195"/>
  <c r="R5" i="195" s="1"/>
  <c r="J5" i="195"/>
  <c r="L5" i="195"/>
  <c r="N6" i="195"/>
  <c r="H6" i="195"/>
  <c r="Q6" i="195" s="1"/>
  <c r="L6" i="195"/>
  <c r="L7" i="195"/>
  <c r="F7" i="195"/>
  <c r="Q7" i="195" s="1"/>
  <c r="R7" i="195" s="1"/>
  <c r="M7" i="195"/>
  <c r="F81" i="195"/>
  <c r="R81" i="195" s="1"/>
  <c r="D109" i="195"/>
  <c r="D97" i="195" s="1"/>
  <c r="D103" i="195"/>
  <c r="D105" i="195"/>
  <c r="D99" i="195"/>
  <c r="D92" i="195"/>
  <c r="D89" i="195"/>
  <c r="D66" i="195"/>
  <c r="D43" i="195"/>
  <c r="D104" i="195"/>
  <c r="D82" i="195"/>
  <c r="D80" i="195"/>
  <c r="D78" i="195"/>
  <c r="D76" i="195"/>
  <c r="D73" i="195"/>
  <c r="D69" i="195"/>
  <c r="D64" i="195"/>
  <c r="D62" i="195"/>
  <c r="D59" i="195"/>
  <c r="D56" i="195"/>
  <c r="D52" i="195"/>
  <c r="D49" i="195"/>
  <c r="D36" i="195"/>
  <c r="D31" i="195"/>
  <c r="D14" i="195"/>
  <c r="D16" i="195"/>
  <c r="D28" i="195"/>
  <c r="D91" i="195"/>
  <c r="D93" i="195"/>
  <c r="D101" i="195"/>
  <c r="D65" i="195"/>
  <c r="D70" i="195"/>
  <c r="D72" i="195"/>
  <c r="D106" i="195"/>
  <c r="D96" i="195" s="1"/>
  <c r="D32" i="195"/>
  <c r="D42" i="195"/>
  <c r="D46" i="195"/>
  <c r="D58" i="195"/>
  <c r="D60" i="195"/>
  <c r="D63" i="195"/>
  <c r="D107" i="195"/>
  <c r="D12" i="195"/>
  <c r="D13" i="195"/>
  <c r="D24" i="195"/>
  <c r="D26" i="195"/>
  <c r="D27" i="195"/>
  <c r="D30" i="195"/>
  <c r="D61" i="195"/>
  <c r="D67" i="195"/>
  <c r="D68" i="195"/>
  <c r="D90" i="195"/>
  <c r="D108" i="195"/>
  <c r="F64" i="194"/>
  <c r="R64" i="194" s="1"/>
  <c r="N58" i="194"/>
  <c r="F69" i="194"/>
  <c r="R69" i="194" s="1"/>
  <c r="N6" i="194"/>
  <c r="H6" i="194"/>
  <c r="M6" i="194"/>
  <c r="G6" i="194"/>
  <c r="Q6" i="194" s="1"/>
  <c r="R6" i="194" s="1"/>
  <c r="L6" i="194"/>
  <c r="F6" i="194"/>
  <c r="F11" i="194"/>
  <c r="R11" i="194" s="1"/>
  <c r="F29" i="194"/>
  <c r="I66" i="194"/>
  <c r="L66" i="194"/>
  <c r="F66" i="194"/>
  <c r="M66" i="194" s="1"/>
  <c r="R66" i="194" s="1"/>
  <c r="K66" i="194"/>
  <c r="H66" i="194"/>
  <c r="J66" i="194"/>
  <c r="J76" i="194"/>
  <c r="G76" i="194"/>
  <c r="F76" i="194"/>
  <c r="H76" i="194"/>
  <c r="L76" i="194"/>
  <c r="K76" i="194"/>
  <c r="P5" i="194"/>
  <c r="J5" i="194"/>
  <c r="O5" i="194"/>
  <c r="I5" i="194"/>
  <c r="N5" i="194"/>
  <c r="H5" i="194"/>
  <c r="R5" i="194" s="1"/>
  <c r="G65" i="194"/>
  <c r="J65" i="194"/>
  <c r="L65" i="194"/>
  <c r="H65" i="194"/>
  <c r="K65" i="194"/>
  <c r="I65" i="194"/>
  <c r="F65" i="194"/>
  <c r="M65" i="194" s="1"/>
  <c r="F5" i="194"/>
  <c r="Q5" i="194" s="1"/>
  <c r="K5" i="194"/>
  <c r="M27" i="194"/>
  <c r="G27" i="194"/>
  <c r="J27" i="194"/>
  <c r="L27" i="194"/>
  <c r="K27" i="194"/>
  <c r="I27" i="194"/>
  <c r="P59" i="194"/>
  <c r="J59" i="194"/>
  <c r="M59" i="194"/>
  <c r="G59" i="194"/>
  <c r="O59" i="194"/>
  <c r="F59" i="194"/>
  <c r="N59" i="194"/>
  <c r="K59" i="194"/>
  <c r="I59" i="194"/>
  <c r="H59" i="194"/>
  <c r="I76" i="194"/>
  <c r="R83" i="194"/>
  <c r="F83" i="194"/>
  <c r="L58" i="194"/>
  <c r="F58" i="194"/>
  <c r="O58" i="194"/>
  <c r="I58" i="194"/>
  <c r="K58" i="194"/>
  <c r="Q58" i="194"/>
  <c r="R58" i="194" s="1"/>
  <c r="G58" i="194"/>
  <c r="M58" i="194"/>
  <c r="J58" i="194"/>
  <c r="H58" i="194"/>
  <c r="O29" i="194"/>
  <c r="I29" i="194"/>
  <c r="K29" i="194"/>
  <c r="J29" i="194"/>
  <c r="H29" i="194"/>
  <c r="P29" i="194"/>
  <c r="G29" i="194"/>
  <c r="N3" i="194"/>
  <c r="H3" i="194"/>
  <c r="M3" i="194"/>
  <c r="G3" i="194"/>
  <c r="Q3" i="194" s="1"/>
  <c r="R3" i="194" s="1"/>
  <c r="L3" i="194"/>
  <c r="F3" i="194"/>
  <c r="L5" i="194"/>
  <c r="J6" i="194"/>
  <c r="F27" i="194"/>
  <c r="M29" i="194"/>
  <c r="P56" i="194"/>
  <c r="J56" i="194"/>
  <c r="M56" i="194"/>
  <c r="G56" i="194"/>
  <c r="L56" i="194"/>
  <c r="N56" i="194"/>
  <c r="O56" i="194"/>
  <c r="K56" i="194"/>
  <c r="I56" i="194"/>
  <c r="L59" i="194"/>
  <c r="N78" i="194"/>
  <c r="R78" i="194" s="1"/>
  <c r="F82" i="194"/>
  <c r="R82" i="194" s="1"/>
  <c r="F91" i="194"/>
  <c r="L91" i="194" s="1"/>
  <c r="R91" i="194" s="1"/>
  <c r="J4" i="194"/>
  <c r="P4" i="194"/>
  <c r="D8" i="194"/>
  <c r="D9" i="194"/>
  <c r="D10" i="194"/>
  <c r="D13" i="194"/>
  <c r="D24" i="194"/>
  <c r="D33" i="194"/>
  <c r="D43" i="194"/>
  <c r="D49" i="194"/>
  <c r="D50" i="194"/>
  <c r="D52" i="194"/>
  <c r="D53" i="194"/>
  <c r="D61" i="194"/>
  <c r="D72" i="194"/>
  <c r="D102" i="194"/>
  <c r="K4" i="194"/>
  <c r="D7" i="194"/>
  <c r="D26" i="194"/>
  <c r="D44" i="194"/>
  <c r="D55" i="194"/>
  <c r="D68" i="194"/>
  <c r="D80" i="194"/>
  <c r="D92" i="194"/>
  <c r="D109" i="194"/>
  <c r="D97" i="194" s="1"/>
  <c r="D103" i="194"/>
  <c r="D93" i="194"/>
  <c r="D90" i="194"/>
  <c r="D67" i="194"/>
  <c r="D106" i="194"/>
  <c r="D96" i="194" s="1"/>
  <c r="D100" i="194"/>
  <c r="D75" i="194"/>
  <c r="D63" i="194"/>
  <c r="D60" i="194"/>
  <c r="D57" i="194"/>
  <c r="D54" i="194"/>
  <c r="D51" i="194"/>
  <c r="D108" i="194"/>
  <c r="D95" i="194" s="1"/>
  <c r="D99" i="194"/>
  <c r="D89" i="194"/>
  <c r="D31" i="194"/>
  <c r="D28" i="194"/>
  <c r="D16" i="194"/>
  <c r="D14" i="194"/>
  <c r="D107" i="194"/>
  <c r="D74" i="194"/>
  <c r="D73" i="194"/>
  <c r="D70" i="194"/>
  <c r="D46" i="194"/>
  <c r="D42" i="194"/>
  <c r="D32" i="194"/>
  <c r="F4" i="194"/>
  <c r="Q4" i="194" s="1"/>
  <c r="L4" i="194"/>
  <c r="R4" i="194" s="1"/>
  <c r="D12" i="194"/>
  <c r="D15" i="194"/>
  <c r="D17" i="194"/>
  <c r="D30" i="194"/>
  <c r="D36" i="194"/>
  <c r="D62" i="194"/>
  <c r="D81" i="194"/>
  <c r="D105" i="194"/>
  <c r="R64" i="193"/>
  <c r="K3" i="193"/>
  <c r="K6" i="193"/>
  <c r="F64" i="193"/>
  <c r="F3" i="193"/>
  <c r="L3" i="193"/>
  <c r="F6" i="193"/>
  <c r="L6" i="193"/>
  <c r="F9" i="193"/>
  <c r="N9" i="193"/>
  <c r="D52" i="193"/>
  <c r="D62" i="193"/>
  <c r="D69" i="193"/>
  <c r="J73" i="193"/>
  <c r="I73" i="193"/>
  <c r="H73" i="193"/>
  <c r="L73" i="193"/>
  <c r="K73" i="193"/>
  <c r="G73" i="193"/>
  <c r="F73" i="193"/>
  <c r="M73" i="193" s="1"/>
  <c r="G3" i="193"/>
  <c r="M3" i="193"/>
  <c r="D4" i="193"/>
  <c r="D25" i="193" s="1"/>
  <c r="G6" i="193"/>
  <c r="Q6" i="193" s="1"/>
  <c r="M6" i="193"/>
  <c r="D7" i="193"/>
  <c r="G9" i="193"/>
  <c r="Q9" i="193" s="1"/>
  <c r="D32" i="193"/>
  <c r="D89" i="193"/>
  <c r="G51" i="193"/>
  <c r="R51" i="193" s="1"/>
  <c r="L51" i="193"/>
  <c r="F51" i="193"/>
  <c r="M51" i="193" s="1"/>
  <c r="K51" i="193"/>
  <c r="J51" i="193"/>
  <c r="I51" i="193"/>
  <c r="R78" i="193"/>
  <c r="N78" i="193"/>
  <c r="D109" i="193"/>
  <c r="D97" i="193" s="1"/>
  <c r="D103" i="193"/>
  <c r="D93" i="193"/>
  <c r="D90" i="193"/>
  <c r="D108" i="193"/>
  <c r="D102" i="193"/>
  <c r="D74" i="193"/>
  <c r="D58" i="193"/>
  <c r="D55" i="193"/>
  <c r="D53" i="193"/>
  <c r="D50" i="193"/>
  <c r="D44" i="193"/>
  <c r="D42" i="193"/>
  <c r="D33" i="193"/>
  <c r="D107" i="193"/>
  <c r="D101" i="193"/>
  <c r="D91" i="193"/>
  <c r="D83" i="193"/>
  <c r="D81" i="193"/>
  <c r="D72" i="193"/>
  <c r="D70" i="193"/>
  <c r="D68" i="193"/>
  <c r="D65" i="193"/>
  <c r="D61" i="193"/>
  <c r="D46" i="193"/>
  <c r="D106" i="193"/>
  <c r="D96" i="193" s="1"/>
  <c r="D30" i="193"/>
  <c r="D27" i="193"/>
  <c r="D26" i="193"/>
  <c r="D24" i="193"/>
  <c r="D13" i="193"/>
  <c r="D12" i="193"/>
  <c r="D105" i="193"/>
  <c r="D76" i="193"/>
  <c r="D63" i="193"/>
  <c r="D60" i="193"/>
  <c r="D49" i="193"/>
  <c r="D43" i="193"/>
  <c r="D36" i="193"/>
  <c r="D104" i="193"/>
  <c r="D80" i="193"/>
  <c r="D67" i="193"/>
  <c r="D66" i="193"/>
  <c r="D29" i="193"/>
  <c r="D17" i="193"/>
  <c r="D15" i="193"/>
  <c r="D100" i="193"/>
  <c r="D94" i="193" s="1"/>
  <c r="D56" i="193"/>
  <c r="D54" i="193"/>
  <c r="D11" i="193"/>
  <c r="H3" i="193"/>
  <c r="N3" i="193"/>
  <c r="H6" i="193"/>
  <c r="N6" i="193"/>
  <c r="D10" i="193"/>
  <c r="D14" i="193"/>
  <c r="D16" i="193"/>
  <c r="D28" i="193"/>
  <c r="D57" i="193"/>
  <c r="D59" i="193"/>
  <c r="D75" i="193"/>
  <c r="L9" i="193"/>
  <c r="P9" i="193"/>
  <c r="O9" i="193"/>
  <c r="I9" i="193"/>
  <c r="M9" i="193"/>
  <c r="H51" i="193"/>
  <c r="D2" i="193"/>
  <c r="I3" i="193"/>
  <c r="O3" i="193"/>
  <c r="D5" i="193"/>
  <c r="I6" i="193"/>
  <c r="D8" i="193"/>
  <c r="J9" i="193"/>
  <c r="D31" i="193"/>
  <c r="D82" i="193"/>
  <c r="D92" i="193"/>
  <c r="F81" i="192"/>
  <c r="R81" i="192"/>
  <c r="O13" i="192"/>
  <c r="I13" i="192"/>
  <c r="R13" i="192"/>
  <c r="L13" i="192"/>
  <c r="F13" i="192"/>
  <c r="M13" i="192"/>
  <c r="K13" i="192"/>
  <c r="J13" i="192"/>
  <c r="Q13" i="192"/>
  <c r="H13" i="192"/>
  <c r="M27" i="192"/>
  <c r="G27" i="192"/>
  <c r="K27" i="192"/>
  <c r="O27" i="192"/>
  <c r="H27" i="192"/>
  <c r="L27" i="192"/>
  <c r="J27" i="192"/>
  <c r="I27" i="192"/>
  <c r="F27" i="192"/>
  <c r="Q27" i="192" s="1"/>
  <c r="R68" i="192"/>
  <c r="H68" i="192"/>
  <c r="N13" i="192"/>
  <c r="N27" i="192"/>
  <c r="M96" i="192"/>
  <c r="R96" i="192" s="1"/>
  <c r="H96" i="192"/>
  <c r="P9" i="192"/>
  <c r="J9" i="192"/>
  <c r="M9" i="192"/>
  <c r="G9" i="192"/>
  <c r="K9" i="192"/>
  <c r="I9" i="192"/>
  <c r="H9" i="192"/>
  <c r="O9" i="192"/>
  <c r="F9" i="192"/>
  <c r="P27" i="192"/>
  <c r="L62" i="192"/>
  <c r="F62" i="192"/>
  <c r="P62" i="192"/>
  <c r="I62" i="192"/>
  <c r="O62" i="192"/>
  <c r="G62" i="192"/>
  <c r="K62" i="192"/>
  <c r="D8" i="192"/>
  <c r="D11" i="192"/>
  <c r="D46" i="192"/>
  <c r="D55" i="192"/>
  <c r="H62" i="192"/>
  <c r="N63" i="192"/>
  <c r="H73" i="192"/>
  <c r="D109" i="192"/>
  <c r="D97" i="192" s="1"/>
  <c r="D103" i="192"/>
  <c r="D93" i="192"/>
  <c r="D90" i="192"/>
  <c r="D105" i="192"/>
  <c r="D99" i="192"/>
  <c r="D94" i="192" s="1"/>
  <c r="D92" i="192"/>
  <c r="D89" i="192"/>
  <c r="D66" i="192"/>
  <c r="D43" i="192"/>
  <c r="D107" i="192"/>
  <c r="D91" i="192"/>
  <c r="D78" i="192"/>
  <c r="D75" i="192"/>
  <c r="D69" i="192"/>
  <c r="D64" i="192"/>
  <c r="D61" i="192"/>
  <c r="D59" i="192"/>
  <c r="D58" i="192"/>
  <c r="D57" i="192"/>
  <c r="D51" i="192"/>
  <c r="D44" i="192"/>
  <c r="D36" i="192"/>
  <c r="D33" i="192"/>
  <c r="D32" i="192"/>
  <c r="D31" i="192"/>
  <c r="D28" i="192"/>
  <c r="D100" i="192"/>
  <c r="D82" i="192"/>
  <c r="D74" i="192"/>
  <c r="D50" i="192"/>
  <c r="D30" i="192"/>
  <c r="D29" i="192"/>
  <c r="D24" i="192"/>
  <c r="D17" i="192"/>
  <c r="D15" i="192"/>
  <c r="D104" i="192"/>
  <c r="D95" i="192" s="1"/>
  <c r="D72" i="192"/>
  <c r="D67" i="192"/>
  <c r="D54" i="192"/>
  <c r="D53" i="192"/>
  <c r="D26" i="192"/>
  <c r="D10" i="192"/>
  <c r="D7" i="192"/>
  <c r="D4" i="192"/>
  <c r="D5" i="192"/>
  <c r="D6" i="192"/>
  <c r="D14" i="192"/>
  <c r="D16" i="192"/>
  <c r="D49" i="192"/>
  <c r="D56" i="192"/>
  <c r="J62" i="192"/>
  <c r="R63" i="192"/>
  <c r="D70" i="192"/>
  <c r="D76" i="192"/>
  <c r="L73" i="192"/>
  <c r="F73" i="192"/>
  <c r="J73" i="192"/>
  <c r="G73" i="192"/>
  <c r="K73" i="192"/>
  <c r="D2" i="192"/>
  <c r="D3" i="192"/>
  <c r="D12" i="192"/>
  <c r="M62" i="192"/>
  <c r="D65" i="192"/>
  <c r="D101" i="192"/>
  <c r="F80" i="192"/>
  <c r="R80" i="192" s="1"/>
  <c r="D42" i="192"/>
  <c r="D52" i="192"/>
  <c r="D60" i="192"/>
  <c r="N62" i="192"/>
  <c r="D83" i="192"/>
  <c r="D102" i="192"/>
  <c r="L31" i="191"/>
  <c r="N31" i="191"/>
  <c r="G31" i="191"/>
  <c r="O31" i="191"/>
  <c r="F31" i="191"/>
  <c r="J31" i="191"/>
  <c r="P31" i="191"/>
  <c r="M31" i="191"/>
  <c r="K31" i="191"/>
  <c r="I31" i="191"/>
  <c r="F69" i="191"/>
  <c r="R69" i="191" s="1"/>
  <c r="H74" i="191"/>
  <c r="J74" i="191"/>
  <c r="G74" i="191"/>
  <c r="L74" i="191"/>
  <c r="F74" i="191"/>
  <c r="K74" i="191"/>
  <c r="I74" i="191"/>
  <c r="O14" i="191"/>
  <c r="I14" i="191"/>
  <c r="L14" i="191"/>
  <c r="F14" i="191"/>
  <c r="M14" i="191"/>
  <c r="K14" i="191"/>
  <c r="J14" i="191"/>
  <c r="H14" i="191"/>
  <c r="F24" i="191"/>
  <c r="L24" i="191" s="1"/>
  <c r="R72" i="191"/>
  <c r="F72" i="191"/>
  <c r="O16" i="191"/>
  <c r="I16" i="191"/>
  <c r="L16" i="191"/>
  <c r="F16" i="191"/>
  <c r="M16" i="191"/>
  <c r="K16" i="191"/>
  <c r="J16" i="191"/>
  <c r="H16" i="191"/>
  <c r="H31" i="191"/>
  <c r="N16" i="191"/>
  <c r="P16" i="191"/>
  <c r="M96" i="191"/>
  <c r="R96" i="191"/>
  <c r="H96" i="191"/>
  <c r="P10" i="191"/>
  <c r="J10" i="191"/>
  <c r="M10" i="191"/>
  <c r="G10" i="191"/>
  <c r="K10" i="191"/>
  <c r="I10" i="191"/>
  <c r="H10" i="191"/>
  <c r="O10" i="191"/>
  <c r="F10" i="191"/>
  <c r="N33" i="191"/>
  <c r="H33" i="191"/>
  <c r="O33" i="191"/>
  <c r="G33" i="191"/>
  <c r="L33" i="191"/>
  <c r="I33" i="191"/>
  <c r="M33" i="191"/>
  <c r="K33" i="191"/>
  <c r="J33" i="191"/>
  <c r="F33" i="191"/>
  <c r="R61" i="191"/>
  <c r="F61" i="191"/>
  <c r="K6" i="191"/>
  <c r="K7" i="191"/>
  <c r="D9" i="191"/>
  <c r="D36" i="191"/>
  <c r="D46" i="191"/>
  <c r="D50" i="191"/>
  <c r="R68" i="191"/>
  <c r="D81" i="191"/>
  <c r="J51" i="191"/>
  <c r="G51" i="191"/>
  <c r="F51" i="191"/>
  <c r="K51" i="191"/>
  <c r="O6" i="191"/>
  <c r="I6" i="191"/>
  <c r="L6" i="191"/>
  <c r="M7" i="191"/>
  <c r="G7" i="191"/>
  <c r="L7" i="191"/>
  <c r="L15" i="191"/>
  <c r="M17" i="191"/>
  <c r="G17" i="191"/>
  <c r="P17" i="191"/>
  <c r="J17" i="191"/>
  <c r="N17" i="191"/>
  <c r="I51" i="191"/>
  <c r="M51" i="191" s="1"/>
  <c r="D54" i="191"/>
  <c r="D67" i="191"/>
  <c r="D109" i="191"/>
  <c r="D97" i="191" s="1"/>
  <c r="D103" i="191"/>
  <c r="D93" i="191"/>
  <c r="D90" i="191"/>
  <c r="D105" i="191"/>
  <c r="D99" i="191"/>
  <c r="D92" i="191"/>
  <c r="D89" i="191"/>
  <c r="D66" i="191"/>
  <c r="D43" i="191"/>
  <c r="D107" i="191"/>
  <c r="D91" i="191"/>
  <c r="D82" i="191"/>
  <c r="D73" i="191"/>
  <c r="D70" i="191"/>
  <c r="D65" i="191"/>
  <c r="D63" i="191"/>
  <c r="D49" i="191"/>
  <c r="D29" i="191"/>
  <c r="D100" i="191"/>
  <c r="D83" i="191"/>
  <c r="D80" i="191"/>
  <c r="D78" i="191"/>
  <c r="D76" i="191"/>
  <c r="D60" i="191"/>
  <c r="D55" i="191"/>
  <c r="D52" i="191"/>
  <c r="D28" i="191"/>
  <c r="D27" i="191"/>
  <c r="D13" i="191"/>
  <c r="D12" i="191"/>
  <c r="D104" i="191"/>
  <c r="D95" i="191" s="1"/>
  <c r="D62" i="191"/>
  <c r="D59" i="191"/>
  <c r="D42" i="191"/>
  <c r="D32" i="191"/>
  <c r="D11" i="191"/>
  <c r="D8" i="191"/>
  <c r="D5" i="191"/>
  <c r="D2" i="191"/>
  <c r="D3" i="191"/>
  <c r="D4" i="191"/>
  <c r="F6" i="191"/>
  <c r="M6" i="191"/>
  <c r="F7" i="191"/>
  <c r="N7" i="191"/>
  <c r="F15" i="191"/>
  <c r="F17" i="191"/>
  <c r="O17" i="191"/>
  <c r="D26" i="191"/>
  <c r="D30" i="191"/>
  <c r="D44" i="191"/>
  <c r="L51" i="191"/>
  <c r="D53" i="191"/>
  <c r="D56" i="191"/>
  <c r="D57" i="191"/>
  <c r="D64" i="191"/>
  <c r="D101" i="191"/>
  <c r="G6" i="191"/>
  <c r="N6" i="191"/>
  <c r="H7" i="191"/>
  <c r="O7" i="191"/>
  <c r="R15" i="191"/>
  <c r="H17" i="191"/>
  <c r="D58" i="191"/>
  <c r="D75" i="191"/>
  <c r="D102" i="191"/>
  <c r="L51" i="190"/>
  <c r="F51" i="190"/>
  <c r="R51" i="190" s="1"/>
  <c r="J51" i="190"/>
  <c r="H51" i="190"/>
  <c r="M51" i="190"/>
  <c r="K51" i="190"/>
  <c r="G51" i="190"/>
  <c r="G3" i="190"/>
  <c r="K4" i="190"/>
  <c r="G5" i="190"/>
  <c r="Q5" i="190" s="1"/>
  <c r="O5" i="190"/>
  <c r="K6" i="190"/>
  <c r="N7" i="190"/>
  <c r="H7" i="190"/>
  <c r="L7" i="190"/>
  <c r="F7" i="190"/>
  <c r="O7" i="190"/>
  <c r="P9" i="190"/>
  <c r="J9" i="190"/>
  <c r="N9" i="190"/>
  <c r="H9" i="190"/>
  <c r="Q9" i="190" s="1"/>
  <c r="M9" i="190"/>
  <c r="I10" i="190"/>
  <c r="O17" i="190"/>
  <c r="I17" i="190"/>
  <c r="Q17" i="190"/>
  <c r="J17" i="190"/>
  <c r="N17" i="190"/>
  <c r="G17" i="190"/>
  <c r="R17" i="190" s="1"/>
  <c r="P17" i="190"/>
  <c r="O26" i="190"/>
  <c r="H26" i="190"/>
  <c r="P26" i="190"/>
  <c r="F26" i="190"/>
  <c r="M26" i="190"/>
  <c r="P30" i="190"/>
  <c r="M30" i="190"/>
  <c r="G30" i="190"/>
  <c r="J30" i="190"/>
  <c r="O30" i="190"/>
  <c r="H30" i="190"/>
  <c r="Q30" i="190" s="1"/>
  <c r="M55" i="190"/>
  <c r="O58" i="190"/>
  <c r="H76" i="190"/>
  <c r="L76" i="190"/>
  <c r="F76" i="190"/>
  <c r="G76" i="190"/>
  <c r="M76" i="190" s="1"/>
  <c r="K76" i="190"/>
  <c r="J76" i="190"/>
  <c r="I76" i="190"/>
  <c r="O29" i="190"/>
  <c r="I29" i="190"/>
  <c r="J29" i="190"/>
  <c r="Q29" i="190" s="1"/>
  <c r="N29" i="190"/>
  <c r="G29" i="190"/>
  <c r="P29" i="190"/>
  <c r="L75" i="190"/>
  <c r="F75" i="190"/>
  <c r="M75" i="190" s="1"/>
  <c r="J75" i="190"/>
  <c r="H75" i="190"/>
  <c r="K75" i="190"/>
  <c r="I75" i="190"/>
  <c r="G75" i="190"/>
  <c r="F3" i="190"/>
  <c r="Q3" i="190" s="1"/>
  <c r="N5" i="190"/>
  <c r="F29" i="190"/>
  <c r="R29" i="190" s="1"/>
  <c r="I51" i="190"/>
  <c r="G55" i="190"/>
  <c r="F58" i="190"/>
  <c r="I3" i="190"/>
  <c r="H5" i="190"/>
  <c r="M27" i="190"/>
  <c r="G27" i="190"/>
  <c r="P27" i="190"/>
  <c r="I27" i="190"/>
  <c r="N27" i="190"/>
  <c r="F27" i="190"/>
  <c r="Q27" i="190" s="1"/>
  <c r="K29" i="190"/>
  <c r="N31" i="190"/>
  <c r="H31" i="190"/>
  <c r="L31" i="190"/>
  <c r="O31" i="190"/>
  <c r="F31" i="190"/>
  <c r="Q31" i="190" s="1"/>
  <c r="R31" i="190" s="1"/>
  <c r="M31" i="190"/>
  <c r="J31" i="190"/>
  <c r="L32" i="190"/>
  <c r="F32" i="190"/>
  <c r="P32" i="190"/>
  <c r="J32" i="190"/>
  <c r="I32" i="190"/>
  <c r="K32" i="190"/>
  <c r="G32" i="190"/>
  <c r="J50" i="190"/>
  <c r="H50" i="190"/>
  <c r="I50" i="190"/>
  <c r="L50" i="190"/>
  <c r="K50" i="190"/>
  <c r="F50" i="190"/>
  <c r="R50" i="190" s="1"/>
  <c r="H52" i="190"/>
  <c r="M52" i="190" s="1"/>
  <c r="L52" i="190"/>
  <c r="F52" i="190"/>
  <c r="G52" i="190"/>
  <c r="K52" i="190"/>
  <c r="I52" i="190"/>
  <c r="N62" i="190"/>
  <c r="H62" i="190"/>
  <c r="L62" i="190"/>
  <c r="F62" i="190"/>
  <c r="R62" i="190" s="1"/>
  <c r="P62" i="190"/>
  <c r="G62" i="190"/>
  <c r="Q62" i="190" s="1"/>
  <c r="M62" i="190"/>
  <c r="K62" i="190"/>
  <c r="J62" i="190"/>
  <c r="I62" i="190"/>
  <c r="N10" i="190"/>
  <c r="H10" i="190"/>
  <c r="L10" i="190"/>
  <c r="Q10" i="190" s="1"/>
  <c r="F10" i="190"/>
  <c r="R10" i="190" s="1"/>
  <c r="O10" i="190"/>
  <c r="P55" i="190"/>
  <c r="J55" i="190"/>
  <c r="N55" i="190"/>
  <c r="H55" i="190"/>
  <c r="I55" i="190"/>
  <c r="L55" i="190"/>
  <c r="K55" i="190"/>
  <c r="F55" i="190"/>
  <c r="Q55" i="190" s="1"/>
  <c r="R55" i="190" s="1"/>
  <c r="O3" i="190"/>
  <c r="N4" i="190"/>
  <c r="H4" i="190"/>
  <c r="L4" i="190"/>
  <c r="F4" i="190"/>
  <c r="Q4" i="190" s="1"/>
  <c r="O4" i="190"/>
  <c r="P6" i="190"/>
  <c r="J6" i="190"/>
  <c r="N6" i="190"/>
  <c r="H6" i="190"/>
  <c r="M6" i="190"/>
  <c r="K10" i="190"/>
  <c r="R11" i="190"/>
  <c r="H27" i="190"/>
  <c r="L29" i="190"/>
  <c r="G31" i="190"/>
  <c r="H32" i="190"/>
  <c r="Q32" i="190" s="1"/>
  <c r="D45" i="190"/>
  <c r="G50" i="190"/>
  <c r="J52" i="190"/>
  <c r="F69" i="190"/>
  <c r="R69" i="190"/>
  <c r="J74" i="190"/>
  <c r="H74" i="190"/>
  <c r="I74" i="190"/>
  <c r="L74" i="190"/>
  <c r="K74" i="190"/>
  <c r="G74" i="190"/>
  <c r="M74" i="190" s="1"/>
  <c r="F74" i="190"/>
  <c r="R74" i="190" s="1"/>
  <c r="R82" i="190"/>
  <c r="P3" i="190"/>
  <c r="J3" i="190"/>
  <c r="N3" i="190"/>
  <c r="H3" i="190"/>
  <c r="M3" i="190"/>
  <c r="P58" i="190"/>
  <c r="J58" i="190"/>
  <c r="N58" i="190"/>
  <c r="H58" i="190"/>
  <c r="L58" i="190"/>
  <c r="M58" i="190"/>
  <c r="K58" i="190"/>
  <c r="I58" i="190"/>
  <c r="G58" i="190"/>
  <c r="L5" i="190"/>
  <c r="F5" i="190"/>
  <c r="P5" i="190"/>
  <c r="J5" i="190"/>
  <c r="G10" i="190"/>
  <c r="P10" i="190"/>
  <c r="L3" i="190"/>
  <c r="G4" i="190"/>
  <c r="P4" i="190"/>
  <c r="K5" i="190"/>
  <c r="F6" i="190"/>
  <c r="O6" i="190"/>
  <c r="L8" i="190"/>
  <c r="F8" i="190"/>
  <c r="P8" i="190"/>
  <c r="J8" i="190"/>
  <c r="N8" i="190"/>
  <c r="M10" i="190"/>
  <c r="M12" i="190"/>
  <c r="G12" i="190"/>
  <c r="O12" i="190" s="1"/>
  <c r="J12" i="190"/>
  <c r="H12" i="190"/>
  <c r="L15" i="190"/>
  <c r="R15" i="190" s="1"/>
  <c r="F24" i="190"/>
  <c r="J27" i="190"/>
  <c r="M29" i="190"/>
  <c r="I31" i="190"/>
  <c r="M32" i="190"/>
  <c r="I42" i="190"/>
  <c r="I45" i="190" s="1"/>
  <c r="M50" i="190"/>
  <c r="J53" i="190"/>
  <c r="H53" i="190"/>
  <c r="F53" i="190"/>
  <c r="R53" i="190" s="1"/>
  <c r="L53" i="190"/>
  <c r="M53" i="190" s="1"/>
  <c r="I53" i="190"/>
  <c r="D107" i="190"/>
  <c r="D101" i="190"/>
  <c r="D91" i="190"/>
  <c r="D83" i="190"/>
  <c r="D81" i="190"/>
  <c r="D72" i="190"/>
  <c r="D70" i="190"/>
  <c r="D68" i="190"/>
  <c r="D65" i="190"/>
  <c r="D61" i="190"/>
  <c r="D46" i="190"/>
  <c r="D105" i="190"/>
  <c r="D99" i="190"/>
  <c r="D92" i="190"/>
  <c r="D89" i="190"/>
  <c r="D66" i="190"/>
  <c r="D43" i="190"/>
  <c r="D108" i="190"/>
  <c r="D54" i="190"/>
  <c r="D44" i="190"/>
  <c r="D33" i="190"/>
  <c r="D37" i="190" s="1"/>
  <c r="D28" i="190"/>
  <c r="D16" i="190"/>
  <c r="D14" i="190"/>
  <c r="J13" i="190"/>
  <c r="D49" i="190"/>
  <c r="D63" i="190"/>
  <c r="D73" i="190"/>
  <c r="D104" i="190"/>
  <c r="D95" i="190" s="1"/>
  <c r="N56" i="190"/>
  <c r="H56" i="190"/>
  <c r="L56" i="190"/>
  <c r="F56" i="190"/>
  <c r="Q56" i="190" s="1"/>
  <c r="R56" i="190" s="1"/>
  <c r="M56" i="190"/>
  <c r="P56" i="190"/>
  <c r="N59" i="190"/>
  <c r="H59" i="190"/>
  <c r="L59" i="190"/>
  <c r="F59" i="190"/>
  <c r="P59" i="190"/>
  <c r="G59" i="190"/>
  <c r="F80" i="190"/>
  <c r="R80" i="190" s="1"/>
  <c r="D84" i="190"/>
  <c r="M90" i="190"/>
  <c r="R90" i="190" s="1"/>
  <c r="M96" i="190"/>
  <c r="R96" i="190" s="1"/>
  <c r="M13" i="190"/>
  <c r="Q13" i="190" s="1"/>
  <c r="G13" i="190"/>
  <c r="L13" i="190"/>
  <c r="G56" i="190"/>
  <c r="I59" i="190"/>
  <c r="R36" i="190"/>
  <c r="F36" i="190"/>
  <c r="L36" i="190" s="1"/>
  <c r="R40" i="190"/>
  <c r="I56" i="190"/>
  <c r="L57" i="190"/>
  <c r="F57" i="190"/>
  <c r="Q57" i="190" s="1"/>
  <c r="P57" i="190"/>
  <c r="J57" i="190"/>
  <c r="H57" i="190"/>
  <c r="O57" i="190"/>
  <c r="J59" i="190"/>
  <c r="Q59" i="190" s="1"/>
  <c r="F64" i="190"/>
  <c r="R64" i="190" s="1"/>
  <c r="I67" i="190"/>
  <c r="G67" i="190"/>
  <c r="M67" i="190" s="1"/>
  <c r="K67" i="190"/>
  <c r="H78" i="190"/>
  <c r="N78" i="190"/>
  <c r="R78" i="190" s="1"/>
  <c r="J75" i="189"/>
  <c r="I75" i="189"/>
  <c r="F75" i="189"/>
  <c r="G75" i="189"/>
  <c r="K75" i="189"/>
  <c r="L75" i="189"/>
  <c r="M5" i="189"/>
  <c r="G5" i="189"/>
  <c r="K5" i="189"/>
  <c r="J5" i="189"/>
  <c r="P5" i="189"/>
  <c r="I5" i="189"/>
  <c r="F4" i="189"/>
  <c r="F5" i="189"/>
  <c r="Q5" i="189" s="1"/>
  <c r="F12" i="189"/>
  <c r="N16" i="189"/>
  <c r="H16" i="189"/>
  <c r="Q16" i="189"/>
  <c r="J16" i="189"/>
  <c r="P16" i="189"/>
  <c r="I16" i="189"/>
  <c r="O16" i="189"/>
  <c r="G16" i="189"/>
  <c r="L17" i="189"/>
  <c r="F17" i="189"/>
  <c r="Q17" i="189" s="1"/>
  <c r="J17" i="189"/>
  <c r="P17" i="189"/>
  <c r="I17" i="189"/>
  <c r="R17" i="189" s="1"/>
  <c r="O17" i="189"/>
  <c r="H17" i="189"/>
  <c r="F24" i="189"/>
  <c r="L24" i="189" s="1"/>
  <c r="R24" i="189" s="1"/>
  <c r="J51" i="189"/>
  <c r="R51" i="189" s="1"/>
  <c r="I51" i="189"/>
  <c r="M51" i="189"/>
  <c r="F51" i="189"/>
  <c r="G51" i="189"/>
  <c r="L51" i="189"/>
  <c r="K51" i="189"/>
  <c r="H51" i="189"/>
  <c r="R82" i="189"/>
  <c r="H5" i="189"/>
  <c r="F16" i="189"/>
  <c r="G17" i="189"/>
  <c r="D31" i="189"/>
  <c r="D58" i="189"/>
  <c r="D61" i="189"/>
  <c r="D72" i="189"/>
  <c r="I65" i="189"/>
  <c r="G65" i="189"/>
  <c r="K65" i="189"/>
  <c r="H65" i="189"/>
  <c r="J65" i="189"/>
  <c r="L65" i="189"/>
  <c r="O4" i="189"/>
  <c r="Q4" i="189" s="1"/>
  <c r="I4" i="189"/>
  <c r="K4" i="189"/>
  <c r="J4" i="189"/>
  <c r="P4" i="189"/>
  <c r="H4" i="189"/>
  <c r="J12" i="189"/>
  <c r="K12" i="189"/>
  <c r="I12" i="189"/>
  <c r="O12" i="189"/>
  <c r="H12" i="189"/>
  <c r="R12" i="189" s="1"/>
  <c r="L4" i="189"/>
  <c r="L5" i="189"/>
  <c r="L12" i="189"/>
  <c r="K16" i="189"/>
  <c r="K17" i="189"/>
  <c r="D52" i="189"/>
  <c r="D78" i="189"/>
  <c r="L59" i="189"/>
  <c r="F59" i="189"/>
  <c r="J59" i="189"/>
  <c r="N59" i="189"/>
  <c r="G59" i="189"/>
  <c r="O59" i="189"/>
  <c r="P59" i="189"/>
  <c r="M59" i="189"/>
  <c r="Q59" i="189" s="1"/>
  <c r="I59" i="189"/>
  <c r="K59" i="189"/>
  <c r="H59" i="189"/>
  <c r="F65" i="189"/>
  <c r="M65" i="189" s="1"/>
  <c r="H75" i="189"/>
  <c r="D105" i="189"/>
  <c r="D99" i="189"/>
  <c r="D92" i="189"/>
  <c r="D89" i="189"/>
  <c r="D66" i="189"/>
  <c r="D43" i="189"/>
  <c r="D107" i="189"/>
  <c r="D100" i="189"/>
  <c r="D91" i="189"/>
  <c r="D83" i="189"/>
  <c r="D74" i="189"/>
  <c r="D50" i="189"/>
  <c r="D30" i="189"/>
  <c r="D27" i="189"/>
  <c r="D26" i="189"/>
  <c r="D103" i="189"/>
  <c r="D90" i="189"/>
  <c r="D67" i="189"/>
  <c r="D56" i="189"/>
  <c r="D55" i="189"/>
  <c r="D54" i="189"/>
  <c r="D42" i="189"/>
  <c r="D106" i="189"/>
  <c r="D96" i="189" s="1"/>
  <c r="D73" i="189"/>
  <c r="D70" i="189"/>
  <c r="D63" i="189"/>
  <c r="D49" i="189"/>
  <c r="D44" i="189"/>
  <c r="D29" i="189"/>
  <c r="D9" i="189"/>
  <c r="D6" i="189"/>
  <c r="D108" i="189"/>
  <c r="D93" i="189"/>
  <c r="D76" i="189"/>
  <c r="D64" i="189"/>
  <c r="D57" i="189"/>
  <c r="D53" i="189"/>
  <c r="D8" i="189"/>
  <c r="D7" i="189"/>
  <c r="D104" i="189"/>
  <c r="D95" i="189" s="1"/>
  <c r="D81" i="189"/>
  <c r="D69" i="189"/>
  <c r="D36" i="189"/>
  <c r="D33" i="189"/>
  <c r="D15" i="189"/>
  <c r="D14" i="189"/>
  <c r="D13" i="189"/>
  <c r="D11" i="189"/>
  <c r="D10" i="189"/>
  <c r="D3" i="189"/>
  <c r="D101" i="189"/>
  <c r="D68" i="189"/>
  <c r="D102" i="189"/>
  <c r="D80" i="189"/>
  <c r="D62" i="189"/>
  <c r="D46" i="189"/>
  <c r="D32" i="189"/>
  <c r="D28" i="189"/>
  <c r="M4" i="189"/>
  <c r="N5" i="189"/>
  <c r="M12" i="189"/>
  <c r="L16" i="189"/>
  <c r="M17" i="189"/>
  <c r="P3" i="188"/>
  <c r="R44" i="188"/>
  <c r="L44" i="188"/>
  <c r="L45" i="188" s="1"/>
  <c r="K3" i="188"/>
  <c r="M96" i="188"/>
  <c r="H96" i="188"/>
  <c r="R96" i="188" s="1"/>
  <c r="F82" i="188"/>
  <c r="R82" i="188"/>
  <c r="O3" i="188"/>
  <c r="I3" i="188"/>
  <c r="N3" i="188"/>
  <c r="H3" i="188"/>
  <c r="M3" i="188"/>
  <c r="G3" i="188"/>
  <c r="L3" i="188"/>
  <c r="F3" i="188"/>
  <c r="L54" i="188"/>
  <c r="F54" i="188"/>
  <c r="P54" i="188"/>
  <c r="J54" i="188"/>
  <c r="M54" i="188"/>
  <c r="K54" i="188"/>
  <c r="O54" i="188"/>
  <c r="N54" i="188"/>
  <c r="G54" i="188"/>
  <c r="I54" i="188"/>
  <c r="H54" i="188"/>
  <c r="D15" i="188"/>
  <c r="D17" i="188"/>
  <c r="D29" i="188"/>
  <c r="D33" i="188"/>
  <c r="I50" i="188"/>
  <c r="F58" i="188"/>
  <c r="Q58" i="188" s="1"/>
  <c r="D60" i="188"/>
  <c r="I74" i="188"/>
  <c r="P55" i="188"/>
  <c r="J55" i="188"/>
  <c r="N55" i="188"/>
  <c r="H55" i="188"/>
  <c r="Q55" i="188" s="1"/>
  <c r="G55" i="188"/>
  <c r="O55" i="188"/>
  <c r="F55" i="188"/>
  <c r="N56" i="188"/>
  <c r="H56" i="188"/>
  <c r="L56" i="188"/>
  <c r="F56" i="188"/>
  <c r="R56" i="188" s="1"/>
  <c r="K56" i="188"/>
  <c r="J56" i="188"/>
  <c r="Q56" i="188"/>
  <c r="D4" i="188"/>
  <c r="D8" i="188"/>
  <c r="D9" i="188"/>
  <c r="D11" i="188"/>
  <c r="D32" i="188"/>
  <c r="D49" i="188"/>
  <c r="K50" i="188"/>
  <c r="K55" i="188"/>
  <c r="I56" i="188"/>
  <c r="G58" i="188"/>
  <c r="D73" i="188"/>
  <c r="J74" i="188"/>
  <c r="H74" i="188"/>
  <c r="G74" i="188"/>
  <c r="F74" i="188"/>
  <c r="M74" i="188" s="1"/>
  <c r="D108" i="188"/>
  <c r="D102" i="188"/>
  <c r="D107" i="188"/>
  <c r="D101" i="188"/>
  <c r="D91" i="188"/>
  <c r="D83" i="188"/>
  <c r="D81" i="188"/>
  <c r="D72" i="188"/>
  <c r="D70" i="188"/>
  <c r="D68" i="188"/>
  <c r="D65" i="188"/>
  <c r="D61" i="188"/>
  <c r="D46" i="188"/>
  <c r="D105" i="188"/>
  <c r="D99" i="188"/>
  <c r="D92" i="188"/>
  <c r="D89" i="188"/>
  <c r="D66" i="188"/>
  <c r="D43" i="188"/>
  <c r="D104" i="188"/>
  <c r="D80" i="188"/>
  <c r="D78" i="188"/>
  <c r="D76" i="188"/>
  <c r="D69" i="188"/>
  <c r="D64" i="188"/>
  <c r="D62" i="188"/>
  <c r="D59" i="188"/>
  <c r="D53" i="188"/>
  <c r="D52" i="188"/>
  <c r="D31" i="188"/>
  <c r="D10" i="188"/>
  <c r="D7" i="188"/>
  <c r="D103" i="188"/>
  <c r="D93" i="188"/>
  <c r="D90" i="188"/>
  <c r="D75" i="188"/>
  <c r="D57" i="188"/>
  <c r="D51" i="188"/>
  <c r="D36" i="188"/>
  <c r="D30" i="188"/>
  <c r="D27" i="188"/>
  <c r="D26" i="188"/>
  <c r="D24" i="188"/>
  <c r="D13" i="188"/>
  <c r="D12" i="188"/>
  <c r="D5" i="188"/>
  <c r="D6" i="188"/>
  <c r="D14" i="188"/>
  <c r="D16" i="188"/>
  <c r="D28" i="188"/>
  <c r="D42" i="188"/>
  <c r="L55" i="188"/>
  <c r="M56" i="188"/>
  <c r="D63" i="188"/>
  <c r="D67" i="188"/>
  <c r="L74" i="188"/>
  <c r="J50" i="188"/>
  <c r="H50" i="188"/>
  <c r="G50" i="188"/>
  <c r="F50" i="188"/>
  <c r="P58" i="188"/>
  <c r="J58" i="188"/>
  <c r="N58" i="188"/>
  <c r="H58" i="188"/>
  <c r="K58" i="188"/>
  <c r="I58" i="188"/>
  <c r="D2" i="188"/>
  <c r="M55" i="188"/>
  <c r="O56" i="188"/>
  <c r="M58" i="188"/>
  <c r="R58" i="188" s="1"/>
  <c r="D100" i="188"/>
  <c r="I73" i="187"/>
  <c r="L73" i="187"/>
  <c r="F73" i="187"/>
  <c r="J73" i="187"/>
  <c r="H73" i="187"/>
  <c r="D3" i="187"/>
  <c r="I4" i="187"/>
  <c r="O4" i="187"/>
  <c r="D6" i="187"/>
  <c r="I7" i="187"/>
  <c r="O7" i="187"/>
  <c r="D9" i="187"/>
  <c r="I10" i="187"/>
  <c r="P10" i="187"/>
  <c r="D13" i="187"/>
  <c r="D15" i="187"/>
  <c r="D17" i="187"/>
  <c r="D27" i="187"/>
  <c r="D29" i="187"/>
  <c r="R40" i="187"/>
  <c r="G49" i="187"/>
  <c r="R61" i="187"/>
  <c r="D63" i="187"/>
  <c r="D67" i="187"/>
  <c r="R68" i="187"/>
  <c r="G73" i="187"/>
  <c r="R73" i="187" s="1"/>
  <c r="D82" i="187"/>
  <c r="D90" i="187"/>
  <c r="D100" i="187"/>
  <c r="J4" i="187"/>
  <c r="P4" i="187"/>
  <c r="J7" i="187"/>
  <c r="P7" i="187"/>
  <c r="D11" i="187"/>
  <c r="D32" i="187"/>
  <c r="D70" i="187"/>
  <c r="K73" i="187"/>
  <c r="I49" i="187"/>
  <c r="L49" i="187"/>
  <c r="F49" i="187"/>
  <c r="J49" i="187"/>
  <c r="H49" i="187"/>
  <c r="K4" i="187"/>
  <c r="K7" i="187"/>
  <c r="Q10" i="187"/>
  <c r="K10" i="187"/>
  <c r="L10" i="187"/>
  <c r="F36" i="187"/>
  <c r="M49" i="187"/>
  <c r="G51" i="187"/>
  <c r="J51" i="187"/>
  <c r="H51" i="187"/>
  <c r="M51" i="187" s="1"/>
  <c r="F51" i="187"/>
  <c r="M73" i="187"/>
  <c r="G75" i="187"/>
  <c r="J75" i="187"/>
  <c r="H75" i="187"/>
  <c r="M75" i="187" s="1"/>
  <c r="F75" i="187"/>
  <c r="R75" i="187" s="1"/>
  <c r="D108" i="187"/>
  <c r="D102" i="187"/>
  <c r="D74" i="187"/>
  <c r="D58" i="187"/>
  <c r="D55" i="187"/>
  <c r="D53" i="187"/>
  <c r="D50" i="187"/>
  <c r="D71" i="187" s="1"/>
  <c r="D44" i="187"/>
  <c r="D42" i="187"/>
  <c r="D33" i="187"/>
  <c r="D105" i="187"/>
  <c r="D99" i="187"/>
  <c r="D92" i="187"/>
  <c r="D89" i="187"/>
  <c r="D66" i="187"/>
  <c r="D43" i="187"/>
  <c r="D107" i="187"/>
  <c r="D91" i="187"/>
  <c r="D54" i="187"/>
  <c r="D28" i="187"/>
  <c r="D16" i="187"/>
  <c r="D14" i="187"/>
  <c r="D106" i="187"/>
  <c r="D96" i="187" s="1"/>
  <c r="D93" i="187"/>
  <c r="D83" i="187"/>
  <c r="D80" i="187"/>
  <c r="D78" i="187"/>
  <c r="D76" i="187"/>
  <c r="D69" i="187"/>
  <c r="D64" i="187"/>
  <c r="D62" i="187"/>
  <c r="D59" i="187"/>
  <c r="D52" i="187"/>
  <c r="D31" i="187"/>
  <c r="F4" i="187"/>
  <c r="Q4" i="187" s="1"/>
  <c r="R4" i="187" s="1"/>
  <c r="L4" i="187"/>
  <c r="F7" i="187"/>
  <c r="Q7" i="187" s="1"/>
  <c r="R7" i="187" s="1"/>
  <c r="L7" i="187"/>
  <c r="F10" i="187"/>
  <c r="R10" i="187" s="1"/>
  <c r="M10" i="187"/>
  <c r="R49" i="187"/>
  <c r="I51" i="187"/>
  <c r="D56" i="187"/>
  <c r="D65" i="187"/>
  <c r="D72" i="187"/>
  <c r="I75" i="187"/>
  <c r="D104" i="187"/>
  <c r="D2" i="187"/>
  <c r="G4" i="187"/>
  <c r="D5" i="187"/>
  <c r="G7" i="187"/>
  <c r="D8" i="187"/>
  <c r="G10" i="187"/>
  <c r="N10" i="187"/>
  <c r="D12" i="187"/>
  <c r="D24" i="187"/>
  <c r="D26" i="187"/>
  <c r="D30" i="187"/>
  <c r="D46" i="187"/>
  <c r="K51" i="187"/>
  <c r="D57" i="187"/>
  <c r="D60" i="187"/>
  <c r="K75" i="187"/>
  <c r="D81" i="187"/>
  <c r="D109" i="187"/>
  <c r="D97" i="187" s="1"/>
  <c r="R12" i="186"/>
  <c r="M74" i="186"/>
  <c r="N6" i="186"/>
  <c r="H6" i="186"/>
  <c r="L6" i="186"/>
  <c r="L7" i="186"/>
  <c r="F7" i="186"/>
  <c r="R7" i="186" s="1"/>
  <c r="M7" i="186"/>
  <c r="L49" i="186"/>
  <c r="F49" i="186"/>
  <c r="H49" i="186"/>
  <c r="G49" i="186"/>
  <c r="M49" i="186" s="1"/>
  <c r="J49" i="186"/>
  <c r="G67" i="186"/>
  <c r="I67" i="186"/>
  <c r="H67" i="186"/>
  <c r="K67" i="186"/>
  <c r="N3" i="186"/>
  <c r="H3" i="186"/>
  <c r="L3" i="186"/>
  <c r="L4" i="186"/>
  <c r="F4" i="186"/>
  <c r="M4" i="186"/>
  <c r="F5" i="186"/>
  <c r="F6" i="186"/>
  <c r="M6" i="186"/>
  <c r="G7" i="186"/>
  <c r="N7" i="186"/>
  <c r="G8" i="186"/>
  <c r="N8" i="186"/>
  <c r="G9" i="186"/>
  <c r="Q9" i="186" s="1"/>
  <c r="O9" i="186"/>
  <c r="H10" i="186"/>
  <c r="O10" i="186"/>
  <c r="M12" i="186"/>
  <c r="G12" i="186"/>
  <c r="L12" i="186"/>
  <c r="H13" i="186"/>
  <c r="O13" i="186"/>
  <c r="L17" i="186"/>
  <c r="F17" i="186"/>
  <c r="O17" i="186"/>
  <c r="I17" i="186"/>
  <c r="N17" i="186"/>
  <c r="K29" i="186"/>
  <c r="I49" i="186"/>
  <c r="H53" i="186"/>
  <c r="R53" i="186" s="1"/>
  <c r="K53" i="186"/>
  <c r="J53" i="186"/>
  <c r="F53" i="186"/>
  <c r="M53" i="186" s="1"/>
  <c r="I54" i="186"/>
  <c r="J55" i="186"/>
  <c r="J56" i="186"/>
  <c r="N63" i="186"/>
  <c r="F63" i="186"/>
  <c r="F67" i="186"/>
  <c r="M67" i="186" s="1"/>
  <c r="K95" i="186"/>
  <c r="M95" i="186"/>
  <c r="G95" i="186"/>
  <c r="N95" i="186"/>
  <c r="L95" i="186"/>
  <c r="J95" i="186"/>
  <c r="P95" i="186"/>
  <c r="H95" i="186"/>
  <c r="P5" i="186"/>
  <c r="J5" i="186"/>
  <c r="N5" i="186"/>
  <c r="O6" i="186"/>
  <c r="O7" i="186"/>
  <c r="J67" i="186"/>
  <c r="G3" i="186"/>
  <c r="O3" i="186"/>
  <c r="H5" i="186"/>
  <c r="O5" i="186"/>
  <c r="I6" i="186"/>
  <c r="P6" i="186"/>
  <c r="I7" i="186"/>
  <c r="P7" i="186"/>
  <c r="I8" i="186"/>
  <c r="J9" i="186"/>
  <c r="J10" i="186"/>
  <c r="O12" i="186"/>
  <c r="J13" i="186"/>
  <c r="M54" i="186"/>
  <c r="M55" i="186"/>
  <c r="N56" i="186"/>
  <c r="L67" i="186"/>
  <c r="R72" i="186"/>
  <c r="F91" i="186"/>
  <c r="L91" i="186" s="1"/>
  <c r="L5" i="186"/>
  <c r="G5" i="186"/>
  <c r="G6" i="186"/>
  <c r="Q6" i="186" s="1"/>
  <c r="H7" i="186"/>
  <c r="K49" i="186"/>
  <c r="I5" i="186"/>
  <c r="J6" i="186"/>
  <c r="J7" i="186"/>
  <c r="Q7" i="186"/>
  <c r="K8" i="186"/>
  <c r="K9" i="186"/>
  <c r="M29" i="186"/>
  <c r="G29" i="186"/>
  <c r="L29" i="186"/>
  <c r="F29" i="186"/>
  <c r="Q29" i="186" s="1"/>
  <c r="O29" i="186"/>
  <c r="I29" i="186"/>
  <c r="I42" i="186"/>
  <c r="I45" i="186" s="1"/>
  <c r="I65" i="186"/>
  <c r="G65" i="186"/>
  <c r="R65" i="186" s="1"/>
  <c r="M65" i="186"/>
  <c r="F65" i="186"/>
  <c r="J65" i="186"/>
  <c r="Q3" i="186"/>
  <c r="K5" i="186"/>
  <c r="K6" i="186"/>
  <c r="K7" i="186"/>
  <c r="P8" i="186"/>
  <c r="J8" i="186"/>
  <c r="Q8" i="186" s="1"/>
  <c r="L8" i="186"/>
  <c r="N9" i="186"/>
  <c r="H9" i="186"/>
  <c r="L9" i="186"/>
  <c r="L10" i="186"/>
  <c r="F10" i="186"/>
  <c r="Q10" i="186" s="1"/>
  <c r="M10" i="186"/>
  <c r="P13" i="186"/>
  <c r="M13" i="186"/>
  <c r="G13" i="186"/>
  <c r="Q13" i="186" s="1"/>
  <c r="L13" i="186"/>
  <c r="R13" i="186" s="1"/>
  <c r="F24" i="186"/>
  <c r="L24" i="186" s="1"/>
  <c r="P54" i="186"/>
  <c r="J54" i="186"/>
  <c r="O54" i="186"/>
  <c r="H54" i="186"/>
  <c r="N54" i="186"/>
  <c r="G54" i="186"/>
  <c r="Q54" i="186" s="1"/>
  <c r="K54" i="186"/>
  <c r="N55" i="186"/>
  <c r="H55" i="186"/>
  <c r="P55" i="186"/>
  <c r="I55" i="186"/>
  <c r="O55" i="186"/>
  <c r="G55" i="186"/>
  <c r="K55" i="186"/>
  <c r="L56" i="186"/>
  <c r="F56" i="186"/>
  <c r="P56" i="186"/>
  <c r="I56" i="186"/>
  <c r="O56" i="186"/>
  <c r="H56" i="186"/>
  <c r="K56" i="186"/>
  <c r="D109" i="186"/>
  <c r="D97" i="186" s="1"/>
  <c r="D103" i="186"/>
  <c r="D93" i="186"/>
  <c r="D90" i="186"/>
  <c r="D105" i="186"/>
  <c r="D99" i="186"/>
  <c r="D94" i="186" s="1"/>
  <c r="D92" i="186"/>
  <c r="D89" i="186"/>
  <c r="D66" i="186"/>
  <c r="D43" i="186"/>
  <c r="D14" i="186"/>
  <c r="D16" i="186"/>
  <c r="H26" i="186"/>
  <c r="Q26" i="186" s="1"/>
  <c r="R26" i="186" s="1"/>
  <c r="O26" i="186"/>
  <c r="G27" i="186"/>
  <c r="M27" i="186"/>
  <c r="D28" i="186"/>
  <c r="G30" i="186"/>
  <c r="M30" i="186"/>
  <c r="D31" i="186"/>
  <c r="D32" i="186"/>
  <c r="D33" i="186"/>
  <c r="D36" i="186"/>
  <c r="D44" i="186"/>
  <c r="D51" i="186"/>
  <c r="D57" i="186"/>
  <c r="D58" i="186"/>
  <c r="D59" i="186"/>
  <c r="D61" i="186"/>
  <c r="I62" i="186"/>
  <c r="D64" i="186"/>
  <c r="D69" i="186"/>
  <c r="G74" i="186"/>
  <c r="D75" i="186"/>
  <c r="D78" i="186"/>
  <c r="D106" i="186"/>
  <c r="D96" i="186" s="1"/>
  <c r="L73" i="186"/>
  <c r="F73" i="186"/>
  <c r="M73" i="186" s="1"/>
  <c r="K26" i="186"/>
  <c r="D37" i="186"/>
  <c r="L52" i="186"/>
  <c r="F52" i="186"/>
  <c r="L62" i="186"/>
  <c r="F62" i="186"/>
  <c r="M62" i="186"/>
  <c r="F70" i="186"/>
  <c r="G73" i="186"/>
  <c r="D76" i="186"/>
  <c r="D80" i="186"/>
  <c r="R82" i="186"/>
  <c r="D101" i="186"/>
  <c r="K27" i="186"/>
  <c r="K30" i="186"/>
  <c r="F46" i="186"/>
  <c r="F47" i="186" s="1"/>
  <c r="Q47" i="186" s="1"/>
  <c r="H50" i="186"/>
  <c r="L50" i="186"/>
  <c r="G52" i="186"/>
  <c r="M52" i="186" s="1"/>
  <c r="R52" i="186" s="1"/>
  <c r="G62" i="186"/>
  <c r="N62" i="186"/>
  <c r="H73" i="186"/>
  <c r="H74" i="186"/>
  <c r="R74" i="186" s="1"/>
  <c r="L74" i="186"/>
  <c r="D83" i="186"/>
  <c r="D102" i="186"/>
  <c r="F3" i="185"/>
  <c r="K3" i="185"/>
  <c r="P6" i="185"/>
  <c r="J6" i="185"/>
  <c r="O6" i="185"/>
  <c r="I6" i="185"/>
  <c r="N6" i="185"/>
  <c r="H6" i="185"/>
  <c r="M6" i="185"/>
  <c r="G6" i="185"/>
  <c r="J12" i="185"/>
  <c r="M12" i="185"/>
  <c r="G12" i="185"/>
  <c r="O12" i="185" s="1"/>
  <c r="L12" i="185"/>
  <c r="K12" i="185"/>
  <c r="I12" i="185"/>
  <c r="H12" i="185"/>
  <c r="L3" i="185"/>
  <c r="L24" i="185"/>
  <c r="R24" i="185"/>
  <c r="P9" i="185"/>
  <c r="J9" i="185"/>
  <c r="O9" i="185"/>
  <c r="I9" i="185"/>
  <c r="N9" i="185"/>
  <c r="H9" i="185"/>
  <c r="M9" i="185"/>
  <c r="G9" i="185"/>
  <c r="K26" i="185"/>
  <c r="O26" i="185"/>
  <c r="H26" i="185"/>
  <c r="N26" i="185"/>
  <c r="M26" i="185"/>
  <c r="J26" i="185"/>
  <c r="I26" i="185"/>
  <c r="P30" i="185"/>
  <c r="J30" i="185"/>
  <c r="M30" i="185"/>
  <c r="G30" i="185"/>
  <c r="Q30" i="185" s="1"/>
  <c r="L30" i="185"/>
  <c r="K30" i="185"/>
  <c r="I30" i="185"/>
  <c r="H30" i="185"/>
  <c r="H52" i="185"/>
  <c r="L52" i="185"/>
  <c r="F52" i="185"/>
  <c r="K52" i="185"/>
  <c r="G52" i="185"/>
  <c r="J52" i="185"/>
  <c r="I52" i="185"/>
  <c r="P3" i="185"/>
  <c r="J3" i="185"/>
  <c r="O3" i="185"/>
  <c r="I3" i="185"/>
  <c r="N3" i="185"/>
  <c r="H3" i="185"/>
  <c r="M3" i="185"/>
  <c r="G3" i="185"/>
  <c r="I67" i="185"/>
  <c r="R67" i="185" s="1"/>
  <c r="G67" i="185"/>
  <c r="F67" i="185"/>
  <c r="M67" i="185" s="1"/>
  <c r="K67" i="185"/>
  <c r="D4" i="185"/>
  <c r="D7" i="185"/>
  <c r="D10" i="185"/>
  <c r="D13" i="185"/>
  <c r="D27" i="185"/>
  <c r="R40" i="185"/>
  <c r="D51" i="185"/>
  <c r="I62" i="185"/>
  <c r="H67" i="185"/>
  <c r="D75" i="185"/>
  <c r="I76" i="185"/>
  <c r="F69" i="185"/>
  <c r="R69" i="185"/>
  <c r="D107" i="185"/>
  <c r="D101" i="185"/>
  <c r="D91" i="185"/>
  <c r="D83" i="185"/>
  <c r="D81" i="185"/>
  <c r="D72" i="185"/>
  <c r="D70" i="185"/>
  <c r="D68" i="185"/>
  <c r="D65" i="185"/>
  <c r="D61" i="185"/>
  <c r="D46" i="185"/>
  <c r="D105" i="185"/>
  <c r="D99" i="185"/>
  <c r="D92" i="185"/>
  <c r="D89" i="185"/>
  <c r="D66" i="185"/>
  <c r="D43" i="185"/>
  <c r="D103" i="185"/>
  <c r="D90" i="185"/>
  <c r="D82" i="185"/>
  <c r="D74" i="185"/>
  <c r="D73" i="185"/>
  <c r="D55" i="185"/>
  <c r="D50" i="185"/>
  <c r="D49" i="185"/>
  <c r="D32" i="185"/>
  <c r="D108" i="185"/>
  <c r="D54" i="185"/>
  <c r="D44" i="185"/>
  <c r="D33" i="185"/>
  <c r="D28" i="185"/>
  <c r="D16" i="185"/>
  <c r="D14" i="185"/>
  <c r="D15" i="185"/>
  <c r="D17" i="185"/>
  <c r="D29" i="185"/>
  <c r="D31" i="185"/>
  <c r="D42" i="185"/>
  <c r="J62" i="185"/>
  <c r="D64" i="185"/>
  <c r="J67" i="185"/>
  <c r="J76" i="185"/>
  <c r="D78" i="185"/>
  <c r="D102" i="185"/>
  <c r="F63" i="185"/>
  <c r="D2" i="185"/>
  <c r="D5" i="185"/>
  <c r="D8" i="185"/>
  <c r="D11" i="185"/>
  <c r="D36" i="185"/>
  <c r="D56" i="185"/>
  <c r="D57" i="185"/>
  <c r="D58" i="185"/>
  <c r="L67" i="185"/>
  <c r="D104" i="185"/>
  <c r="N62" i="185"/>
  <c r="H62" i="185"/>
  <c r="L62" i="185"/>
  <c r="F62" i="185"/>
  <c r="K62" i="185"/>
  <c r="P62" i="185"/>
  <c r="G62" i="185"/>
  <c r="H76" i="185"/>
  <c r="R76" i="185" s="1"/>
  <c r="L76" i="185"/>
  <c r="F76" i="185"/>
  <c r="M76" i="185" s="1"/>
  <c r="K76" i="185"/>
  <c r="G76" i="185"/>
  <c r="D53" i="185"/>
  <c r="D59" i="185"/>
  <c r="D60" i="185"/>
  <c r="O62" i="185"/>
  <c r="D80" i="185"/>
  <c r="D106" i="185"/>
  <c r="D96" i="185" s="1"/>
  <c r="N10" i="184"/>
  <c r="H10" i="184"/>
  <c r="M10" i="184"/>
  <c r="G10" i="184"/>
  <c r="L10" i="184"/>
  <c r="F10" i="184"/>
  <c r="P10" i="184"/>
  <c r="J10" i="184"/>
  <c r="O10" i="184"/>
  <c r="I10" i="184"/>
  <c r="K10" i="184"/>
  <c r="F36" i="184"/>
  <c r="I52" i="184"/>
  <c r="H52" i="184"/>
  <c r="G52" i="184"/>
  <c r="L52" i="184"/>
  <c r="F52" i="184"/>
  <c r="M52" i="184" s="1"/>
  <c r="K52" i="184"/>
  <c r="R52" i="184" s="1"/>
  <c r="J52" i="184"/>
  <c r="N4" i="184"/>
  <c r="H4" i="184"/>
  <c r="M4" i="184"/>
  <c r="G4" i="184"/>
  <c r="L4" i="184"/>
  <c r="F4" i="184"/>
  <c r="P4" i="184"/>
  <c r="J4" i="184"/>
  <c r="O4" i="184"/>
  <c r="I4" i="184"/>
  <c r="N7" i="184"/>
  <c r="H7" i="184"/>
  <c r="M7" i="184"/>
  <c r="G7" i="184"/>
  <c r="L7" i="184"/>
  <c r="F7" i="184"/>
  <c r="Q7" i="184" s="1"/>
  <c r="P7" i="184"/>
  <c r="J7" i="184"/>
  <c r="O7" i="184"/>
  <c r="I7" i="184"/>
  <c r="O59" i="184"/>
  <c r="I59" i="184"/>
  <c r="N59" i="184"/>
  <c r="H59" i="184"/>
  <c r="M59" i="184"/>
  <c r="G59" i="184"/>
  <c r="L59" i="184"/>
  <c r="F59" i="184"/>
  <c r="D3" i="184"/>
  <c r="D6" i="184"/>
  <c r="D9" i="184"/>
  <c r="D56" i="184"/>
  <c r="D104" i="184"/>
  <c r="F69" i="184"/>
  <c r="R69" i="184" s="1"/>
  <c r="D12" i="184"/>
  <c r="D13" i="184"/>
  <c r="D24" i="184"/>
  <c r="D26" i="184"/>
  <c r="D27" i="184"/>
  <c r="D30" i="184"/>
  <c r="D78" i="184"/>
  <c r="D80" i="184"/>
  <c r="I76" i="184"/>
  <c r="H76" i="184"/>
  <c r="R76" i="184" s="1"/>
  <c r="M76" i="184"/>
  <c r="G76" i="184"/>
  <c r="L76" i="184"/>
  <c r="F76" i="184"/>
  <c r="D108" i="184"/>
  <c r="D102" i="184"/>
  <c r="D74" i="184"/>
  <c r="D58" i="184"/>
  <c r="D55" i="184"/>
  <c r="D53" i="184"/>
  <c r="D50" i="184"/>
  <c r="D44" i="184"/>
  <c r="D42" i="184"/>
  <c r="D33" i="184"/>
  <c r="D107" i="184"/>
  <c r="D101" i="184"/>
  <c r="D91" i="184"/>
  <c r="D83" i="184"/>
  <c r="D81" i="184"/>
  <c r="D72" i="184"/>
  <c r="D70" i="184"/>
  <c r="D68" i="184"/>
  <c r="D65" i="184"/>
  <c r="D61" i="184"/>
  <c r="D46" i="184"/>
  <c r="D106" i="184"/>
  <c r="D96" i="184" s="1"/>
  <c r="D100" i="184"/>
  <c r="D75" i="184"/>
  <c r="D63" i="184"/>
  <c r="D60" i="184"/>
  <c r="D57" i="184"/>
  <c r="D54" i="184"/>
  <c r="D51" i="184"/>
  <c r="D105" i="184"/>
  <c r="D99" i="184"/>
  <c r="D92" i="184"/>
  <c r="D89" i="184"/>
  <c r="D66" i="184"/>
  <c r="D43" i="184"/>
  <c r="D14" i="184"/>
  <c r="D16" i="184"/>
  <c r="D28" i="184"/>
  <c r="D31" i="184"/>
  <c r="D32" i="184"/>
  <c r="J59" i="184"/>
  <c r="D67" i="184"/>
  <c r="J76" i="184"/>
  <c r="D82" i="184"/>
  <c r="D93" i="184"/>
  <c r="O62" i="184"/>
  <c r="I62" i="184"/>
  <c r="N62" i="184"/>
  <c r="H62" i="184"/>
  <c r="M62" i="184"/>
  <c r="G62" i="184"/>
  <c r="L62" i="184"/>
  <c r="F62" i="184"/>
  <c r="D2" i="184"/>
  <c r="D5" i="184"/>
  <c r="D8" i="184"/>
  <c r="D11" i="184"/>
  <c r="R40" i="184"/>
  <c r="D49" i="184"/>
  <c r="K59" i="184"/>
  <c r="K62" i="184"/>
  <c r="D73" i="184"/>
  <c r="K76" i="184"/>
  <c r="F64" i="184"/>
  <c r="R64" i="184" s="1"/>
  <c r="D15" i="184"/>
  <c r="D17" i="184"/>
  <c r="D29" i="184"/>
  <c r="P59" i="184"/>
  <c r="P62" i="184"/>
  <c r="D90" i="184"/>
  <c r="D103" i="184"/>
  <c r="D109" i="183"/>
  <c r="D97" i="183" s="1"/>
  <c r="D103" i="183"/>
  <c r="D93" i="183"/>
  <c r="D90" i="183"/>
  <c r="D105" i="183"/>
  <c r="D99" i="183"/>
  <c r="D94" i="183" s="1"/>
  <c r="D92" i="183"/>
  <c r="D89" i="183"/>
  <c r="D66" i="183"/>
  <c r="D43" i="183"/>
  <c r="D101" i="183"/>
  <c r="D74" i="183"/>
  <c r="D50" i="183"/>
  <c r="D30" i="183"/>
  <c r="D27" i="183"/>
  <c r="D26" i="183"/>
  <c r="D24" i="183"/>
  <c r="D108" i="183"/>
  <c r="D81" i="183"/>
  <c r="D78" i="183"/>
  <c r="D67" i="183"/>
  <c r="D54" i="183"/>
  <c r="D46" i="183"/>
  <c r="D36" i="183"/>
  <c r="D31" i="183"/>
  <c r="D13" i="183"/>
  <c r="D12" i="183"/>
  <c r="D107" i="183"/>
  <c r="D72" i="183"/>
  <c r="D70" i="183"/>
  <c r="D63" i="183"/>
  <c r="D61" i="183"/>
  <c r="D57" i="183"/>
  <c r="D53" i="183"/>
  <c r="D52" i="183"/>
  <c r="D42" i="183"/>
  <c r="D9" i="183"/>
  <c r="D6" i="183"/>
  <c r="D3" i="183"/>
  <c r="D106" i="183"/>
  <c r="D96" i="183" s="1"/>
  <c r="D80" i="183"/>
  <c r="D76" i="183"/>
  <c r="D65" i="183"/>
  <c r="D60" i="183"/>
  <c r="D29" i="183"/>
  <c r="D64" i="183"/>
  <c r="D100" i="183"/>
  <c r="D2" i="183"/>
  <c r="D14" i="183"/>
  <c r="D69" i="183"/>
  <c r="D102" i="183"/>
  <c r="D5" i="183"/>
  <c r="D51" i="183"/>
  <c r="D10" i="183"/>
  <c r="D17" i="183"/>
  <c r="D44" i="183"/>
  <c r="D104" i="183"/>
  <c r="D49" i="183"/>
  <c r="D55" i="183"/>
  <c r="D56" i="183"/>
  <c r="D73" i="183"/>
  <c r="D4" i="183"/>
  <c r="D16" i="183"/>
  <c r="D91" i="183"/>
  <c r="D28" i="183"/>
  <c r="D58" i="183"/>
  <c r="D59" i="183"/>
  <c r="D75" i="183"/>
  <c r="D82" i="183"/>
  <c r="D11" i="183"/>
  <c r="D62" i="183"/>
  <c r="D83" i="183"/>
  <c r="D7" i="183"/>
  <c r="D8" i="183"/>
  <c r="D15" i="183"/>
  <c r="D32" i="183"/>
  <c r="D33" i="183"/>
  <c r="D68" i="183"/>
  <c r="F82" i="182"/>
  <c r="R82" i="182"/>
  <c r="F36" i="182"/>
  <c r="L36" i="182" s="1"/>
  <c r="R36" i="182" s="1"/>
  <c r="N17" i="182"/>
  <c r="H17" i="182"/>
  <c r="M17" i="182"/>
  <c r="G17" i="182"/>
  <c r="J17" i="182"/>
  <c r="P17" i="182"/>
  <c r="I17" i="182"/>
  <c r="L17" i="182"/>
  <c r="F17" i="182"/>
  <c r="Q17" i="182" s="1"/>
  <c r="K17" i="182"/>
  <c r="F15" i="182"/>
  <c r="L15" i="182" s="1"/>
  <c r="R15" i="182" s="1"/>
  <c r="N29" i="182"/>
  <c r="H29" i="182"/>
  <c r="M29" i="182"/>
  <c r="G29" i="182"/>
  <c r="Q29" i="182" s="1"/>
  <c r="J29" i="182"/>
  <c r="I29" i="182"/>
  <c r="P29" i="182"/>
  <c r="L29" i="182"/>
  <c r="K29" i="182"/>
  <c r="F29" i="182"/>
  <c r="R29" i="182" s="1"/>
  <c r="O31" i="182"/>
  <c r="J31" i="182"/>
  <c r="P31" i="182"/>
  <c r="I31" i="182"/>
  <c r="H31" i="182"/>
  <c r="G31" i="182"/>
  <c r="R31" i="182" s="1"/>
  <c r="L31" i="182"/>
  <c r="K31" i="182"/>
  <c r="N31" i="182"/>
  <c r="F31" i="182"/>
  <c r="Q31" i="182" s="1"/>
  <c r="D60" i="182"/>
  <c r="D81" i="182"/>
  <c r="D3" i="182"/>
  <c r="D46" i="182"/>
  <c r="D49" i="182"/>
  <c r="D51" i="182"/>
  <c r="D57" i="182"/>
  <c r="D73" i="182"/>
  <c r="D75" i="182"/>
  <c r="D83" i="182"/>
  <c r="D101" i="182"/>
  <c r="D11" i="182"/>
  <c r="D68" i="182"/>
  <c r="N78" i="182"/>
  <c r="R78" i="182" s="1"/>
  <c r="D5" i="182"/>
  <c r="D104" i="182"/>
  <c r="N63" i="182"/>
  <c r="R63" i="182" s="1"/>
  <c r="D9" i="182"/>
  <c r="F63" i="182"/>
  <c r="D2" i="182"/>
  <c r="D14" i="182"/>
  <c r="D16" i="182"/>
  <c r="D28" i="182"/>
  <c r="D32" i="182"/>
  <c r="D59" i="182"/>
  <c r="D64" i="182"/>
  <c r="D69" i="182"/>
  <c r="D109" i="182"/>
  <c r="D97" i="182" s="1"/>
  <c r="D103" i="182"/>
  <c r="D93" i="182"/>
  <c r="D90" i="182"/>
  <c r="D67" i="182"/>
  <c r="D108" i="182"/>
  <c r="D102" i="182"/>
  <c r="D74" i="182"/>
  <c r="D58" i="182"/>
  <c r="D55" i="182"/>
  <c r="D53" i="182"/>
  <c r="D50" i="182"/>
  <c r="D44" i="182"/>
  <c r="D42" i="182"/>
  <c r="D33" i="182"/>
  <c r="D105" i="182"/>
  <c r="D99" i="182"/>
  <c r="D92" i="182"/>
  <c r="D89" i="182"/>
  <c r="D66" i="182"/>
  <c r="D43" i="182"/>
  <c r="D107" i="182"/>
  <c r="D91" i="182"/>
  <c r="D76" i="182"/>
  <c r="D62" i="182"/>
  <c r="D56" i="182"/>
  <c r="D52" i="182"/>
  <c r="D10" i="182"/>
  <c r="D7" i="182"/>
  <c r="D4" i="182"/>
  <c r="D106" i="182"/>
  <c r="D96" i="182" s="1"/>
  <c r="D80" i="182"/>
  <c r="D70" i="182"/>
  <c r="D65" i="182"/>
  <c r="D61" i="182"/>
  <c r="D30" i="182"/>
  <c r="D27" i="182"/>
  <c r="D26" i="182"/>
  <c r="D24" i="182"/>
  <c r="D13" i="182"/>
  <c r="D12" i="182"/>
  <c r="D6" i="182"/>
  <c r="D8" i="182"/>
  <c r="D54" i="182"/>
  <c r="D72" i="182"/>
  <c r="D100" i="182"/>
  <c r="F80" i="181"/>
  <c r="R80" i="181"/>
  <c r="G12" i="181"/>
  <c r="O29" i="181"/>
  <c r="I29" i="181"/>
  <c r="K29" i="181"/>
  <c r="P29" i="181"/>
  <c r="H29" i="181"/>
  <c r="M29" i="181"/>
  <c r="L29" i="181"/>
  <c r="J29" i="181"/>
  <c r="G29" i="181"/>
  <c r="I42" i="181"/>
  <c r="I45" i="181" s="1"/>
  <c r="R42" i="181"/>
  <c r="H74" i="181"/>
  <c r="G74" i="181"/>
  <c r="L74" i="181"/>
  <c r="J74" i="181"/>
  <c r="M74" i="181"/>
  <c r="K74" i="181"/>
  <c r="F74" i="181"/>
  <c r="R74" i="181" s="1"/>
  <c r="I74" i="181"/>
  <c r="N12" i="181"/>
  <c r="H12" i="181"/>
  <c r="L12" i="181"/>
  <c r="F12" i="181"/>
  <c r="O12" i="181" s="1"/>
  <c r="R12" i="181" s="1"/>
  <c r="M12" i="181"/>
  <c r="K12" i="181"/>
  <c r="J12" i="181"/>
  <c r="I12" i="181"/>
  <c r="L52" i="181"/>
  <c r="F52" i="181"/>
  <c r="I52" i="181"/>
  <c r="J52" i="181"/>
  <c r="G52" i="181"/>
  <c r="M52" i="181" s="1"/>
  <c r="R52" i="181" s="1"/>
  <c r="H52" i="181"/>
  <c r="K52" i="181"/>
  <c r="F83" i="181"/>
  <c r="R83" i="181" s="1"/>
  <c r="M96" i="181"/>
  <c r="H96" i="181"/>
  <c r="R96" i="181" s="1"/>
  <c r="D8" i="181"/>
  <c r="D9" i="181"/>
  <c r="D13" i="181"/>
  <c r="D15" i="181"/>
  <c r="D17" i="181"/>
  <c r="D30" i="181"/>
  <c r="D46" i="181"/>
  <c r="D50" i="181"/>
  <c r="D63" i="181"/>
  <c r="R68" i="181"/>
  <c r="D109" i="181"/>
  <c r="D97" i="181" s="1"/>
  <c r="D103" i="181"/>
  <c r="D93" i="181"/>
  <c r="D90" i="181"/>
  <c r="D105" i="181"/>
  <c r="D99" i="181"/>
  <c r="D92" i="181"/>
  <c r="D89" i="181"/>
  <c r="D66" i="181"/>
  <c r="D43" i="181"/>
  <c r="D107" i="181"/>
  <c r="D91" i="181"/>
  <c r="D78" i="181"/>
  <c r="D75" i="181"/>
  <c r="D69" i="181"/>
  <c r="D64" i="181"/>
  <c r="D61" i="181"/>
  <c r="D59" i="181"/>
  <c r="D58" i="181"/>
  <c r="D57" i="181"/>
  <c r="D51" i="181"/>
  <c r="D44" i="181"/>
  <c r="D36" i="181"/>
  <c r="D33" i="181"/>
  <c r="D32" i="181"/>
  <c r="D31" i="181"/>
  <c r="D28" i="181"/>
  <c r="D108" i="181"/>
  <c r="D73" i="181"/>
  <c r="D62" i="181"/>
  <c r="D56" i="181"/>
  <c r="D49" i="181"/>
  <c r="D11" i="181"/>
  <c r="D104" i="181"/>
  <c r="D95" i="181" s="1"/>
  <c r="D72" i="181"/>
  <c r="D67" i="181"/>
  <c r="D54" i="181"/>
  <c r="D53" i="181"/>
  <c r="D26" i="181"/>
  <c r="D10" i="181"/>
  <c r="D7" i="181"/>
  <c r="D4" i="181"/>
  <c r="D5" i="181"/>
  <c r="D6" i="181"/>
  <c r="D27" i="181"/>
  <c r="D55" i="181"/>
  <c r="D81" i="181"/>
  <c r="D2" i="181"/>
  <c r="D3" i="181"/>
  <c r="D24" i="181"/>
  <c r="D70" i="181"/>
  <c r="D76" i="181"/>
  <c r="D82" i="181"/>
  <c r="D100" i="181"/>
  <c r="D14" i="181"/>
  <c r="D16" i="181"/>
  <c r="D65" i="181"/>
  <c r="D101" i="181"/>
  <c r="R68" i="180"/>
  <c r="H68" i="180"/>
  <c r="R40" i="180"/>
  <c r="M96" i="180"/>
  <c r="R96" i="180" s="1"/>
  <c r="H96" i="180"/>
  <c r="O13" i="180"/>
  <c r="I13" i="180"/>
  <c r="L13" i="180"/>
  <c r="F13" i="180"/>
  <c r="Q13" i="180" s="1"/>
  <c r="M13" i="180"/>
  <c r="P13" i="180"/>
  <c r="G13" i="180"/>
  <c r="K13" i="180"/>
  <c r="J13" i="180"/>
  <c r="H13" i="180"/>
  <c r="M27" i="180"/>
  <c r="G27" i="180"/>
  <c r="K27" i="180"/>
  <c r="O27" i="180"/>
  <c r="H27" i="180"/>
  <c r="O8" i="180"/>
  <c r="I8" i="180"/>
  <c r="L8" i="180"/>
  <c r="F9" i="180"/>
  <c r="Q9" i="180" s="1"/>
  <c r="O9" i="180"/>
  <c r="F27" i="180"/>
  <c r="Q27" i="180" s="1"/>
  <c r="N46" i="180"/>
  <c r="N47" i="180" s="1"/>
  <c r="J46" i="180"/>
  <c r="J47" i="180" s="1"/>
  <c r="N55" i="180"/>
  <c r="H55" i="180"/>
  <c r="K55" i="180"/>
  <c r="L55" i="180"/>
  <c r="P55" i="180"/>
  <c r="G55" i="180"/>
  <c r="H62" i="180"/>
  <c r="N63" i="180"/>
  <c r="H73" i="180"/>
  <c r="F80" i="180"/>
  <c r="R80" i="180" s="1"/>
  <c r="D109" i="180"/>
  <c r="D97" i="180" s="1"/>
  <c r="D103" i="180"/>
  <c r="D93" i="180"/>
  <c r="D90" i="180"/>
  <c r="D105" i="180"/>
  <c r="D99" i="180"/>
  <c r="D92" i="180"/>
  <c r="D89" i="180"/>
  <c r="D66" i="180"/>
  <c r="D43" i="180"/>
  <c r="D107" i="180"/>
  <c r="D91" i="180"/>
  <c r="D78" i="180"/>
  <c r="D75" i="180"/>
  <c r="D69" i="180"/>
  <c r="D64" i="180"/>
  <c r="D61" i="180"/>
  <c r="D59" i="180"/>
  <c r="D58" i="180"/>
  <c r="D57" i="180"/>
  <c r="D51" i="180"/>
  <c r="D44" i="180"/>
  <c r="D36" i="180"/>
  <c r="D33" i="180"/>
  <c r="D32" i="180"/>
  <c r="D31" i="180"/>
  <c r="D28" i="180"/>
  <c r="D100" i="180"/>
  <c r="D82" i="180"/>
  <c r="D74" i="180"/>
  <c r="D50" i="180"/>
  <c r="D30" i="180"/>
  <c r="D29" i="180"/>
  <c r="D24" i="180"/>
  <c r="D17" i="180"/>
  <c r="D15" i="180"/>
  <c r="D104" i="180"/>
  <c r="D95" i="180" s="1"/>
  <c r="D72" i="180"/>
  <c r="D67" i="180"/>
  <c r="D54" i="180"/>
  <c r="D53" i="180"/>
  <c r="D26" i="180"/>
  <c r="D10" i="180"/>
  <c r="D7" i="180"/>
  <c r="D4" i="180"/>
  <c r="D25" i="180" s="1"/>
  <c r="K3" i="180"/>
  <c r="D5" i="180"/>
  <c r="D6" i="180"/>
  <c r="F8" i="180"/>
  <c r="M8" i="180"/>
  <c r="H9" i="180"/>
  <c r="R11" i="180"/>
  <c r="D14" i="180"/>
  <c r="D16" i="180"/>
  <c r="I27" i="180"/>
  <c r="F46" i="180"/>
  <c r="F47" i="180" s="1"/>
  <c r="D49" i="180"/>
  <c r="F55" i="180"/>
  <c r="Q55" i="180" s="1"/>
  <c r="D56" i="180"/>
  <c r="R63" i="180"/>
  <c r="D70" i="180"/>
  <c r="D76" i="180"/>
  <c r="R81" i="180"/>
  <c r="L62" i="180"/>
  <c r="F62" i="180"/>
  <c r="Q62" i="180" s="1"/>
  <c r="P62" i="180"/>
  <c r="I62" i="180"/>
  <c r="O62" i="180"/>
  <c r="G62" i="180"/>
  <c r="K62" i="180"/>
  <c r="L73" i="180"/>
  <c r="F73" i="180"/>
  <c r="J73" i="180"/>
  <c r="G73" i="180"/>
  <c r="K73" i="180"/>
  <c r="M3" i="180"/>
  <c r="G3" i="180"/>
  <c r="L3" i="180"/>
  <c r="G8" i="180"/>
  <c r="N8" i="180"/>
  <c r="I9" i="180"/>
  <c r="O12" i="180"/>
  <c r="I12" i="180"/>
  <c r="L12" i="180"/>
  <c r="F12" i="180"/>
  <c r="N12" i="180"/>
  <c r="J27" i="180"/>
  <c r="D47" i="180"/>
  <c r="I55" i="180"/>
  <c r="M62" i="180"/>
  <c r="I65" i="180"/>
  <c r="J65" i="180"/>
  <c r="L65" i="180"/>
  <c r="G65" i="180"/>
  <c r="D101" i="180"/>
  <c r="P9" i="180"/>
  <c r="J9" i="180"/>
  <c r="M9" i="180"/>
  <c r="G9" i="180"/>
  <c r="N9" i="180"/>
  <c r="P27" i="180"/>
  <c r="F3" i="180"/>
  <c r="N3" i="180"/>
  <c r="H8" i="180"/>
  <c r="P8" i="180"/>
  <c r="K9" i="180"/>
  <c r="G12" i="180"/>
  <c r="R12" i="180" s="1"/>
  <c r="L27" i="180"/>
  <c r="D42" i="180"/>
  <c r="D52" i="180"/>
  <c r="J55" i="180"/>
  <c r="D60" i="180"/>
  <c r="N62" i="180"/>
  <c r="F65" i="180"/>
  <c r="D83" i="180"/>
  <c r="D102" i="180"/>
  <c r="Q92" i="179"/>
  <c r="L92" i="179" s="1"/>
  <c r="R92" i="179" s="1"/>
  <c r="P26" i="179"/>
  <c r="I26" i="179"/>
  <c r="O26" i="179"/>
  <c r="Q26" i="179" s="1"/>
  <c r="H26" i="179"/>
  <c r="N26" i="179"/>
  <c r="F26" i="179"/>
  <c r="K26" i="179"/>
  <c r="P59" i="179"/>
  <c r="J59" i="179"/>
  <c r="O59" i="179"/>
  <c r="I59" i="179"/>
  <c r="N59" i="179"/>
  <c r="H59" i="179"/>
  <c r="M59" i="179"/>
  <c r="G59" i="179"/>
  <c r="L59" i="179"/>
  <c r="K59" i="179"/>
  <c r="F59" i="179"/>
  <c r="N13" i="179"/>
  <c r="H13" i="179"/>
  <c r="M13" i="179"/>
  <c r="G13" i="179"/>
  <c r="Q13" i="179" s="1"/>
  <c r="L13" i="179"/>
  <c r="F13" i="179"/>
  <c r="P13" i="179"/>
  <c r="J13" i="179"/>
  <c r="M17" i="179"/>
  <c r="N27" i="179"/>
  <c r="H27" i="179"/>
  <c r="M27" i="179"/>
  <c r="G27" i="179"/>
  <c r="L27" i="179"/>
  <c r="F27" i="179"/>
  <c r="P27" i="179"/>
  <c r="J27" i="179"/>
  <c r="M29" i="179"/>
  <c r="F64" i="179"/>
  <c r="R64" i="179" s="1"/>
  <c r="N12" i="179"/>
  <c r="H12" i="179"/>
  <c r="M12" i="179"/>
  <c r="G12" i="179"/>
  <c r="L12" i="179"/>
  <c r="F12" i="179"/>
  <c r="O12" i="179" s="1"/>
  <c r="J12" i="179"/>
  <c r="N30" i="179"/>
  <c r="H30" i="179"/>
  <c r="M30" i="179"/>
  <c r="G30" i="179"/>
  <c r="L30" i="179"/>
  <c r="F30" i="179"/>
  <c r="Q30" i="179" s="1"/>
  <c r="R30" i="179" s="1"/>
  <c r="P30" i="179"/>
  <c r="J30" i="179"/>
  <c r="I13" i="179"/>
  <c r="I27" i="179"/>
  <c r="H78" i="179"/>
  <c r="N78" i="179" s="1"/>
  <c r="R78" i="179" s="1"/>
  <c r="R80" i="179"/>
  <c r="F80" i="179"/>
  <c r="F15" i="179"/>
  <c r="P17" i="179"/>
  <c r="J17" i="179"/>
  <c r="O17" i="179"/>
  <c r="I17" i="179"/>
  <c r="N17" i="179"/>
  <c r="H17" i="179"/>
  <c r="L17" i="179"/>
  <c r="F17" i="179"/>
  <c r="Q17" i="179" s="1"/>
  <c r="J26" i="179"/>
  <c r="P29" i="179"/>
  <c r="J29" i="179"/>
  <c r="O29" i="179"/>
  <c r="I29" i="179"/>
  <c r="N29" i="179"/>
  <c r="H29" i="179"/>
  <c r="L29" i="179"/>
  <c r="F29" i="179"/>
  <c r="I30" i="179"/>
  <c r="K12" i="179"/>
  <c r="L15" i="179"/>
  <c r="R15" i="179" s="1"/>
  <c r="G17" i="179"/>
  <c r="M26" i="179"/>
  <c r="G29" i="179"/>
  <c r="Q29" i="179" s="1"/>
  <c r="K30" i="179"/>
  <c r="J52" i="179"/>
  <c r="I52" i="179"/>
  <c r="H52" i="179"/>
  <c r="M52" i="179"/>
  <c r="G52" i="179"/>
  <c r="L52" i="179"/>
  <c r="K52" i="179"/>
  <c r="F52" i="179"/>
  <c r="R52" i="179" s="1"/>
  <c r="P62" i="179"/>
  <c r="J62" i="179"/>
  <c r="O62" i="179"/>
  <c r="I62" i="179"/>
  <c r="N62" i="179"/>
  <c r="H62" i="179"/>
  <c r="M62" i="179"/>
  <c r="G62" i="179"/>
  <c r="L62" i="179"/>
  <c r="K62" i="179"/>
  <c r="F62" i="179"/>
  <c r="F24" i="179"/>
  <c r="L24" i="179" s="1"/>
  <c r="R24" i="179" s="1"/>
  <c r="P56" i="179"/>
  <c r="J56" i="179"/>
  <c r="O56" i="179"/>
  <c r="I56" i="179"/>
  <c r="R56" i="179" s="1"/>
  <c r="N56" i="179"/>
  <c r="H56" i="179"/>
  <c r="M56" i="179"/>
  <c r="G56" i="179"/>
  <c r="Q56" i="179"/>
  <c r="L56" i="179"/>
  <c r="F56" i="179"/>
  <c r="K17" i="179"/>
  <c r="K29" i="179"/>
  <c r="O30" i="179"/>
  <c r="N32" i="179"/>
  <c r="H32" i="179"/>
  <c r="M32" i="179"/>
  <c r="G32" i="179"/>
  <c r="L32" i="179"/>
  <c r="F32" i="179"/>
  <c r="Q32" i="179" s="1"/>
  <c r="K32" i="179"/>
  <c r="P32" i="179"/>
  <c r="O32" i="179"/>
  <c r="I32" i="179"/>
  <c r="D3" i="179"/>
  <c r="G5" i="179"/>
  <c r="Q5" i="179" s="1"/>
  <c r="M5" i="179"/>
  <c r="D6" i="179"/>
  <c r="G8" i="179"/>
  <c r="M8" i="179"/>
  <c r="D9" i="179"/>
  <c r="D43" i="179"/>
  <c r="D66" i="179"/>
  <c r="D105" i="179"/>
  <c r="J76" i="179"/>
  <c r="I76" i="179"/>
  <c r="H76" i="179"/>
  <c r="G76" i="179"/>
  <c r="M76" i="179" s="1"/>
  <c r="D4" i="179"/>
  <c r="I5" i="179"/>
  <c r="O5" i="179"/>
  <c r="D7" i="179"/>
  <c r="I8" i="179"/>
  <c r="O8" i="179"/>
  <c r="Q8" i="179" s="1"/>
  <c r="D10" i="179"/>
  <c r="D36" i="179"/>
  <c r="F76" i="179"/>
  <c r="R69" i="179"/>
  <c r="D109" i="179"/>
  <c r="D97" i="179" s="1"/>
  <c r="D103" i="179"/>
  <c r="D93" i="179"/>
  <c r="D90" i="179"/>
  <c r="D67" i="179"/>
  <c r="D108" i="179"/>
  <c r="D95" i="179" s="1"/>
  <c r="D102" i="179"/>
  <c r="D74" i="179"/>
  <c r="D58" i="179"/>
  <c r="D55" i="179"/>
  <c r="D53" i="179"/>
  <c r="D50" i="179"/>
  <c r="D44" i="179"/>
  <c r="D42" i="179"/>
  <c r="D33" i="179"/>
  <c r="D107" i="179"/>
  <c r="D101" i="179"/>
  <c r="D91" i="179"/>
  <c r="D83" i="179"/>
  <c r="D81" i="179"/>
  <c r="D84" i="179" s="1"/>
  <c r="D72" i="179"/>
  <c r="D70" i="179"/>
  <c r="D68" i="179"/>
  <c r="D65" i="179"/>
  <c r="D61" i="179"/>
  <c r="D46" i="179"/>
  <c r="D106" i="179"/>
  <c r="D96" i="179" s="1"/>
  <c r="D100" i="179"/>
  <c r="D94" i="179" s="1"/>
  <c r="D75" i="179"/>
  <c r="D63" i="179"/>
  <c r="D60" i="179"/>
  <c r="D57" i="179"/>
  <c r="D54" i="179"/>
  <c r="D51" i="179"/>
  <c r="J5" i="179"/>
  <c r="P5" i="179"/>
  <c r="J8" i="179"/>
  <c r="P8" i="179"/>
  <c r="D14" i="179"/>
  <c r="D16" i="179"/>
  <c r="D28" i="179"/>
  <c r="D31" i="179"/>
  <c r="D49" i="179"/>
  <c r="D73" i="179"/>
  <c r="K76" i="179"/>
  <c r="R82" i="179"/>
  <c r="K5" i="179"/>
  <c r="K8" i="179"/>
  <c r="L76" i="179"/>
  <c r="F89" i="179"/>
  <c r="D108" i="178"/>
  <c r="D102" i="178"/>
  <c r="D74" i="178"/>
  <c r="D58" i="178"/>
  <c r="D106" i="178"/>
  <c r="D96" i="178" s="1"/>
  <c r="D100" i="178"/>
  <c r="D75" i="178"/>
  <c r="D63" i="178"/>
  <c r="D60" i="178"/>
  <c r="D57" i="178"/>
  <c r="D54" i="178"/>
  <c r="D51" i="178"/>
  <c r="D103" i="178"/>
  <c r="D92" i="178"/>
  <c r="D90" i="178"/>
  <c r="D73" i="178"/>
  <c r="D68" i="178"/>
  <c r="D61" i="178"/>
  <c r="D55" i="178"/>
  <c r="D44" i="178"/>
  <c r="D101" i="178"/>
  <c r="D82" i="178"/>
  <c r="D67" i="178"/>
  <c r="D66" i="178"/>
  <c r="D31" i="178"/>
  <c r="D28" i="178"/>
  <c r="D16" i="178"/>
  <c r="D109" i="178"/>
  <c r="D97" i="178" s="1"/>
  <c r="D99" i="178"/>
  <c r="D89" i="178"/>
  <c r="D72" i="178"/>
  <c r="D70" i="178"/>
  <c r="D65" i="178"/>
  <c r="D56" i="178"/>
  <c r="D53" i="178"/>
  <c r="D43" i="178"/>
  <c r="D107" i="178"/>
  <c r="D91" i="178"/>
  <c r="D81" i="178"/>
  <c r="D50" i="178"/>
  <c r="D30" i="178"/>
  <c r="D27" i="178"/>
  <c r="D26" i="178"/>
  <c r="D24" i="178"/>
  <c r="D83" i="178"/>
  <c r="D78" i="178"/>
  <c r="D59" i="178"/>
  <c r="D10" i="178"/>
  <c r="D7" i="178"/>
  <c r="D4" i="178"/>
  <c r="D93" i="178"/>
  <c r="D64" i="178"/>
  <c r="D11" i="178"/>
  <c r="D8" i="178"/>
  <c r="D14" i="178"/>
  <c r="D49" i="178"/>
  <c r="D36" i="178"/>
  <c r="D13" i="178"/>
  <c r="D12" i="178"/>
  <c r="D33" i="178"/>
  <c r="D17" i="178"/>
  <c r="D15" i="178"/>
  <c r="D105" i="178"/>
  <c r="D80" i="178"/>
  <c r="D76" i="178"/>
  <c r="D69" i="178"/>
  <c r="D62" i="178"/>
  <c r="D9" i="178"/>
  <c r="D6" i="178"/>
  <c r="D3" i="178"/>
  <c r="D2" i="178"/>
  <c r="D104" i="178"/>
  <c r="D95" i="178" s="1"/>
  <c r="D46" i="178"/>
  <c r="D32" i="178"/>
  <c r="D52" i="178"/>
  <c r="D42" i="178"/>
  <c r="D5" i="178"/>
  <c r="D29" i="178"/>
  <c r="R40" i="178"/>
  <c r="O3" i="177"/>
  <c r="M3" i="177"/>
  <c r="K3" i="177"/>
  <c r="O6" i="177"/>
  <c r="I6" i="177"/>
  <c r="M6" i="177"/>
  <c r="G6" i="177"/>
  <c r="N6" i="177"/>
  <c r="L14" i="177"/>
  <c r="F14" i="177"/>
  <c r="R14" i="177" s="1"/>
  <c r="P14" i="177"/>
  <c r="J14" i="177"/>
  <c r="N14" i="177"/>
  <c r="L16" i="177"/>
  <c r="F16" i="177"/>
  <c r="Q16" i="177" s="1"/>
  <c r="P16" i="177"/>
  <c r="J16" i="177"/>
  <c r="N16" i="177"/>
  <c r="L28" i="177"/>
  <c r="F28" i="177"/>
  <c r="P28" i="177"/>
  <c r="J28" i="177"/>
  <c r="N28" i="177"/>
  <c r="R44" i="177"/>
  <c r="F3" i="177"/>
  <c r="L3" i="177"/>
  <c r="F6" i="177"/>
  <c r="Q6" i="177" s="1"/>
  <c r="R6" i="177" s="1"/>
  <c r="P6" i="177"/>
  <c r="J9" i="177"/>
  <c r="D12" i="177"/>
  <c r="G14" i="177"/>
  <c r="O14" i="177"/>
  <c r="G16" i="177"/>
  <c r="O16" i="177"/>
  <c r="D24" i="177"/>
  <c r="D26" i="177"/>
  <c r="G28" i="177"/>
  <c r="O28" i="177"/>
  <c r="D30" i="177"/>
  <c r="D33" i="177"/>
  <c r="L44" i="177"/>
  <c r="L45" i="177" s="1"/>
  <c r="D55" i="177"/>
  <c r="M57" i="177"/>
  <c r="D63" i="177"/>
  <c r="G3" i="177"/>
  <c r="H6" i="177"/>
  <c r="H14" i="177"/>
  <c r="H16" i="177"/>
  <c r="H28" i="177"/>
  <c r="H96" i="177"/>
  <c r="R96" i="177" s="1"/>
  <c r="D109" i="177"/>
  <c r="D97" i="177" s="1"/>
  <c r="D103" i="177"/>
  <c r="D93" i="177"/>
  <c r="D90" i="177"/>
  <c r="D107" i="177"/>
  <c r="D101" i="177"/>
  <c r="D91" i="177"/>
  <c r="D83" i="177"/>
  <c r="D81" i="177"/>
  <c r="D72" i="177"/>
  <c r="D70" i="177"/>
  <c r="D68" i="177"/>
  <c r="D65" i="177"/>
  <c r="D61" i="177"/>
  <c r="D46" i="177"/>
  <c r="D105" i="177"/>
  <c r="D99" i="177"/>
  <c r="D92" i="177"/>
  <c r="D89" i="177"/>
  <c r="D66" i="177"/>
  <c r="D43" i="177"/>
  <c r="D104" i="177"/>
  <c r="D95" i="177" s="1"/>
  <c r="D82" i="177"/>
  <c r="D80" i="177"/>
  <c r="D78" i="177"/>
  <c r="D76" i="177"/>
  <c r="D73" i="177"/>
  <c r="D69" i="177"/>
  <c r="D64" i="177"/>
  <c r="D62" i="177"/>
  <c r="D59" i="177"/>
  <c r="D56" i="177"/>
  <c r="D52" i="177"/>
  <c r="D49" i="177"/>
  <c r="D36" i="177"/>
  <c r="D31" i="177"/>
  <c r="D60" i="177"/>
  <c r="D54" i="177"/>
  <c r="D32" i="177"/>
  <c r="D11" i="177"/>
  <c r="D8" i="177"/>
  <c r="D5" i="177"/>
  <c r="D108" i="177"/>
  <c r="D74" i="177"/>
  <c r="D58" i="177"/>
  <c r="D50" i="177"/>
  <c r="D42" i="177"/>
  <c r="D10" i="177"/>
  <c r="D7" i="177"/>
  <c r="D4" i="177"/>
  <c r="H3" i="177"/>
  <c r="P3" i="177"/>
  <c r="J6" i="177"/>
  <c r="D13" i="177"/>
  <c r="I14" i="177"/>
  <c r="D15" i="177"/>
  <c r="I16" i="177"/>
  <c r="D17" i="177"/>
  <c r="D25" i="177"/>
  <c r="D27" i="177"/>
  <c r="I28" i="177"/>
  <c r="D29" i="177"/>
  <c r="M96" i="177"/>
  <c r="I3" i="177"/>
  <c r="Q3" i="177"/>
  <c r="R3" i="177" s="1"/>
  <c r="K6" i="177"/>
  <c r="O9" i="177"/>
  <c r="I9" i="177"/>
  <c r="M9" i="177"/>
  <c r="G9" i="177"/>
  <c r="N9" i="177"/>
  <c r="K14" i="177"/>
  <c r="K16" i="177"/>
  <c r="K28" i="177"/>
  <c r="I67" i="177"/>
  <c r="G67" i="177"/>
  <c r="R67" i="177" s="1"/>
  <c r="L67" i="177"/>
  <c r="F67" i="177"/>
  <c r="M67" i="177" s="1"/>
  <c r="H67" i="177"/>
  <c r="N3" i="177"/>
  <c r="J3" i="177"/>
  <c r="L6" i="177"/>
  <c r="M14" i="177"/>
  <c r="Q14" i="177" s="1"/>
  <c r="M16" i="177"/>
  <c r="M28" i="177"/>
  <c r="L51" i="177"/>
  <c r="F51" i="177"/>
  <c r="M51" i="177" s="1"/>
  <c r="J51" i="177"/>
  <c r="I51" i="177"/>
  <c r="K51" i="177"/>
  <c r="G51" i="177"/>
  <c r="J53" i="177"/>
  <c r="H53" i="177"/>
  <c r="M53" i="177"/>
  <c r="R53" i="177" s="1"/>
  <c r="G53" i="177"/>
  <c r="K53" i="177"/>
  <c r="L57" i="177"/>
  <c r="F57" i="177"/>
  <c r="Q57" i="177" s="1"/>
  <c r="P57" i="177"/>
  <c r="J57" i="177"/>
  <c r="O57" i="177"/>
  <c r="I57" i="177"/>
  <c r="K57" i="177"/>
  <c r="G57" i="177"/>
  <c r="L75" i="177"/>
  <c r="F75" i="177"/>
  <c r="J75" i="177"/>
  <c r="M75" i="177" s="1"/>
  <c r="I75" i="177"/>
  <c r="K75" i="177"/>
  <c r="G75" i="177"/>
  <c r="R81" i="176"/>
  <c r="F81" i="176"/>
  <c r="O4" i="176"/>
  <c r="I4" i="176"/>
  <c r="N4" i="176"/>
  <c r="H4" i="176"/>
  <c r="M4" i="176"/>
  <c r="G4" i="176"/>
  <c r="J4" i="176"/>
  <c r="K4" i="176"/>
  <c r="D7" i="176"/>
  <c r="D29" i="176"/>
  <c r="M54" i="176"/>
  <c r="G54" i="176"/>
  <c r="P54" i="176"/>
  <c r="J54" i="176"/>
  <c r="L54" i="176"/>
  <c r="K54" i="176"/>
  <c r="O54" i="176"/>
  <c r="F54" i="176"/>
  <c r="N54" i="176"/>
  <c r="I54" i="176"/>
  <c r="H54" i="176"/>
  <c r="D109" i="176"/>
  <c r="D97" i="176" s="1"/>
  <c r="D103" i="176"/>
  <c r="D93" i="176"/>
  <c r="D90" i="176"/>
  <c r="D67" i="176"/>
  <c r="D108" i="176"/>
  <c r="D102" i="176"/>
  <c r="D74" i="176"/>
  <c r="D58" i="176"/>
  <c r="D55" i="176"/>
  <c r="D53" i="176"/>
  <c r="D50" i="176"/>
  <c r="D44" i="176"/>
  <c r="D42" i="176"/>
  <c r="D33" i="176"/>
  <c r="D105" i="176"/>
  <c r="D99" i="176"/>
  <c r="D92" i="176"/>
  <c r="D89" i="176"/>
  <c r="D66" i="176"/>
  <c r="D43" i="176"/>
  <c r="D107" i="176"/>
  <c r="D91" i="176"/>
  <c r="D76" i="176"/>
  <c r="D64" i="176"/>
  <c r="D62" i="176"/>
  <c r="D59" i="176"/>
  <c r="D52" i="176"/>
  <c r="D31" i="176"/>
  <c r="D10" i="176"/>
  <c r="D106" i="176"/>
  <c r="D96" i="176" s="1"/>
  <c r="D80" i="176"/>
  <c r="D70" i="176"/>
  <c r="D57" i="176"/>
  <c r="D51" i="176"/>
  <c r="D36" i="176"/>
  <c r="D30" i="176"/>
  <c r="D27" i="176"/>
  <c r="D26" i="176"/>
  <c r="D24" i="176"/>
  <c r="D13" i="176"/>
  <c r="D12" i="176"/>
  <c r="D100" i="176"/>
  <c r="D82" i="176"/>
  <c r="D78" i="176"/>
  <c r="D72" i="176"/>
  <c r="D68" i="176"/>
  <c r="D65" i="176"/>
  <c r="D56" i="176"/>
  <c r="D11" i="176"/>
  <c r="D8" i="176"/>
  <c r="D61" i="176"/>
  <c r="D28" i="176"/>
  <c r="D16" i="176"/>
  <c r="D6" i="176"/>
  <c r="D3" i="176"/>
  <c r="D73" i="176"/>
  <c r="D69" i="176"/>
  <c r="D63" i="176"/>
  <c r="D60" i="176"/>
  <c r="D46" i="176"/>
  <c r="D9" i="176"/>
  <c r="D83" i="176"/>
  <c r="D75" i="176"/>
  <c r="D15" i="176"/>
  <c r="D5" i="176"/>
  <c r="D2" i="176"/>
  <c r="D104" i="176"/>
  <c r="D49" i="176"/>
  <c r="L4" i="176"/>
  <c r="D14" i="176"/>
  <c r="D32" i="176"/>
  <c r="Q4" i="176"/>
  <c r="R4" i="176" s="1"/>
  <c r="P4" i="176"/>
  <c r="D17" i="176"/>
  <c r="D101" i="176"/>
  <c r="R15" i="175"/>
  <c r="O4" i="175"/>
  <c r="I4" i="175"/>
  <c r="M4" i="175"/>
  <c r="G4" i="175"/>
  <c r="L4" i="175"/>
  <c r="F4" i="175"/>
  <c r="Q4" i="175" s="1"/>
  <c r="J7" i="175"/>
  <c r="O10" i="175"/>
  <c r="I10" i="175"/>
  <c r="M10" i="175"/>
  <c r="G10" i="175"/>
  <c r="L10" i="175"/>
  <c r="R10" i="175" s="1"/>
  <c r="F10" i="175"/>
  <c r="Q10" i="175" s="1"/>
  <c r="L15" i="175"/>
  <c r="F72" i="175"/>
  <c r="O7" i="175"/>
  <c r="I7" i="175"/>
  <c r="Q7" i="175" s="1"/>
  <c r="M7" i="175"/>
  <c r="G7" i="175"/>
  <c r="L7" i="175"/>
  <c r="F7" i="175"/>
  <c r="J65" i="175"/>
  <c r="I65" i="175"/>
  <c r="L65" i="175"/>
  <c r="K65" i="175"/>
  <c r="H65" i="175"/>
  <c r="M65" i="175" s="1"/>
  <c r="G65" i="175"/>
  <c r="F65" i="175"/>
  <c r="R70" i="175"/>
  <c r="D106" i="175"/>
  <c r="D96" i="175" s="1"/>
  <c r="D100" i="175"/>
  <c r="D75" i="175"/>
  <c r="D63" i="175"/>
  <c r="D60" i="175"/>
  <c r="D57" i="175"/>
  <c r="D54" i="175"/>
  <c r="D51" i="175"/>
  <c r="D105" i="175"/>
  <c r="D99" i="175"/>
  <c r="D92" i="175"/>
  <c r="D89" i="175"/>
  <c r="D66" i="175"/>
  <c r="D43" i="175"/>
  <c r="D108" i="175"/>
  <c r="D95" i="175" s="1"/>
  <c r="D81" i="175"/>
  <c r="D76" i="175"/>
  <c r="D69" i="175"/>
  <c r="D64" i="175"/>
  <c r="D62" i="175"/>
  <c r="D59" i="175"/>
  <c r="D53" i="175"/>
  <c r="D52" i="175"/>
  <c r="D32" i="175"/>
  <c r="D11" i="175"/>
  <c r="D107" i="175"/>
  <c r="D93" i="175"/>
  <c r="D91" i="175"/>
  <c r="D80" i="175"/>
  <c r="D78" i="175"/>
  <c r="D42" i="175"/>
  <c r="D31" i="175"/>
  <c r="D28" i="175"/>
  <c r="D16" i="175"/>
  <c r="D14" i="175"/>
  <c r="H3" i="175"/>
  <c r="N3" i="175"/>
  <c r="H6" i="175"/>
  <c r="Q6" i="175" s="1"/>
  <c r="N6" i="175"/>
  <c r="H9" i="175"/>
  <c r="N9" i="175"/>
  <c r="I12" i="175"/>
  <c r="K17" i="175"/>
  <c r="D24" i="175"/>
  <c r="D26" i="175"/>
  <c r="K27" i="175"/>
  <c r="K29" i="175"/>
  <c r="D30" i="175"/>
  <c r="D50" i="175"/>
  <c r="D55" i="175"/>
  <c r="D56" i="175"/>
  <c r="D58" i="175"/>
  <c r="D74" i="175"/>
  <c r="D2" i="175"/>
  <c r="I3" i="175"/>
  <c r="O3" i="175"/>
  <c r="D5" i="175"/>
  <c r="I6" i="175"/>
  <c r="O6" i="175"/>
  <c r="D8" i="175"/>
  <c r="I9" i="175"/>
  <c r="O9" i="175"/>
  <c r="D13" i="175"/>
  <c r="D33" i="175"/>
  <c r="D36" i="175"/>
  <c r="D46" i="175"/>
  <c r="D61" i="175"/>
  <c r="D68" i="175"/>
  <c r="D82" i="175"/>
  <c r="D90" i="175"/>
  <c r="D101" i="175"/>
  <c r="P17" i="175"/>
  <c r="J17" i="175"/>
  <c r="O17" i="175"/>
  <c r="I17" i="175"/>
  <c r="M17" i="175"/>
  <c r="N27" i="175"/>
  <c r="H27" i="175"/>
  <c r="M27" i="175"/>
  <c r="G27" i="175"/>
  <c r="O27" i="175"/>
  <c r="P29" i="175"/>
  <c r="J29" i="175"/>
  <c r="O29" i="175"/>
  <c r="I29" i="175"/>
  <c r="M29" i="175"/>
  <c r="G49" i="175"/>
  <c r="L49" i="175"/>
  <c r="F49" i="175"/>
  <c r="M49" i="175" s="1"/>
  <c r="I49" i="175"/>
  <c r="H49" i="175"/>
  <c r="G73" i="175"/>
  <c r="L73" i="175"/>
  <c r="F73" i="175"/>
  <c r="I73" i="175"/>
  <c r="H73" i="175"/>
  <c r="F83" i="175"/>
  <c r="R83" i="175" s="1"/>
  <c r="K3" i="175"/>
  <c r="K6" i="175"/>
  <c r="K9" i="175"/>
  <c r="N12" i="175"/>
  <c r="H12" i="175"/>
  <c r="O12" i="175" s="1"/>
  <c r="L12" i="175"/>
  <c r="F17" i="175"/>
  <c r="N17" i="175"/>
  <c r="F27" i="175"/>
  <c r="P27" i="175"/>
  <c r="F29" i="175"/>
  <c r="N29" i="175"/>
  <c r="L44" i="175"/>
  <c r="L45" i="175" s="1"/>
  <c r="J49" i="175"/>
  <c r="H67" i="175"/>
  <c r="G67" i="175"/>
  <c r="J67" i="175"/>
  <c r="I67" i="175"/>
  <c r="J73" i="175"/>
  <c r="N6" i="174"/>
  <c r="H6" i="174"/>
  <c r="M6" i="174"/>
  <c r="G6" i="174"/>
  <c r="L6" i="174"/>
  <c r="F6" i="174"/>
  <c r="P6" i="174"/>
  <c r="J6" i="174"/>
  <c r="K8" i="174"/>
  <c r="P5" i="174"/>
  <c r="J5" i="174"/>
  <c r="O5" i="174"/>
  <c r="I5" i="174"/>
  <c r="N5" i="174"/>
  <c r="H5" i="174"/>
  <c r="L5" i="174"/>
  <c r="F5" i="174"/>
  <c r="G5" i="174"/>
  <c r="K6" i="174"/>
  <c r="R11" i="174"/>
  <c r="M96" i="174"/>
  <c r="H96" i="174"/>
  <c r="R96" i="174" s="1"/>
  <c r="N3" i="174"/>
  <c r="H3" i="174"/>
  <c r="M3" i="174"/>
  <c r="G3" i="174"/>
  <c r="L3" i="174"/>
  <c r="F3" i="174"/>
  <c r="P3" i="174"/>
  <c r="J3" i="174"/>
  <c r="K5" i="174"/>
  <c r="N9" i="174"/>
  <c r="H9" i="174"/>
  <c r="M9" i="174"/>
  <c r="G9" i="174"/>
  <c r="L9" i="174"/>
  <c r="F9" i="174"/>
  <c r="P9" i="174"/>
  <c r="J9" i="174"/>
  <c r="I3" i="174"/>
  <c r="M5" i="174"/>
  <c r="P8" i="174"/>
  <c r="J8" i="174"/>
  <c r="O8" i="174"/>
  <c r="I8" i="174"/>
  <c r="N8" i="174"/>
  <c r="H8" i="174"/>
  <c r="L8" i="174"/>
  <c r="F8" i="174"/>
  <c r="I9" i="174"/>
  <c r="H4" i="174"/>
  <c r="N4" i="174"/>
  <c r="H7" i="174"/>
  <c r="N7" i="174"/>
  <c r="H10" i="174"/>
  <c r="N10" i="174"/>
  <c r="D15" i="174"/>
  <c r="D17" i="174"/>
  <c r="D29" i="174"/>
  <c r="D32" i="174"/>
  <c r="J4" i="174"/>
  <c r="P4" i="174"/>
  <c r="J7" i="174"/>
  <c r="P7" i="174"/>
  <c r="J10" i="174"/>
  <c r="P10" i="174"/>
  <c r="D12" i="174"/>
  <c r="D13" i="174"/>
  <c r="D24" i="174"/>
  <c r="D26" i="174"/>
  <c r="D27" i="174"/>
  <c r="D30" i="174"/>
  <c r="D54" i="174"/>
  <c r="R63" i="174"/>
  <c r="N63" i="174"/>
  <c r="F63" i="174"/>
  <c r="K4" i="174"/>
  <c r="K7" i="174"/>
  <c r="K10" i="174"/>
  <c r="H51" i="174"/>
  <c r="G51" i="174"/>
  <c r="L51" i="174"/>
  <c r="F51" i="174"/>
  <c r="J51" i="174"/>
  <c r="I51" i="174"/>
  <c r="N57" i="174"/>
  <c r="H57" i="174"/>
  <c r="M57" i="174"/>
  <c r="G57" i="174"/>
  <c r="L57" i="174"/>
  <c r="F57" i="174"/>
  <c r="P57" i="174"/>
  <c r="J57" i="174"/>
  <c r="O57" i="174"/>
  <c r="I57" i="174"/>
  <c r="H75" i="174"/>
  <c r="M75" i="174"/>
  <c r="G75" i="174"/>
  <c r="L75" i="174"/>
  <c r="F75" i="174"/>
  <c r="J75" i="174"/>
  <c r="R75" i="174" s="1"/>
  <c r="I75" i="174"/>
  <c r="D109" i="174"/>
  <c r="D97" i="174" s="1"/>
  <c r="D103" i="174"/>
  <c r="D93" i="174"/>
  <c r="D90" i="174"/>
  <c r="D67" i="174"/>
  <c r="D108" i="174"/>
  <c r="D102" i="174"/>
  <c r="D74" i="174"/>
  <c r="D58" i="174"/>
  <c r="D55" i="174"/>
  <c r="D53" i="174"/>
  <c r="D50" i="174"/>
  <c r="D44" i="174"/>
  <c r="D42" i="174"/>
  <c r="D33" i="174"/>
  <c r="D107" i="174"/>
  <c r="D101" i="174"/>
  <c r="D91" i="174"/>
  <c r="D83" i="174"/>
  <c r="D81" i="174"/>
  <c r="D72" i="174"/>
  <c r="D70" i="174"/>
  <c r="D68" i="174"/>
  <c r="D65" i="174"/>
  <c r="D61" i="174"/>
  <c r="D46" i="174"/>
  <c r="D105" i="174"/>
  <c r="D99" i="174"/>
  <c r="D92" i="174"/>
  <c r="D89" i="174"/>
  <c r="D66" i="174"/>
  <c r="D43" i="174"/>
  <c r="D104" i="174"/>
  <c r="D95" i="174" s="1"/>
  <c r="D82" i="174"/>
  <c r="D80" i="174"/>
  <c r="D78" i="174"/>
  <c r="D76" i="174"/>
  <c r="D73" i="174"/>
  <c r="D69" i="174"/>
  <c r="D64" i="174"/>
  <c r="D62" i="174"/>
  <c r="D59" i="174"/>
  <c r="D56" i="174"/>
  <c r="D52" i="174"/>
  <c r="D49" i="174"/>
  <c r="D36" i="174"/>
  <c r="F4" i="174"/>
  <c r="Q4" i="174" s="1"/>
  <c r="L4" i="174"/>
  <c r="F7" i="174"/>
  <c r="L7" i="174"/>
  <c r="F10" i="174"/>
  <c r="Q10" i="174" s="1"/>
  <c r="L10" i="174"/>
  <c r="D14" i="174"/>
  <c r="D16" i="174"/>
  <c r="D28" i="174"/>
  <c r="D31" i="174"/>
  <c r="K51" i="174"/>
  <c r="K57" i="174"/>
  <c r="D60" i="174"/>
  <c r="K75" i="174"/>
  <c r="M96" i="173"/>
  <c r="R96" i="173"/>
  <c r="H96" i="173"/>
  <c r="M3" i="173"/>
  <c r="J74" i="173"/>
  <c r="H74" i="173"/>
  <c r="F74" i="173"/>
  <c r="L74" i="173"/>
  <c r="K74" i="173"/>
  <c r="G74" i="173"/>
  <c r="N56" i="173"/>
  <c r="H56" i="173"/>
  <c r="L56" i="173"/>
  <c r="F56" i="173"/>
  <c r="Q56" i="173" s="1"/>
  <c r="J56" i="173"/>
  <c r="I56" i="173"/>
  <c r="G56" i="173"/>
  <c r="O56" i="173"/>
  <c r="I74" i="173"/>
  <c r="H3" i="173"/>
  <c r="D7" i="173"/>
  <c r="J26" i="173"/>
  <c r="I33" i="173"/>
  <c r="K56" i="173"/>
  <c r="D58" i="173"/>
  <c r="D69" i="173"/>
  <c r="M74" i="173"/>
  <c r="R74" i="173" s="1"/>
  <c r="D80" i="173"/>
  <c r="N3" i="173"/>
  <c r="L3" i="173"/>
  <c r="F3" i="173"/>
  <c r="J50" i="173"/>
  <c r="H50" i="173"/>
  <c r="F50" i="173"/>
  <c r="M50" i="173" s="1"/>
  <c r="L50" i="173"/>
  <c r="K50" i="173"/>
  <c r="G50" i="173"/>
  <c r="O6" i="173"/>
  <c r="I6" i="173"/>
  <c r="N6" i="173"/>
  <c r="H6" i="173"/>
  <c r="L6" i="173"/>
  <c r="F6" i="173"/>
  <c r="I3" i="173"/>
  <c r="J6" i="173"/>
  <c r="D11" i="173"/>
  <c r="D14" i="173"/>
  <c r="D15" i="173"/>
  <c r="O33" i="173"/>
  <c r="D55" i="173"/>
  <c r="M56" i="173"/>
  <c r="D78" i="173"/>
  <c r="N26" i="173"/>
  <c r="F26" i="173"/>
  <c r="M26" i="173"/>
  <c r="K26" i="173"/>
  <c r="Q26" i="173"/>
  <c r="R26" i="173" s="1"/>
  <c r="I26" i="173"/>
  <c r="O3" i="173"/>
  <c r="H26" i="173"/>
  <c r="F33" i="173"/>
  <c r="I50" i="173"/>
  <c r="J3" i="173"/>
  <c r="D4" i="173"/>
  <c r="K6" i="173"/>
  <c r="D9" i="173"/>
  <c r="D13" i="173"/>
  <c r="P26" i="173"/>
  <c r="P56" i="173"/>
  <c r="P33" i="173"/>
  <c r="J33" i="173"/>
  <c r="N33" i="173"/>
  <c r="H33" i="173"/>
  <c r="K33" i="173"/>
  <c r="M33" i="173"/>
  <c r="L33" i="173"/>
  <c r="G33" i="173"/>
  <c r="G3" i="173"/>
  <c r="D109" i="173"/>
  <c r="D97" i="173" s="1"/>
  <c r="D103" i="173"/>
  <c r="D93" i="173"/>
  <c r="D90" i="173"/>
  <c r="D107" i="173"/>
  <c r="D101" i="173"/>
  <c r="D91" i="173"/>
  <c r="D83" i="173"/>
  <c r="D81" i="173"/>
  <c r="D72" i="173"/>
  <c r="D70" i="173"/>
  <c r="D68" i="173"/>
  <c r="D65" i="173"/>
  <c r="D61" i="173"/>
  <c r="D46" i="173"/>
  <c r="D105" i="173"/>
  <c r="D99" i="173"/>
  <c r="D92" i="173"/>
  <c r="D89" i="173"/>
  <c r="D66" i="173"/>
  <c r="D43" i="173"/>
  <c r="D100" i="173"/>
  <c r="D75" i="173"/>
  <c r="D57" i="173"/>
  <c r="D51" i="173"/>
  <c r="D36" i="173"/>
  <c r="D10" i="173"/>
  <c r="D104" i="173"/>
  <c r="D82" i="173"/>
  <c r="D67" i="173"/>
  <c r="D54" i="173"/>
  <c r="D53" i="173"/>
  <c r="D42" i="173"/>
  <c r="D32" i="173"/>
  <c r="D8" i="173"/>
  <c r="D5" i="173"/>
  <c r="D102" i="173"/>
  <c r="D64" i="173"/>
  <c r="D60" i="173"/>
  <c r="D27" i="173"/>
  <c r="D73" i="173"/>
  <c r="D63" i="173"/>
  <c r="D59" i="173"/>
  <c r="D49" i="173"/>
  <c r="D44" i="173"/>
  <c r="D31" i="173"/>
  <c r="K3" i="173"/>
  <c r="M6" i="173"/>
  <c r="D12" i="173"/>
  <c r="D16" i="173"/>
  <c r="D17" i="173"/>
  <c r="D24" i="173"/>
  <c r="D28" i="173"/>
  <c r="D29" i="173"/>
  <c r="D30" i="173"/>
  <c r="D52" i="173"/>
  <c r="D62" i="173"/>
  <c r="D76" i="173"/>
  <c r="D108" i="173"/>
  <c r="F3" i="172"/>
  <c r="L3" i="172"/>
  <c r="P33" i="172"/>
  <c r="J33" i="172"/>
  <c r="O33" i="172"/>
  <c r="I33" i="172"/>
  <c r="H33" i="172"/>
  <c r="K33" i="172"/>
  <c r="G33" i="172"/>
  <c r="N33" i="172"/>
  <c r="L33" i="172"/>
  <c r="M33" i="172"/>
  <c r="P55" i="172"/>
  <c r="J55" i="172"/>
  <c r="O55" i="172"/>
  <c r="I55" i="172"/>
  <c r="G55" i="172"/>
  <c r="M55" i="172"/>
  <c r="L55" i="172"/>
  <c r="N55" i="172"/>
  <c r="F55" i="172"/>
  <c r="K55" i="172"/>
  <c r="Q55" i="172" s="1"/>
  <c r="H55" i="172"/>
  <c r="F33" i="172"/>
  <c r="Q33" i="172" s="1"/>
  <c r="N56" i="172"/>
  <c r="H56" i="172"/>
  <c r="M56" i="172"/>
  <c r="G56" i="172"/>
  <c r="K56" i="172"/>
  <c r="J56" i="172"/>
  <c r="I56" i="172"/>
  <c r="P56" i="172"/>
  <c r="F56" i="172"/>
  <c r="Q56" i="172" s="1"/>
  <c r="O56" i="172"/>
  <c r="L56" i="172"/>
  <c r="O3" i="172"/>
  <c r="N3" i="172"/>
  <c r="H3" i="172"/>
  <c r="Q3" i="172" s="1"/>
  <c r="K3" i="172"/>
  <c r="J3" i="172"/>
  <c r="P3" i="172"/>
  <c r="G3" i="172"/>
  <c r="I3" i="172"/>
  <c r="L28" i="172"/>
  <c r="F28" i="172"/>
  <c r="Q28" i="172" s="1"/>
  <c r="O28" i="172"/>
  <c r="H28" i="172"/>
  <c r="N28" i="172"/>
  <c r="G28" i="172"/>
  <c r="M28" i="172"/>
  <c r="K28" i="172"/>
  <c r="I28" i="172"/>
  <c r="J28" i="172"/>
  <c r="N31" i="172"/>
  <c r="L31" i="172"/>
  <c r="F31" i="172"/>
  <c r="I31" i="172"/>
  <c r="P31" i="172"/>
  <c r="H31" i="172"/>
  <c r="O31" i="172"/>
  <c r="M31" i="172"/>
  <c r="J31" i="172"/>
  <c r="K31" i="172"/>
  <c r="H73" i="172"/>
  <c r="G73" i="172"/>
  <c r="I73" i="172"/>
  <c r="L73" i="172"/>
  <c r="K73" i="172"/>
  <c r="F73" i="172"/>
  <c r="L24" i="172"/>
  <c r="R24" i="172" s="1"/>
  <c r="G31" i="172"/>
  <c r="Q31" i="172" s="1"/>
  <c r="J74" i="172"/>
  <c r="I74" i="172"/>
  <c r="G74" i="172"/>
  <c r="L74" i="172"/>
  <c r="O9" i="172"/>
  <c r="I9" i="172"/>
  <c r="K9" i="172"/>
  <c r="J9" i="172"/>
  <c r="Q9" i="172" s="1"/>
  <c r="N9" i="172"/>
  <c r="P29" i="172"/>
  <c r="J29" i="172"/>
  <c r="O29" i="172"/>
  <c r="H29" i="172"/>
  <c r="Q29" i="172" s="1"/>
  <c r="N29" i="172"/>
  <c r="G29" i="172"/>
  <c r="D7" i="172"/>
  <c r="F9" i="172"/>
  <c r="R9" i="172" s="1"/>
  <c r="P9" i="172"/>
  <c r="F12" i="172"/>
  <c r="R12" i="172" s="1"/>
  <c r="F13" i="172"/>
  <c r="Q13" i="172" s="1"/>
  <c r="D16" i="172"/>
  <c r="F29" i="172"/>
  <c r="F49" i="172"/>
  <c r="H74" i="172"/>
  <c r="M74" i="172" s="1"/>
  <c r="N13" i="172"/>
  <c r="H13" i="172"/>
  <c r="K13" i="172"/>
  <c r="J13" i="172"/>
  <c r="O13" i="172"/>
  <c r="R78" i="172"/>
  <c r="N78" i="172"/>
  <c r="G9" i="172"/>
  <c r="D10" i="172"/>
  <c r="G13" i="172"/>
  <c r="D14" i="172"/>
  <c r="D17" i="172"/>
  <c r="I29" i="172"/>
  <c r="D30" i="172"/>
  <c r="D43" i="172"/>
  <c r="K74" i="172"/>
  <c r="N12" i="172"/>
  <c r="H12" i="172"/>
  <c r="I12" i="172"/>
  <c r="G12" i="172"/>
  <c r="O12" i="172" s="1"/>
  <c r="H49" i="172"/>
  <c r="G49" i="172"/>
  <c r="I49" i="172"/>
  <c r="L49" i="172"/>
  <c r="K49" i="172"/>
  <c r="F74" i="172"/>
  <c r="Q92" i="172"/>
  <c r="L92" i="172" s="1"/>
  <c r="R92" i="172" s="1"/>
  <c r="D109" i="172"/>
  <c r="D97" i="172" s="1"/>
  <c r="D103" i="172"/>
  <c r="D93" i="172"/>
  <c r="D90" i="172"/>
  <c r="D107" i="172"/>
  <c r="D101" i="172"/>
  <c r="D91" i="172"/>
  <c r="D83" i="172"/>
  <c r="D81" i="172"/>
  <c r="D72" i="172"/>
  <c r="D70" i="172"/>
  <c r="D68" i="172"/>
  <c r="D65" i="172"/>
  <c r="D61" i="172"/>
  <c r="D46" i="172"/>
  <c r="D106" i="172"/>
  <c r="D96" i="172" s="1"/>
  <c r="D100" i="172"/>
  <c r="D75" i="172"/>
  <c r="D63" i="172"/>
  <c r="D60" i="172"/>
  <c r="D57" i="172"/>
  <c r="D54" i="172"/>
  <c r="D51" i="172"/>
  <c r="D104" i="172"/>
  <c r="D95" i="172" s="1"/>
  <c r="D80" i="172"/>
  <c r="D76" i="172"/>
  <c r="D69" i="172"/>
  <c r="D64" i="172"/>
  <c r="D62" i="172"/>
  <c r="D59" i="172"/>
  <c r="D53" i="172"/>
  <c r="D52" i="172"/>
  <c r="D32" i="172"/>
  <c r="D11" i="172"/>
  <c r="D102" i="172"/>
  <c r="D82" i="172"/>
  <c r="D66" i="172"/>
  <c r="D58" i="172"/>
  <c r="D42" i="172"/>
  <c r="D26" i="172"/>
  <c r="D15" i="172"/>
  <c r="D8" i="172"/>
  <c r="D5" i="172"/>
  <c r="D99" i="172"/>
  <c r="D89" i="172"/>
  <c r="D67" i="172"/>
  <c r="D36" i="172"/>
  <c r="D4" i="172"/>
  <c r="D25" i="172" s="1"/>
  <c r="D6" i="172"/>
  <c r="H9" i="172"/>
  <c r="K12" i="172"/>
  <c r="I13" i="172"/>
  <c r="D27" i="172"/>
  <c r="K29" i="172"/>
  <c r="D44" i="172"/>
  <c r="D50" i="172"/>
  <c r="R40" i="172"/>
  <c r="O6" i="171"/>
  <c r="I6" i="171"/>
  <c r="N6" i="171"/>
  <c r="H6" i="171"/>
  <c r="M6" i="171"/>
  <c r="G6" i="171"/>
  <c r="L6" i="171"/>
  <c r="F6" i="171"/>
  <c r="J6" i="171"/>
  <c r="L15" i="171"/>
  <c r="R15" i="171" s="1"/>
  <c r="O17" i="171"/>
  <c r="I17" i="171"/>
  <c r="K17" i="171"/>
  <c r="J17" i="171"/>
  <c r="P17" i="171"/>
  <c r="H17" i="171"/>
  <c r="N17" i="171"/>
  <c r="G17" i="171"/>
  <c r="Q17" i="171" s="1"/>
  <c r="I42" i="171"/>
  <c r="I45" i="171" s="1"/>
  <c r="L24" i="171"/>
  <c r="R24" i="171"/>
  <c r="K6" i="171"/>
  <c r="O9" i="171"/>
  <c r="I9" i="171"/>
  <c r="N9" i="171"/>
  <c r="H9" i="171"/>
  <c r="M9" i="171"/>
  <c r="G9" i="171"/>
  <c r="L9" i="171"/>
  <c r="F9" i="171"/>
  <c r="K26" i="171"/>
  <c r="O26" i="171"/>
  <c r="H26" i="171"/>
  <c r="N26" i="171"/>
  <c r="M26" i="171"/>
  <c r="J26" i="171"/>
  <c r="F26" i="171"/>
  <c r="I26" i="171"/>
  <c r="P30" i="171"/>
  <c r="J30" i="171"/>
  <c r="M30" i="171"/>
  <c r="G30" i="171"/>
  <c r="L30" i="171"/>
  <c r="K30" i="171"/>
  <c r="F30" i="171"/>
  <c r="I30" i="171"/>
  <c r="O30" i="171"/>
  <c r="H30" i="171"/>
  <c r="Q30" i="171" s="1"/>
  <c r="P6" i="171"/>
  <c r="J9" i="171"/>
  <c r="P26" i="171"/>
  <c r="N30" i="171"/>
  <c r="H96" i="171"/>
  <c r="O3" i="171"/>
  <c r="I3" i="171"/>
  <c r="N3" i="171"/>
  <c r="H3" i="171"/>
  <c r="M3" i="171"/>
  <c r="G3" i="171"/>
  <c r="L3" i="171"/>
  <c r="F3" i="171"/>
  <c r="K9" i="171"/>
  <c r="H74" i="171"/>
  <c r="K74" i="171"/>
  <c r="J74" i="171"/>
  <c r="I74" i="171"/>
  <c r="G74" i="171"/>
  <c r="D12" i="171"/>
  <c r="D13" i="171"/>
  <c r="D27" i="171"/>
  <c r="F50" i="171"/>
  <c r="M50" i="171" s="1"/>
  <c r="F74" i="171"/>
  <c r="D104" i="171"/>
  <c r="D95" i="171" s="1"/>
  <c r="D4" i="171"/>
  <c r="D25" i="171" s="1"/>
  <c r="D7" i="171"/>
  <c r="D10" i="171"/>
  <c r="D29" i="171"/>
  <c r="L50" i="171"/>
  <c r="L74" i="171"/>
  <c r="D109" i="171"/>
  <c r="D97" i="171" s="1"/>
  <c r="D103" i="171"/>
  <c r="D93" i="171"/>
  <c r="D90" i="171"/>
  <c r="D105" i="171"/>
  <c r="D99" i="171"/>
  <c r="D92" i="171"/>
  <c r="D89" i="171"/>
  <c r="D66" i="171"/>
  <c r="D43" i="171"/>
  <c r="D102" i="171"/>
  <c r="D80" i="171"/>
  <c r="D76" i="171"/>
  <c r="D68" i="171"/>
  <c r="D62" i="171"/>
  <c r="D52" i="171"/>
  <c r="D46" i="171"/>
  <c r="D101" i="171"/>
  <c r="D82" i="171"/>
  <c r="D73" i="171"/>
  <c r="D70" i="171"/>
  <c r="D65" i="171"/>
  <c r="D63" i="171"/>
  <c r="D49" i="171"/>
  <c r="D108" i="171"/>
  <c r="D100" i="171"/>
  <c r="D67" i="171"/>
  <c r="D56" i="171"/>
  <c r="D55" i="171"/>
  <c r="D54" i="171"/>
  <c r="D107" i="171"/>
  <c r="D91" i="171"/>
  <c r="D78" i="171"/>
  <c r="D75" i="171"/>
  <c r="D69" i="171"/>
  <c r="D64" i="171"/>
  <c r="D61" i="171"/>
  <c r="D59" i="171"/>
  <c r="D58" i="171"/>
  <c r="D57" i="171"/>
  <c r="D51" i="171"/>
  <c r="D44" i="171"/>
  <c r="D36" i="171"/>
  <c r="D33" i="171"/>
  <c r="D32" i="171"/>
  <c r="D31" i="171"/>
  <c r="D28" i="171"/>
  <c r="D37" i="171" s="1"/>
  <c r="D14" i="171"/>
  <c r="D16" i="171"/>
  <c r="D53" i="171"/>
  <c r="D72" i="171"/>
  <c r="D81" i="171"/>
  <c r="H50" i="171"/>
  <c r="K50" i="171"/>
  <c r="J50" i="171"/>
  <c r="I50" i="171"/>
  <c r="G50" i="171"/>
  <c r="D2" i="171"/>
  <c r="D5" i="171"/>
  <c r="D8" i="171"/>
  <c r="D11" i="171"/>
  <c r="D83" i="171"/>
  <c r="D109" i="170"/>
  <c r="D97" i="170" s="1"/>
  <c r="D103" i="170"/>
  <c r="D107" i="170"/>
  <c r="D101" i="170"/>
  <c r="D91" i="170"/>
  <c r="D83" i="170"/>
  <c r="D81" i="170"/>
  <c r="D72" i="170"/>
  <c r="D70" i="170"/>
  <c r="D68" i="170"/>
  <c r="D65" i="170"/>
  <c r="D61" i="170"/>
  <c r="D46" i="170"/>
  <c r="D105" i="170"/>
  <c r="D99" i="170"/>
  <c r="D92" i="170"/>
  <c r="D89" i="170"/>
  <c r="D66" i="170"/>
  <c r="D43" i="170"/>
  <c r="D108" i="170"/>
  <c r="D90" i="170"/>
  <c r="D82" i="170"/>
  <c r="D74" i="170"/>
  <c r="D73" i="170"/>
  <c r="D55" i="170"/>
  <c r="D50" i="170"/>
  <c r="D49" i="170"/>
  <c r="D32" i="170"/>
  <c r="D102" i="170"/>
  <c r="D54" i="170"/>
  <c r="D44" i="170"/>
  <c r="D33" i="170"/>
  <c r="D28" i="170"/>
  <c r="D16" i="170"/>
  <c r="D14" i="170"/>
  <c r="D100" i="170"/>
  <c r="D93" i="170"/>
  <c r="D76" i="170"/>
  <c r="D69" i="170"/>
  <c r="D67" i="170"/>
  <c r="D63" i="170"/>
  <c r="D62" i="170"/>
  <c r="D52" i="170"/>
  <c r="D10" i="170"/>
  <c r="D7" i="170"/>
  <c r="D4" i="170"/>
  <c r="D78" i="170"/>
  <c r="D64" i="170"/>
  <c r="D30" i="170"/>
  <c r="D26" i="170"/>
  <c r="D24" i="170"/>
  <c r="D80" i="170"/>
  <c r="D60" i="170"/>
  <c r="D59" i="170"/>
  <c r="D53" i="170"/>
  <c r="D9" i="170"/>
  <c r="D6" i="170"/>
  <c r="D3" i="170"/>
  <c r="D106" i="170"/>
  <c r="D96" i="170" s="1"/>
  <c r="D58" i="170"/>
  <c r="D57" i="170"/>
  <c r="D56" i="170"/>
  <c r="D36" i="170"/>
  <c r="D12" i="170"/>
  <c r="J8" i="170"/>
  <c r="D11" i="170"/>
  <c r="D27" i="170"/>
  <c r="D2" i="170"/>
  <c r="D29" i="170"/>
  <c r="D31" i="170"/>
  <c r="D42" i="170"/>
  <c r="O8" i="170"/>
  <c r="R8" i="170" s="1"/>
  <c r="I8" i="170"/>
  <c r="N8" i="170"/>
  <c r="H8" i="170"/>
  <c r="M8" i="170"/>
  <c r="G8" i="170"/>
  <c r="L8" i="170"/>
  <c r="F8" i="170"/>
  <c r="P8" i="170"/>
  <c r="D75" i="170"/>
  <c r="D5" i="170"/>
  <c r="Q8" i="170"/>
  <c r="D17" i="170"/>
  <c r="F15" i="170"/>
  <c r="R15" i="170"/>
  <c r="L15" i="170"/>
  <c r="D13" i="170"/>
  <c r="D51" i="170"/>
  <c r="D104" i="170"/>
  <c r="D95" i="170" s="1"/>
  <c r="D95" i="169"/>
  <c r="K29" i="169"/>
  <c r="K9" i="169"/>
  <c r="Q9" i="169"/>
  <c r="R9" i="169" s="1"/>
  <c r="F15" i="169"/>
  <c r="R15" i="169" s="1"/>
  <c r="F17" i="169"/>
  <c r="R17" i="169" s="1"/>
  <c r="L17" i="169"/>
  <c r="F29" i="169"/>
  <c r="L29" i="169"/>
  <c r="K62" i="169"/>
  <c r="F3" i="169"/>
  <c r="L3" i="169"/>
  <c r="F6" i="169"/>
  <c r="L6" i="169"/>
  <c r="F9" i="169"/>
  <c r="L9" i="169"/>
  <c r="D12" i="169"/>
  <c r="D13" i="169"/>
  <c r="L15" i="169"/>
  <c r="G17" i="169"/>
  <c r="M17" i="169"/>
  <c r="D24" i="169"/>
  <c r="D26" i="169"/>
  <c r="D27" i="169"/>
  <c r="G29" i="169"/>
  <c r="M29" i="169"/>
  <c r="D30" i="169"/>
  <c r="D56" i="169"/>
  <c r="J52" i="169"/>
  <c r="I52" i="169"/>
  <c r="H52" i="169"/>
  <c r="G52" i="169"/>
  <c r="L52" i="169"/>
  <c r="F52" i="169"/>
  <c r="M52" i="169" s="1"/>
  <c r="K3" i="169"/>
  <c r="J49" i="169"/>
  <c r="I49" i="169"/>
  <c r="H49" i="169"/>
  <c r="G49" i="169"/>
  <c r="L49" i="169"/>
  <c r="F49" i="169"/>
  <c r="M49" i="169" s="1"/>
  <c r="G3" i="169"/>
  <c r="M3" i="169"/>
  <c r="D4" i="169"/>
  <c r="G6" i="169"/>
  <c r="M6" i="169"/>
  <c r="D7" i="169"/>
  <c r="G9" i="169"/>
  <c r="M9" i="169"/>
  <c r="D10" i="169"/>
  <c r="H17" i="169"/>
  <c r="N17" i="169"/>
  <c r="H29" i="169"/>
  <c r="N29" i="169"/>
  <c r="R40" i="169"/>
  <c r="D59" i="169"/>
  <c r="D64" i="169"/>
  <c r="D69" i="169"/>
  <c r="P62" i="169"/>
  <c r="J62" i="169"/>
  <c r="O62" i="169"/>
  <c r="I62" i="169"/>
  <c r="N62" i="169"/>
  <c r="H62" i="169"/>
  <c r="M62" i="169"/>
  <c r="G62" i="169"/>
  <c r="L62" i="169"/>
  <c r="F62" i="169"/>
  <c r="Q62" i="169" s="1"/>
  <c r="K6" i="169"/>
  <c r="H78" i="169"/>
  <c r="D109" i="169"/>
  <c r="D97" i="169" s="1"/>
  <c r="D103" i="169"/>
  <c r="D93" i="169"/>
  <c r="D90" i="169"/>
  <c r="D67" i="169"/>
  <c r="D108" i="169"/>
  <c r="D102" i="169"/>
  <c r="D74" i="169"/>
  <c r="D58" i="169"/>
  <c r="D55" i="169"/>
  <c r="D53" i="169"/>
  <c r="D50" i="169"/>
  <c r="D71" i="169" s="1"/>
  <c r="D44" i="169"/>
  <c r="D42" i="169"/>
  <c r="D33" i="169"/>
  <c r="D107" i="169"/>
  <c r="D101" i="169"/>
  <c r="D91" i="169"/>
  <c r="D83" i="169"/>
  <c r="D81" i="169"/>
  <c r="D72" i="169"/>
  <c r="D70" i="169"/>
  <c r="D68" i="169"/>
  <c r="D65" i="169"/>
  <c r="D61" i="169"/>
  <c r="D46" i="169"/>
  <c r="D106" i="169"/>
  <c r="D96" i="169" s="1"/>
  <c r="D100" i="169"/>
  <c r="D75" i="169"/>
  <c r="D63" i="169"/>
  <c r="D60" i="169"/>
  <c r="D57" i="169"/>
  <c r="D54" i="169"/>
  <c r="D51" i="169"/>
  <c r="D105" i="169"/>
  <c r="D99" i="169"/>
  <c r="D92" i="169"/>
  <c r="D89" i="169"/>
  <c r="D66" i="169"/>
  <c r="D43" i="169"/>
  <c r="H3" i="169"/>
  <c r="N3" i="169"/>
  <c r="H6" i="169"/>
  <c r="N6" i="169"/>
  <c r="H9" i="169"/>
  <c r="N9" i="169"/>
  <c r="D14" i="169"/>
  <c r="D16" i="169"/>
  <c r="I17" i="169"/>
  <c r="Q17" i="169" s="1"/>
  <c r="O17" i="169"/>
  <c r="D28" i="169"/>
  <c r="I29" i="169"/>
  <c r="O29" i="169"/>
  <c r="D31" i="169"/>
  <c r="D36" i="169"/>
  <c r="D80" i="169"/>
  <c r="K17" i="169"/>
  <c r="J76" i="169"/>
  <c r="I76" i="169"/>
  <c r="H76" i="169"/>
  <c r="G76" i="169"/>
  <c r="L76" i="169"/>
  <c r="F76" i="169"/>
  <c r="M76" i="169" s="1"/>
  <c r="R76" i="169" s="1"/>
  <c r="J73" i="169"/>
  <c r="I73" i="169"/>
  <c r="H73" i="169"/>
  <c r="G73" i="169"/>
  <c r="L73" i="169"/>
  <c r="F73" i="169"/>
  <c r="M73" i="169" s="1"/>
  <c r="D2" i="169"/>
  <c r="I3" i="169"/>
  <c r="D5" i="169"/>
  <c r="I6" i="169"/>
  <c r="D8" i="169"/>
  <c r="I9" i="169"/>
  <c r="D11" i="169"/>
  <c r="J17" i="169"/>
  <c r="J29" i="169"/>
  <c r="D32" i="169"/>
  <c r="D82" i="169"/>
  <c r="R43" i="168"/>
  <c r="F82" i="168"/>
  <c r="R82" i="168" s="1"/>
  <c r="O31" i="168"/>
  <c r="I31" i="168"/>
  <c r="N31" i="168"/>
  <c r="H31" i="168"/>
  <c r="M31" i="168"/>
  <c r="G31" i="168"/>
  <c r="K31" i="168"/>
  <c r="J31" i="168"/>
  <c r="F31" i="168"/>
  <c r="F6" i="168"/>
  <c r="O13" i="168"/>
  <c r="I13" i="168"/>
  <c r="N13" i="168"/>
  <c r="H13" i="168"/>
  <c r="M13" i="168"/>
  <c r="G13" i="168"/>
  <c r="G6" i="168"/>
  <c r="P3" i="168"/>
  <c r="J3" i="168"/>
  <c r="O3" i="168"/>
  <c r="I3" i="168"/>
  <c r="N3" i="168"/>
  <c r="Q3" i="168" s="1"/>
  <c r="H3" i="168"/>
  <c r="O4" i="168"/>
  <c r="K6" i="168"/>
  <c r="P9" i="168"/>
  <c r="J9" i="168"/>
  <c r="O9" i="168"/>
  <c r="I9" i="168"/>
  <c r="N9" i="168"/>
  <c r="H9" i="168"/>
  <c r="J12" i="168"/>
  <c r="J13" i="168"/>
  <c r="L31" i="168"/>
  <c r="N7" i="168"/>
  <c r="H7" i="168"/>
  <c r="M7" i="168"/>
  <c r="G7" i="168"/>
  <c r="L7" i="168"/>
  <c r="F7" i="168"/>
  <c r="R7" i="168" s="1"/>
  <c r="F12" i="168"/>
  <c r="F13" i="168"/>
  <c r="Q13" i="168" s="1"/>
  <c r="F24" i="168"/>
  <c r="F3" i="168"/>
  <c r="J7" i="168"/>
  <c r="Q7" i="168" s="1"/>
  <c r="F9" i="168"/>
  <c r="Q9" i="168" s="1"/>
  <c r="K13" i="168"/>
  <c r="P31" i="168"/>
  <c r="F64" i="168"/>
  <c r="R64" i="168" s="1"/>
  <c r="N78" i="168"/>
  <c r="R78" i="168" s="1"/>
  <c r="H78" i="168"/>
  <c r="H90" i="168"/>
  <c r="M90" i="168" s="1"/>
  <c r="P6" i="168"/>
  <c r="J6" i="168"/>
  <c r="O6" i="168"/>
  <c r="I6" i="168"/>
  <c r="N6" i="168"/>
  <c r="H6" i="168"/>
  <c r="I12" i="168"/>
  <c r="N12" i="168"/>
  <c r="H12" i="168"/>
  <c r="M12" i="168"/>
  <c r="O12" i="168" s="1"/>
  <c r="G12" i="168"/>
  <c r="N4" i="168"/>
  <c r="H4" i="168"/>
  <c r="M4" i="168"/>
  <c r="G4" i="168"/>
  <c r="L4" i="168"/>
  <c r="F4" i="168"/>
  <c r="Q4" i="168" s="1"/>
  <c r="M6" i="168"/>
  <c r="K7" i="168"/>
  <c r="G9" i="168"/>
  <c r="N10" i="168"/>
  <c r="H10" i="168"/>
  <c r="M10" i="168"/>
  <c r="G10" i="168"/>
  <c r="L10" i="168"/>
  <c r="Q10" i="168" s="1"/>
  <c r="F10" i="168"/>
  <c r="L12" i="168"/>
  <c r="L13" i="168"/>
  <c r="D106" i="168"/>
  <c r="D96" i="168" s="1"/>
  <c r="D100" i="168"/>
  <c r="D75" i="168"/>
  <c r="D63" i="168"/>
  <c r="D60" i="168"/>
  <c r="D57" i="168"/>
  <c r="D54" i="168"/>
  <c r="D51" i="168"/>
  <c r="D107" i="168"/>
  <c r="D99" i="168"/>
  <c r="D91" i="168"/>
  <c r="D89" i="168"/>
  <c r="D81" i="168"/>
  <c r="D74" i="168"/>
  <c r="D50" i="168"/>
  <c r="D30" i="168"/>
  <c r="D27" i="168"/>
  <c r="D26" i="168"/>
  <c r="D105" i="168"/>
  <c r="D83" i="168"/>
  <c r="D76" i="168"/>
  <c r="D68" i="168"/>
  <c r="D62" i="168"/>
  <c r="D52" i="168"/>
  <c r="D46" i="168"/>
  <c r="D104" i="168"/>
  <c r="D95" i="168" s="1"/>
  <c r="D92" i="168"/>
  <c r="D80" i="168"/>
  <c r="D73" i="168"/>
  <c r="D70" i="168"/>
  <c r="D65" i="168"/>
  <c r="D49" i="168"/>
  <c r="D42" i="168"/>
  <c r="D36" i="168"/>
  <c r="D33" i="168"/>
  <c r="D32" i="168"/>
  <c r="D29" i="168"/>
  <c r="D14" i="168"/>
  <c r="D16" i="168"/>
  <c r="D44" i="168"/>
  <c r="D58" i="168"/>
  <c r="D59" i="168"/>
  <c r="D61" i="168"/>
  <c r="D69" i="168"/>
  <c r="D2" i="168"/>
  <c r="D5" i="168"/>
  <c r="D25" i="168" s="1"/>
  <c r="D8" i="168"/>
  <c r="D11" i="168"/>
  <c r="D55" i="168"/>
  <c r="D56" i="168"/>
  <c r="D67" i="168"/>
  <c r="D93" i="168"/>
  <c r="D101" i="168"/>
  <c r="D15" i="168"/>
  <c r="D17" i="168"/>
  <c r="D28" i="168"/>
  <c r="D53" i="168"/>
  <c r="D66" i="168"/>
  <c r="D72" i="168"/>
  <c r="D102" i="168"/>
  <c r="H53" i="167"/>
  <c r="I53" i="167"/>
  <c r="L53" i="167"/>
  <c r="J53" i="167"/>
  <c r="F53" i="167"/>
  <c r="K53" i="167"/>
  <c r="G53" i="167"/>
  <c r="O3" i="167"/>
  <c r="I3" i="167"/>
  <c r="J3" i="167"/>
  <c r="P3" i="167"/>
  <c r="H3" i="167"/>
  <c r="N3" i="167"/>
  <c r="G3" i="167"/>
  <c r="M3" i="167"/>
  <c r="F3" i="167"/>
  <c r="F6" i="167"/>
  <c r="K3" i="167"/>
  <c r="O6" i="167"/>
  <c r="I6" i="167"/>
  <c r="K6" i="167"/>
  <c r="J6" i="167"/>
  <c r="P6" i="167"/>
  <c r="H6" i="167"/>
  <c r="Q6" i="167" s="1"/>
  <c r="N6" i="167"/>
  <c r="G6" i="167"/>
  <c r="D109" i="167"/>
  <c r="D97" i="167" s="1"/>
  <c r="D103" i="167"/>
  <c r="D93" i="167"/>
  <c r="D90" i="167"/>
  <c r="D105" i="167"/>
  <c r="D99" i="167"/>
  <c r="D92" i="167"/>
  <c r="D89" i="167"/>
  <c r="D66" i="167"/>
  <c r="D43" i="167"/>
  <c r="D107" i="167"/>
  <c r="D91" i="167"/>
  <c r="D73" i="167"/>
  <c r="D70" i="167"/>
  <c r="D65" i="167"/>
  <c r="D63" i="167"/>
  <c r="D49" i="167"/>
  <c r="D29" i="167"/>
  <c r="D108" i="167"/>
  <c r="D81" i="167"/>
  <c r="D78" i="167"/>
  <c r="D76" i="167"/>
  <c r="D60" i="167"/>
  <c r="D55" i="167"/>
  <c r="D52" i="167"/>
  <c r="D28" i="167"/>
  <c r="D27" i="167"/>
  <c r="D104" i="167"/>
  <c r="D95" i="167" s="1"/>
  <c r="D83" i="167"/>
  <c r="D74" i="167"/>
  <c r="D64" i="167"/>
  <c r="D56" i="167"/>
  <c r="D50" i="167"/>
  <c r="D11" i="167"/>
  <c r="D8" i="167"/>
  <c r="D5" i="167"/>
  <c r="D2" i="167"/>
  <c r="D102" i="167"/>
  <c r="D69" i="167"/>
  <c r="D67" i="167"/>
  <c r="D54" i="167"/>
  <c r="D46" i="167"/>
  <c r="D44" i="167"/>
  <c r="D30" i="167"/>
  <c r="D26" i="167"/>
  <c r="D17" i="167"/>
  <c r="D15" i="167"/>
  <c r="D9" i="167"/>
  <c r="D75" i="167"/>
  <c r="D101" i="167"/>
  <c r="D82" i="167"/>
  <c r="D62" i="167"/>
  <c r="D13" i="167"/>
  <c r="D100" i="167"/>
  <c r="D68" i="167"/>
  <c r="D51" i="167"/>
  <c r="D42" i="167"/>
  <c r="D36" i="167"/>
  <c r="D10" i="167"/>
  <c r="D80" i="167"/>
  <c r="D72" i="167"/>
  <c r="D61" i="167"/>
  <c r="D59" i="167"/>
  <c r="D33" i="167"/>
  <c r="D32" i="167"/>
  <c r="D16" i="167"/>
  <c r="D14" i="167"/>
  <c r="D12" i="167"/>
  <c r="D58" i="167"/>
  <c r="D31" i="167"/>
  <c r="D24" i="167"/>
  <c r="L3" i="167"/>
  <c r="M6" i="167"/>
  <c r="D7" i="167"/>
  <c r="D57" i="167"/>
  <c r="D4" i="167"/>
  <c r="D25" i="167" s="1"/>
  <c r="D106" i="167"/>
  <c r="D96" i="167" s="1"/>
  <c r="F36" i="166"/>
  <c r="R36" i="166" s="1"/>
  <c r="L36" i="166"/>
  <c r="L52" i="166"/>
  <c r="F52" i="166"/>
  <c r="M52" i="166" s="1"/>
  <c r="J52" i="166"/>
  <c r="I52" i="166"/>
  <c r="K52" i="166"/>
  <c r="H52" i="166"/>
  <c r="G52" i="166"/>
  <c r="P29" i="166"/>
  <c r="J29" i="166"/>
  <c r="M29" i="166"/>
  <c r="F29" i="166"/>
  <c r="K29" i="166"/>
  <c r="N29" i="166"/>
  <c r="L29" i="166"/>
  <c r="I29" i="166"/>
  <c r="H29" i="166"/>
  <c r="G29" i="166"/>
  <c r="O29" i="166"/>
  <c r="N27" i="166"/>
  <c r="H27" i="166"/>
  <c r="J27" i="166"/>
  <c r="L27" i="166"/>
  <c r="K27" i="166"/>
  <c r="I27" i="166"/>
  <c r="P27" i="166"/>
  <c r="G27" i="166"/>
  <c r="O27" i="166"/>
  <c r="F27" i="166"/>
  <c r="Q27" i="166" s="1"/>
  <c r="H50" i="166"/>
  <c r="I50" i="166"/>
  <c r="F50" i="166"/>
  <c r="L50" i="166"/>
  <c r="J50" i="166"/>
  <c r="G50" i="166"/>
  <c r="R83" i="166"/>
  <c r="D95" i="166"/>
  <c r="D3" i="166"/>
  <c r="D6" i="166"/>
  <c r="D9" i="166"/>
  <c r="D61" i="166"/>
  <c r="D72" i="166"/>
  <c r="D74" i="166"/>
  <c r="F83" i="166"/>
  <c r="D108" i="166"/>
  <c r="D10" i="166"/>
  <c r="D11" i="166"/>
  <c r="D13" i="166"/>
  <c r="D14" i="166"/>
  <c r="D30" i="166"/>
  <c r="D44" i="166"/>
  <c r="D63" i="166"/>
  <c r="D68" i="166"/>
  <c r="D80" i="166"/>
  <c r="D4" i="166"/>
  <c r="D7" i="166"/>
  <c r="D24" i="166"/>
  <c r="D46" i="166"/>
  <c r="D109" i="166"/>
  <c r="D97" i="166" s="1"/>
  <c r="D103" i="166"/>
  <c r="D93" i="166"/>
  <c r="D90" i="166"/>
  <c r="D105" i="166"/>
  <c r="D99" i="166"/>
  <c r="D92" i="166"/>
  <c r="D89" i="166"/>
  <c r="D66" i="166"/>
  <c r="D43" i="166"/>
  <c r="D107" i="166"/>
  <c r="D91" i="166"/>
  <c r="D67" i="166"/>
  <c r="D56" i="166"/>
  <c r="D55" i="166"/>
  <c r="D54" i="166"/>
  <c r="D42" i="166"/>
  <c r="D100" i="166"/>
  <c r="D82" i="166"/>
  <c r="D75" i="166"/>
  <c r="D69" i="166"/>
  <c r="D65" i="166"/>
  <c r="D58" i="166"/>
  <c r="D51" i="166"/>
  <c r="D106" i="166"/>
  <c r="D96" i="166" s="1"/>
  <c r="D81" i="166"/>
  <c r="D73" i="166"/>
  <c r="D62" i="166"/>
  <c r="D59" i="166"/>
  <c r="D49" i="166"/>
  <c r="D17" i="166"/>
  <c r="D15" i="166"/>
  <c r="D12" i="166"/>
  <c r="D26" i="166"/>
  <c r="D28" i="166"/>
  <c r="D31" i="166"/>
  <c r="D70" i="166"/>
  <c r="D76" i="166"/>
  <c r="D101" i="166"/>
  <c r="H78" i="166"/>
  <c r="N78" i="166" s="1"/>
  <c r="D2" i="166"/>
  <c r="D5" i="166"/>
  <c r="D8" i="166"/>
  <c r="D16" i="166"/>
  <c r="D32" i="166"/>
  <c r="D33" i="166"/>
  <c r="D53" i="166"/>
  <c r="D57" i="166"/>
  <c r="D64" i="166"/>
  <c r="D102" i="166"/>
  <c r="O10" i="165"/>
  <c r="I10" i="165"/>
  <c r="N10" i="165"/>
  <c r="H10" i="165"/>
  <c r="Q10" i="165" s="1"/>
  <c r="M10" i="165"/>
  <c r="G10" i="165"/>
  <c r="L10" i="165"/>
  <c r="F10" i="165"/>
  <c r="F12" i="165"/>
  <c r="H56" i="165"/>
  <c r="O7" i="165"/>
  <c r="I7" i="165"/>
  <c r="N7" i="165"/>
  <c r="H7" i="165"/>
  <c r="M7" i="165"/>
  <c r="G7" i="165"/>
  <c r="L7" i="165"/>
  <c r="F7" i="165"/>
  <c r="Q7" i="165" s="1"/>
  <c r="J10" i="165"/>
  <c r="K12" i="165"/>
  <c r="L44" i="165"/>
  <c r="L45" i="165" s="1"/>
  <c r="I50" i="165"/>
  <c r="H50" i="165"/>
  <c r="J50" i="165"/>
  <c r="G50" i="165"/>
  <c r="L50" i="165"/>
  <c r="K50" i="165"/>
  <c r="M50" i="165" s="1"/>
  <c r="R80" i="165"/>
  <c r="F80" i="165"/>
  <c r="O4" i="165"/>
  <c r="I4" i="165"/>
  <c r="N4" i="165"/>
  <c r="H4" i="165"/>
  <c r="M4" i="165"/>
  <c r="G4" i="165"/>
  <c r="L4" i="165"/>
  <c r="F4" i="165"/>
  <c r="J7" i="165"/>
  <c r="K10" i="165"/>
  <c r="R61" i="165"/>
  <c r="F61" i="165"/>
  <c r="M56" i="165"/>
  <c r="G56" i="165"/>
  <c r="L56" i="165"/>
  <c r="F56" i="165"/>
  <c r="N56" i="165"/>
  <c r="K56" i="165"/>
  <c r="Q56" i="165" s="1"/>
  <c r="P56" i="165"/>
  <c r="O56" i="165"/>
  <c r="R56" i="165" s="1"/>
  <c r="J56" i="165"/>
  <c r="I56" i="165"/>
  <c r="P10" i="165"/>
  <c r="O55" i="165"/>
  <c r="I55" i="165"/>
  <c r="N55" i="165"/>
  <c r="H55" i="165"/>
  <c r="J55" i="165"/>
  <c r="G55" i="165"/>
  <c r="P55" i="165"/>
  <c r="M55" i="165"/>
  <c r="L55" i="165"/>
  <c r="K55" i="165"/>
  <c r="O58" i="165"/>
  <c r="I58" i="165"/>
  <c r="N58" i="165"/>
  <c r="H58" i="165"/>
  <c r="L58" i="165"/>
  <c r="K58" i="165"/>
  <c r="P58" i="165"/>
  <c r="M58" i="165"/>
  <c r="J58" i="165"/>
  <c r="G58" i="165"/>
  <c r="J12" i="165"/>
  <c r="I12" i="165"/>
  <c r="N12" i="165"/>
  <c r="H12" i="165"/>
  <c r="M12" i="165"/>
  <c r="O12" i="165" s="1"/>
  <c r="R12" i="165" s="1"/>
  <c r="G12" i="165"/>
  <c r="N31" i="165"/>
  <c r="H31" i="165"/>
  <c r="M31" i="165"/>
  <c r="G31" i="165"/>
  <c r="Q31" i="165" s="1"/>
  <c r="K31" i="165"/>
  <c r="J31" i="165"/>
  <c r="I31" i="165"/>
  <c r="P31" i="165"/>
  <c r="F31" i="165"/>
  <c r="F55" i="165"/>
  <c r="F58" i="165"/>
  <c r="I74" i="165"/>
  <c r="H74" i="165"/>
  <c r="J74" i="165"/>
  <c r="G74" i="165"/>
  <c r="L74" i="165"/>
  <c r="K74" i="165"/>
  <c r="M74" i="165" s="1"/>
  <c r="F74" i="165"/>
  <c r="D106" i="165"/>
  <c r="D96" i="165" s="1"/>
  <c r="D100" i="165"/>
  <c r="D75" i="165"/>
  <c r="D63" i="165"/>
  <c r="D60" i="165"/>
  <c r="D57" i="165"/>
  <c r="D54" i="165"/>
  <c r="D51" i="165"/>
  <c r="D105" i="165"/>
  <c r="D99" i="165"/>
  <c r="D92" i="165"/>
  <c r="D89" i="165"/>
  <c r="D66" i="165"/>
  <c r="D109" i="165"/>
  <c r="D97" i="165" s="1"/>
  <c r="D101" i="165"/>
  <c r="D72" i="165"/>
  <c r="D70" i="165"/>
  <c r="D65" i="165"/>
  <c r="D46" i="165"/>
  <c r="D108" i="165"/>
  <c r="D95" i="165" s="1"/>
  <c r="D81" i="165"/>
  <c r="D84" i="165" s="1"/>
  <c r="D76" i="165"/>
  <c r="D69" i="165"/>
  <c r="D64" i="165"/>
  <c r="D62" i="165"/>
  <c r="D59" i="165"/>
  <c r="D53" i="165"/>
  <c r="D52" i="165"/>
  <c r="D42" i="165"/>
  <c r="D36" i="165"/>
  <c r="D33" i="165"/>
  <c r="D32" i="165"/>
  <c r="D29" i="165"/>
  <c r="D17" i="165"/>
  <c r="D15" i="165"/>
  <c r="H3" i="165"/>
  <c r="N3" i="165"/>
  <c r="H6" i="165"/>
  <c r="N6" i="165"/>
  <c r="H9" i="165"/>
  <c r="N9" i="165"/>
  <c r="H13" i="165"/>
  <c r="R13" i="165" s="1"/>
  <c r="H27" i="165"/>
  <c r="R40" i="165"/>
  <c r="D49" i="165"/>
  <c r="H68" i="165"/>
  <c r="R68" i="165" s="1"/>
  <c r="D73" i="165"/>
  <c r="D82" i="165"/>
  <c r="D102" i="165"/>
  <c r="D2" i="165"/>
  <c r="I3" i="165"/>
  <c r="D5" i="165"/>
  <c r="D25" i="165" s="1"/>
  <c r="I6" i="165"/>
  <c r="O6" i="165"/>
  <c r="D8" i="165"/>
  <c r="I9" i="165"/>
  <c r="O9" i="165"/>
  <c r="D11" i="165"/>
  <c r="D14" i="165"/>
  <c r="D16" i="165"/>
  <c r="D24" i="165"/>
  <c r="D26" i="165"/>
  <c r="D28" i="165"/>
  <c r="D30" i="165"/>
  <c r="D67" i="165"/>
  <c r="D83" i="165"/>
  <c r="D91" i="165"/>
  <c r="D103" i="165"/>
  <c r="M90" i="165"/>
  <c r="R90" i="165" s="1"/>
  <c r="H78" i="165"/>
  <c r="N78" i="165" s="1"/>
  <c r="R78" i="165" s="1"/>
  <c r="K3" i="165"/>
  <c r="K6" i="165"/>
  <c r="K9" i="165"/>
  <c r="P13" i="165"/>
  <c r="J13" i="165"/>
  <c r="O13" i="165"/>
  <c r="Q13" i="165" s="1"/>
  <c r="I13" i="165"/>
  <c r="M13" i="165"/>
  <c r="P27" i="165"/>
  <c r="J27" i="165"/>
  <c r="O27" i="165"/>
  <c r="I27" i="165"/>
  <c r="M27" i="165"/>
  <c r="R43" i="165"/>
  <c r="D107" i="165"/>
  <c r="D105" i="164"/>
  <c r="D99" i="164"/>
  <c r="D92" i="164"/>
  <c r="D89" i="164"/>
  <c r="D66" i="164"/>
  <c r="D43" i="164"/>
  <c r="D104" i="164"/>
  <c r="D95" i="164" s="1"/>
  <c r="D82" i="164"/>
  <c r="D80" i="164"/>
  <c r="D78" i="164"/>
  <c r="D76" i="164"/>
  <c r="D73" i="164"/>
  <c r="D69" i="164"/>
  <c r="D64" i="164"/>
  <c r="D62" i="164"/>
  <c r="D59" i="164"/>
  <c r="D56" i="164"/>
  <c r="D52" i="164"/>
  <c r="D49" i="164"/>
  <c r="D36" i="164"/>
  <c r="D31" i="164"/>
  <c r="D108" i="164"/>
  <c r="D100" i="164"/>
  <c r="D81" i="164"/>
  <c r="D54" i="164"/>
  <c r="D53" i="164"/>
  <c r="D44" i="164"/>
  <c r="D33" i="164"/>
  <c r="D107" i="164"/>
  <c r="D93" i="164"/>
  <c r="D91" i="164"/>
  <c r="D28" i="164"/>
  <c r="D16" i="164"/>
  <c r="D14" i="164"/>
  <c r="D109" i="164"/>
  <c r="D97" i="164" s="1"/>
  <c r="D72" i="164"/>
  <c r="D65" i="164"/>
  <c r="D30" i="164"/>
  <c r="D26" i="164"/>
  <c r="D24" i="164"/>
  <c r="D12" i="164"/>
  <c r="D7" i="164"/>
  <c r="D4" i="164"/>
  <c r="D58" i="164"/>
  <c r="D106" i="164"/>
  <c r="D96" i="164" s="1"/>
  <c r="D75" i="164"/>
  <c r="D51" i="164"/>
  <c r="D103" i="164"/>
  <c r="D83" i="164"/>
  <c r="D70" i="164"/>
  <c r="D67" i="164"/>
  <c r="D42" i="164"/>
  <c r="D10" i="164"/>
  <c r="D9" i="164"/>
  <c r="D6" i="164"/>
  <c r="D3" i="164"/>
  <c r="D74" i="164"/>
  <c r="D46" i="164"/>
  <c r="D102" i="164"/>
  <c r="D63" i="164"/>
  <c r="D32" i="164"/>
  <c r="D11" i="164"/>
  <c r="D57" i="164"/>
  <c r="D101" i="164"/>
  <c r="D90" i="164"/>
  <c r="D68" i="164"/>
  <c r="D61" i="164"/>
  <c r="D29" i="164"/>
  <c r="D27" i="164"/>
  <c r="D17" i="164"/>
  <c r="D15" i="164"/>
  <c r="D13" i="164"/>
  <c r="D8" i="164"/>
  <c r="D5" i="164"/>
  <c r="D2" i="164"/>
  <c r="D60" i="164"/>
  <c r="D55" i="164"/>
  <c r="D50" i="164"/>
  <c r="R40" i="164"/>
  <c r="N6" i="163"/>
  <c r="H6" i="163"/>
  <c r="M6" i="163"/>
  <c r="G6" i="163"/>
  <c r="L6" i="163"/>
  <c r="F6" i="163"/>
  <c r="P6" i="163"/>
  <c r="J6" i="163"/>
  <c r="P5" i="163"/>
  <c r="J5" i="163"/>
  <c r="O5" i="163"/>
  <c r="I5" i="163"/>
  <c r="N5" i="163"/>
  <c r="H5" i="163"/>
  <c r="L5" i="163"/>
  <c r="F5" i="163"/>
  <c r="I6" i="163"/>
  <c r="K6" i="163"/>
  <c r="N9" i="163"/>
  <c r="H9" i="163"/>
  <c r="M9" i="163"/>
  <c r="G9" i="163"/>
  <c r="L9" i="163"/>
  <c r="F9" i="163"/>
  <c r="Q9" i="163" s="1"/>
  <c r="P9" i="163"/>
  <c r="J9" i="163"/>
  <c r="O6" i="163"/>
  <c r="P8" i="163"/>
  <c r="J8" i="163"/>
  <c r="O8" i="163"/>
  <c r="I8" i="163"/>
  <c r="N8" i="163"/>
  <c r="H8" i="163"/>
  <c r="L8" i="163"/>
  <c r="F8" i="163"/>
  <c r="Q8" i="163" s="1"/>
  <c r="I9" i="163"/>
  <c r="J73" i="163"/>
  <c r="I73" i="163"/>
  <c r="H73" i="163"/>
  <c r="L73" i="163"/>
  <c r="F73" i="163"/>
  <c r="M73" i="163" s="1"/>
  <c r="G73" i="163"/>
  <c r="N3" i="163"/>
  <c r="H3" i="163"/>
  <c r="M3" i="163"/>
  <c r="G3" i="163"/>
  <c r="L3" i="163"/>
  <c r="F3" i="163"/>
  <c r="P3" i="163"/>
  <c r="J3" i="163"/>
  <c r="K9" i="163"/>
  <c r="P56" i="163"/>
  <c r="J56" i="163"/>
  <c r="O56" i="163"/>
  <c r="I56" i="163"/>
  <c r="N56" i="163"/>
  <c r="H56" i="163"/>
  <c r="L56" i="163"/>
  <c r="F56" i="163"/>
  <c r="Q56" i="163" s="1"/>
  <c r="K56" i="163"/>
  <c r="M56" i="163"/>
  <c r="G56" i="163"/>
  <c r="K73" i="163"/>
  <c r="I3" i="163"/>
  <c r="O9" i="163"/>
  <c r="D15" i="163"/>
  <c r="D17" i="163"/>
  <c r="D29" i="163"/>
  <c r="D36" i="163"/>
  <c r="D60" i="163"/>
  <c r="D63" i="163"/>
  <c r="D78" i="163"/>
  <c r="D80" i="163"/>
  <c r="D106" i="163"/>
  <c r="D96" i="163" s="1"/>
  <c r="P59" i="163"/>
  <c r="J59" i="163"/>
  <c r="O59" i="163"/>
  <c r="I59" i="163"/>
  <c r="N59" i="163"/>
  <c r="H59" i="163"/>
  <c r="L59" i="163"/>
  <c r="F59" i="163"/>
  <c r="D12" i="163"/>
  <c r="D13" i="163"/>
  <c r="D24" i="163"/>
  <c r="D26" i="163"/>
  <c r="D27" i="163"/>
  <c r="D30" i="163"/>
  <c r="G52" i="163"/>
  <c r="D54" i="163"/>
  <c r="G59" i="163"/>
  <c r="R64" i="163"/>
  <c r="R69" i="163"/>
  <c r="G76" i="163"/>
  <c r="D82" i="163"/>
  <c r="P62" i="163"/>
  <c r="J62" i="163"/>
  <c r="O62" i="163"/>
  <c r="I62" i="163"/>
  <c r="N62" i="163"/>
  <c r="H62" i="163"/>
  <c r="L62" i="163"/>
  <c r="F62" i="163"/>
  <c r="D4" i="163"/>
  <c r="D25" i="163" s="1"/>
  <c r="D7" i="163"/>
  <c r="D10" i="163"/>
  <c r="D32" i="163"/>
  <c r="D49" i="163"/>
  <c r="K59" i="163"/>
  <c r="K62" i="163"/>
  <c r="J52" i="163"/>
  <c r="I52" i="163"/>
  <c r="H52" i="163"/>
  <c r="L52" i="163"/>
  <c r="F52" i="163"/>
  <c r="R52" i="163" s="1"/>
  <c r="J76" i="163"/>
  <c r="I76" i="163"/>
  <c r="H76" i="163"/>
  <c r="L76" i="163"/>
  <c r="F76" i="163"/>
  <c r="D109" i="163"/>
  <c r="D97" i="163" s="1"/>
  <c r="D103" i="163"/>
  <c r="D93" i="163"/>
  <c r="D90" i="163"/>
  <c r="D67" i="163"/>
  <c r="D108" i="163"/>
  <c r="D95" i="163" s="1"/>
  <c r="D102" i="163"/>
  <c r="D74" i="163"/>
  <c r="D58" i="163"/>
  <c r="D55" i="163"/>
  <c r="D53" i="163"/>
  <c r="D50" i="163"/>
  <c r="D44" i="163"/>
  <c r="D42" i="163"/>
  <c r="D33" i="163"/>
  <c r="D107" i="163"/>
  <c r="D101" i="163"/>
  <c r="D91" i="163"/>
  <c r="D83" i="163"/>
  <c r="D81" i="163"/>
  <c r="D72" i="163"/>
  <c r="D70" i="163"/>
  <c r="D68" i="163"/>
  <c r="D65" i="163"/>
  <c r="D61" i="163"/>
  <c r="D46" i="163"/>
  <c r="D105" i="163"/>
  <c r="D99" i="163"/>
  <c r="D92" i="163"/>
  <c r="D89" i="163"/>
  <c r="D66" i="163"/>
  <c r="D43" i="163"/>
  <c r="D14" i="163"/>
  <c r="D16" i="163"/>
  <c r="D28" i="163"/>
  <c r="D31" i="163"/>
  <c r="D51" i="163"/>
  <c r="M52" i="163"/>
  <c r="D57" i="163"/>
  <c r="M59" i="163"/>
  <c r="M62" i="163"/>
  <c r="D75" i="163"/>
  <c r="D100" i="163"/>
  <c r="F11" i="162"/>
  <c r="R11" i="162"/>
  <c r="P8" i="162"/>
  <c r="J8" i="162"/>
  <c r="L8" i="162"/>
  <c r="F8" i="162"/>
  <c r="O8" i="162"/>
  <c r="I8" i="162"/>
  <c r="N8" i="162"/>
  <c r="H8" i="162"/>
  <c r="Q8" i="162" s="1"/>
  <c r="M8" i="162"/>
  <c r="G8" i="162"/>
  <c r="H75" i="162"/>
  <c r="M75" i="162"/>
  <c r="G75" i="162"/>
  <c r="R75" i="162" s="1"/>
  <c r="L75" i="162"/>
  <c r="F75" i="162"/>
  <c r="J75" i="162"/>
  <c r="I75" i="162"/>
  <c r="K75" i="162"/>
  <c r="K8" i="162"/>
  <c r="P5" i="162"/>
  <c r="J5" i="162"/>
  <c r="L5" i="162"/>
  <c r="F5" i="162"/>
  <c r="O5" i="162"/>
  <c r="I5" i="162"/>
  <c r="N5" i="162"/>
  <c r="H5" i="162"/>
  <c r="M5" i="162"/>
  <c r="G5" i="162"/>
  <c r="N32" i="162"/>
  <c r="H32" i="162"/>
  <c r="M32" i="162"/>
  <c r="G32" i="162"/>
  <c r="Q32" i="162" s="1"/>
  <c r="L32" i="162"/>
  <c r="P32" i="162"/>
  <c r="J32" i="162"/>
  <c r="O32" i="162"/>
  <c r="I32" i="162"/>
  <c r="D3" i="162"/>
  <c r="D6" i="162"/>
  <c r="D9" i="162"/>
  <c r="F15" i="162"/>
  <c r="L15" i="162" s="1"/>
  <c r="F17" i="162"/>
  <c r="Q17" i="162" s="1"/>
  <c r="L17" i="162"/>
  <c r="F29" i="162"/>
  <c r="L29" i="162"/>
  <c r="K32" i="162"/>
  <c r="D63" i="162"/>
  <c r="D100" i="162"/>
  <c r="K17" i="162"/>
  <c r="K29" i="162"/>
  <c r="D12" i="162"/>
  <c r="D13" i="162"/>
  <c r="G17" i="162"/>
  <c r="M17" i="162"/>
  <c r="D24" i="162"/>
  <c r="D26" i="162"/>
  <c r="D27" i="162"/>
  <c r="G29" i="162"/>
  <c r="Q29" i="162" s="1"/>
  <c r="R29" i="162" s="1"/>
  <c r="M29" i="162"/>
  <c r="D30" i="162"/>
  <c r="D54" i="162"/>
  <c r="D106" i="162"/>
  <c r="D96" i="162" s="1"/>
  <c r="F32" i="162"/>
  <c r="D4" i="162"/>
  <c r="D7" i="162"/>
  <c r="D10" i="162"/>
  <c r="H17" i="162"/>
  <c r="N17" i="162"/>
  <c r="H29" i="162"/>
  <c r="N29" i="162"/>
  <c r="D31" i="162"/>
  <c r="D51" i="162"/>
  <c r="D57" i="162"/>
  <c r="D109" i="162"/>
  <c r="D97" i="162" s="1"/>
  <c r="D103" i="162"/>
  <c r="D93" i="162"/>
  <c r="D90" i="162"/>
  <c r="D67" i="162"/>
  <c r="D108" i="162"/>
  <c r="D102" i="162"/>
  <c r="D74" i="162"/>
  <c r="D58" i="162"/>
  <c r="D55" i="162"/>
  <c r="D53" i="162"/>
  <c r="D50" i="162"/>
  <c r="D44" i="162"/>
  <c r="D42" i="162"/>
  <c r="D33" i="162"/>
  <c r="D107" i="162"/>
  <c r="D101" i="162"/>
  <c r="D91" i="162"/>
  <c r="D83" i="162"/>
  <c r="D81" i="162"/>
  <c r="D72" i="162"/>
  <c r="D70" i="162"/>
  <c r="D68" i="162"/>
  <c r="D65" i="162"/>
  <c r="D61" i="162"/>
  <c r="D46" i="162"/>
  <c r="D105" i="162"/>
  <c r="D99" i="162"/>
  <c r="D92" i="162"/>
  <c r="D89" i="162"/>
  <c r="D66" i="162"/>
  <c r="D43" i="162"/>
  <c r="D104" i="162"/>
  <c r="D95" i="162" s="1"/>
  <c r="D82" i="162"/>
  <c r="D80" i="162"/>
  <c r="D78" i="162"/>
  <c r="D76" i="162"/>
  <c r="D73" i="162"/>
  <c r="D69" i="162"/>
  <c r="D64" i="162"/>
  <c r="D62" i="162"/>
  <c r="D59" i="162"/>
  <c r="D56" i="162"/>
  <c r="D52" i="162"/>
  <c r="D49" i="162"/>
  <c r="D36" i="162"/>
  <c r="D14" i="162"/>
  <c r="D16" i="162"/>
  <c r="I17" i="162"/>
  <c r="D28" i="162"/>
  <c r="I29" i="162"/>
  <c r="D60" i="162"/>
  <c r="L31" i="161"/>
  <c r="N31" i="161"/>
  <c r="G31" i="161"/>
  <c r="K31" i="161"/>
  <c r="P31" i="161"/>
  <c r="H31" i="161"/>
  <c r="O31" i="161"/>
  <c r="M31" i="161"/>
  <c r="J31" i="161"/>
  <c r="I31" i="161"/>
  <c r="F15" i="161"/>
  <c r="L15" i="161" s="1"/>
  <c r="F31" i="161"/>
  <c r="Q31" i="161" s="1"/>
  <c r="L9" i="161"/>
  <c r="F9" i="161"/>
  <c r="Q9" i="161" s="1"/>
  <c r="O9" i="161"/>
  <c r="I9" i="161"/>
  <c r="K9" i="161"/>
  <c r="J9" i="161"/>
  <c r="H9" i="161"/>
  <c r="P9" i="161"/>
  <c r="G9" i="161"/>
  <c r="L24" i="161"/>
  <c r="R24" i="161" s="1"/>
  <c r="P32" i="161"/>
  <c r="J32" i="161"/>
  <c r="N32" i="161"/>
  <c r="G32" i="161"/>
  <c r="O32" i="161"/>
  <c r="F32" i="161"/>
  <c r="K32" i="161"/>
  <c r="M32" i="161"/>
  <c r="L32" i="161"/>
  <c r="I32" i="161"/>
  <c r="H32" i="161"/>
  <c r="N58" i="161"/>
  <c r="H58" i="161"/>
  <c r="O58" i="161"/>
  <c r="G58" i="161"/>
  <c r="L58" i="161"/>
  <c r="I58" i="161"/>
  <c r="P58" i="161"/>
  <c r="M58" i="161"/>
  <c r="K58" i="161"/>
  <c r="F58" i="161"/>
  <c r="Q58" i="161" s="1"/>
  <c r="J58" i="161"/>
  <c r="M28" i="161"/>
  <c r="G28" i="161"/>
  <c r="Q28" i="161" s="1"/>
  <c r="J28" i="161"/>
  <c r="N28" i="161"/>
  <c r="F28" i="161"/>
  <c r="L28" i="161"/>
  <c r="K28" i="161"/>
  <c r="I28" i="161"/>
  <c r="H28" i="161"/>
  <c r="H75" i="161"/>
  <c r="J75" i="161"/>
  <c r="F75" i="161"/>
  <c r="M75" i="161" s="1"/>
  <c r="I75" i="161"/>
  <c r="L75" i="161"/>
  <c r="G75" i="161"/>
  <c r="K75" i="161"/>
  <c r="M96" i="161"/>
  <c r="R96" i="161"/>
  <c r="H96" i="161"/>
  <c r="O28" i="161"/>
  <c r="I42" i="161"/>
  <c r="I45" i="161" s="1"/>
  <c r="R42" i="161"/>
  <c r="L59" i="161"/>
  <c r="F59" i="161"/>
  <c r="Q59" i="161" s="1"/>
  <c r="O59" i="161"/>
  <c r="H59" i="161"/>
  <c r="P59" i="161"/>
  <c r="G59" i="161"/>
  <c r="K59" i="161"/>
  <c r="J6" i="161"/>
  <c r="J7" i="161"/>
  <c r="K10" i="161"/>
  <c r="N26" i="161"/>
  <c r="L30" i="161"/>
  <c r="Q30" i="161" s="1"/>
  <c r="D36" i="161"/>
  <c r="D51" i="161"/>
  <c r="N54" i="161"/>
  <c r="I59" i="161"/>
  <c r="D80" i="161"/>
  <c r="L52" i="161"/>
  <c r="F52" i="161"/>
  <c r="M52" i="161" s="1"/>
  <c r="K52" i="161"/>
  <c r="J52" i="161"/>
  <c r="G52" i="161"/>
  <c r="H68" i="161"/>
  <c r="R68" i="161" s="1"/>
  <c r="K6" i="161"/>
  <c r="K7" i="161"/>
  <c r="D14" i="161"/>
  <c r="D16" i="161"/>
  <c r="I52" i="161"/>
  <c r="J59" i="161"/>
  <c r="D62" i="161"/>
  <c r="D70" i="161"/>
  <c r="D74" i="161"/>
  <c r="D81" i="161"/>
  <c r="O6" i="161"/>
  <c r="I6" i="161"/>
  <c r="L6" i="161"/>
  <c r="M7" i="161"/>
  <c r="G7" i="161"/>
  <c r="L7" i="161"/>
  <c r="P10" i="161"/>
  <c r="J10" i="161"/>
  <c r="M10" i="161"/>
  <c r="G10" i="161"/>
  <c r="N10" i="161"/>
  <c r="J26" i="161"/>
  <c r="P26" i="161"/>
  <c r="H26" i="161"/>
  <c r="M26" i="161"/>
  <c r="O30" i="161"/>
  <c r="I30" i="161"/>
  <c r="K30" i="161"/>
  <c r="N30" i="161"/>
  <c r="G30" i="161"/>
  <c r="P30" i="161"/>
  <c r="J46" i="161"/>
  <c r="J47" i="161" s="1"/>
  <c r="P54" i="161"/>
  <c r="J54" i="161"/>
  <c r="M54" i="161"/>
  <c r="F54" i="161"/>
  <c r="Q54" i="161" s="1"/>
  <c r="R54" i="161" s="1"/>
  <c r="H54" i="161"/>
  <c r="L54" i="161"/>
  <c r="M59" i="161"/>
  <c r="D82" i="161"/>
  <c r="D109" i="161"/>
  <c r="D97" i="161" s="1"/>
  <c r="D103" i="161"/>
  <c r="D93" i="161"/>
  <c r="D90" i="161"/>
  <c r="D67" i="161"/>
  <c r="D105" i="161"/>
  <c r="D99" i="161"/>
  <c r="D92" i="161"/>
  <c r="D89" i="161"/>
  <c r="D66" i="161"/>
  <c r="D43" i="161"/>
  <c r="D107" i="161"/>
  <c r="D91" i="161"/>
  <c r="D76" i="161"/>
  <c r="D69" i="161"/>
  <c r="D65" i="161"/>
  <c r="D63" i="161"/>
  <c r="D49" i="161"/>
  <c r="D29" i="161"/>
  <c r="D17" i="161"/>
  <c r="D100" i="161"/>
  <c r="D78" i="161"/>
  <c r="D64" i="161"/>
  <c r="D56" i="161"/>
  <c r="D50" i="161"/>
  <c r="D13" i="161"/>
  <c r="D12" i="161"/>
  <c r="D104" i="161"/>
  <c r="D95" i="161" s="1"/>
  <c r="D83" i="161"/>
  <c r="D72" i="161"/>
  <c r="D61" i="161"/>
  <c r="D57" i="161"/>
  <c r="D53" i="161"/>
  <c r="D44" i="161"/>
  <c r="D45" i="161" s="1"/>
  <c r="D33" i="161"/>
  <c r="D11" i="161"/>
  <c r="D8" i="161"/>
  <c r="D5" i="161"/>
  <c r="D2" i="161"/>
  <c r="D3" i="161"/>
  <c r="D4" i="161"/>
  <c r="F6" i="161"/>
  <c r="Q6" i="161" s="1"/>
  <c r="M6" i="161"/>
  <c r="F7" i="161"/>
  <c r="N7" i="161"/>
  <c r="F10" i="161"/>
  <c r="O10" i="161"/>
  <c r="F26" i="161"/>
  <c r="D27" i="161"/>
  <c r="F30" i="161"/>
  <c r="F46" i="161"/>
  <c r="F47" i="161" s="1"/>
  <c r="Q47" i="161" s="1"/>
  <c r="G54" i="161"/>
  <c r="D55" i="161"/>
  <c r="N59" i="161"/>
  <c r="D73" i="161"/>
  <c r="D102" i="161"/>
  <c r="P28" i="160"/>
  <c r="J28" i="160"/>
  <c r="L28" i="160"/>
  <c r="O28" i="160"/>
  <c r="I28" i="160"/>
  <c r="F28" i="160"/>
  <c r="Q28" i="160" s="1"/>
  <c r="N28" i="160"/>
  <c r="H28" i="160"/>
  <c r="M28" i="160"/>
  <c r="G28" i="160"/>
  <c r="K28" i="160"/>
  <c r="D62" i="160"/>
  <c r="D14" i="160"/>
  <c r="D16" i="160"/>
  <c r="D109" i="160"/>
  <c r="D97" i="160" s="1"/>
  <c r="D103" i="160"/>
  <c r="D93" i="160"/>
  <c r="D90" i="160"/>
  <c r="D67" i="160"/>
  <c r="D108" i="160"/>
  <c r="D102" i="160"/>
  <c r="D74" i="160"/>
  <c r="D58" i="160"/>
  <c r="D55" i="160"/>
  <c r="D53" i="160"/>
  <c r="D50" i="160"/>
  <c r="D44" i="160"/>
  <c r="D42" i="160"/>
  <c r="D33" i="160"/>
  <c r="D107" i="160"/>
  <c r="D101" i="160"/>
  <c r="D91" i="160"/>
  <c r="D83" i="160"/>
  <c r="D81" i="160"/>
  <c r="D72" i="160"/>
  <c r="D70" i="160"/>
  <c r="D68" i="160"/>
  <c r="D65" i="160"/>
  <c r="D61" i="160"/>
  <c r="D46" i="160"/>
  <c r="D106" i="160"/>
  <c r="D96" i="160" s="1"/>
  <c r="D100" i="160"/>
  <c r="D75" i="160"/>
  <c r="D63" i="160"/>
  <c r="D60" i="160"/>
  <c r="D57" i="160"/>
  <c r="D54" i="160"/>
  <c r="D51" i="160"/>
  <c r="D105" i="160"/>
  <c r="D99" i="160"/>
  <c r="D92" i="160"/>
  <c r="D89" i="160"/>
  <c r="D66" i="160"/>
  <c r="D43" i="160"/>
  <c r="D82" i="160"/>
  <c r="D32" i="160"/>
  <c r="D10" i="160"/>
  <c r="D7" i="160"/>
  <c r="D4" i="160"/>
  <c r="D78" i="160"/>
  <c r="D73" i="160"/>
  <c r="D2" i="160"/>
  <c r="D80" i="160"/>
  <c r="D36" i="160"/>
  <c r="D30" i="160"/>
  <c r="D27" i="160"/>
  <c r="D26" i="160"/>
  <c r="D24" i="160"/>
  <c r="D13" i="160"/>
  <c r="D12" i="160"/>
  <c r="D49" i="160"/>
  <c r="D8" i="160"/>
  <c r="D5" i="160"/>
  <c r="D104" i="160"/>
  <c r="D69" i="160"/>
  <c r="D64" i="160"/>
  <c r="D59" i="160"/>
  <c r="D9" i="160"/>
  <c r="D6" i="160"/>
  <c r="D3" i="160"/>
  <c r="D11" i="160"/>
  <c r="D56" i="160"/>
  <c r="D29" i="160"/>
  <c r="D17" i="160"/>
  <c r="D15" i="160"/>
  <c r="D31" i="160"/>
  <c r="D52" i="160"/>
  <c r="D76" i="160"/>
  <c r="R40" i="160"/>
  <c r="P16" i="159"/>
  <c r="J16" i="159"/>
  <c r="N16" i="159"/>
  <c r="H16" i="159"/>
  <c r="M16" i="159"/>
  <c r="G16" i="159"/>
  <c r="L16" i="159"/>
  <c r="F16" i="159"/>
  <c r="R16" i="159" s="1"/>
  <c r="K16" i="159"/>
  <c r="I16" i="159"/>
  <c r="Q16" i="159" s="1"/>
  <c r="O16" i="159"/>
  <c r="I53" i="159"/>
  <c r="H53" i="159"/>
  <c r="M53" i="159"/>
  <c r="F53" i="159"/>
  <c r="L53" i="159"/>
  <c r="J53" i="159"/>
  <c r="G53" i="159"/>
  <c r="R53" i="159" s="1"/>
  <c r="L66" i="159"/>
  <c r="F66" i="159"/>
  <c r="I66" i="159"/>
  <c r="G66" i="159"/>
  <c r="J66" i="159"/>
  <c r="H66" i="159"/>
  <c r="F72" i="159"/>
  <c r="R72" i="159"/>
  <c r="R83" i="159"/>
  <c r="F89" i="159"/>
  <c r="J4" i="159"/>
  <c r="J8" i="159"/>
  <c r="K14" i="159"/>
  <c r="L27" i="159"/>
  <c r="L28" i="159"/>
  <c r="K53" i="159"/>
  <c r="K66" i="159"/>
  <c r="F83" i="159"/>
  <c r="O5" i="159"/>
  <c r="I5" i="159"/>
  <c r="M5" i="159"/>
  <c r="G5" i="159"/>
  <c r="L5" i="159"/>
  <c r="F5" i="159"/>
  <c r="Q5" i="159" s="1"/>
  <c r="H67" i="159"/>
  <c r="F67" i="159"/>
  <c r="K67" i="159"/>
  <c r="M67" i="159" s="1"/>
  <c r="J67" i="159"/>
  <c r="I67" i="159"/>
  <c r="D106" i="159"/>
  <c r="D96" i="159" s="1"/>
  <c r="D100" i="159"/>
  <c r="D75" i="159"/>
  <c r="D63" i="159"/>
  <c r="D60" i="159"/>
  <c r="D57" i="159"/>
  <c r="D54" i="159"/>
  <c r="D51" i="159"/>
  <c r="D104" i="159"/>
  <c r="D92" i="159"/>
  <c r="D80" i="159"/>
  <c r="D73" i="159"/>
  <c r="D70" i="159"/>
  <c r="D65" i="159"/>
  <c r="D49" i="159"/>
  <c r="D42" i="159"/>
  <c r="D36" i="159"/>
  <c r="D33" i="159"/>
  <c r="D32" i="159"/>
  <c r="D29" i="159"/>
  <c r="D109" i="159"/>
  <c r="D97" i="159" s="1"/>
  <c r="D102" i="159"/>
  <c r="D69" i="159"/>
  <c r="D64" i="159"/>
  <c r="D61" i="159"/>
  <c r="D59" i="159"/>
  <c r="D58" i="159"/>
  <c r="D31" i="159"/>
  <c r="D99" i="159"/>
  <c r="D91" i="159"/>
  <c r="D82" i="159"/>
  <c r="D68" i="159"/>
  <c r="D46" i="159"/>
  <c r="D44" i="159"/>
  <c r="D10" i="159"/>
  <c r="D7" i="159"/>
  <c r="D108" i="159"/>
  <c r="D107" i="159"/>
  <c r="D90" i="159"/>
  <c r="D81" i="159"/>
  <c r="D9" i="159"/>
  <c r="D6" i="159"/>
  <c r="D3" i="159"/>
  <c r="D105" i="159"/>
  <c r="D74" i="159"/>
  <c r="D55" i="159"/>
  <c r="D50" i="159"/>
  <c r="D30" i="159"/>
  <c r="D26" i="159"/>
  <c r="D17" i="159"/>
  <c r="D15" i="159"/>
  <c r="H5" i="159"/>
  <c r="D12" i="159"/>
  <c r="D13" i="159"/>
  <c r="D24" i="159"/>
  <c r="R40" i="159"/>
  <c r="D52" i="159"/>
  <c r="D62" i="159"/>
  <c r="G67" i="159"/>
  <c r="R67" i="159" s="1"/>
  <c r="D76" i="159"/>
  <c r="D103" i="159"/>
  <c r="O4" i="159"/>
  <c r="I4" i="159"/>
  <c r="N4" i="159"/>
  <c r="H4" i="159"/>
  <c r="M4" i="159"/>
  <c r="J5" i="159"/>
  <c r="P14" i="159"/>
  <c r="R14" i="159" s="1"/>
  <c r="J14" i="159"/>
  <c r="N14" i="159"/>
  <c r="H14" i="159"/>
  <c r="M14" i="159"/>
  <c r="G14" i="159"/>
  <c r="Q14" i="159"/>
  <c r="O27" i="159"/>
  <c r="I27" i="159"/>
  <c r="K27" i="159"/>
  <c r="P27" i="159"/>
  <c r="H27" i="159"/>
  <c r="N27" i="159"/>
  <c r="G27" i="159"/>
  <c r="M28" i="159"/>
  <c r="G28" i="159"/>
  <c r="K28" i="159"/>
  <c r="P28" i="159"/>
  <c r="I28" i="159"/>
  <c r="O28" i="159"/>
  <c r="H28" i="159"/>
  <c r="F43" i="159"/>
  <c r="F45" i="159" s="1"/>
  <c r="R43" i="159"/>
  <c r="M56" i="159"/>
  <c r="G56" i="159"/>
  <c r="N56" i="159"/>
  <c r="F56" i="159"/>
  <c r="Q56" i="159" s="1"/>
  <c r="K56" i="159"/>
  <c r="H56" i="159"/>
  <c r="O56" i="159"/>
  <c r="L56" i="159"/>
  <c r="L67" i="159"/>
  <c r="F11" i="159"/>
  <c r="R11" i="159" s="1"/>
  <c r="F4" i="159"/>
  <c r="P4" i="159"/>
  <c r="K5" i="159"/>
  <c r="O8" i="159"/>
  <c r="I8" i="159"/>
  <c r="M8" i="159"/>
  <c r="G8" i="159"/>
  <c r="Q8" i="159" s="1"/>
  <c r="L8" i="159"/>
  <c r="F8" i="159"/>
  <c r="R8" i="159" s="1"/>
  <c r="F14" i="159"/>
  <c r="F27" i="159"/>
  <c r="Q27" i="159" s="1"/>
  <c r="F28" i="159"/>
  <c r="I56" i="159"/>
  <c r="N78" i="159"/>
  <c r="H78" i="159"/>
  <c r="R78" i="159"/>
  <c r="O28" i="158"/>
  <c r="I28" i="158"/>
  <c r="N28" i="158"/>
  <c r="H28" i="158"/>
  <c r="M28" i="158"/>
  <c r="G28" i="158"/>
  <c r="R40" i="158"/>
  <c r="I51" i="158"/>
  <c r="D5" i="158"/>
  <c r="K8" i="158"/>
  <c r="G10" i="158"/>
  <c r="D11" i="158"/>
  <c r="F16" i="158"/>
  <c r="Q16" i="158" s="1"/>
  <c r="F28" i="158"/>
  <c r="D36" i="158"/>
  <c r="D75" i="158"/>
  <c r="P4" i="158"/>
  <c r="R4" i="158" s="1"/>
  <c r="J4" i="158"/>
  <c r="O4" i="158"/>
  <c r="I4" i="158"/>
  <c r="N4" i="158"/>
  <c r="H4" i="158"/>
  <c r="Q4" i="158"/>
  <c r="I8" i="158"/>
  <c r="K4" i="158"/>
  <c r="D7" i="158"/>
  <c r="J28" i="158"/>
  <c r="D56" i="158"/>
  <c r="N8" i="158"/>
  <c r="H8" i="158"/>
  <c r="M8" i="158"/>
  <c r="G8" i="158"/>
  <c r="L8" i="158"/>
  <c r="F8" i="158"/>
  <c r="Q8" i="158" s="1"/>
  <c r="P10" i="158"/>
  <c r="J10" i="158"/>
  <c r="O10" i="158"/>
  <c r="I10" i="158"/>
  <c r="N10" i="158"/>
  <c r="H10" i="158"/>
  <c r="H51" i="158"/>
  <c r="G51" i="158"/>
  <c r="R51" i="158" s="1"/>
  <c r="L51" i="158"/>
  <c r="M51" i="158" s="1"/>
  <c r="F51" i="158"/>
  <c r="J51" i="158"/>
  <c r="F4" i="158"/>
  <c r="J8" i="158"/>
  <c r="F10" i="158"/>
  <c r="O16" i="158"/>
  <c r="I16" i="158"/>
  <c r="N16" i="158"/>
  <c r="H16" i="158"/>
  <c r="M16" i="158"/>
  <c r="G16" i="158"/>
  <c r="D109" i="158"/>
  <c r="D97" i="158" s="1"/>
  <c r="D103" i="158"/>
  <c r="D93" i="158"/>
  <c r="D90" i="158"/>
  <c r="D67" i="158"/>
  <c r="D108" i="158"/>
  <c r="D102" i="158"/>
  <c r="D74" i="158"/>
  <c r="D58" i="158"/>
  <c r="D55" i="158"/>
  <c r="D53" i="158"/>
  <c r="D50" i="158"/>
  <c r="D44" i="158"/>
  <c r="D42" i="158"/>
  <c r="D33" i="158"/>
  <c r="D107" i="158"/>
  <c r="D101" i="158"/>
  <c r="D91" i="158"/>
  <c r="D83" i="158"/>
  <c r="D81" i="158"/>
  <c r="D72" i="158"/>
  <c r="D70" i="158"/>
  <c r="D68" i="158"/>
  <c r="D65" i="158"/>
  <c r="D61" i="158"/>
  <c r="D46" i="158"/>
  <c r="D105" i="158"/>
  <c r="D99" i="158"/>
  <c r="D94" i="158" s="1"/>
  <c r="D92" i="158"/>
  <c r="D89" i="158"/>
  <c r="D66" i="158"/>
  <c r="D43" i="158"/>
  <c r="D73" i="158"/>
  <c r="D49" i="158"/>
  <c r="D32" i="158"/>
  <c r="D30" i="158"/>
  <c r="D27" i="158"/>
  <c r="D26" i="158"/>
  <c r="D24" i="158"/>
  <c r="D13" i="158"/>
  <c r="D12" i="158"/>
  <c r="D78" i="158"/>
  <c r="D82" i="158"/>
  <c r="D54" i="158"/>
  <c r="D9" i="158"/>
  <c r="D6" i="158"/>
  <c r="D3" i="158"/>
  <c r="D63" i="158"/>
  <c r="D76" i="158"/>
  <c r="D69" i="158"/>
  <c r="D64" i="158"/>
  <c r="D62" i="158"/>
  <c r="D59" i="158"/>
  <c r="D52" i="158"/>
  <c r="D29" i="158"/>
  <c r="D17" i="158"/>
  <c r="D15" i="158"/>
  <c r="D106" i="158"/>
  <c r="D96" i="158" s="1"/>
  <c r="D80" i="158"/>
  <c r="D60" i="158"/>
  <c r="L4" i="158"/>
  <c r="P8" i="158"/>
  <c r="L10" i="158"/>
  <c r="D14" i="158"/>
  <c r="K16" i="158"/>
  <c r="K28" i="158"/>
  <c r="D31" i="158"/>
  <c r="D57" i="158"/>
  <c r="D104" i="158"/>
  <c r="D95" i="158" s="1"/>
  <c r="F80" i="157"/>
  <c r="R80" i="157" s="1"/>
  <c r="L29" i="157"/>
  <c r="F29" i="157"/>
  <c r="J29" i="157"/>
  <c r="N29" i="157"/>
  <c r="G29" i="157"/>
  <c r="Q29" i="157" s="1"/>
  <c r="G12" i="157"/>
  <c r="K26" i="157"/>
  <c r="P26" i="157"/>
  <c r="H26" i="157"/>
  <c r="M26" i="157"/>
  <c r="H29" i="157"/>
  <c r="P30" i="157"/>
  <c r="J30" i="157"/>
  <c r="K30" i="157"/>
  <c r="N30" i="157"/>
  <c r="G30" i="157"/>
  <c r="O30" i="157"/>
  <c r="F54" i="157"/>
  <c r="N55" i="157"/>
  <c r="H55" i="157"/>
  <c r="O55" i="157"/>
  <c r="G55" i="157"/>
  <c r="K55" i="157"/>
  <c r="P55" i="157"/>
  <c r="F55" i="157"/>
  <c r="F67" i="157"/>
  <c r="R69" i="157"/>
  <c r="G75" i="157"/>
  <c r="I6" i="157"/>
  <c r="J7" i="157"/>
  <c r="J8" i="157"/>
  <c r="H12" i="157"/>
  <c r="D13" i="157"/>
  <c r="D17" i="157"/>
  <c r="F26" i="157"/>
  <c r="Q26" i="157" s="1"/>
  <c r="D27" i="157"/>
  <c r="D37" i="157" s="1"/>
  <c r="I29" i="157"/>
  <c r="F30" i="157"/>
  <c r="R30" i="157" s="1"/>
  <c r="Q30" i="157"/>
  <c r="D44" i="157"/>
  <c r="I54" i="157"/>
  <c r="I55" i="157"/>
  <c r="D58" i="157"/>
  <c r="K75" i="157"/>
  <c r="N12" i="157"/>
  <c r="G67" i="157"/>
  <c r="M67" i="157" s="1"/>
  <c r="H67" i="157"/>
  <c r="I67" i="157"/>
  <c r="L67" i="157"/>
  <c r="M9" i="157"/>
  <c r="G9" i="157"/>
  <c r="P9" i="157"/>
  <c r="J9" i="157"/>
  <c r="N9" i="157"/>
  <c r="L24" i="157"/>
  <c r="I26" i="157"/>
  <c r="K29" i="157"/>
  <c r="H30" i="157"/>
  <c r="L31" i="157"/>
  <c r="O31" i="157"/>
  <c r="H31" i="157"/>
  <c r="K31" i="157"/>
  <c r="P31" i="157"/>
  <c r="G31" i="157"/>
  <c r="J55" i="157"/>
  <c r="L59" i="157"/>
  <c r="F59" i="157"/>
  <c r="Q59" i="157" s="1"/>
  <c r="P59" i="157"/>
  <c r="I59" i="157"/>
  <c r="O59" i="157"/>
  <c r="G59" i="157"/>
  <c r="R59" i="157" s="1"/>
  <c r="K59" i="157"/>
  <c r="I65" i="157"/>
  <c r="F65" i="157"/>
  <c r="K65" i="157"/>
  <c r="G65" i="157"/>
  <c r="M65" i="157" s="1"/>
  <c r="K67" i="157"/>
  <c r="L74" i="157"/>
  <c r="F74" i="157"/>
  <c r="M74" i="157" s="1"/>
  <c r="H74" i="157"/>
  <c r="G74" i="157"/>
  <c r="I74" i="157"/>
  <c r="R81" i="157"/>
  <c r="F81" i="157"/>
  <c r="H96" i="157"/>
  <c r="M96" i="157" s="1"/>
  <c r="P54" i="157"/>
  <c r="J54" i="157"/>
  <c r="N54" i="157"/>
  <c r="G54" i="157"/>
  <c r="H54" i="157"/>
  <c r="Q54" i="157" s="1"/>
  <c r="L54" i="157"/>
  <c r="H75" i="157"/>
  <c r="J75" i="157"/>
  <c r="F75" i="157"/>
  <c r="M75" i="157" s="1"/>
  <c r="I75" i="157"/>
  <c r="P6" i="157"/>
  <c r="J6" i="157"/>
  <c r="L6" i="157"/>
  <c r="L8" i="157"/>
  <c r="F8" i="157"/>
  <c r="M8" i="157"/>
  <c r="F9" i="157"/>
  <c r="O9" i="157"/>
  <c r="N28" i="157"/>
  <c r="H28" i="157"/>
  <c r="J28" i="157"/>
  <c r="M28" i="157"/>
  <c r="F28" i="157"/>
  <c r="P28" i="157"/>
  <c r="M29" i="157"/>
  <c r="I30" i="157"/>
  <c r="F31" i="157"/>
  <c r="Q31" i="157" s="1"/>
  <c r="P32" i="157"/>
  <c r="J32" i="157"/>
  <c r="O32" i="157"/>
  <c r="H32" i="157"/>
  <c r="N32" i="157"/>
  <c r="F32" i="157"/>
  <c r="K32" i="157"/>
  <c r="J51" i="157"/>
  <c r="H51" i="157"/>
  <c r="M51" i="157" s="1"/>
  <c r="L51" i="157"/>
  <c r="G51" i="157"/>
  <c r="M54" i="157"/>
  <c r="L55" i="157"/>
  <c r="H59" i="157"/>
  <c r="H65" i="157"/>
  <c r="J74" i="157"/>
  <c r="L12" i="157"/>
  <c r="F12" i="157"/>
  <c r="I12" i="157"/>
  <c r="O12" i="157" s="1"/>
  <c r="P29" i="157"/>
  <c r="N7" i="157"/>
  <c r="H7" i="157"/>
  <c r="L7" i="157"/>
  <c r="K12" i="157"/>
  <c r="F24" i="157"/>
  <c r="J26" i="157"/>
  <c r="D109" i="157"/>
  <c r="D97" i="157" s="1"/>
  <c r="D103" i="157"/>
  <c r="D93" i="157"/>
  <c r="D90" i="157"/>
  <c r="D105" i="157"/>
  <c r="D99" i="157"/>
  <c r="D92" i="157"/>
  <c r="D89" i="157"/>
  <c r="D66" i="157"/>
  <c r="D43" i="157"/>
  <c r="D107" i="157"/>
  <c r="D91" i="157"/>
  <c r="D76" i="157"/>
  <c r="D68" i="157"/>
  <c r="D62" i="157"/>
  <c r="D52" i="157"/>
  <c r="D46" i="157"/>
  <c r="D100" i="157"/>
  <c r="D78" i="157"/>
  <c r="D64" i="157"/>
  <c r="D56" i="157"/>
  <c r="D50" i="157"/>
  <c r="D49" i="157"/>
  <c r="D42" i="157"/>
  <c r="D10" i="157"/>
  <c r="D104" i="157"/>
  <c r="D95" i="157" s="1"/>
  <c r="D83" i="157"/>
  <c r="D84" i="157" s="1"/>
  <c r="D72" i="157"/>
  <c r="D70" i="157"/>
  <c r="D63" i="157"/>
  <c r="D61" i="157"/>
  <c r="D57" i="157"/>
  <c r="D53" i="157"/>
  <c r="D33" i="157"/>
  <c r="D15" i="157"/>
  <c r="D3" i="157"/>
  <c r="D4" i="157"/>
  <c r="D5" i="157"/>
  <c r="F6" i="157"/>
  <c r="M6" i="157"/>
  <c r="F7" i="157"/>
  <c r="Q7" i="157" s="1"/>
  <c r="M7" i="157"/>
  <c r="G8" i="157"/>
  <c r="Q8" i="157" s="1"/>
  <c r="N8" i="157"/>
  <c r="H9" i="157"/>
  <c r="Q9" i="157"/>
  <c r="R11" i="157"/>
  <c r="M12" i="157"/>
  <c r="D14" i="157"/>
  <c r="D16" i="157"/>
  <c r="R24" i="157"/>
  <c r="N26" i="157"/>
  <c r="G28" i="157"/>
  <c r="Q28" i="157" s="1"/>
  <c r="O29" i="157"/>
  <c r="L30" i="157"/>
  <c r="I31" i="157"/>
  <c r="G32" i="157"/>
  <c r="D36" i="157"/>
  <c r="F51" i="157"/>
  <c r="O54" i="157"/>
  <c r="M55" i="157"/>
  <c r="J59" i="157"/>
  <c r="J65" i="157"/>
  <c r="D73" i="157"/>
  <c r="K74" i="157"/>
  <c r="R82" i="157"/>
  <c r="D102" i="157"/>
  <c r="L6" i="156"/>
  <c r="K12" i="156"/>
  <c r="D37" i="156"/>
  <c r="P62" i="156"/>
  <c r="J62" i="156"/>
  <c r="O62" i="156"/>
  <c r="I62" i="156"/>
  <c r="N62" i="156"/>
  <c r="H62" i="156"/>
  <c r="M62" i="156"/>
  <c r="G62" i="156"/>
  <c r="L62" i="156"/>
  <c r="F62" i="156"/>
  <c r="Q62" i="156" s="1"/>
  <c r="K62" i="156"/>
  <c r="P3" i="156"/>
  <c r="J3" i="156"/>
  <c r="O3" i="156"/>
  <c r="I3" i="156"/>
  <c r="N3" i="156"/>
  <c r="H3" i="156"/>
  <c r="M3" i="156"/>
  <c r="G3" i="156"/>
  <c r="K9" i="156"/>
  <c r="P56" i="156"/>
  <c r="J56" i="156"/>
  <c r="O56" i="156"/>
  <c r="I56" i="156"/>
  <c r="N56" i="156"/>
  <c r="H56" i="156"/>
  <c r="M56" i="156"/>
  <c r="G56" i="156"/>
  <c r="L56" i="156"/>
  <c r="F56" i="156"/>
  <c r="Q56" i="156" s="1"/>
  <c r="K56" i="156"/>
  <c r="F3" i="156"/>
  <c r="O13" i="156"/>
  <c r="I13" i="156"/>
  <c r="N13" i="156"/>
  <c r="H13" i="156"/>
  <c r="M13" i="156"/>
  <c r="G13" i="156"/>
  <c r="Q13" i="156" s="1"/>
  <c r="L13" i="156"/>
  <c r="F13" i="156"/>
  <c r="P6" i="156"/>
  <c r="J6" i="156"/>
  <c r="O6" i="156"/>
  <c r="I6" i="156"/>
  <c r="N6" i="156"/>
  <c r="H6" i="156"/>
  <c r="M6" i="156"/>
  <c r="G6" i="156"/>
  <c r="J52" i="156"/>
  <c r="I52" i="156"/>
  <c r="H52" i="156"/>
  <c r="M52" i="156"/>
  <c r="G52" i="156"/>
  <c r="L52" i="156"/>
  <c r="F52" i="156"/>
  <c r="R52" i="156" s="1"/>
  <c r="K52" i="156"/>
  <c r="F6" i="156"/>
  <c r="Q6" i="156" s="1"/>
  <c r="I12" i="156"/>
  <c r="N12" i="156"/>
  <c r="H12" i="156"/>
  <c r="M12" i="156"/>
  <c r="G12" i="156"/>
  <c r="L12" i="156"/>
  <c r="F12" i="156"/>
  <c r="J76" i="156"/>
  <c r="I76" i="156"/>
  <c r="H76" i="156"/>
  <c r="M76" i="156" s="1"/>
  <c r="G76" i="156"/>
  <c r="L76" i="156"/>
  <c r="F76" i="156"/>
  <c r="K76" i="156"/>
  <c r="K6" i="156"/>
  <c r="P9" i="156"/>
  <c r="J9" i="156"/>
  <c r="O9" i="156"/>
  <c r="I9" i="156"/>
  <c r="N9" i="156"/>
  <c r="H9" i="156"/>
  <c r="M9" i="156"/>
  <c r="G9" i="156"/>
  <c r="J12" i="156"/>
  <c r="K27" i="156"/>
  <c r="R78" i="156"/>
  <c r="N78" i="156"/>
  <c r="H78" i="156"/>
  <c r="D4" i="156"/>
  <c r="D7" i="156"/>
  <c r="D10" i="156"/>
  <c r="F24" i="156"/>
  <c r="R24" i="156" s="1"/>
  <c r="F26" i="156"/>
  <c r="N26" i="156"/>
  <c r="F27" i="156"/>
  <c r="L27" i="156"/>
  <c r="F30" i="156"/>
  <c r="Q30" i="156" s="1"/>
  <c r="L30" i="156"/>
  <c r="J49" i="156"/>
  <c r="I49" i="156"/>
  <c r="H49" i="156"/>
  <c r="G49" i="156"/>
  <c r="L49" i="156"/>
  <c r="F49" i="156"/>
  <c r="D109" i="156"/>
  <c r="D97" i="156" s="1"/>
  <c r="D103" i="156"/>
  <c r="D93" i="156"/>
  <c r="D90" i="156"/>
  <c r="D67" i="156"/>
  <c r="D108" i="156"/>
  <c r="D102" i="156"/>
  <c r="D74" i="156"/>
  <c r="D58" i="156"/>
  <c r="D55" i="156"/>
  <c r="D53" i="156"/>
  <c r="D50" i="156"/>
  <c r="D71" i="156" s="1"/>
  <c r="D44" i="156"/>
  <c r="D42" i="156"/>
  <c r="D33" i="156"/>
  <c r="D107" i="156"/>
  <c r="D101" i="156"/>
  <c r="D91" i="156"/>
  <c r="D83" i="156"/>
  <c r="D81" i="156"/>
  <c r="D72" i="156"/>
  <c r="D70" i="156"/>
  <c r="D68" i="156"/>
  <c r="D65" i="156"/>
  <c r="D61" i="156"/>
  <c r="D46" i="156"/>
  <c r="D106" i="156"/>
  <c r="D96" i="156" s="1"/>
  <c r="D100" i="156"/>
  <c r="D75" i="156"/>
  <c r="D63" i="156"/>
  <c r="D60" i="156"/>
  <c r="D57" i="156"/>
  <c r="D54" i="156"/>
  <c r="D51" i="156"/>
  <c r="D105" i="156"/>
  <c r="D99" i="156"/>
  <c r="D92" i="156"/>
  <c r="D89" i="156"/>
  <c r="D66" i="156"/>
  <c r="D43" i="156"/>
  <c r="D14" i="156"/>
  <c r="D16" i="156"/>
  <c r="L24" i="156"/>
  <c r="H26" i="156"/>
  <c r="O26" i="156"/>
  <c r="G27" i="156"/>
  <c r="M27" i="156"/>
  <c r="D28" i="156"/>
  <c r="G30" i="156"/>
  <c r="M30" i="156"/>
  <c r="D31" i="156"/>
  <c r="R40" i="156"/>
  <c r="D59" i="156"/>
  <c r="D64" i="156"/>
  <c r="D69" i="156"/>
  <c r="D104" i="156"/>
  <c r="M26" i="156"/>
  <c r="J73" i="156"/>
  <c r="I73" i="156"/>
  <c r="H73" i="156"/>
  <c r="G73" i="156"/>
  <c r="L73" i="156"/>
  <c r="F73" i="156"/>
  <c r="D2" i="156"/>
  <c r="D5" i="156"/>
  <c r="D8" i="156"/>
  <c r="D11" i="156"/>
  <c r="I26" i="156"/>
  <c r="P26" i="156"/>
  <c r="H27" i="156"/>
  <c r="N27" i="156"/>
  <c r="H30" i="156"/>
  <c r="N30" i="156"/>
  <c r="D36" i="156"/>
  <c r="D80" i="156"/>
  <c r="K30" i="156"/>
  <c r="D15" i="156"/>
  <c r="D17" i="156"/>
  <c r="J26" i="156"/>
  <c r="Q26" i="156"/>
  <c r="I27" i="156"/>
  <c r="D29" i="156"/>
  <c r="I30" i="156"/>
  <c r="D32" i="156"/>
  <c r="D82" i="156"/>
  <c r="P13" i="155"/>
  <c r="J13" i="155"/>
  <c r="F13" i="155"/>
  <c r="O13" i="155"/>
  <c r="I13" i="155"/>
  <c r="N13" i="155"/>
  <c r="H13" i="155"/>
  <c r="L13" i="155"/>
  <c r="M13" i="155"/>
  <c r="G13" i="155"/>
  <c r="K30" i="155"/>
  <c r="K13" i="155"/>
  <c r="P27" i="155"/>
  <c r="J27" i="155"/>
  <c r="F27" i="155"/>
  <c r="O27" i="155"/>
  <c r="I27" i="155"/>
  <c r="N27" i="155"/>
  <c r="H27" i="155"/>
  <c r="L27" i="155"/>
  <c r="M27" i="155"/>
  <c r="G27" i="155"/>
  <c r="F24" i="155"/>
  <c r="R24" i="155"/>
  <c r="L24" i="155"/>
  <c r="J12" i="155"/>
  <c r="I12" i="155"/>
  <c r="N12" i="155"/>
  <c r="H12" i="155"/>
  <c r="F12" i="155"/>
  <c r="O12" i="155" s="1"/>
  <c r="M12" i="155"/>
  <c r="G12" i="155"/>
  <c r="L12" i="155"/>
  <c r="K12" i="155"/>
  <c r="R15" i="155"/>
  <c r="K26" i="155"/>
  <c r="N26" i="155"/>
  <c r="J26" i="155"/>
  <c r="P26" i="155"/>
  <c r="I26" i="155"/>
  <c r="F26" i="155"/>
  <c r="O26" i="155"/>
  <c r="H26" i="155"/>
  <c r="P30" i="155"/>
  <c r="J30" i="155"/>
  <c r="F30" i="155"/>
  <c r="O30" i="155"/>
  <c r="I30" i="155"/>
  <c r="N30" i="155"/>
  <c r="H30" i="155"/>
  <c r="L30" i="155"/>
  <c r="M30" i="155"/>
  <c r="G30" i="155"/>
  <c r="Q30" i="155" s="1"/>
  <c r="J49" i="155"/>
  <c r="I49" i="155"/>
  <c r="H49" i="155"/>
  <c r="G49" i="155"/>
  <c r="L49" i="155"/>
  <c r="F49" i="155"/>
  <c r="K62" i="155"/>
  <c r="D109" i="155"/>
  <c r="D97" i="155" s="1"/>
  <c r="D103" i="155"/>
  <c r="D93" i="155"/>
  <c r="D90" i="155"/>
  <c r="D67" i="155"/>
  <c r="D108" i="155"/>
  <c r="D102" i="155"/>
  <c r="D74" i="155"/>
  <c r="D58" i="155"/>
  <c r="D55" i="155"/>
  <c r="D53" i="155"/>
  <c r="D50" i="155"/>
  <c r="D44" i="155"/>
  <c r="D42" i="155"/>
  <c r="D33" i="155"/>
  <c r="D107" i="155"/>
  <c r="D101" i="155"/>
  <c r="D91" i="155"/>
  <c r="D83" i="155"/>
  <c r="D81" i="155"/>
  <c r="D72" i="155"/>
  <c r="D70" i="155"/>
  <c r="D68" i="155"/>
  <c r="D65" i="155"/>
  <c r="D61" i="155"/>
  <c r="D46" i="155"/>
  <c r="D106" i="155"/>
  <c r="D96" i="155" s="1"/>
  <c r="D100" i="155"/>
  <c r="D75" i="155"/>
  <c r="D63" i="155"/>
  <c r="D60" i="155"/>
  <c r="D57" i="155"/>
  <c r="D54" i="155"/>
  <c r="D51" i="155"/>
  <c r="D105" i="155"/>
  <c r="D99" i="155"/>
  <c r="D94" i="155" s="1"/>
  <c r="D92" i="155"/>
  <c r="D89" i="155"/>
  <c r="D66" i="155"/>
  <c r="D43" i="155"/>
  <c r="H3" i="155"/>
  <c r="N3" i="155"/>
  <c r="F4" i="155"/>
  <c r="Q4" i="155" s="1"/>
  <c r="L4" i="155"/>
  <c r="H6" i="155"/>
  <c r="N6" i="155"/>
  <c r="F7" i="155"/>
  <c r="Q7" i="155" s="1"/>
  <c r="L7" i="155"/>
  <c r="H9" i="155"/>
  <c r="N9" i="155"/>
  <c r="F10" i="155"/>
  <c r="Q10" i="155" s="1"/>
  <c r="L10" i="155"/>
  <c r="D14" i="155"/>
  <c r="D16" i="155"/>
  <c r="I17" i="155"/>
  <c r="Q17" i="155" s="1"/>
  <c r="O17" i="155"/>
  <c r="D28" i="155"/>
  <c r="I29" i="155"/>
  <c r="O29" i="155"/>
  <c r="D31" i="155"/>
  <c r="K49" i="155"/>
  <c r="D56" i="155"/>
  <c r="J52" i="155"/>
  <c r="M52" i="155" s="1"/>
  <c r="I52" i="155"/>
  <c r="H52" i="155"/>
  <c r="G52" i="155"/>
  <c r="L52" i="155"/>
  <c r="F52" i="155"/>
  <c r="R52" i="155" s="1"/>
  <c r="N78" i="155"/>
  <c r="R78" i="155" s="1"/>
  <c r="H78" i="155"/>
  <c r="D2" i="155"/>
  <c r="I3" i="155"/>
  <c r="O3" i="155"/>
  <c r="G4" i="155"/>
  <c r="M4" i="155"/>
  <c r="D5" i="155"/>
  <c r="I6" i="155"/>
  <c r="O6" i="155"/>
  <c r="G7" i="155"/>
  <c r="M7" i="155"/>
  <c r="D8" i="155"/>
  <c r="D25" i="155" s="1"/>
  <c r="I9" i="155"/>
  <c r="O9" i="155"/>
  <c r="G10" i="155"/>
  <c r="R10" i="155" s="1"/>
  <c r="M10" i="155"/>
  <c r="D11" i="155"/>
  <c r="J17" i="155"/>
  <c r="P17" i="155"/>
  <c r="J29" i="155"/>
  <c r="P29" i="155"/>
  <c r="R40" i="155"/>
  <c r="D59" i="155"/>
  <c r="D64" i="155"/>
  <c r="D69" i="155"/>
  <c r="D104" i="155"/>
  <c r="D95" i="155" s="1"/>
  <c r="P62" i="155"/>
  <c r="J62" i="155"/>
  <c r="O62" i="155"/>
  <c r="I62" i="155"/>
  <c r="N62" i="155"/>
  <c r="H62" i="155"/>
  <c r="M62" i="155"/>
  <c r="G62" i="155"/>
  <c r="L62" i="155"/>
  <c r="F62" i="155"/>
  <c r="J73" i="155"/>
  <c r="I73" i="155"/>
  <c r="H73" i="155"/>
  <c r="G73" i="155"/>
  <c r="L73" i="155"/>
  <c r="F73" i="155"/>
  <c r="H4" i="155"/>
  <c r="N4" i="155"/>
  <c r="H7" i="155"/>
  <c r="N7" i="155"/>
  <c r="H10" i="155"/>
  <c r="N10" i="155"/>
  <c r="K17" i="155"/>
  <c r="K29" i="155"/>
  <c r="Q29" i="155"/>
  <c r="N32" i="155"/>
  <c r="H32" i="155"/>
  <c r="M32" i="155"/>
  <c r="G32" i="155"/>
  <c r="Q32" i="155" s="1"/>
  <c r="L32" i="155"/>
  <c r="K32" i="155"/>
  <c r="P32" i="155"/>
  <c r="J32" i="155"/>
  <c r="L36" i="155"/>
  <c r="F36" i="155"/>
  <c r="R36" i="155" s="1"/>
  <c r="F80" i="155"/>
  <c r="R80" i="155" s="1"/>
  <c r="J76" i="155"/>
  <c r="I76" i="155"/>
  <c r="H76" i="155"/>
  <c r="G76" i="155"/>
  <c r="L76" i="155"/>
  <c r="F76" i="155"/>
  <c r="K4" i="155"/>
  <c r="K7" i="155"/>
  <c r="K10" i="155"/>
  <c r="K3" i="155"/>
  <c r="I4" i="155"/>
  <c r="K6" i="155"/>
  <c r="I7" i="155"/>
  <c r="K9" i="155"/>
  <c r="I10" i="155"/>
  <c r="F17" i="155"/>
  <c r="L17" i="155"/>
  <c r="F29" i="155"/>
  <c r="R29" i="155" s="1"/>
  <c r="L29" i="155"/>
  <c r="F32" i="155"/>
  <c r="F82" i="155"/>
  <c r="R82" i="155" s="1"/>
  <c r="P5" i="154"/>
  <c r="J5" i="154"/>
  <c r="I5" i="154"/>
  <c r="O5" i="154"/>
  <c r="H5" i="154"/>
  <c r="N5" i="154"/>
  <c r="G5" i="154"/>
  <c r="M5" i="154"/>
  <c r="F5" i="154"/>
  <c r="P6" i="154"/>
  <c r="J6" i="154"/>
  <c r="N6" i="154"/>
  <c r="H6" i="154"/>
  <c r="K6" i="154"/>
  <c r="I6" i="154"/>
  <c r="G6" i="154"/>
  <c r="O6" i="154"/>
  <c r="F6" i="154"/>
  <c r="Q6" i="154" s="1"/>
  <c r="R72" i="154"/>
  <c r="F72" i="154"/>
  <c r="L6" i="154"/>
  <c r="N46" i="154"/>
  <c r="N47" i="154" s="1"/>
  <c r="D47" i="154"/>
  <c r="J46" i="154"/>
  <c r="J47" i="154" s="1"/>
  <c r="L5" i="154"/>
  <c r="H50" i="154"/>
  <c r="G50" i="154"/>
  <c r="J50" i="154"/>
  <c r="F50" i="154"/>
  <c r="R50" i="154" s="1"/>
  <c r="M50" i="154"/>
  <c r="K50" i="154"/>
  <c r="L50" i="154"/>
  <c r="F24" i="154"/>
  <c r="K5" i="154"/>
  <c r="L49" i="154"/>
  <c r="F49" i="154"/>
  <c r="R49" i="154" s="1"/>
  <c r="J49" i="154"/>
  <c r="K49" i="154"/>
  <c r="H49" i="154"/>
  <c r="M49" i="154" s="1"/>
  <c r="I49" i="154"/>
  <c r="G49" i="154"/>
  <c r="R15" i="154"/>
  <c r="I50" i="154"/>
  <c r="N78" i="154"/>
  <c r="F63" i="154"/>
  <c r="L4" i="154"/>
  <c r="F4" i="154"/>
  <c r="M4" i="154"/>
  <c r="G62" i="154"/>
  <c r="F3" i="154"/>
  <c r="M3" i="154"/>
  <c r="G4" i="154"/>
  <c r="N4" i="154"/>
  <c r="K7" i="154"/>
  <c r="G8" i="154"/>
  <c r="K9" i="154"/>
  <c r="N10" i="154"/>
  <c r="H10" i="154"/>
  <c r="R10" i="154"/>
  <c r="L10" i="154"/>
  <c r="F10" i="154"/>
  <c r="Q10" i="154" s="1"/>
  <c r="O10" i="154"/>
  <c r="F12" i="154"/>
  <c r="O29" i="154"/>
  <c r="I29" i="154"/>
  <c r="P29" i="154"/>
  <c r="H29" i="154"/>
  <c r="M29" i="154"/>
  <c r="F29" i="154"/>
  <c r="Q29" i="154" s="1"/>
  <c r="L30" i="154"/>
  <c r="L52" i="154"/>
  <c r="F52" i="154"/>
  <c r="I52" i="154"/>
  <c r="M52" i="154" s="1"/>
  <c r="G52" i="154"/>
  <c r="L56" i="154"/>
  <c r="F56" i="154"/>
  <c r="K56" i="154"/>
  <c r="J56" i="154"/>
  <c r="P56" i="154"/>
  <c r="H56" i="154"/>
  <c r="F64" i="154"/>
  <c r="R64" i="154"/>
  <c r="R68" i="154"/>
  <c r="L62" i="154"/>
  <c r="F62" i="154"/>
  <c r="P62" i="154"/>
  <c r="I62" i="154"/>
  <c r="K62" i="154"/>
  <c r="H62" i="154"/>
  <c r="L8" i="154"/>
  <c r="F8" i="154"/>
  <c r="P8" i="154"/>
  <c r="J8" i="154"/>
  <c r="N8" i="154"/>
  <c r="N12" i="154"/>
  <c r="N63" i="154"/>
  <c r="R63" i="154" s="1"/>
  <c r="G3" i="154"/>
  <c r="H4" i="154"/>
  <c r="O4" i="154"/>
  <c r="H8" i="154"/>
  <c r="O13" i="154"/>
  <c r="I13" i="154"/>
  <c r="M13" i="154"/>
  <c r="G13" i="154"/>
  <c r="N13" i="154"/>
  <c r="O17" i="154"/>
  <c r="I17" i="154"/>
  <c r="P17" i="154"/>
  <c r="H17" i="154"/>
  <c r="Q17" i="154" s="1"/>
  <c r="M17" i="154"/>
  <c r="F17" i="154"/>
  <c r="M62" i="154"/>
  <c r="G65" i="154"/>
  <c r="I65" i="154"/>
  <c r="L65" i="154"/>
  <c r="J65" i="154"/>
  <c r="F65" i="154"/>
  <c r="M65" i="154" s="1"/>
  <c r="N3" i="154"/>
  <c r="H3" i="154"/>
  <c r="L3" i="154"/>
  <c r="O12" i="154"/>
  <c r="I12" i="154"/>
  <c r="M12" i="154"/>
  <c r="R12" i="154" s="1"/>
  <c r="G12" i="154"/>
  <c r="H78" i="154"/>
  <c r="R78" i="154"/>
  <c r="I3" i="154"/>
  <c r="P3" i="154"/>
  <c r="I4" i="154"/>
  <c r="P4" i="154"/>
  <c r="N7" i="154"/>
  <c r="H7" i="154"/>
  <c r="R7" i="154"/>
  <c r="L7" i="154"/>
  <c r="F7" i="154"/>
  <c r="Q7" i="154" s="1"/>
  <c r="O7" i="154"/>
  <c r="I8" i="154"/>
  <c r="P9" i="154"/>
  <c r="J9" i="154"/>
  <c r="N9" i="154"/>
  <c r="H9" i="154"/>
  <c r="M9" i="154"/>
  <c r="J12" i="154"/>
  <c r="M30" i="154"/>
  <c r="G30" i="154"/>
  <c r="P30" i="154"/>
  <c r="I30" i="154"/>
  <c r="N30" i="154"/>
  <c r="F30" i="154"/>
  <c r="Q30" i="154" s="1"/>
  <c r="N62" i="154"/>
  <c r="F70" i="154"/>
  <c r="F91" i="154"/>
  <c r="D109" i="154"/>
  <c r="D97" i="154" s="1"/>
  <c r="D103" i="154"/>
  <c r="D93" i="154"/>
  <c r="D90" i="154"/>
  <c r="D67" i="154"/>
  <c r="D105" i="154"/>
  <c r="D99" i="154"/>
  <c r="D92" i="154"/>
  <c r="D89" i="154"/>
  <c r="D66" i="154"/>
  <c r="D43" i="154"/>
  <c r="D108" i="154"/>
  <c r="D95" i="154" s="1"/>
  <c r="D100" i="154"/>
  <c r="D81" i="154"/>
  <c r="D61" i="154"/>
  <c r="D59" i="154"/>
  <c r="D58" i="154"/>
  <c r="D57" i="154"/>
  <c r="D51" i="154"/>
  <c r="D44" i="154"/>
  <c r="D36" i="154"/>
  <c r="D33" i="154"/>
  <c r="D32" i="154"/>
  <c r="D31" i="154"/>
  <c r="D28" i="154"/>
  <c r="D16" i="154"/>
  <c r="D14" i="154"/>
  <c r="D27" i="154"/>
  <c r="D55" i="154"/>
  <c r="D69" i="154"/>
  <c r="D75" i="154"/>
  <c r="D76" i="154"/>
  <c r="D83" i="154"/>
  <c r="D106" i="154"/>
  <c r="D96" i="154" s="1"/>
  <c r="J73" i="154"/>
  <c r="L73" i="154"/>
  <c r="F73" i="154"/>
  <c r="I73" i="154"/>
  <c r="L74" i="154"/>
  <c r="F74" i="154"/>
  <c r="H74" i="154"/>
  <c r="I74" i="154"/>
  <c r="F80" i="154"/>
  <c r="O26" i="154"/>
  <c r="H26" i="154"/>
  <c r="N26" i="154"/>
  <c r="H53" i="154"/>
  <c r="F53" i="154"/>
  <c r="M53" i="154" s="1"/>
  <c r="P54" i="154"/>
  <c r="J54" i="154"/>
  <c r="Q54" i="154" s="1"/>
  <c r="K54" i="154"/>
  <c r="M54" i="154"/>
  <c r="G73" i="154"/>
  <c r="G74" i="154"/>
  <c r="R80" i="154"/>
  <c r="K17" i="153"/>
  <c r="K29" i="153"/>
  <c r="N32" i="153"/>
  <c r="H32" i="153"/>
  <c r="M32" i="153"/>
  <c r="G32" i="153"/>
  <c r="L32" i="153"/>
  <c r="F32" i="153"/>
  <c r="Q32" i="153" s="1"/>
  <c r="K32" i="153"/>
  <c r="P32" i="153"/>
  <c r="O32" i="153"/>
  <c r="J32" i="153"/>
  <c r="Q92" i="153"/>
  <c r="L92" i="153" s="1"/>
  <c r="R92" i="153" s="1"/>
  <c r="O3" i="153"/>
  <c r="I3" i="153"/>
  <c r="N3" i="153"/>
  <c r="H3" i="153"/>
  <c r="M3" i="153"/>
  <c r="G3" i="153"/>
  <c r="L3" i="153"/>
  <c r="F3" i="153"/>
  <c r="K9" i="153"/>
  <c r="L17" i="153"/>
  <c r="L29" i="153"/>
  <c r="I32" i="153"/>
  <c r="P56" i="153"/>
  <c r="J56" i="153"/>
  <c r="O56" i="153"/>
  <c r="I56" i="153"/>
  <c r="N56" i="153"/>
  <c r="H56" i="153"/>
  <c r="M56" i="153"/>
  <c r="G56" i="153"/>
  <c r="F56" i="153"/>
  <c r="Q56" i="153" s="1"/>
  <c r="R56" i="153" s="1"/>
  <c r="L56" i="153"/>
  <c r="K56" i="153"/>
  <c r="K3" i="153"/>
  <c r="O6" i="153"/>
  <c r="I6" i="153"/>
  <c r="N6" i="153"/>
  <c r="H6" i="153"/>
  <c r="M6" i="153"/>
  <c r="G6" i="153"/>
  <c r="L6" i="153"/>
  <c r="F6" i="153"/>
  <c r="P29" i="153"/>
  <c r="J29" i="153"/>
  <c r="O29" i="153"/>
  <c r="I29" i="153"/>
  <c r="N29" i="153"/>
  <c r="H29" i="153"/>
  <c r="M29" i="153"/>
  <c r="G29" i="153"/>
  <c r="R43" i="153"/>
  <c r="F43" i="153"/>
  <c r="F45" i="153" s="1"/>
  <c r="H78" i="153"/>
  <c r="N78" i="153" s="1"/>
  <c r="R78" i="153" s="1"/>
  <c r="P17" i="153"/>
  <c r="J17" i="153"/>
  <c r="O17" i="153"/>
  <c r="I17" i="153"/>
  <c r="N17" i="153"/>
  <c r="H17" i="153"/>
  <c r="M17" i="153"/>
  <c r="G17" i="153"/>
  <c r="Q17" i="153" s="1"/>
  <c r="O9" i="153"/>
  <c r="I9" i="153"/>
  <c r="N9" i="153"/>
  <c r="H9" i="153"/>
  <c r="M9" i="153"/>
  <c r="G9" i="153"/>
  <c r="R9" i="153" s="1"/>
  <c r="L9" i="153"/>
  <c r="F9" i="153"/>
  <c r="Q9" i="153" s="1"/>
  <c r="F15" i="153"/>
  <c r="L15" i="153" s="1"/>
  <c r="R15" i="153" s="1"/>
  <c r="F17" i="153"/>
  <c r="F29" i="153"/>
  <c r="R80" i="153"/>
  <c r="F80" i="153"/>
  <c r="D12" i="153"/>
  <c r="D13" i="153"/>
  <c r="D24" i="153"/>
  <c r="D26" i="153"/>
  <c r="D27" i="153"/>
  <c r="D30" i="153"/>
  <c r="D52" i="153"/>
  <c r="D59" i="153"/>
  <c r="D62" i="153"/>
  <c r="D64" i="153"/>
  <c r="J66" i="153"/>
  <c r="D69" i="153"/>
  <c r="D76" i="153"/>
  <c r="D82" i="153"/>
  <c r="D4" i="153"/>
  <c r="D7" i="153"/>
  <c r="D10" i="153"/>
  <c r="D36" i="153"/>
  <c r="D109" i="153"/>
  <c r="D97" i="153" s="1"/>
  <c r="D103" i="153"/>
  <c r="D93" i="153"/>
  <c r="D90" i="153"/>
  <c r="D67" i="153"/>
  <c r="D108" i="153"/>
  <c r="D95" i="153" s="1"/>
  <c r="D102" i="153"/>
  <c r="D74" i="153"/>
  <c r="D58" i="153"/>
  <c r="D55" i="153"/>
  <c r="D53" i="153"/>
  <c r="D50" i="153"/>
  <c r="D44" i="153"/>
  <c r="D42" i="153"/>
  <c r="D33" i="153"/>
  <c r="D107" i="153"/>
  <c r="D101" i="153"/>
  <c r="D91" i="153"/>
  <c r="D83" i="153"/>
  <c r="D81" i="153"/>
  <c r="D72" i="153"/>
  <c r="D70" i="153"/>
  <c r="D68" i="153"/>
  <c r="D65" i="153"/>
  <c r="D61" i="153"/>
  <c r="D46" i="153"/>
  <c r="D106" i="153"/>
  <c r="D96" i="153" s="1"/>
  <c r="D100" i="153"/>
  <c r="D75" i="153"/>
  <c r="D63" i="153"/>
  <c r="D60" i="153"/>
  <c r="D57" i="153"/>
  <c r="D54" i="153"/>
  <c r="D51" i="153"/>
  <c r="D14" i="153"/>
  <c r="D16" i="153"/>
  <c r="D28" i="153"/>
  <c r="D31" i="153"/>
  <c r="D49" i="153"/>
  <c r="D73" i="153"/>
  <c r="I66" i="153"/>
  <c r="H66" i="153"/>
  <c r="M66" i="153"/>
  <c r="R66" i="153" s="1"/>
  <c r="G66" i="153"/>
  <c r="L66" i="153"/>
  <c r="F66" i="153"/>
  <c r="D2" i="153"/>
  <c r="D5" i="153"/>
  <c r="D8" i="153"/>
  <c r="D11" i="153"/>
  <c r="D89" i="153"/>
  <c r="D99" i="153"/>
  <c r="D94" i="153" s="1"/>
  <c r="F63" i="152"/>
  <c r="N63" i="152" s="1"/>
  <c r="L73" i="152"/>
  <c r="F73" i="152"/>
  <c r="M73" i="152" s="1"/>
  <c r="J73" i="152"/>
  <c r="H73" i="152"/>
  <c r="K73" i="152"/>
  <c r="G73" i="152"/>
  <c r="I73" i="152"/>
  <c r="M30" i="152"/>
  <c r="G30" i="152"/>
  <c r="N30" i="152"/>
  <c r="F30" i="152"/>
  <c r="R30" i="152" s="1"/>
  <c r="Q30" i="152"/>
  <c r="J30" i="152"/>
  <c r="L30" i="152"/>
  <c r="K30" i="152"/>
  <c r="I30" i="152"/>
  <c r="H30" i="152"/>
  <c r="O30" i="152"/>
  <c r="R81" i="152"/>
  <c r="F81" i="152"/>
  <c r="O17" i="152"/>
  <c r="I17" i="152"/>
  <c r="M17" i="152"/>
  <c r="F17" i="152"/>
  <c r="J17" i="152"/>
  <c r="L17" i="152"/>
  <c r="K17" i="152"/>
  <c r="H17" i="152"/>
  <c r="G17" i="152"/>
  <c r="O26" i="152"/>
  <c r="H26" i="152"/>
  <c r="K26" i="152"/>
  <c r="P26" i="152"/>
  <c r="F26" i="152"/>
  <c r="N26" i="152"/>
  <c r="M26" i="152"/>
  <c r="J26" i="152"/>
  <c r="I26" i="152"/>
  <c r="R40" i="152"/>
  <c r="H50" i="152"/>
  <c r="G50" i="152"/>
  <c r="F50" i="152"/>
  <c r="R50" i="152" s="1"/>
  <c r="K50" i="152"/>
  <c r="M50" i="152"/>
  <c r="L50" i="152"/>
  <c r="J50" i="152"/>
  <c r="I50" i="152"/>
  <c r="P54" i="152"/>
  <c r="J54" i="152"/>
  <c r="Q54" i="152" s="1"/>
  <c r="K54" i="152"/>
  <c r="I54" i="152"/>
  <c r="N54" i="152"/>
  <c r="F54" i="152"/>
  <c r="M54" i="152"/>
  <c r="L54" i="152"/>
  <c r="R54" i="152" s="1"/>
  <c r="H54" i="152"/>
  <c r="G54" i="152"/>
  <c r="H96" i="152"/>
  <c r="L92" i="149"/>
  <c r="R92" i="149" s="1"/>
  <c r="O13" i="152"/>
  <c r="I13" i="152"/>
  <c r="L13" i="152"/>
  <c r="F13" i="152"/>
  <c r="Q13" i="152" s="1"/>
  <c r="K13" i="152"/>
  <c r="J13" i="152"/>
  <c r="H13" i="152"/>
  <c r="P13" i="152"/>
  <c r="G13" i="152"/>
  <c r="P17" i="152"/>
  <c r="O54" i="152"/>
  <c r="L62" i="152"/>
  <c r="F62" i="152"/>
  <c r="Q62" i="152" s="1"/>
  <c r="P62" i="152"/>
  <c r="I62" i="152"/>
  <c r="H62" i="152"/>
  <c r="M62" i="152"/>
  <c r="O62" i="152"/>
  <c r="N62" i="152"/>
  <c r="K62" i="152"/>
  <c r="G62" i="152"/>
  <c r="J62" i="152"/>
  <c r="G67" i="152"/>
  <c r="K67" i="152"/>
  <c r="J67" i="152"/>
  <c r="F67" i="152"/>
  <c r="D9" i="152"/>
  <c r="D49" i="152"/>
  <c r="D56" i="152"/>
  <c r="H67" i="152"/>
  <c r="D70" i="152"/>
  <c r="D76" i="152"/>
  <c r="D80" i="152"/>
  <c r="D8" i="152"/>
  <c r="D11" i="152"/>
  <c r="D24" i="152"/>
  <c r="D53" i="152"/>
  <c r="I67" i="152"/>
  <c r="D109" i="152"/>
  <c r="D97" i="152" s="1"/>
  <c r="D103" i="152"/>
  <c r="D93" i="152"/>
  <c r="D90" i="152"/>
  <c r="D105" i="152"/>
  <c r="D99" i="152"/>
  <c r="D92" i="152"/>
  <c r="D89" i="152"/>
  <c r="D66" i="152"/>
  <c r="D43" i="152"/>
  <c r="D107" i="152"/>
  <c r="D91" i="152"/>
  <c r="D75" i="152"/>
  <c r="D69" i="152"/>
  <c r="D64" i="152"/>
  <c r="D61" i="152"/>
  <c r="D59" i="152"/>
  <c r="D58" i="152"/>
  <c r="D57" i="152"/>
  <c r="D51" i="152"/>
  <c r="D44" i="152"/>
  <c r="D36" i="152"/>
  <c r="D33" i="152"/>
  <c r="D32" i="152"/>
  <c r="D31" i="152"/>
  <c r="D28" i="152"/>
  <c r="D100" i="152"/>
  <c r="D78" i="152"/>
  <c r="D65" i="152"/>
  <c r="D55" i="152"/>
  <c r="D27" i="152"/>
  <c r="D15" i="152"/>
  <c r="D104" i="152"/>
  <c r="D95" i="152" s="1"/>
  <c r="D83" i="152"/>
  <c r="D68" i="152"/>
  <c r="D46" i="152"/>
  <c r="D42" i="152"/>
  <c r="D10" i="152"/>
  <c r="D7" i="152"/>
  <c r="D4" i="152"/>
  <c r="D5" i="152"/>
  <c r="D6" i="152"/>
  <c r="D14" i="152"/>
  <c r="D16" i="152"/>
  <c r="D52" i="152"/>
  <c r="D60" i="152"/>
  <c r="L67" i="152"/>
  <c r="D82" i="152"/>
  <c r="D101" i="152"/>
  <c r="D2" i="152"/>
  <c r="D3" i="152"/>
  <c r="D12" i="152"/>
  <c r="D29" i="152"/>
  <c r="D72" i="152"/>
  <c r="D74" i="152"/>
  <c r="D102" i="152"/>
  <c r="H78" i="151"/>
  <c r="F3" i="151"/>
  <c r="P3" i="151"/>
  <c r="J3" i="151"/>
  <c r="O3" i="151"/>
  <c r="I3" i="151"/>
  <c r="N3" i="151"/>
  <c r="H3" i="151"/>
  <c r="L3" i="151"/>
  <c r="M3" i="151"/>
  <c r="G3" i="151"/>
  <c r="N56" i="151"/>
  <c r="H56" i="151"/>
  <c r="L56" i="151"/>
  <c r="F56" i="151"/>
  <c r="P56" i="151"/>
  <c r="G56" i="151"/>
  <c r="K56" i="151"/>
  <c r="I56" i="151"/>
  <c r="O56" i="151"/>
  <c r="M56" i="151"/>
  <c r="J56" i="151"/>
  <c r="F82" i="151"/>
  <c r="R82" i="151"/>
  <c r="L57" i="151"/>
  <c r="F57" i="151"/>
  <c r="P57" i="151"/>
  <c r="J57" i="151"/>
  <c r="K57" i="151"/>
  <c r="H57" i="151"/>
  <c r="O57" i="151"/>
  <c r="G57" i="151"/>
  <c r="I57" i="151"/>
  <c r="N57" i="151"/>
  <c r="M57" i="151"/>
  <c r="K3" i="151"/>
  <c r="P6" i="151"/>
  <c r="J6" i="151"/>
  <c r="O6" i="151"/>
  <c r="I6" i="151"/>
  <c r="N6" i="151"/>
  <c r="H6" i="151"/>
  <c r="L6" i="151"/>
  <c r="F6" i="151"/>
  <c r="Q6" i="151" s="1"/>
  <c r="M6" i="151"/>
  <c r="G6" i="151"/>
  <c r="O27" i="151"/>
  <c r="I27" i="151"/>
  <c r="L27" i="151"/>
  <c r="F27" i="151"/>
  <c r="D4" i="151"/>
  <c r="D7" i="151"/>
  <c r="D9" i="151"/>
  <c r="G13" i="151"/>
  <c r="P13" i="151"/>
  <c r="G27" i="151"/>
  <c r="P27" i="151"/>
  <c r="D32" i="151"/>
  <c r="D33" i="151"/>
  <c r="G49" i="151"/>
  <c r="D109" i="151"/>
  <c r="D97" i="151" s="1"/>
  <c r="D103" i="151"/>
  <c r="D93" i="151"/>
  <c r="D90" i="151"/>
  <c r="D107" i="151"/>
  <c r="D101" i="151"/>
  <c r="D91" i="151"/>
  <c r="D83" i="151"/>
  <c r="D81" i="151"/>
  <c r="D72" i="151"/>
  <c r="D70" i="151"/>
  <c r="D68" i="151"/>
  <c r="D65" i="151"/>
  <c r="D61" i="151"/>
  <c r="D46" i="151"/>
  <c r="D105" i="151"/>
  <c r="D99" i="151"/>
  <c r="D92" i="151"/>
  <c r="D89" i="151"/>
  <c r="D66" i="151"/>
  <c r="D43" i="151"/>
  <c r="D108" i="151"/>
  <c r="D76" i="151"/>
  <c r="D67" i="151"/>
  <c r="D63" i="151"/>
  <c r="D60" i="151"/>
  <c r="D42" i="151"/>
  <c r="D29" i="151"/>
  <c r="D17" i="151"/>
  <c r="D15" i="151"/>
  <c r="D106" i="151"/>
  <c r="D96" i="151" s="1"/>
  <c r="D80" i="151"/>
  <c r="D104" i="151"/>
  <c r="D102" i="151"/>
  <c r="D73" i="151"/>
  <c r="D69" i="151"/>
  <c r="D64" i="151"/>
  <c r="D62" i="151"/>
  <c r="D59" i="151"/>
  <c r="D53" i="151"/>
  <c r="D52" i="151"/>
  <c r="D31" i="151"/>
  <c r="D10" i="151"/>
  <c r="D11" i="151"/>
  <c r="H13" i="151"/>
  <c r="H27" i="151"/>
  <c r="D36" i="151"/>
  <c r="D100" i="151"/>
  <c r="H49" i="151"/>
  <c r="L49" i="151"/>
  <c r="F49" i="151"/>
  <c r="R49" i="151" s="1"/>
  <c r="M49" i="151"/>
  <c r="I49" i="151"/>
  <c r="D2" i="151"/>
  <c r="D5" i="151"/>
  <c r="D8" i="151"/>
  <c r="D14" i="151"/>
  <c r="D16" i="151"/>
  <c r="J27" i="151"/>
  <c r="D28" i="151"/>
  <c r="K49" i="151"/>
  <c r="D51" i="151"/>
  <c r="D58" i="151"/>
  <c r="D74" i="151"/>
  <c r="O13" i="151"/>
  <c r="I13" i="151"/>
  <c r="Q13" i="151" s="1"/>
  <c r="L13" i="151"/>
  <c r="F13" i="151"/>
  <c r="N13" i="151"/>
  <c r="N27" i="151"/>
  <c r="D12" i="151"/>
  <c r="K13" i="151"/>
  <c r="D24" i="151"/>
  <c r="D26" i="151"/>
  <c r="K27" i="151"/>
  <c r="D30" i="151"/>
  <c r="D44" i="151"/>
  <c r="D50" i="151"/>
  <c r="D54" i="151"/>
  <c r="D55" i="151"/>
  <c r="D75" i="151"/>
  <c r="O5" i="150"/>
  <c r="I5" i="150"/>
  <c r="N5" i="150"/>
  <c r="H5" i="150"/>
  <c r="M5" i="150"/>
  <c r="G5" i="150"/>
  <c r="N57" i="150"/>
  <c r="H57" i="150"/>
  <c r="M57" i="150"/>
  <c r="G57" i="150"/>
  <c r="J57" i="150"/>
  <c r="I57" i="150"/>
  <c r="O57" i="150"/>
  <c r="L57" i="150"/>
  <c r="K57" i="150"/>
  <c r="F5" i="150"/>
  <c r="Q5" i="150" s="1"/>
  <c r="D109" i="150"/>
  <c r="D97" i="150" s="1"/>
  <c r="D103" i="150"/>
  <c r="D93" i="150"/>
  <c r="D90" i="150"/>
  <c r="D67" i="150"/>
  <c r="D108" i="150"/>
  <c r="D102" i="150"/>
  <c r="D74" i="150"/>
  <c r="D58" i="150"/>
  <c r="D55" i="150"/>
  <c r="D53" i="150"/>
  <c r="D50" i="150"/>
  <c r="D44" i="150"/>
  <c r="D42" i="150"/>
  <c r="D33" i="150"/>
  <c r="D100" i="150"/>
  <c r="D82" i="150"/>
  <c r="D72" i="150"/>
  <c r="D70" i="150"/>
  <c r="D66" i="150"/>
  <c r="D65" i="150"/>
  <c r="D30" i="150"/>
  <c r="D27" i="150"/>
  <c r="D26" i="150"/>
  <c r="D24" i="150"/>
  <c r="D13" i="150"/>
  <c r="D107" i="150"/>
  <c r="D99" i="150"/>
  <c r="D91" i="150"/>
  <c r="D89" i="150"/>
  <c r="D81" i="150"/>
  <c r="D56" i="150"/>
  <c r="D54" i="150"/>
  <c r="D105" i="150"/>
  <c r="D92" i="150"/>
  <c r="D80" i="150"/>
  <c r="D75" i="150"/>
  <c r="D64" i="150"/>
  <c r="D51" i="150"/>
  <c r="D28" i="150"/>
  <c r="D16" i="150"/>
  <c r="D14" i="150"/>
  <c r="D10" i="150"/>
  <c r="D7" i="150"/>
  <c r="D4" i="150"/>
  <c r="D104" i="150"/>
  <c r="D83" i="150"/>
  <c r="D12" i="150"/>
  <c r="D61" i="150"/>
  <c r="D101" i="150"/>
  <c r="D78" i="150"/>
  <c r="D76" i="150"/>
  <c r="D69" i="150"/>
  <c r="D63" i="150"/>
  <c r="D62" i="150"/>
  <c r="D52" i="150"/>
  <c r="D31" i="150"/>
  <c r="D29" i="150"/>
  <c r="D17" i="150"/>
  <c r="D15" i="150"/>
  <c r="D9" i="150"/>
  <c r="D6" i="150"/>
  <c r="D3" i="150"/>
  <c r="D68" i="150"/>
  <c r="J5" i="150"/>
  <c r="F43" i="150"/>
  <c r="F45" i="150" s="1"/>
  <c r="P57" i="150"/>
  <c r="D88" i="149"/>
  <c r="D2" i="150"/>
  <c r="K5" i="150"/>
  <c r="D8" i="150"/>
  <c r="D49" i="150"/>
  <c r="R11" i="150"/>
  <c r="J46" i="150"/>
  <c r="J47" i="150" s="1"/>
  <c r="F46" i="150"/>
  <c r="F47" i="150" s="1"/>
  <c r="D47" i="150"/>
  <c r="N46" i="150"/>
  <c r="N47" i="150" s="1"/>
  <c r="F57" i="150"/>
  <c r="Q57" i="150" s="1"/>
  <c r="J73" i="150"/>
  <c r="I73" i="150"/>
  <c r="L73" i="150"/>
  <c r="K73" i="150"/>
  <c r="H73" i="150"/>
  <c r="G73" i="150"/>
  <c r="F73" i="150"/>
  <c r="L5" i="150"/>
  <c r="D106" i="150"/>
  <c r="D96" i="150" s="1"/>
  <c r="P5" i="150"/>
  <c r="N32" i="150"/>
  <c r="H32" i="150"/>
  <c r="M32" i="150"/>
  <c r="G32" i="150"/>
  <c r="J32" i="150"/>
  <c r="R32" i="150" s="1"/>
  <c r="Q32" i="150"/>
  <c r="I32" i="150"/>
  <c r="P32" i="150"/>
  <c r="O32" i="150"/>
  <c r="L32" i="150"/>
  <c r="L36" i="150"/>
  <c r="R36" i="150" s="1"/>
  <c r="P59" i="150"/>
  <c r="J59" i="150"/>
  <c r="O59" i="150"/>
  <c r="I59" i="150"/>
  <c r="H59" i="150"/>
  <c r="R59" i="150" s="1"/>
  <c r="G59" i="150"/>
  <c r="M59" i="150"/>
  <c r="F59" i="150"/>
  <c r="Q59" i="150" s="1"/>
  <c r="L59" i="150"/>
  <c r="K59" i="150"/>
  <c r="R40" i="150"/>
  <c r="L91" i="149"/>
  <c r="R91" i="149" s="1"/>
  <c r="G77" i="149"/>
  <c r="F16" i="149"/>
  <c r="L16" i="149"/>
  <c r="G16" i="149"/>
  <c r="M16" i="149"/>
  <c r="I16" i="149"/>
  <c r="O16" i="149"/>
  <c r="K16" i="149"/>
  <c r="N16" i="149"/>
  <c r="P16" i="149"/>
  <c r="H16" i="149"/>
  <c r="D94" i="149"/>
  <c r="H96" i="149"/>
  <c r="L89" i="149"/>
  <c r="N63" i="149"/>
  <c r="R59" i="149"/>
  <c r="R40" i="149"/>
  <c r="G7" i="149"/>
  <c r="M7" i="149"/>
  <c r="H7" i="149"/>
  <c r="N7" i="149"/>
  <c r="J7" i="149"/>
  <c r="P7" i="149"/>
  <c r="F7" i="149"/>
  <c r="I7" i="149"/>
  <c r="L7" i="149"/>
  <c r="K7" i="149"/>
  <c r="O7" i="149"/>
  <c r="F36" i="149"/>
  <c r="L36" i="149" s="1"/>
  <c r="F74" i="149"/>
  <c r="L74" i="149"/>
  <c r="G74" i="149"/>
  <c r="H74" i="149"/>
  <c r="J74" i="149"/>
  <c r="F28" i="149"/>
  <c r="L28" i="149"/>
  <c r="G28" i="149"/>
  <c r="M28" i="149"/>
  <c r="I28" i="149"/>
  <c r="O28" i="149"/>
  <c r="K28" i="149"/>
  <c r="N28" i="149"/>
  <c r="P28" i="149"/>
  <c r="H28" i="149"/>
  <c r="Q28" i="149" s="1"/>
  <c r="P95" i="149"/>
  <c r="R72" i="149"/>
  <c r="F52" i="149"/>
  <c r="L52" i="149"/>
  <c r="G52" i="149"/>
  <c r="I52" i="149"/>
  <c r="H52" i="149"/>
  <c r="J52" i="149"/>
  <c r="K52" i="149"/>
  <c r="F84" i="149"/>
  <c r="R84" i="149" s="1"/>
  <c r="H75" i="149"/>
  <c r="I75" i="149"/>
  <c r="J75" i="149"/>
  <c r="F75" i="149"/>
  <c r="L75" i="149"/>
  <c r="R70" i="149"/>
  <c r="D47" i="149"/>
  <c r="F46" i="149"/>
  <c r="J46" i="149"/>
  <c r="J47" i="149" s="1"/>
  <c r="N46" i="149"/>
  <c r="N47" i="149" s="1"/>
  <c r="F56" i="149"/>
  <c r="Q56" i="149" s="1"/>
  <c r="L56" i="149"/>
  <c r="G56" i="149"/>
  <c r="M56" i="149"/>
  <c r="I56" i="149"/>
  <c r="O56" i="149"/>
  <c r="H56" i="149"/>
  <c r="J56" i="149"/>
  <c r="K56" i="149"/>
  <c r="P56" i="149"/>
  <c r="K95" i="149"/>
  <c r="F95" i="149"/>
  <c r="L95" i="149"/>
  <c r="G95" i="149"/>
  <c r="M95" i="149"/>
  <c r="I95" i="149"/>
  <c r="O95" i="149"/>
  <c r="R63" i="149"/>
  <c r="J95" i="149"/>
  <c r="R78" i="149"/>
  <c r="K74" i="149"/>
  <c r="K77" i="149" s="1"/>
  <c r="L70" i="149"/>
  <c r="M66" i="149"/>
  <c r="R66" i="149" s="1"/>
  <c r="D77" i="149"/>
  <c r="I74" i="149"/>
  <c r="H77" i="149"/>
  <c r="N56" i="149"/>
  <c r="J28" i="149"/>
  <c r="J16" i="149"/>
  <c r="I3" i="149"/>
  <c r="O3" i="149"/>
  <c r="J3" i="149"/>
  <c r="P3" i="149"/>
  <c r="F3" i="149"/>
  <c r="L3" i="149"/>
  <c r="N3" i="149"/>
  <c r="G3" i="149"/>
  <c r="K3" i="149"/>
  <c r="I6" i="149"/>
  <c r="O6" i="149"/>
  <c r="J6" i="149"/>
  <c r="P6" i="149"/>
  <c r="F6" i="149"/>
  <c r="L6" i="149"/>
  <c r="M90" i="149"/>
  <c r="L76" i="149"/>
  <c r="F76" i="149"/>
  <c r="L73" i="149"/>
  <c r="M73" i="149" s="1"/>
  <c r="G67" i="149"/>
  <c r="I65" i="149"/>
  <c r="L62" i="149"/>
  <c r="Q62" i="149" s="1"/>
  <c r="F49" i="149"/>
  <c r="L49" i="149"/>
  <c r="G49" i="149"/>
  <c r="I49" i="149"/>
  <c r="J31" i="149"/>
  <c r="J14" i="149"/>
  <c r="D10" i="149"/>
  <c r="M6" i="149"/>
  <c r="D4" i="149"/>
  <c r="L67" i="149"/>
  <c r="H65" i="149"/>
  <c r="D9" i="149"/>
  <c r="K6" i="149"/>
  <c r="F31" i="149"/>
  <c r="L31" i="149"/>
  <c r="G31" i="149"/>
  <c r="M31" i="149"/>
  <c r="I31" i="149"/>
  <c r="O31" i="149"/>
  <c r="F14" i="149"/>
  <c r="L14" i="149"/>
  <c r="G14" i="149"/>
  <c r="M14" i="149"/>
  <c r="I14" i="149"/>
  <c r="O14" i="149"/>
  <c r="H6" i="149"/>
  <c r="D2" i="149"/>
  <c r="D5" i="149"/>
  <c r="D8" i="149"/>
  <c r="D11" i="149"/>
  <c r="F11" i="149" s="1"/>
  <c r="R11" i="149" s="1"/>
  <c r="D43" i="149"/>
  <c r="F43" i="149" s="1"/>
  <c r="D15" i="149"/>
  <c r="D17" i="149"/>
  <c r="D29" i="149"/>
  <c r="D32" i="149"/>
  <c r="D51" i="149"/>
  <c r="D54" i="149"/>
  <c r="D57" i="149"/>
  <c r="D12" i="149"/>
  <c r="D13" i="149"/>
  <c r="D24" i="149"/>
  <c r="D26" i="149"/>
  <c r="D27" i="149"/>
  <c r="D30" i="149"/>
  <c r="D33" i="149"/>
  <c r="D42" i="149"/>
  <c r="D44" i="149"/>
  <c r="L44" i="149" s="1"/>
  <c r="D50" i="149"/>
  <c r="D53" i="149"/>
  <c r="D55" i="149"/>
  <c r="D58" i="149"/>
  <c r="P56" i="148"/>
  <c r="J56" i="148"/>
  <c r="O56" i="148"/>
  <c r="I56" i="148"/>
  <c r="N56" i="148"/>
  <c r="H56" i="148"/>
  <c r="Q56" i="148" s="1"/>
  <c r="L56" i="148"/>
  <c r="F56" i="148"/>
  <c r="K56" i="148"/>
  <c r="M56" i="148"/>
  <c r="G56" i="148"/>
  <c r="F63" i="148"/>
  <c r="N63" i="148" s="1"/>
  <c r="R24" i="148"/>
  <c r="I28" i="148"/>
  <c r="D30" i="148"/>
  <c r="D7" i="148"/>
  <c r="K10" i="148"/>
  <c r="F13" i="148"/>
  <c r="Q13" i="148" s="1"/>
  <c r="F24" i="148"/>
  <c r="J28" i="148"/>
  <c r="D36" i="148"/>
  <c r="O4" i="148"/>
  <c r="I4" i="148"/>
  <c r="N4" i="148"/>
  <c r="H4" i="148"/>
  <c r="M4" i="148"/>
  <c r="G4" i="148"/>
  <c r="F80" i="148"/>
  <c r="D84" i="148"/>
  <c r="F10" i="148"/>
  <c r="N16" i="148"/>
  <c r="H16" i="148"/>
  <c r="M16" i="148"/>
  <c r="G16" i="148"/>
  <c r="L16" i="148"/>
  <c r="F16" i="148"/>
  <c r="R16" i="148" s="1"/>
  <c r="Q16" i="148"/>
  <c r="J10" i="148"/>
  <c r="J12" i="148"/>
  <c r="I12" i="148"/>
  <c r="N12" i="148"/>
  <c r="H12" i="148"/>
  <c r="D109" i="148"/>
  <c r="D97" i="148" s="1"/>
  <c r="D103" i="148"/>
  <c r="D93" i="148"/>
  <c r="D90" i="148"/>
  <c r="D67" i="148"/>
  <c r="D108" i="148"/>
  <c r="D102" i="148"/>
  <c r="D74" i="148"/>
  <c r="D58" i="148"/>
  <c r="D55" i="148"/>
  <c r="D53" i="148"/>
  <c r="D50" i="148"/>
  <c r="D44" i="148"/>
  <c r="D42" i="148"/>
  <c r="D33" i="148"/>
  <c r="D107" i="148"/>
  <c r="D101" i="148"/>
  <c r="D91" i="148"/>
  <c r="D83" i="148"/>
  <c r="D81" i="148"/>
  <c r="D72" i="148"/>
  <c r="D70" i="148"/>
  <c r="D68" i="148"/>
  <c r="D65" i="148"/>
  <c r="D61" i="148"/>
  <c r="D46" i="148"/>
  <c r="D105" i="148"/>
  <c r="D99" i="148"/>
  <c r="D94" i="148" s="1"/>
  <c r="D92" i="148"/>
  <c r="D89" i="148"/>
  <c r="D66" i="148"/>
  <c r="D43" i="148"/>
  <c r="D100" i="148"/>
  <c r="D75" i="148"/>
  <c r="D57" i="148"/>
  <c r="D51" i="148"/>
  <c r="D9" i="148"/>
  <c r="D6" i="148"/>
  <c r="D3" i="148"/>
  <c r="D64" i="148"/>
  <c r="D62" i="148"/>
  <c r="D73" i="148"/>
  <c r="D49" i="148"/>
  <c r="D29" i="148"/>
  <c r="D17" i="148"/>
  <c r="D15" i="148"/>
  <c r="D69" i="148"/>
  <c r="D59" i="148"/>
  <c r="D82" i="148"/>
  <c r="D54" i="148"/>
  <c r="D11" i="148"/>
  <c r="D8" i="148"/>
  <c r="D5" i="148"/>
  <c r="D2" i="148"/>
  <c r="D76" i="148"/>
  <c r="L4" i="148"/>
  <c r="G12" i="148"/>
  <c r="D14" i="148"/>
  <c r="K16" i="148"/>
  <c r="L24" i="148"/>
  <c r="D31" i="148"/>
  <c r="D32" i="148"/>
  <c r="D52" i="148"/>
  <c r="D60" i="148"/>
  <c r="D78" i="148"/>
  <c r="D104" i="148"/>
  <c r="D95" i="148" s="1"/>
  <c r="O10" i="148"/>
  <c r="I10" i="148"/>
  <c r="N10" i="148"/>
  <c r="H10" i="148"/>
  <c r="M10" i="148"/>
  <c r="G10" i="148"/>
  <c r="F4" i="148"/>
  <c r="Q4" i="148" s="1"/>
  <c r="N28" i="148"/>
  <c r="H28" i="148"/>
  <c r="M28" i="148"/>
  <c r="G28" i="148"/>
  <c r="L28" i="148"/>
  <c r="F28" i="148"/>
  <c r="Q28" i="148" s="1"/>
  <c r="J4" i="148"/>
  <c r="P13" i="148"/>
  <c r="J13" i="148"/>
  <c r="O13" i="148"/>
  <c r="I13" i="148"/>
  <c r="N13" i="148"/>
  <c r="H13" i="148"/>
  <c r="I16" i="148"/>
  <c r="R40" i="148"/>
  <c r="P4" i="148"/>
  <c r="P10" i="148"/>
  <c r="K12" i="148"/>
  <c r="K13" i="148"/>
  <c r="O16" i="148"/>
  <c r="D26" i="148"/>
  <c r="D27" i="148"/>
  <c r="O28" i="148"/>
  <c r="D106" i="148"/>
  <c r="D96" i="148" s="1"/>
  <c r="F80" i="147"/>
  <c r="F15" i="147"/>
  <c r="P62" i="147"/>
  <c r="J62" i="147"/>
  <c r="O62" i="147"/>
  <c r="I62" i="147"/>
  <c r="N62" i="147"/>
  <c r="H62" i="147"/>
  <c r="M62" i="147"/>
  <c r="G62" i="147"/>
  <c r="L62" i="147"/>
  <c r="F62" i="147"/>
  <c r="R62" i="147" s="1"/>
  <c r="D3" i="147"/>
  <c r="D6" i="147"/>
  <c r="D9" i="147"/>
  <c r="F17" i="147"/>
  <c r="Q17" i="147" s="1"/>
  <c r="R17" i="147" s="1"/>
  <c r="L17" i="147"/>
  <c r="F29" i="147"/>
  <c r="L29" i="147"/>
  <c r="D49" i="147"/>
  <c r="K62" i="147"/>
  <c r="D73" i="147"/>
  <c r="D78" i="147"/>
  <c r="D12" i="147"/>
  <c r="D13" i="147"/>
  <c r="G17" i="147"/>
  <c r="M17" i="147"/>
  <c r="D24" i="147"/>
  <c r="D26" i="147"/>
  <c r="D27" i="147"/>
  <c r="G29" i="147"/>
  <c r="M29" i="147"/>
  <c r="D30" i="147"/>
  <c r="D56" i="147"/>
  <c r="Q62" i="147"/>
  <c r="D4" i="147"/>
  <c r="D7" i="147"/>
  <c r="D10" i="147"/>
  <c r="H17" i="147"/>
  <c r="N17" i="147"/>
  <c r="H29" i="147"/>
  <c r="N29" i="147"/>
  <c r="R40" i="147"/>
  <c r="D59" i="147"/>
  <c r="D64" i="147"/>
  <c r="D69" i="147"/>
  <c r="D104" i="147"/>
  <c r="D95" i="147" s="1"/>
  <c r="K29" i="147"/>
  <c r="J76" i="147"/>
  <c r="I76" i="147"/>
  <c r="H76" i="147"/>
  <c r="M76" i="147"/>
  <c r="G76" i="147"/>
  <c r="L76" i="147"/>
  <c r="F76" i="147"/>
  <c r="R76" i="147" s="1"/>
  <c r="D14" i="147"/>
  <c r="D16" i="147"/>
  <c r="I17" i="147"/>
  <c r="O17" i="147"/>
  <c r="D28" i="147"/>
  <c r="I29" i="147"/>
  <c r="O29" i="147"/>
  <c r="D31" i="147"/>
  <c r="D36" i="147"/>
  <c r="K17" i="147"/>
  <c r="J52" i="147"/>
  <c r="I52" i="147"/>
  <c r="H52" i="147"/>
  <c r="G52" i="147"/>
  <c r="L52" i="147"/>
  <c r="F52" i="147"/>
  <c r="M52" i="147" s="1"/>
  <c r="D109" i="147"/>
  <c r="D97" i="147" s="1"/>
  <c r="D103" i="147"/>
  <c r="D93" i="147"/>
  <c r="D90" i="147"/>
  <c r="D67" i="147"/>
  <c r="D108" i="147"/>
  <c r="D102" i="147"/>
  <c r="D74" i="147"/>
  <c r="D58" i="147"/>
  <c r="D55" i="147"/>
  <c r="D53" i="147"/>
  <c r="D50" i="147"/>
  <c r="D44" i="147"/>
  <c r="D42" i="147"/>
  <c r="D33" i="147"/>
  <c r="D107" i="147"/>
  <c r="D101" i="147"/>
  <c r="D91" i="147"/>
  <c r="D83" i="147"/>
  <c r="D81" i="147"/>
  <c r="D72" i="147"/>
  <c r="D70" i="147"/>
  <c r="D68" i="147"/>
  <c r="D65" i="147"/>
  <c r="D61" i="147"/>
  <c r="D46" i="147"/>
  <c r="D106" i="147"/>
  <c r="D96" i="147" s="1"/>
  <c r="D100" i="147"/>
  <c r="D75" i="147"/>
  <c r="D63" i="147"/>
  <c r="D60" i="147"/>
  <c r="D57" i="147"/>
  <c r="D54" i="147"/>
  <c r="D51" i="147"/>
  <c r="D105" i="147"/>
  <c r="D99" i="147"/>
  <c r="D92" i="147"/>
  <c r="D89" i="147"/>
  <c r="D66" i="147"/>
  <c r="D43" i="147"/>
  <c r="D2" i="147"/>
  <c r="D5" i="147"/>
  <c r="D8" i="147"/>
  <c r="D11" i="147"/>
  <c r="J17" i="147"/>
  <c r="J29" i="147"/>
  <c r="D32" i="147"/>
  <c r="D82" i="147"/>
  <c r="N10" i="146"/>
  <c r="H10" i="146"/>
  <c r="K10" i="146"/>
  <c r="F10" i="146"/>
  <c r="J10" i="146"/>
  <c r="P10" i="146"/>
  <c r="I10" i="146"/>
  <c r="O10" i="146"/>
  <c r="G10" i="146"/>
  <c r="M10" i="146"/>
  <c r="P14" i="146"/>
  <c r="J14" i="146"/>
  <c r="Q14" i="146" s="1"/>
  <c r="R14" i="146" s="1"/>
  <c r="M14" i="146"/>
  <c r="G14" i="146"/>
  <c r="L14" i="146"/>
  <c r="O14" i="146"/>
  <c r="F14" i="146"/>
  <c r="K14" i="146"/>
  <c r="I14" i="146"/>
  <c r="H14" i="146"/>
  <c r="P28" i="146"/>
  <c r="J28" i="146"/>
  <c r="M28" i="146"/>
  <c r="G28" i="146"/>
  <c r="L28" i="146"/>
  <c r="K28" i="146"/>
  <c r="O28" i="146"/>
  <c r="F28" i="146"/>
  <c r="Q28" i="146" s="1"/>
  <c r="I28" i="146"/>
  <c r="H28" i="146"/>
  <c r="L10" i="146"/>
  <c r="N14" i="146"/>
  <c r="N28" i="146"/>
  <c r="L55" i="146"/>
  <c r="F55" i="146"/>
  <c r="O55" i="146"/>
  <c r="I55" i="146"/>
  <c r="K55" i="146"/>
  <c r="H55" i="146"/>
  <c r="P55" i="146"/>
  <c r="G55" i="146"/>
  <c r="N55" i="146"/>
  <c r="J55" i="146"/>
  <c r="M55" i="146"/>
  <c r="P16" i="146"/>
  <c r="J16" i="146"/>
  <c r="M16" i="146"/>
  <c r="G16" i="146"/>
  <c r="Q16" i="146" s="1"/>
  <c r="L16" i="146"/>
  <c r="F16" i="146"/>
  <c r="K16" i="146"/>
  <c r="I16" i="146"/>
  <c r="H16" i="146"/>
  <c r="O16" i="146"/>
  <c r="L50" i="146"/>
  <c r="F50" i="146"/>
  <c r="R50" i="146" s="1"/>
  <c r="I50" i="146"/>
  <c r="M50" i="146" s="1"/>
  <c r="K50" i="146"/>
  <c r="H50" i="146"/>
  <c r="G50" i="146"/>
  <c r="J50" i="146"/>
  <c r="P9" i="146"/>
  <c r="J9" i="146"/>
  <c r="K9" i="146"/>
  <c r="M9" i="146"/>
  <c r="F9" i="146"/>
  <c r="Q9" i="146" s="1"/>
  <c r="I9" i="146"/>
  <c r="O9" i="146"/>
  <c r="H9" i="146"/>
  <c r="N9" i="146"/>
  <c r="G9" i="146"/>
  <c r="P56" i="146"/>
  <c r="J56" i="146"/>
  <c r="M56" i="146"/>
  <c r="G56" i="146"/>
  <c r="O56" i="146"/>
  <c r="F56" i="146"/>
  <c r="Q56" i="146" s="1"/>
  <c r="L56" i="146"/>
  <c r="K56" i="146"/>
  <c r="H56" i="146"/>
  <c r="N56" i="146"/>
  <c r="P5" i="146"/>
  <c r="J5" i="146"/>
  <c r="O5" i="146"/>
  <c r="I5" i="146"/>
  <c r="N5" i="146"/>
  <c r="H5" i="146"/>
  <c r="L5" i="146"/>
  <c r="F5" i="146"/>
  <c r="M5" i="146"/>
  <c r="G5" i="146"/>
  <c r="L9" i="146"/>
  <c r="L8" i="146"/>
  <c r="F8" i="146"/>
  <c r="J49" i="146"/>
  <c r="G49" i="146"/>
  <c r="L49" i="146"/>
  <c r="H49" i="146"/>
  <c r="D3" i="146"/>
  <c r="F6" i="146"/>
  <c r="M6" i="146"/>
  <c r="F7" i="146"/>
  <c r="M7" i="146"/>
  <c r="G8" i="146"/>
  <c r="N8" i="146"/>
  <c r="G12" i="146"/>
  <c r="L24" i="146"/>
  <c r="R24" i="146" s="1"/>
  <c r="H26" i="146"/>
  <c r="G30" i="146"/>
  <c r="D43" i="146"/>
  <c r="F46" i="146"/>
  <c r="F47" i="146" s="1"/>
  <c r="F49" i="146"/>
  <c r="D61" i="146"/>
  <c r="D68" i="146"/>
  <c r="D73" i="146"/>
  <c r="D104" i="146"/>
  <c r="L6" i="146"/>
  <c r="L12" i="146"/>
  <c r="F12" i="146"/>
  <c r="I12" i="146"/>
  <c r="L30" i="146"/>
  <c r="F30" i="146"/>
  <c r="Q30" i="146" s="1"/>
  <c r="O30" i="146"/>
  <c r="I30" i="146"/>
  <c r="N30" i="146"/>
  <c r="G6" i="146"/>
  <c r="N6" i="146"/>
  <c r="G7" i="146"/>
  <c r="O7" i="146"/>
  <c r="H8" i="146"/>
  <c r="O8" i="146"/>
  <c r="H12" i="146"/>
  <c r="D13" i="146"/>
  <c r="D27" i="146"/>
  <c r="D37" i="146" s="1"/>
  <c r="H30" i="146"/>
  <c r="D44" i="146"/>
  <c r="I49" i="146"/>
  <c r="D80" i="146"/>
  <c r="D105" i="146"/>
  <c r="N26" i="146"/>
  <c r="F26" i="146"/>
  <c r="J26" i="146"/>
  <c r="P26" i="146"/>
  <c r="D4" i="146"/>
  <c r="H6" i="146"/>
  <c r="I7" i="146"/>
  <c r="I8" i="146"/>
  <c r="P8" i="146"/>
  <c r="J12" i="146"/>
  <c r="K26" i="146"/>
  <c r="J30" i="146"/>
  <c r="D31" i="146"/>
  <c r="K49" i="146"/>
  <c r="P6" i="146"/>
  <c r="J6" i="146"/>
  <c r="N7" i="146"/>
  <c r="H7" i="146"/>
  <c r="Q7" i="146" s="1"/>
  <c r="L7" i="146"/>
  <c r="M8" i="146"/>
  <c r="N12" i="146"/>
  <c r="J46" i="146"/>
  <c r="J47" i="146" s="1"/>
  <c r="D47" i="146"/>
  <c r="N46" i="146"/>
  <c r="N47" i="146" s="1"/>
  <c r="D109" i="146"/>
  <c r="D97" i="146" s="1"/>
  <c r="D103" i="146"/>
  <c r="D93" i="146"/>
  <c r="D90" i="146"/>
  <c r="D67" i="146"/>
  <c r="D106" i="146"/>
  <c r="D96" i="146" s="1"/>
  <c r="D100" i="146"/>
  <c r="D75" i="146"/>
  <c r="D63" i="146"/>
  <c r="D60" i="146"/>
  <c r="D57" i="146"/>
  <c r="D54" i="146"/>
  <c r="D51" i="146"/>
  <c r="D102" i="146"/>
  <c r="D92" i="146"/>
  <c r="D66" i="146"/>
  <c r="D58" i="146"/>
  <c r="D101" i="146"/>
  <c r="D82" i="146"/>
  <c r="D72" i="146"/>
  <c r="D70" i="146"/>
  <c r="D65" i="146"/>
  <c r="D108" i="146"/>
  <c r="D99" i="146"/>
  <c r="D94" i="146" s="1"/>
  <c r="D89" i="146"/>
  <c r="D53" i="146"/>
  <c r="D107" i="146"/>
  <c r="D91" i="146"/>
  <c r="D81" i="146"/>
  <c r="D76" i="146"/>
  <c r="D69" i="146"/>
  <c r="D64" i="146"/>
  <c r="D62" i="146"/>
  <c r="D59" i="146"/>
  <c r="D52" i="146"/>
  <c r="D42" i="146"/>
  <c r="D36" i="146"/>
  <c r="D33" i="146"/>
  <c r="D32" i="146"/>
  <c r="D29" i="146"/>
  <c r="D17" i="146"/>
  <c r="D15" i="146"/>
  <c r="I6" i="146"/>
  <c r="J7" i="146"/>
  <c r="J8" i="146"/>
  <c r="R8" i="146" s="1"/>
  <c r="Q8" i="146"/>
  <c r="D11" i="146"/>
  <c r="K12" i="146"/>
  <c r="M26" i="146"/>
  <c r="K30" i="146"/>
  <c r="D71" i="146"/>
  <c r="D74" i="146"/>
  <c r="D78" i="146"/>
  <c r="D83" i="146"/>
  <c r="N9" i="145"/>
  <c r="H9" i="145"/>
  <c r="K9" i="145"/>
  <c r="J9" i="145"/>
  <c r="O9" i="145"/>
  <c r="M12" i="145"/>
  <c r="G12" i="145"/>
  <c r="I12" i="145"/>
  <c r="H12" i="145"/>
  <c r="M13" i="145"/>
  <c r="G13" i="145"/>
  <c r="K13" i="145"/>
  <c r="J13" i="145"/>
  <c r="O13" i="145"/>
  <c r="D109" i="145"/>
  <c r="D97" i="145" s="1"/>
  <c r="D103" i="145"/>
  <c r="D93" i="145"/>
  <c r="D90" i="145"/>
  <c r="D67" i="145"/>
  <c r="D105" i="145"/>
  <c r="D99" i="145"/>
  <c r="D92" i="145"/>
  <c r="D89" i="145"/>
  <c r="D66" i="145"/>
  <c r="D43" i="145"/>
  <c r="D107" i="145"/>
  <c r="D91" i="145"/>
  <c r="D76" i="145"/>
  <c r="D69" i="145"/>
  <c r="D64" i="145"/>
  <c r="D61" i="145"/>
  <c r="D59" i="145"/>
  <c r="D58" i="145"/>
  <c r="D57" i="145"/>
  <c r="D51" i="145"/>
  <c r="D44" i="145"/>
  <c r="D36" i="145"/>
  <c r="D33" i="145"/>
  <c r="D32" i="145"/>
  <c r="D31" i="145"/>
  <c r="D28" i="145"/>
  <c r="D16" i="145"/>
  <c r="D106" i="145"/>
  <c r="D96" i="145" s="1"/>
  <c r="D80" i="145"/>
  <c r="D75" i="145"/>
  <c r="D63" i="145"/>
  <c r="D60" i="145"/>
  <c r="D52" i="145"/>
  <c r="D14" i="145"/>
  <c r="D108" i="145"/>
  <c r="D104" i="145"/>
  <c r="D102" i="145"/>
  <c r="D74" i="145"/>
  <c r="D72" i="145"/>
  <c r="D56" i="145"/>
  <c r="D42" i="145"/>
  <c r="D30" i="145"/>
  <c r="D17" i="145"/>
  <c r="D11" i="145"/>
  <c r="D7" i="145"/>
  <c r="D4" i="145"/>
  <c r="D101" i="145"/>
  <c r="D83" i="145"/>
  <c r="D65" i="145"/>
  <c r="D62" i="145"/>
  <c r="D46" i="145"/>
  <c r="D15" i="145"/>
  <c r="D100" i="145"/>
  <c r="D78" i="145"/>
  <c r="D55" i="145"/>
  <c r="D3" i="145"/>
  <c r="D5" i="145"/>
  <c r="I6" i="145"/>
  <c r="Q6" i="145" s="1"/>
  <c r="H8" i="145"/>
  <c r="F9" i="145"/>
  <c r="R9" i="145" s="1"/>
  <c r="P9" i="145"/>
  <c r="Q9" i="145" s="1"/>
  <c r="F12" i="145"/>
  <c r="O12" i="145" s="1"/>
  <c r="F13" i="145"/>
  <c r="Q13" i="145" s="1"/>
  <c r="P13" i="145"/>
  <c r="D24" i="145"/>
  <c r="L50" i="145"/>
  <c r="D68" i="145"/>
  <c r="D73" i="145"/>
  <c r="D2" i="145"/>
  <c r="J6" i="145"/>
  <c r="L8" i="145"/>
  <c r="G9" i="145"/>
  <c r="D10" i="145"/>
  <c r="J12" i="145"/>
  <c r="H13" i="145"/>
  <c r="D27" i="145"/>
  <c r="D53" i="145"/>
  <c r="D81" i="145"/>
  <c r="H50" i="145"/>
  <c r="G50" i="145"/>
  <c r="I50" i="145"/>
  <c r="K50" i="145"/>
  <c r="J50" i="145"/>
  <c r="F50" i="145"/>
  <c r="M50" i="145" s="1"/>
  <c r="I9" i="145"/>
  <c r="K12" i="145"/>
  <c r="I13" i="145"/>
  <c r="D26" i="145"/>
  <c r="D29" i="145"/>
  <c r="D49" i="145"/>
  <c r="D70" i="145"/>
  <c r="P8" i="145"/>
  <c r="J8" i="145"/>
  <c r="K8" i="145"/>
  <c r="Q8" i="145"/>
  <c r="I8" i="145"/>
  <c r="N8" i="145"/>
  <c r="L9" i="145"/>
  <c r="L12" i="145"/>
  <c r="L13" i="145"/>
  <c r="D54" i="145"/>
  <c r="D82" i="145"/>
  <c r="M6" i="145"/>
  <c r="G6" i="145"/>
  <c r="L6" i="145"/>
  <c r="F6" i="145"/>
  <c r="R6" i="145" s="1"/>
  <c r="O6" i="145"/>
  <c r="F8" i="145"/>
  <c r="R8" i="145" s="1"/>
  <c r="O8" i="145"/>
  <c r="M9" i="145"/>
  <c r="N12" i="145"/>
  <c r="N13" i="145"/>
  <c r="R40" i="145"/>
  <c r="F15" i="144"/>
  <c r="P29" i="144"/>
  <c r="J29" i="144"/>
  <c r="O29" i="144"/>
  <c r="I29" i="144"/>
  <c r="N29" i="144"/>
  <c r="H29" i="144"/>
  <c r="M29" i="144"/>
  <c r="G29" i="144"/>
  <c r="Q29" i="144" s="1"/>
  <c r="R29" i="144" s="1"/>
  <c r="L29" i="144"/>
  <c r="F29" i="144"/>
  <c r="P17" i="144"/>
  <c r="J17" i="144"/>
  <c r="O17" i="144"/>
  <c r="I17" i="144"/>
  <c r="Q17" i="144" s="1"/>
  <c r="N17" i="144"/>
  <c r="H17" i="144"/>
  <c r="M17" i="144"/>
  <c r="G17" i="144"/>
  <c r="L17" i="144"/>
  <c r="F17" i="144"/>
  <c r="P62" i="144"/>
  <c r="J62" i="144"/>
  <c r="O62" i="144"/>
  <c r="R62" i="144" s="1"/>
  <c r="I62" i="144"/>
  <c r="N62" i="144"/>
  <c r="H62" i="144"/>
  <c r="M62" i="144"/>
  <c r="G62" i="144"/>
  <c r="Q62" i="144" s="1"/>
  <c r="L62" i="144"/>
  <c r="F62" i="144"/>
  <c r="K9" i="144"/>
  <c r="F3" i="144"/>
  <c r="L3" i="144"/>
  <c r="F6" i="144"/>
  <c r="Q6" i="144" s="1"/>
  <c r="L6" i="144"/>
  <c r="F9" i="144"/>
  <c r="L9" i="144"/>
  <c r="D12" i="144"/>
  <c r="D13" i="144"/>
  <c r="D24" i="144"/>
  <c r="D26" i="144"/>
  <c r="D27" i="144"/>
  <c r="D30" i="144"/>
  <c r="D56" i="144"/>
  <c r="K3" i="144"/>
  <c r="K6" i="144"/>
  <c r="J73" i="144"/>
  <c r="I73" i="144"/>
  <c r="H73" i="144"/>
  <c r="M73" i="144"/>
  <c r="G73" i="144"/>
  <c r="L73" i="144"/>
  <c r="F73" i="144"/>
  <c r="R73" i="144" s="1"/>
  <c r="G3" i="144"/>
  <c r="M3" i="144"/>
  <c r="D4" i="144"/>
  <c r="G6" i="144"/>
  <c r="M6" i="144"/>
  <c r="D7" i="144"/>
  <c r="G9" i="144"/>
  <c r="M9" i="144"/>
  <c r="D10" i="144"/>
  <c r="R40" i="144"/>
  <c r="D59" i="144"/>
  <c r="D64" i="144"/>
  <c r="D69" i="144"/>
  <c r="J76" i="144"/>
  <c r="I76" i="144"/>
  <c r="H76" i="144"/>
  <c r="G76" i="144"/>
  <c r="L76" i="144"/>
  <c r="F76" i="144"/>
  <c r="J49" i="144"/>
  <c r="I49" i="144"/>
  <c r="H49" i="144"/>
  <c r="M49" i="144"/>
  <c r="G49" i="144"/>
  <c r="L49" i="144"/>
  <c r="F49" i="144"/>
  <c r="K62" i="144"/>
  <c r="K76" i="144"/>
  <c r="D109" i="144"/>
  <c r="D97" i="144" s="1"/>
  <c r="D103" i="144"/>
  <c r="D93" i="144"/>
  <c r="D90" i="144"/>
  <c r="D67" i="144"/>
  <c r="D108" i="144"/>
  <c r="D95" i="144" s="1"/>
  <c r="D102" i="144"/>
  <c r="D74" i="144"/>
  <c r="D58" i="144"/>
  <c r="D55" i="144"/>
  <c r="D53" i="144"/>
  <c r="D50" i="144"/>
  <c r="D44" i="144"/>
  <c r="D42" i="144"/>
  <c r="D33" i="144"/>
  <c r="D107" i="144"/>
  <c r="D101" i="144"/>
  <c r="D91" i="144"/>
  <c r="D83" i="144"/>
  <c r="D81" i="144"/>
  <c r="D72" i="144"/>
  <c r="D70" i="144"/>
  <c r="D68" i="144"/>
  <c r="D65" i="144"/>
  <c r="D61" i="144"/>
  <c r="D46" i="144"/>
  <c r="D106" i="144"/>
  <c r="D96" i="144" s="1"/>
  <c r="D100" i="144"/>
  <c r="D75" i="144"/>
  <c r="D63" i="144"/>
  <c r="D60" i="144"/>
  <c r="D57" i="144"/>
  <c r="D54" i="144"/>
  <c r="D51" i="144"/>
  <c r="D105" i="144"/>
  <c r="D99" i="144"/>
  <c r="D94" i="144" s="1"/>
  <c r="D92" i="144"/>
  <c r="D89" i="144"/>
  <c r="D66" i="144"/>
  <c r="D43" i="144"/>
  <c r="H3" i="144"/>
  <c r="Q3" i="144" s="1"/>
  <c r="N3" i="144"/>
  <c r="H6" i="144"/>
  <c r="N6" i="144"/>
  <c r="H9" i="144"/>
  <c r="N9" i="144"/>
  <c r="D14" i="144"/>
  <c r="D16" i="144"/>
  <c r="D28" i="144"/>
  <c r="D31" i="144"/>
  <c r="D32" i="144"/>
  <c r="D36" i="144"/>
  <c r="D80" i="144"/>
  <c r="J52" i="144"/>
  <c r="I52" i="144"/>
  <c r="H52" i="144"/>
  <c r="G52" i="144"/>
  <c r="M52" i="144" s="1"/>
  <c r="L52" i="144"/>
  <c r="F52" i="144"/>
  <c r="R52" i="144" s="1"/>
  <c r="H78" i="144"/>
  <c r="D2" i="144"/>
  <c r="I3" i="144"/>
  <c r="D5" i="144"/>
  <c r="I6" i="144"/>
  <c r="D8" i="144"/>
  <c r="I9" i="144"/>
  <c r="D11" i="144"/>
  <c r="D82" i="144"/>
  <c r="M7" i="143"/>
  <c r="G7" i="143"/>
  <c r="P7" i="143"/>
  <c r="J7" i="143"/>
  <c r="N7" i="143"/>
  <c r="O7" i="143"/>
  <c r="I7" i="143"/>
  <c r="H7" i="143"/>
  <c r="D106" i="143"/>
  <c r="D96" i="143" s="1"/>
  <c r="D100" i="143"/>
  <c r="D75" i="143"/>
  <c r="D63" i="143"/>
  <c r="D60" i="143"/>
  <c r="D57" i="143"/>
  <c r="D54" i="143"/>
  <c r="D51" i="143"/>
  <c r="D105" i="143"/>
  <c r="D99" i="143"/>
  <c r="D94" i="143" s="1"/>
  <c r="D92" i="143"/>
  <c r="D89" i="143"/>
  <c r="D66" i="143"/>
  <c r="D43" i="143"/>
  <c r="D108" i="143"/>
  <c r="D81" i="143"/>
  <c r="D76" i="143"/>
  <c r="D69" i="143"/>
  <c r="D64" i="143"/>
  <c r="D62" i="143"/>
  <c r="D59" i="143"/>
  <c r="D53" i="143"/>
  <c r="D52" i="143"/>
  <c r="D32" i="143"/>
  <c r="D11" i="143"/>
  <c r="D107" i="143"/>
  <c r="D93" i="143"/>
  <c r="D91" i="143"/>
  <c r="D80" i="143"/>
  <c r="D78" i="143"/>
  <c r="D42" i="143"/>
  <c r="D31" i="143"/>
  <c r="D28" i="143"/>
  <c r="D16" i="143"/>
  <c r="D14" i="143"/>
  <c r="D109" i="143"/>
  <c r="D97" i="143" s="1"/>
  <c r="D72" i="143"/>
  <c r="D65" i="143"/>
  <c r="D8" i="143"/>
  <c r="D5" i="143"/>
  <c r="D2" i="143"/>
  <c r="D102" i="143"/>
  <c r="D83" i="143"/>
  <c r="D73" i="143"/>
  <c r="D49" i="143"/>
  <c r="D44" i="143"/>
  <c r="D29" i="143"/>
  <c r="D27" i="143"/>
  <c r="D17" i="143"/>
  <c r="D15" i="143"/>
  <c r="D13" i="143"/>
  <c r="D74" i="143"/>
  <c r="D55" i="143"/>
  <c r="D50" i="143"/>
  <c r="D12" i="143"/>
  <c r="D101" i="143"/>
  <c r="D90" i="143"/>
  <c r="D82" i="143"/>
  <c r="D68" i="143"/>
  <c r="D61" i="143"/>
  <c r="D46" i="143"/>
  <c r="D36" i="143"/>
  <c r="D33" i="143"/>
  <c r="D9" i="143"/>
  <c r="D6" i="143"/>
  <c r="D3" i="143"/>
  <c r="D58" i="143"/>
  <c r="D56" i="143"/>
  <c r="D30" i="143"/>
  <c r="D26" i="143"/>
  <c r="D24" i="143"/>
  <c r="D104" i="143"/>
  <c r="F7" i="143"/>
  <c r="K7" i="143"/>
  <c r="D10" i="143"/>
  <c r="L7" i="143"/>
  <c r="Q7" i="143" s="1"/>
  <c r="H67" i="143"/>
  <c r="G67" i="143"/>
  <c r="J67" i="143"/>
  <c r="I67" i="143"/>
  <c r="K67" i="143"/>
  <c r="F67" i="143"/>
  <c r="L67" i="143"/>
  <c r="D4" i="143"/>
  <c r="D70" i="143"/>
  <c r="D103" i="143"/>
  <c r="R40" i="143"/>
  <c r="K4" i="142"/>
  <c r="D109" i="142"/>
  <c r="D97" i="142" s="1"/>
  <c r="D103" i="142"/>
  <c r="D93" i="142"/>
  <c r="D90" i="142"/>
  <c r="D67" i="142"/>
  <c r="D106" i="142"/>
  <c r="D96" i="142" s="1"/>
  <c r="D100" i="142"/>
  <c r="D75" i="142"/>
  <c r="D63" i="142"/>
  <c r="D60" i="142"/>
  <c r="D57" i="142"/>
  <c r="D54" i="142"/>
  <c r="D51" i="142"/>
  <c r="D105" i="142"/>
  <c r="D99" i="142"/>
  <c r="D94" i="142" s="1"/>
  <c r="D92" i="142"/>
  <c r="D89" i="142"/>
  <c r="D66" i="142"/>
  <c r="D43" i="142"/>
  <c r="D108" i="142"/>
  <c r="D81" i="142"/>
  <c r="D55" i="142"/>
  <c r="D53" i="142"/>
  <c r="D36" i="142"/>
  <c r="D9" i="142"/>
  <c r="D107" i="142"/>
  <c r="D91" i="142"/>
  <c r="D80" i="142"/>
  <c r="D70" i="142"/>
  <c r="D65" i="142"/>
  <c r="D61" i="142"/>
  <c r="D29" i="142"/>
  <c r="D17" i="142"/>
  <c r="D15" i="142"/>
  <c r="D104" i="142"/>
  <c r="D95" i="142" s="1"/>
  <c r="D73" i="142"/>
  <c r="D69" i="142"/>
  <c r="D64" i="142"/>
  <c r="D59" i="142"/>
  <c r="D49" i="142"/>
  <c r="D32" i="142"/>
  <c r="D37" i="142" s="1"/>
  <c r="D11" i="142"/>
  <c r="D8" i="142"/>
  <c r="D102" i="142"/>
  <c r="D83" i="142"/>
  <c r="D74" i="142"/>
  <c r="D58" i="142"/>
  <c r="D50" i="142"/>
  <c r="D42" i="142"/>
  <c r="D31" i="142"/>
  <c r="D28" i="142"/>
  <c r="D16" i="142"/>
  <c r="D14" i="142"/>
  <c r="H3" i="142"/>
  <c r="N3" i="142"/>
  <c r="F4" i="142"/>
  <c r="L4" i="142"/>
  <c r="L6" i="142"/>
  <c r="P7" i="142"/>
  <c r="K12" i="142"/>
  <c r="M26" i="142"/>
  <c r="K30" i="142"/>
  <c r="L33" i="142"/>
  <c r="D52" i="142"/>
  <c r="D62" i="142"/>
  <c r="D76" i="142"/>
  <c r="O10" i="142"/>
  <c r="I10" i="142"/>
  <c r="Q10" i="142" s="1"/>
  <c r="N10" i="142"/>
  <c r="H10" i="142"/>
  <c r="M10" i="142"/>
  <c r="G10" i="142"/>
  <c r="L10" i="142"/>
  <c r="F10" i="142"/>
  <c r="D2" i="142"/>
  <c r="I3" i="142"/>
  <c r="G4" i="142"/>
  <c r="M4" i="142"/>
  <c r="D5" i="142"/>
  <c r="K10" i="142"/>
  <c r="N26" i="142"/>
  <c r="L30" i="142"/>
  <c r="D46" i="142"/>
  <c r="D72" i="142"/>
  <c r="D78" i="142"/>
  <c r="H4" i="142"/>
  <c r="Q4" i="142" s="1"/>
  <c r="N4" i="142"/>
  <c r="P10" i="142"/>
  <c r="P13" i="142"/>
  <c r="J13" i="142"/>
  <c r="O13" i="142"/>
  <c r="I13" i="142"/>
  <c r="N13" i="142"/>
  <c r="H13" i="142"/>
  <c r="M13" i="142"/>
  <c r="G13" i="142"/>
  <c r="P27" i="142"/>
  <c r="J27" i="142"/>
  <c r="O27" i="142"/>
  <c r="I27" i="142"/>
  <c r="N27" i="142"/>
  <c r="H27" i="142"/>
  <c r="M27" i="142"/>
  <c r="G27" i="142"/>
  <c r="P56" i="142"/>
  <c r="J56" i="142"/>
  <c r="M56" i="142"/>
  <c r="G56" i="142"/>
  <c r="L56" i="142"/>
  <c r="F56" i="142"/>
  <c r="O56" i="142"/>
  <c r="N56" i="142"/>
  <c r="K56" i="142"/>
  <c r="I56" i="142"/>
  <c r="R56" i="142" s="1"/>
  <c r="O33" i="142"/>
  <c r="I33" i="142"/>
  <c r="N33" i="142"/>
  <c r="H33" i="142"/>
  <c r="K33" i="142"/>
  <c r="J33" i="142"/>
  <c r="G33" i="142"/>
  <c r="Q33" i="142" s="1"/>
  <c r="P33" i="142"/>
  <c r="F33" i="142"/>
  <c r="K3" i="142"/>
  <c r="I4" i="142"/>
  <c r="O4" i="142"/>
  <c r="K6" i="142"/>
  <c r="P6" i="142"/>
  <c r="J6" i="142"/>
  <c r="O6" i="142"/>
  <c r="I6" i="142"/>
  <c r="N6" i="142"/>
  <c r="H6" i="142"/>
  <c r="O7" i="142"/>
  <c r="I7" i="142"/>
  <c r="N7" i="142"/>
  <c r="H7" i="142"/>
  <c r="M7" i="142"/>
  <c r="G7" i="142"/>
  <c r="L7" i="142"/>
  <c r="F7" i="142"/>
  <c r="Q7" i="142" s="1"/>
  <c r="R7" i="142" s="1"/>
  <c r="F13" i="142"/>
  <c r="F27" i="142"/>
  <c r="D44" i="142"/>
  <c r="H56" i="142"/>
  <c r="D68" i="142"/>
  <c r="R82" i="142"/>
  <c r="F82" i="142"/>
  <c r="J4" i="142"/>
  <c r="J12" i="142"/>
  <c r="I12" i="142"/>
  <c r="N12" i="142"/>
  <c r="H12" i="142"/>
  <c r="M12" i="142"/>
  <c r="G12" i="142"/>
  <c r="L24" i="142"/>
  <c r="R24" i="142" s="1"/>
  <c r="K26" i="142"/>
  <c r="J26" i="142"/>
  <c r="P26" i="142"/>
  <c r="I26" i="142"/>
  <c r="O26" i="142"/>
  <c r="H26" i="142"/>
  <c r="K27" i="142"/>
  <c r="P30" i="142"/>
  <c r="J30" i="142"/>
  <c r="O30" i="142"/>
  <c r="I30" i="142"/>
  <c r="N30" i="142"/>
  <c r="H30" i="142"/>
  <c r="M30" i="142"/>
  <c r="G30" i="142"/>
  <c r="Q56" i="142"/>
  <c r="N14" i="141"/>
  <c r="H14" i="141"/>
  <c r="P14" i="141"/>
  <c r="I14" i="141"/>
  <c r="Q14" i="141" s="1"/>
  <c r="M14" i="141"/>
  <c r="F14" i="141"/>
  <c r="O14" i="141"/>
  <c r="L14" i="141"/>
  <c r="J14" i="141"/>
  <c r="K14" i="141"/>
  <c r="F81" i="141"/>
  <c r="R81" i="141" s="1"/>
  <c r="G14" i="141"/>
  <c r="R44" i="141"/>
  <c r="L44" i="141"/>
  <c r="L45" i="141" s="1"/>
  <c r="O10" i="141"/>
  <c r="I10" i="141"/>
  <c r="P10" i="141"/>
  <c r="H10" i="141"/>
  <c r="Q10" i="141" s="1"/>
  <c r="M10" i="141"/>
  <c r="F10" i="141"/>
  <c r="N10" i="141"/>
  <c r="L10" i="141"/>
  <c r="J10" i="141"/>
  <c r="K10" i="141"/>
  <c r="F72" i="141"/>
  <c r="R72" i="141"/>
  <c r="O3" i="141"/>
  <c r="I3" i="141"/>
  <c r="M3" i="141"/>
  <c r="G3" i="141"/>
  <c r="K3" i="141"/>
  <c r="J3" i="141"/>
  <c r="P3" i="141"/>
  <c r="F3" i="141"/>
  <c r="Q3" i="141" s="1"/>
  <c r="H3" i="141"/>
  <c r="N31" i="141"/>
  <c r="H31" i="141"/>
  <c r="M31" i="141"/>
  <c r="F31" i="141"/>
  <c r="K31" i="141"/>
  <c r="R11" i="141"/>
  <c r="F11" i="141"/>
  <c r="F15" i="141"/>
  <c r="L15" i="141"/>
  <c r="L24" i="141"/>
  <c r="R24" i="141" s="1"/>
  <c r="G31" i="141"/>
  <c r="R61" i="141"/>
  <c r="J65" i="141"/>
  <c r="I65" i="141"/>
  <c r="H65" i="141"/>
  <c r="R65" i="141"/>
  <c r="F65" i="141"/>
  <c r="L65" i="141"/>
  <c r="F82" i="141"/>
  <c r="R82" i="141" s="1"/>
  <c r="D109" i="141"/>
  <c r="D97" i="141" s="1"/>
  <c r="D103" i="141"/>
  <c r="D106" i="141"/>
  <c r="D96" i="141" s="1"/>
  <c r="D100" i="141"/>
  <c r="D75" i="141"/>
  <c r="D63" i="141"/>
  <c r="D60" i="141"/>
  <c r="D57" i="141"/>
  <c r="D54" i="141"/>
  <c r="D51" i="141"/>
  <c r="D105" i="141"/>
  <c r="D99" i="141"/>
  <c r="D92" i="141"/>
  <c r="D89" i="141"/>
  <c r="D66" i="141"/>
  <c r="D43" i="141"/>
  <c r="D108" i="141"/>
  <c r="D83" i="141"/>
  <c r="D74" i="141"/>
  <c r="D73" i="141"/>
  <c r="D55" i="141"/>
  <c r="D50" i="141"/>
  <c r="D49" i="141"/>
  <c r="D107" i="141"/>
  <c r="D104" i="141"/>
  <c r="D95" i="141" s="1"/>
  <c r="D58" i="141"/>
  <c r="D56" i="141"/>
  <c r="D36" i="141"/>
  <c r="D80" i="141"/>
  <c r="D64" i="141"/>
  <c r="D46" i="141"/>
  <c r="D33" i="141"/>
  <c r="D37" i="141" s="1"/>
  <c r="D29" i="141"/>
  <c r="D28" i="141"/>
  <c r="D27" i="141"/>
  <c r="D17" i="141"/>
  <c r="D16" i="141"/>
  <c r="D8" i="141"/>
  <c r="D5" i="141"/>
  <c r="D2" i="141"/>
  <c r="D91" i="141"/>
  <c r="D78" i="141"/>
  <c r="D76" i="141"/>
  <c r="D69" i="141"/>
  <c r="D67" i="141"/>
  <c r="D62" i="141"/>
  <c r="D52" i="141"/>
  <c r="D42" i="141"/>
  <c r="D32" i="141"/>
  <c r="D7" i="141"/>
  <c r="D4" i="141"/>
  <c r="D25" i="141" s="1"/>
  <c r="D102" i="141"/>
  <c r="K6" i="141"/>
  <c r="D9" i="141"/>
  <c r="D12" i="141"/>
  <c r="R15" i="141"/>
  <c r="N26" i="141"/>
  <c r="L30" i="141"/>
  <c r="I31" i="141"/>
  <c r="D53" i="141"/>
  <c r="D59" i="141"/>
  <c r="G65" i="141"/>
  <c r="D90" i="141"/>
  <c r="P31" i="141"/>
  <c r="F70" i="141"/>
  <c r="L70" i="141" s="1"/>
  <c r="J6" i="141"/>
  <c r="P13" i="141"/>
  <c r="J13" i="141"/>
  <c r="Q13" i="141" s="1"/>
  <c r="O13" i="141"/>
  <c r="H13" i="141"/>
  <c r="M13" i="141"/>
  <c r="F13" i="141"/>
  <c r="J31" i="141"/>
  <c r="R40" i="141"/>
  <c r="K65" i="141"/>
  <c r="O6" i="141"/>
  <c r="I6" i="141"/>
  <c r="M6" i="141"/>
  <c r="G6" i="141"/>
  <c r="Q6" i="141" s="1"/>
  <c r="N6" i="141"/>
  <c r="K26" i="141"/>
  <c r="J26" i="141"/>
  <c r="P26" i="141"/>
  <c r="H26" i="141"/>
  <c r="P30" i="141"/>
  <c r="J30" i="141"/>
  <c r="M30" i="141"/>
  <c r="F30" i="141"/>
  <c r="Q30" i="141" s="1"/>
  <c r="K30" i="141"/>
  <c r="O30" i="141"/>
  <c r="L31" i="141"/>
  <c r="M65" i="141"/>
  <c r="D101" i="141"/>
  <c r="N12" i="140"/>
  <c r="H12" i="140"/>
  <c r="M12" i="140"/>
  <c r="G12" i="140"/>
  <c r="L12" i="140"/>
  <c r="F12" i="140"/>
  <c r="O12" i="140" s="1"/>
  <c r="R12" i="140" s="1"/>
  <c r="J12" i="140"/>
  <c r="N30" i="140"/>
  <c r="H30" i="140"/>
  <c r="M30" i="140"/>
  <c r="G30" i="140"/>
  <c r="Q30" i="140" s="1"/>
  <c r="R30" i="140" s="1"/>
  <c r="L30" i="140"/>
  <c r="F30" i="140"/>
  <c r="P30" i="140"/>
  <c r="J30" i="140"/>
  <c r="O30" i="140"/>
  <c r="N27" i="140"/>
  <c r="Q27" i="140" s="1"/>
  <c r="H27" i="140"/>
  <c r="M27" i="140"/>
  <c r="G27" i="140"/>
  <c r="L27" i="140"/>
  <c r="F27" i="140"/>
  <c r="R27" i="140" s="1"/>
  <c r="P27" i="140"/>
  <c r="J27" i="140"/>
  <c r="M29" i="140"/>
  <c r="P26" i="140"/>
  <c r="I26" i="140"/>
  <c r="O26" i="140"/>
  <c r="H26" i="140"/>
  <c r="N26" i="140"/>
  <c r="F26" i="140"/>
  <c r="K26" i="140"/>
  <c r="F82" i="140"/>
  <c r="R82" i="140"/>
  <c r="N13" i="140"/>
  <c r="H13" i="140"/>
  <c r="M13" i="140"/>
  <c r="G13" i="140"/>
  <c r="L13" i="140"/>
  <c r="F13" i="140"/>
  <c r="P13" i="140"/>
  <c r="J13" i="140"/>
  <c r="M17" i="140"/>
  <c r="I13" i="140"/>
  <c r="I27" i="140"/>
  <c r="L24" i="140"/>
  <c r="R24" i="140" s="1"/>
  <c r="F24" i="140"/>
  <c r="I12" i="140"/>
  <c r="F15" i="140"/>
  <c r="P17" i="140"/>
  <c r="J17" i="140"/>
  <c r="O17" i="140"/>
  <c r="I17" i="140"/>
  <c r="N17" i="140"/>
  <c r="H17" i="140"/>
  <c r="L17" i="140"/>
  <c r="F17" i="140"/>
  <c r="Q17" i="140" s="1"/>
  <c r="J26" i="140"/>
  <c r="P29" i="140"/>
  <c r="J29" i="140"/>
  <c r="O29" i="140"/>
  <c r="I29" i="140"/>
  <c r="N29" i="140"/>
  <c r="H29" i="140"/>
  <c r="L29" i="140"/>
  <c r="F29" i="140"/>
  <c r="I30" i="140"/>
  <c r="K12" i="140"/>
  <c r="G17" i="140"/>
  <c r="M26" i="140"/>
  <c r="G29" i="140"/>
  <c r="K30" i="140"/>
  <c r="P56" i="140"/>
  <c r="J56" i="140"/>
  <c r="O56" i="140"/>
  <c r="I56" i="140"/>
  <c r="N56" i="140"/>
  <c r="H56" i="140"/>
  <c r="L56" i="140"/>
  <c r="F56" i="140"/>
  <c r="R56" i="140" s="1"/>
  <c r="Q56" i="140"/>
  <c r="K56" i="140"/>
  <c r="M56" i="140"/>
  <c r="G56" i="140"/>
  <c r="D95" i="140"/>
  <c r="D3" i="140"/>
  <c r="D6" i="140"/>
  <c r="D9" i="140"/>
  <c r="D36" i="140"/>
  <c r="D60" i="140"/>
  <c r="D63" i="140"/>
  <c r="D78" i="140"/>
  <c r="D80" i="140"/>
  <c r="D106" i="140"/>
  <c r="D96" i="140" s="1"/>
  <c r="P59" i="140"/>
  <c r="J59" i="140"/>
  <c r="O59" i="140"/>
  <c r="I59" i="140"/>
  <c r="N59" i="140"/>
  <c r="H59" i="140"/>
  <c r="L59" i="140"/>
  <c r="F59" i="140"/>
  <c r="D4" i="140"/>
  <c r="D7" i="140"/>
  <c r="D10" i="140"/>
  <c r="D54" i="140"/>
  <c r="G59" i="140"/>
  <c r="G62" i="140"/>
  <c r="R64" i="140"/>
  <c r="R69" i="140"/>
  <c r="G76" i="140"/>
  <c r="J52" i="140"/>
  <c r="I52" i="140"/>
  <c r="H52" i="140"/>
  <c r="L52" i="140"/>
  <c r="F52" i="140"/>
  <c r="D109" i="140"/>
  <c r="D97" i="140" s="1"/>
  <c r="D103" i="140"/>
  <c r="D93" i="140"/>
  <c r="D90" i="140"/>
  <c r="D67" i="140"/>
  <c r="D108" i="140"/>
  <c r="D102" i="140"/>
  <c r="D74" i="140"/>
  <c r="D58" i="140"/>
  <c r="D55" i="140"/>
  <c r="D53" i="140"/>
  <c r="D50" i="140"/>
  <c r="D44" i="140"/>
  <c r="D42" i="140"/>
  <c r="D33" i="140"/>
  <c r="D37" i="140" s="1"/>
  <c r="D107" i="140"/>
  <c r="D101" i="140"/>
  <c r="D91" i="140"/>
  <c r="D83" i="140"/>
  <c r="D81" i="140"/>
  <c r="D72" i="140"/>
  <c r="D70" i="140"/>
  <c r="D68" i="140"/>
  <c r="D65" i="140"/>
  <c r="D61" i="140"/>
  <c r="D46" i="140"/>
  <c r="D105" i="140"/>
  <c r="D99" i="140"/>
  <c r="D92" i="140"/>
  <c r="D89" i="140"/>
  <c r="D66" i="140"/>
  <c r="D43" i="140"/>
  <c r="D14" i="140"/>
  <c r="D16" i="140"/>
  <c r="D28" i="140"/>
  <c r="D31" i="140"/>
  <c r="D32" i="140"/>
  <c r="D49" i="140"/>
  <c r="K52" i="140"/>
  <c r="M52" i="140" s="1"/>
  <c r="K59" i="140"/>
  <c r="D73" i="140"/>
  <c r="P62" i="140"/>
  <c r="J62" i="140"/>
  <c r="O62" i="140"/>
  <c r="I62" i="140"/>
  <c r="N62" i="140"/>
  <c r="H62" i="140"/>
  <c r="L62" i="140"/>
  <c r="F62" i="140"/>
  <c r="J76" i="140"/>
  <c r="I76" i="140"/>
  <c r="H76" i="140"/>
  <c r="L76" i="140"/>
  <c r="F76" i="140"/>
  <c r="M76" i="140" s="1"/>
  <c r="D2" i="140"/>
  <c r="D5" i="140"/>
  <c r="D8" i="140"/>
  <c r="D11" i="140"/>
  <c r="D51" i="140"/>
  <c r="D57" i="140"/>
  <c r="M59" i="140"/>
  <c r="M62" i="140"/>
  <c r="D75" i="140"/>
  <c r="D100" i="140"/>
  <c r="D109" i="139"/>
  <c r="D97" i="139" s="1"/>
  <c r="D103" i="139"/>
  <c r="D93" i="139"/>
  <c r="D90" i="139"/>
  <c r="D67" i="139"/>
  <c r="D108" i="139"/>
  <c r="D102" i="139"/>
  <c r="D74" i="139"/>
  <c r="D58" i="139"/>
  <c r="D55" i="139"/>
  <c r="D53" i="139"/>
  <c r="D50" i="139"/>
  <c r="D44" i="139"/>
  <c r="D42" i="139"/>
  <c r="D33" i="139"/>
  <c r="D107" i="139"/>
  <c r="D101" i="139"/>
  <c r="D91" i="139"/>
  <c r="D83" i="139"/>
  <c r="D81" i="139"/>
  <c r="D72" i="139"/>
  <c r="D70" i="139"/>
  <c r="D68" i="139"/>
  <c r="D65" i="139"/>
  <c r="D61" i="139"/>
  <c r="D46" i="139"/>
  <c r="D106" i="139"/>
  <c r="D96" i="139" s="1"/>
  <c r="D100" i="139"/>
  <c r="D75" i="139"/>
  <c r="D63" i="139"/>
  <c r="D60" i="139"/>
  <c r="D57" i="139"/>
  <c r="D54" i="139"/>
  <c r="D51" i="139"/>
  <c r="D105" i="139"/>
  <c r="D99" i="139"/>
  <c r="D94" i="139" s="1"/>
  <c r="D92" i="139"/>
  <c r="D89" i="139"/>
  <c r="D66" i="139"/>
  <c r="D43" i="139"/>
  <c r="D82" i="139"/>
  <c r="D32" i="139"/>
  <c r="D10" i="139"/>
  <c r="D7" i="139"/>
  <c r="D4" i="139"/>
  <c r="D80" i="139"/>
  <c r="D36" i="139"/>
  <c r="D30" i="139"/>
  <c r="D104" i="139"/>
  <c r="D69" i="139"/>
  <c r="D64" i="139"/>
  <c r="D59" i="139"/>
  <c r="D9" i="139"/>
  <c r="D6" i="139"/>
  <c r="D3" i="139"/>
  <c r="D56" i="139"/>
  <c r="D78" i="139"/>
  <c r="D73" i="139"/>
  <c r="D49" i="139"/>
  <c r="D11" i="139"/>
  <c r="D8" i="139"/>
  <c r="D5" i="139"/>
  <c r="D2" i="139"/>
  <c r="D28" i="139"/>
  <c r="D14" i="139"/>
  <c r="D76" i="139"/>
  <c r="D62" i="139"/>
  <c r="D52" i="139"/>
  <c r="D31" i="139"/>
  <c r="D16" i="139"/>
  <c r="D15" i="139"/>
  <c r="D17" i="139"/>
  <c r="D29" i="139"/>
  <c r="D13" i="139"/>
  <c r="D27" i="139"/>
  <c r="D12" i="139"/>
  <c r="D24" i="139"/>
  <c r="D26" i="139"/>
  <c r="R40" i="139"/>
  <c r="J76" i="138"/>
  <c r="I76" i="138"/>
  <c r="H76" i="138"/>
  <c r="G76" i="138"/>
  <c r="M76" i="138" s="1"/>
  <c r="L76" i="138"/>
  <c r="F76" i="138"/>
  <c r="R76" i="138" s="1"/>
  <c r="K76" i="138"/>
  <c r="D7" i="138"/>
  <c r="D82" i="138"/>
  <c r="D12" i="138"/>
  <c r="D24" i="138"/>
  <c r="D26" i="138"/>
  <c r="D30" i="138"/>
  <c r="D10" i="138"/>
  <c r="D52" i="138"/>
  <c r="D62" i="138"/>
  <c r="D109" i="138"/>
  <c r="D97" i="138" s="1"/>
  <c r="D103" i="138"/>
  <c r="D93" i="138"/>
  <c r="D90" i="138"/>
  <c r="D67" i="138"/>
  <c r="D108" i="138"/>
  <c r="D102" i="138"/>
  <c r="D74" i="138"/>
  <c r="D58" i="138"/>
  <c r="D55" i="138"/>
  <c r="D53" i="138"/>
  <c r="D50" i="138"/>
  <c r="D44" i="138"/>
  <c r="D42" i="138"/>
  <c r="D33" i="138"/>
  <c r="D107" i="138"/>
  <c r="D101" i="138"/>
  <c r="D91" i="138"/>
  <c r="D83" i="138"/>
  <c r="D81" i="138"/>
  <c r="D72" i="138"/>
  <c r="D70" i="138"/>
  <c r="D68" i="138"/>
  <c r="D65" i="138"/>
  <c r="D61" i="138"/>
  <c r="D46" i="138"/>
  <c r="D106" i="138"/>
  <c r="D96" i="138" s="1"/>
  <c r="D100" i="138"/>
  <c r="D75" i="138"/>
  <c r="D63" i="138"/>
  <c r="D60" i="138"/>
  <c r="D57" i="138"/>
  <c r="D54" i="138"/>
  <c r="D51" i="138"/>
  <c r="D105" i="138"/>
  <c r="D99" i="138"/>
  <c r="D94" i="138" s="1"/>
  <c r="D92" i="138"/>
  <c r="D89" i="138"/>
  <c r="D66" i="138"/>
  <c r="D43" i="138"/>
  <c r="D80" i="138"/>
  <c r="D36" i="138"/>
  <c r="D9" i="138"/>
  <c r="D6" i="138"/>
  <c r="D3" i="138"/>
  <c r="D49" i="138"/>
  <c r="D104" i="138"/>
  <c r="D69" i="138"/>
  <c r="D64" i="138"/>
  <c r="D59" i="138"/>
  <c r="D29" i="138"/>
  <c r="D17" i="138"/>
  <c r="D15" i="138"/>
  <c r="D31" i="138"/>
  <c r="D28" i="138"/>
  <c r="D14" i="138"/>
  <c r="D56" i="138"/>
  <c r="D32" i="138"/>
  <c r="D11" i="138"/>
  <c r="D8" i="138"/>
  <c r="D5" i="138"/>
  <c r="D2" i="138"/>
  <c r="D78" i="138"/>
  <c r="D73" i="138"/>
  <c r="D16" i="138"/>
  <c r="D4" i="138"/>
  <c r="D13" i="138"/>
  <c r="D27" i="138"/>
  <c r="R40" i="138"/>
  <c r="L16" i="238" l="1"/>
  <c r="F16" i="238"/>
  <c r="R16" i="238" s="1"/>
  <c r="O16" i="238"/>
  <c r="I16" i="238"/>
  <c r="N16" i="238"/>
  <c r="H16" i="238"/>
  <c r="Q16" i="238"/>
  <c r="P16" i="238"/>
  <c r="M16" i="238"/>
  <c r="G16" i="238"/>
  <c r="K16" i="238"/>
  <c r="J16" i="238"/>
  <c r="M10" i="238"/>
  <c r="G10" i="238"/>
  <c r="P10" i="238"/>
  <c r="J10" i="238"/>
  <c r="O10" i="238"/>
  <c r="I10" i="238"/>
  <c r="F10" i="238"/>
  <c r="N10" i="238"/>
  <c r="L10" i="238"/>
  <c r="H10" i="238"/>
  <c r="K10" i="238"/>
  <c r="Q10" i="238" s="1"/>
  <c r="O9" i="238"/>
  <c r="I9" i="238"/>
  <c r="L9" i="238"/>
  <c r="F9" i="238"/>
  <c r="K9" i="238"/>
  <c r="H9" i="238"/>
  <c r="G9" i="238"/>
  <c r="P9" i="238"/>
  <c r="N9" i="238"/>
  <c r="J9" i="238"/>
  <c r="Q9" i="238" s="1"/>
  <c r="M9" i="238"/>
  <c r="H78" i="238"/>
  <c r="N78" i="238" s="1"/>
  <c r="P26" i="238"/>
  <c r="I26" i="238"/>
  <c r="M26" i="238"/>
  <c r="K26" i="238"/>
  <c r="H26" i="238"/>
  <c r="F26" i="238"/>
  <c r="J26" i="238"/>
  <c r="O26" i="238"/>
  <c r="D37" i="238"/>
  <c r="N26" i="238"/>
  <c r="L74" i="238"/>
  <c r="F74" i="238"/>
  <c r="R74" i="238" s="1"/>
  <c r="I74" i="238"/>
  <c r="H74" i="238"/>
  <c r="K74" i="238"/>
  <c r="J74" i="238"/>
  <c r="G74" i="238"/>
  <c r="M74" i="238"/>
  <c r="R69" i="238"/>
  <c r="F69" i="238"/>
  <c r="M59" i="238"/>
  <c r="G59" i="238"/>
  <c r="L59" i="238"/>
  <c r="F59" i="238"/>
  <c r="O59" i="238"/>
  <c r="K59" i="238"/>
  <c r="J59" i="238"/>
  <c r="I59" i="238"/>
  <c r="P59" i="238"/>
  <c r="N59" i="238"/>
  <c r="H59" i="238"/>
  <c r="Q59" i="238" s="1"/>
  <c r="D88" i="238"/>
  <c r="F89" i="238"/>
  <c r="K57" i="238"/>
  <c r="P57" i="238"/>
  <c r="J57" i="238"/>
  <c r="O57" i="238"/>
  <c r="G57" i="238"/>
  <c r="M57" i="238"/>
  <c r="L57" i="238"/>
  <c r="I57" i="238"/>
  <c r="F57" i="238"/>
  <c r="Q57" i="238" s="1"/>
  <c r="H57" i="238"/>
  <c r="N57" i="238"/>
  <c r="K67" i="238"/>
  <c r="H67" i="238"/>
  <c r="G67" i="238"/>
  <c r="J67" i="238"/>
  <c r="I67" i="238"/>
  <c r="F67" i="238"/>
  <c r="L67" i="238"/>
  <c r="L14" i="238"/>
  <c r="F14" i="238"/>
  <c r="R14" i="238" s="1"/>
  <c r="O14" i="238"/>
  <c r="I14" i="238"/>
  <c r="N14" i="238"/>
  <c r="H14" i="238"/>
  <c r="K14" i="238"/>
  <c r="J14" i="238"/>
  <c r="G14" i="238"/>
  <c r="Q14" i="238"/>
  <c r="M14" i="238"/>
  <c r="P14" i="238"/>
  <c r="P17" i="238"/>
  <c r="J17" i="238"/>
  <c r="M17" i="238"/>
  <c r="G17" i="238"/>
  <c r="L17" i="238"/>
  <c r="F17" i="238"/>
  <c r="Q17" i="238" s="1"/>
  <c r="O17" i="238"/>
  <c r="N17" i="238"/>
  <c r="K17" i="238"/>
  <c r="I17" i="238"/>
  <c r="H17" i="238"/>
  <c r="D45" i="238"/>
  <c r="I42" i="238"/>
  <c r="I45" i="238" s="1"/>
  <c r="M3" i="238"/>
  <c r="G3" i="238"/>
  <c r="N3" i="238"/>
  <c r="L3" i="238"/>
  <c r="F3" i="238"/>
  <c r="D25" i="238"/>
  <c r="K3" i="238"/>
  <c r="P3" i="238"/>
  <c r="J3" i="238"/>
  <c r="H3" i="238"/>
  <c r="O3" i="238"/>
  <c r="I3" i="238"/>
  <c r="D77" i="238"/>
  <c r="F72" i="238"/>
  <c r="F61" i="238"/>
  <c r="R61" i="238"/>
  <c r="F91" i="238"/>
  <c r="L91" i="238" s="1"/>
  <c r="I66" i="238"/>
  <c r="L66" i="238"/>
  <c r="F66" i="238"/>
  <c r="K66" i="238"/>
  <c r="H66" i="238"/>
  <c r="G66" i="238"/>
  <c r="J66" i="238"/>
  <c r="K54" i="238"/>
  <c r="P54" i="238"/>
  <c r="J54" i="238"/>
  <c r="M54" i="238"/>
  <c r="I54" i="238"/>
  <c r="H54" i="238"/>
  <c r="O54" i="238"/>
  <c r="G54" i="238"/>
  <c r="N54" i="238"/>
  <c r="L54" i="238"/>
  <c r="F54" i="238"/>
  <c r="Q54" i="238" s="1"/>
  <c r="M7" i="238"/>
  <c r="P7" i="238"/>
  <c r="J7" i="238"/>
  <c r="O7" i="238"/>
  <c r="L7" i="238"/>
  <c r="K7" i="238"/>
  <c r="I7" i="238"/>
  <c r="H7" i="238"/>
  <c r="N7" i="238"/>
  <c r="G7" i="238"/>
  <c r="F7" i="238"/>
  <c r="Q7" i="238" s="1"/>
  <c r="J76" i="238"/>
  <c r="G76" i="238"/>
  <c r="L76" i="238"/>
  <c r="F76" i="238"/>
  <c r="M76" i="238" s="1"/>
  <c r="R76" i="238" s="1"/>
  <c r="K76" i="238"/>
  <c r="I76" i="238"/>
  <c r="H76" i="238"/>
  <c r="F36" i="238"/>
  <c r="L36" i="238" s="1"/>
  <c r="F82" i="238"/>
  <c r="R82" i="238" s="1"/>
  <c r="N27" i="238"/>
  <c r="H27" i="238"/>
  <c r="K27" i="238"/>
  <c r="P27" i="238"/>
  <c r="J27" i="238"/>
  <c r="G27" i="238"/>
  <c r="F27" i="238"/>
  <c r="Q27" i="238" s="1"/>
  <c r="O27" i="238"/>
  <c r="M27" i="238"/>
  <c r="L27" i="238"/>
  <c r="I27" i="238"/>
  <c r="F83" i="238"/>
  <c r="R83" i="238" s="1"/>
  <c r="J73" i="238"/>
  <c r="G73" i="238"/>
  <c r="L73" i="238"/>
  <c r="F73" i="238"/>
  <c r="M73" i="238" s="1"/>
  <c r="I73" i="238"/>
  <c r="H73" i="238"/>
  <c r="K73" i="238"/>
  <c r="K8" i="238"/>
  <c r="N8" i="238"/>
  <c r="H8" i="238"/>
  <c r="M8" i="238"/>
  <c r="G8" i="238"/>
  <c r="J8" i="238"/>
  <c r="L8" i="238"/>
  <c r="I8" i="238"/>
  <c r="F8" i="238"/>
  <c r="P8" i="238"/>
  <c r="O8" i="238"/>
  <c r="P62" i="238"/>
  <c r="M62" i="238"/>
  <c r="G62" i="238"/>
  <c r="L62" i="238"/>
  <c r="F62" i="238"/>
  <c r="O62" i="238"/>
  <c r="K62" i="238"/>
  <c r="J62" i="238"/>
  <c r="I62" i="238"/>
  <c r="N62" i="238"/>
  <c r="H62" i="238"/>
  <c r="Q62" i="238" s="1"/>
  <c r="Q92" i="238"/>
  <c r="H90" i="238"/>
  <c r="L28" i="238"/>
  <c r="F28" i="238"/>
  <c r="O28" i="238"/>
  <c r="I28" i="238"/>
  <c r="N28" i="238"/>
  <c r="H28" i="238"/>
  <c r="R28" i="238" s="1"/>
  <c r="P28" i="238"/>
  <c r="M28" i="238"/>
  <c r="K28" i="238"/>
  <c r="G28" i="238"/>
  <c r="Q28" i="238" s="1"/>
  <c r="J28" i="238"/>
  <c r="F24" i="238"/>
  <c r="F64" i="238"/>
  <c r="R64" i="238" s="1"/>
  <c r="I53" i="238"/>
  <c r="H53" i="238"/>
  <c r="K53" i="238"/>
  <c r="J53" i="238"/>
  <c r="G53" i="238"/>
  <c r="F53" i="238"/>
  <c r="M53" i="238" s="1"/>
  <c r="L53" i="238"/>
  <c r="H96" i="238"/>
  <c r="L31" i="238"/>
  <c r="F31" i="238"/>
  <c r="O31" i="238"/>
  <c r="I31" i="238"/>
  <c r="N31" i="238"/>
  <c r="H31" i="238"/>
  <c r="K31" i="238"/>
  <c r="J31" i="238"/>
  <c r="G31" i="238"/>
  <c r="Q31" i="238" s="1"/>
  <c r="M31" i="238"/>
  <c r="P31" i="238"/>
  <c r="K4" i="238"/>
  <c r="F4" i="238"/>
  <c r="Q4" i="238" s="1"/>
  <c r="P4" i="238"/>
  <c r="J4" i="238"/>
  <c r="O4" i="238"/>
  <c r="I4" i="238"/>
  <c r="N4" i="238"/>
  <c r="H4" i="238"/>
  <c r="R4" i="238" s="1"/>
  <c r="L4" i="238"/>
  <c r="M4" i="238"/>
  <c r="G4" i="238"/>
  <c r="M56" i="238"/>
  <c r="G56" i="238"/>
  <c r="L56" i="238"/>
  <c r="F56" i="238"/>
  <c r="R56" i="238" s="1"/>
  <c r="K56" i="238"/>
  <c r="I56" i="238"/>
  <c r="P56" i="238"/>
  <c r="H56" i="238"/>
  <c r="Q56" i="238" s="1"/>
  <c r="O56" i="238"/>
  <c r="N56" i="238"/>
  <c r="J56" i="238"/>
  <c r="N30" i="238"/>
  <c r="H30" i="238"/>
  <c r="K30" i="238"/>
  <c r="P30" i="238"/>
  <c r="J30" i="238"/>
  <c r="M30" i="238"/>
  <c r="L30" i="238"/>
  <c r="I30" i="238"/>
  <c r="G30" i="238"/>
  <c r="O30" i="238"/>
  <c r="F30" i="238"/>
  <c r="Q30" i="238" s="1"/>
  <c r="R30" i="238" s="1"/>
  <c r="K95" i="238"/>
  <c r="N95" i="238"/>
  <c r="H95" i="238"/>
  <c r="M95" i="238"/>
  <c r="G95" i="238"/>
  <c r="J95" i="238"/>
  <c r="I95" i="238"/>
  <c r="F95" i="238"/>
  <c r="Q95" i="238" s="1"/>
  <c r="P95" i="238"/>
  <c r="O95" i="238"/>
  <c r="L95" i="238"/>
  <c r="F11" i="238"/>
  <c r="R11" i="238" s="1"/>
  <c r="F81" i="238"/>
  <c r="R81" i="238" s="1"/>
  <c r="D94" i="238"/>
  <c r="F63" i="238"/>
  <c r="G65" i="238"/>
  <c r="J65" i="238"/>
  <c r="I65" i="238"/>
  <c r="F65" i="238"/>
  <c r="L65" i="238"/>
  <c r="K65" i="238"/>
  <c r="H65" i="238"/>
  <c r="F15" i="238"/>
  <c r="L15" i="238" s="1"/>
  <c r="O58" i="238"/>
  <c r="I58" i="238"/>
  <c r="N58" i="238"/>
  <c r="H58" i="238"/>
  <c r="K58" i="238"/>
  <c r="G58" i="238"/>
  <c r="P58" i="238"/>
  <c r="F58" i="238"/>
  <c r="Q58" i="238" s="1"/>
  <c r="M58" i="238"/>
  <c r="L58" i="238"/>
  <c r="J58" i="238"/>
  <c r="N12" i="238"/>
  <c r="H12" i="238"/>
  <c r="K12" i="238"/>
  <c r="J12" i="238"/>
  <c r="M12" i="238"/>
  <c r="L12" i="238"/>
  <c r="I12" i="238"/>
  <c r="O12" i="238"/>
  <c r="G12" i="238"/>
  <c r="F12" i="238"/>
  <c r="R12" i="238" s="1"/>
  <c r="L44" i="238"/>
  <c r="L45" i="238" s="1"/>
  <c r="I50" i="238"/>
  <c r="I71" i="238" s="1"/>
  <c r="H50" i="238"/>
  <c r="H71" i="238" s="1"/>
  <c r="G50" i="238"/>
  <c r="L50" i="238"/>
  <c r="K50" i="238"/>
  <c r="F50" i="238"/>
  <c r="M50" i="238" s="1"/>
  <c r="J50" i="238"/>
  <c r="J71" i="238" s="1"/>
  <c r="F70" i="238"/>
  <c r="K32" i="238"/>
  <c r="P32" i="238"/>
  <c r="J32" i="238"/>
  <c r="M32" i="238"/>
  <c r="H32" i="238"/>
  <c r="O32" i="238"/>
  <c r="G32" i="238"/>
  <c r="L32" i="238"/>
  <c r="I32" i="238"/>
  <c r="F32" i="238"/>
  <c r="N32" i="238"/>
  <c r="H75" i="238"/>
  <c r="K75" i="238"/>
  <c r="J75" i="238"/>
  <c r="L75" i="238"/>
  <c r="I75" i="238"/>
  <c r="G75" i="238"/>
  <c r="F75" i="238"/>
  <c r="M75" i="238" s="1"/>
  <c r="O33" i="238"/>
  <c r="I33" i="238"/>
  <c r="N33" i="238"/>
  <c r="H33" i="238"/>
  <c r="G33" i="238"/>
  <c r="L33" i="238"/>
  <c r="K33" i="238"/>
  <c r="P33" i="238"/>
  <c r="M33" i="238"/>
  <c r="R33" i="238" s="1"/>
  <c r="J33" i="238"/>
  <c r="F33" i="238"/>
  <c r="Q33" i="238" s="1"/>
  <c r="P29" i="238"/>
  <c r="J29" i="238"/>
  <c r="M29" i="238"/>
  <c r="G29" i="238"/>
  <c r="L29" i="238"/>
  <c r="F29" i="238"/>
  <c r="R29" i="238" s="1"/>
  <c r="O29" i="238"/>
  <c r="N29" i="238"/>
  <c r="K29" i="238"/>
  <c r="I29" i="238"/>
  <c r="H29" i="238"/>
  <c r="Q29" i="238"/>
  <c r="M6" i="238"/>
  <c r="G6" i="238"/>
  <c r="H6" i="238"/>
  <c r="L6" i="238"/>
  <c r="F6" i="238"/>
  <c r="K6" i="238"/>
  <c r="P6" i="238"/>
  <c r="J6" i="238"/>
  <c r="N6" i="238"/>
  <c r="O6" i="238"/>
  <c r="I6" i="238"/>
  <c r="R68" i="238"/>
  <c r="H68" i="238"/>
  <c r="N13" i="238"/>
  <c r="H13" i="238"/>
  <c r="K13" i="238"/>
  <c r="P13" i="238"/>
  <c r="J13" i="238"/>
  <c r="M13" i="238"/>
  <c r="L13" i="238"/>
  <c r="I13" i="238"/>
  <c r="Q13" i="238" s="1"/>
  <c r="G13" i="238"/>
  <c r="O13" i="238"/>
  <c r="F13" i="238"/>
  <c r="D47" i="238"/>
  <c r="N46" i="238"/>
  <c r="N47" i="238" s="1"/>
  <c r="J46" i="238"/>
  <c r="J47" i="238" s="1"/>
  <c r="F46" i="238"/>
  <c r="F47" i="238" s="1"/>
  <c r="O55" i="238"/>
  <c r="I55" i="238"/>
  <c r="N55" i="238"/>
  <c r="H55" i="238"/>
  <c r="G55" i="238"/>
  <c r="M55" i="238"/>
  <c r="L55" i="238"/>
  <c r="K55" i="238"/>
  <c r="F55" i="238"/>
  <c r="J55" i="238"/>
  <c r="P55" i="238"/>
  <c r="R80" i="238"/>
  <c r="F80" i="238"/>
  <c r="F84" i="238" s="1"/>
  <c r="D84" i="238"/>
  <c r="R84" i="238" s="1"/>
  <c r="G52" i="238"/>
  <c r="L52" i="238"/>
  <c r="F52" i="238"/>
  <c r="K52" i="238"/>
  <c r="J52" i="238"/>
  <c r="I52" i="238"/>
  <c r="H52" i="238"/>
  <c r="F43" i="238"/>
  <c r="F45" i="238" s="1"/>
  <c r="K51" i="238"/>
  <c r="K71" i="238" s="1"/>
  <c r="J51" i="238"/>
  <c r="G51" i="238"/>
  <c r="G71" i="238" s="1"/>
  <c r="L51" i="238"/>
  <c r="I51" i="238"/>
  <c r="H51" i="238"/>
  <c r="F51" i="238"/>
  <c r="M51" i="238" s="1"/>
  <c r="R51" i="238" s="1"/>
  <c r="O5" i="238"/>
  <c r="I5" i="238"/>
  <c r="P5" i="238"/>
  <c r="Q5" i="238" s="1"/>
  <c r="R5" i="238" s="1"/>
  <c r="N5" i="238"/>
  <c r="H5" i="238"/>
  <c r="M5" i="238"/>
  <c r="G5" i="238"/>
  <c r="J5" i="238"/>
  <c r="L5" i="238"/>
  <c r="F5" i="238"/>
  <c r="K5" i="238"/>
  <c r="M49" i="238"/>
  <c r="R13" i="237"/>
  <c r="L52" i="237"/>
  <c r="F52" i="237"/>
  <c r="I52" i="237"/>
  <c r="K52" i="237"/>
  <c r="J52" i="237"/>
  <c r="M52" i="237" s="1"/>
  <c r="H52" i="237"/>
  <c r="G52" i="237"/>
  <c r="I12" i="237"/>
  <c r="L12" i="237"/>
  <c r="F12" i="237"/>
  <c r="G12" i="237"/>
  <c r="O12" i="237" s="1"/>
  <c r="N12" i="237"/>
  <c r="J12" i="237"/>
  <c r="M12" i="237"/>
  <c r="K12" i="237"/>
  <c r="H12" i="237"/>
  <c r="M14" i="237"/>
  <c r="G14" i="237"/>
  <c r="P14" i="237"/>
  <c r="J14" i="237"/>
  <c r="H14" i="237"/>
  <c r="O14" i="237"/>
  <c r="F14" i="237"/>
  <c r="Q14" i="237" s="1"/>
  <c r="K14" i="237"/>
  <c r="N14" i="237"/>
  <c r="L14" i="237"/>
  <c r="I14" i="237"/>
  <c r="N10" i="237"/>
  <c r="H10" i="237"/>
  <c r="R10" i="237" s="1"/>
  <c r="K10" i="237"/>
  <c r="O10" i="237"/>
  <c r="F10" i="237"/>
  <c r="Q10" i="237" s="1"/>
  <c r="M10" i="237"/>
  <c r="I10" i="237"/>
  <c r="L10" i="237"/>
  <c r="J10" i="237"/>
  <c r="P10" i="237"/>
  <c r="G10" i="237"/>
  <c r="K95" i="237"/>
  <c r="M95" i="237"/>
  <c r="G95" i="237"/>
  <c r="I95" i="237"/>
  <c r="O95" i="237"/>
  <c r="N95" i="237"/>
  <c r="L95" i="237"/>
  <c r="J95" i="237"/>
  <c r="P95" i="237"/>
  <c r="H95" i="237"/>
  <c r="F95" i="237"/>
  <c r="Q95" i="237" s="1"/>
  <c r="L56" i="237"/>
  <c r="F56" i="237"/>
  <c r="K56" i="237"/>
  <c r="O56" i="237"/>
  <c r="G56" i="237"/>
  <c r="N56" i="237"/>
  <c r="M56" i="237"/>
  <c r="J56" i="237"/>
  <c r="I56" i="237"/>
  <c r="H56" i="237"/>
  <c r="P56" i="237"/>
  <c r="F24" i="237"/>
  <c r="L24" i="237" s="1"/>
  <c r="L44" i="237"/>
  <c r="L45" i="237" s="1"/>
  <c r="R44" i="237"/>
  <c r="F64" i="237"/>
  <c r="R64" i="237" s="1"/>
  <c r="F43" i="237"/>
  <c r="F45" i="237" s="1"/>
  <c r="R43" i="237"/>
  <c r="H90" i="237"/>
  <c r="M90" i="237" s="1"/>
  <c r="D45" i="237"/>
  <c r="I42" i="237"/>
  <c r="I45" i="237" s="1"/>
  <c r="R27" i="237"/>
  <c r="O26" i="237"/>
  <c r="H26" i="237"/>
  <c r="J26" i="237"/>
  <c r="N26" i="237"/>
  <c r="P26" i="237"/>
  <c r="M26" i="237"/>
  <c r="M37" i="237" s="1"/>
  <c r="F26" i="237"/>
  <c r="K26" i="237"/>
  <c r="I26" i="237"/>
  <c r="D37" i="237"/>
  <c r="R46" i="237"/>
  <c r="N46" i="237"/>
  <c r="N47" i="237" s="1"/>
  <c r="J46" i="237"/>
  <c r="J47" i="237" s="1"/>
  <c r="F46" i="237"/>
  <c r="F47" i="237" s="1"/>
  <c r="D47" i="237"/>
  <c r="L62" i="237"/>
  <c r="Q62" i="237" s="1"/>
  <c r="F62" i="237"/>
  <c r="P62" i="237"/>
  <c r="I62" i="237"/>
  <c r="O62" i="237"/>
  <c r="G62" i="237"/>
  <c r="N62" i="237"/>
  <c r="M62" i="237"/>
  <c r="K62" i="237"/>
  <c r="J62" i="237"/>
  <c r="H62" i="237"/>
  <c r="O29" i="237"/>
  <c r="I29" i="237"/>
  <c r="L29" i="237"/>
  <c r="P29" i="237"/>
  <c r="H29" i="237"/>
  <c r="F29" i="237"/>
  <c r="Q29" i="237" s="1"/>
  <c r="N29" i="237"/>
  <c r="J29" i="237"/>
  <c r="M29" i="237"/>
  <c r="K29" i="237"/>
  <c r="G29" i="237"/>
  <c r="G37" i="237" s="1"/>
  <c r="K28" i="237"/>
  <c r="L28" i="237"/>
  <c r="O28" i="237"/>
  <c r="H28" i="237"/>
  <c r="I28" i="237"/>
  <c r="M28" i="237"/>
  <c r="G28" i="237"/>
  <c r="P28" i="237"/>
  <c r="F28" i="237"/>
  <c r="Q28" i="237" s="1"/>
  <c r="N28" i="237"/>
  <c r="J28" i="237"/>
  <c r="J51" i="237"/>
  <c r="L51" i="237"/>
  <c r="K51" i="237"/>
  <c r="I51" i="237"/>
  <c r="H51" i="237"/>
  <c r="G51" i="237"/>
  <c r="F51" i="237"/>
  <c r="F69" i="237"/>
  <c r="R69" i="237"/>
  <c r="K66" i="237"/>
  <c r="G66" i="237"/>
  <c r="J66" i="237"/>
  <c r="I66" i="237"/>
  <c r="H66" i="237"/>
  <c r="F66" i="237"/>
  <c r="L66" i="237"/>
  <c r="F80" i="237"/>
  <c r="D84" i="237"/>
  <c r="R80" i="237"/>
  <c r="F11" i="237"/>
  <c r="R11" i="237"/>
  <c r="R55" i="237"/>
  <c r="N63" i="237"/>
  <c r="F63" i="237"/>
  <c r="R63" i="237" s="1"/>
  <c r="H68" i="237"/>
  <c r="R68" i="237" s="1"/>
  <c r="L31" i="237"/>
  <c r="K31" i="237"/>
  <c r="N31" i="237"/>
  <c r="F31" i="237"/>
  <c r="Q31" i="237" s="1"/>
  <c r="I31" i="237"/>
  <c r="J31" i="237"/>
  <c r="O31" i="237"/>
  <c r="H31" i="237"/>
  <c r="G31" i="237"/>
  <c r="P31" i="237"/>
  <c r="M31" i="237"/>
  <c r="J75" i="237"/>
  <c r="L75" i="237"/>
  <c r="K75" i="237"/>
  <c r="I75" i="237"/>
  <c r="H75" i="237"/>
  <c r="G75" i="237"/>
  <c r="F75" i="237"/>
  <c r="M75" i="237" s="1"/>
  <c r="D25" i="237"/>
  <c r="M3" i="237"/>
  <c r="G3" i="237"/>
  <c r="G25" i="237" s="1"/>
  <c r="N3" i="237"/>
  <c r="F3" i="237"/>
  <c r="Q3" i="237" s="1"/>
  <c r="P3" i="237"/>
  <c r="L3" i="237"/>
  <c r="K3" i="237"/>
  <c r="J3" i="237"/>
  <c r="I3" i="237"/>
  <c r="O3" i="237"/>
  <c r="H3" i="237"/>
  <c r="O5" i="237"/>
  <c r="I5" i="237"/>
  <c r="N5" i="237"/>
  <c r="G5" i="237"/>
  <c r="M5" i="237"/>
  <c r="F5" i="237"/>
  <c r="L5" i="237"/>
  <c r="J5" i="237"/>
  <c r="K5" i="237"/>
  <c r="P5" i="237"/>
  <c r="H5" i="237"/>
  <c r="Q5" i="237" s="1"/>
  <c r="R5" i="237" s="1"/>
  <c r="P54" i="237"/>
  <c r="J54" i="237"/>
  <c r="K54" i="237"/>
  <c r="H54" i="237"/>
  <c r="O54" i="237"/>
  <c r="G54" i="237"/>
  <c r="N54" i="237"/>
  <c r="F54" i="237"/>
  <c r="M54" i="237"/>
  <c r="L54" i="237"/>
  <c r="I54" i="237"/>
  <c r="F81" i="237"/>
  <c r="R81" i="237" s="1"/>
  <c r="H50" i="237"/>
  <c r="G50" i="237"/>
  <c r="L50" i="237"/>
  <c r="K50" i="237"/>
  <c r="J50" i="237"/>
  <c r="I50" i="237"/>
  <c r="F50" i="237"/>
  <c r="P32" i="237"/>
  <c r="J32" i="237"/>
  <c r="L32" i="237"/>
  <c r="H32" i="237"/>
  <c r="M32" i="237"/>
  <c r="I32" i="237"/>
  <c r="G32" i="237"/>
  <c r="N32" i="237"/>
  <c r="F32" i="237"/>
  <c r="Q32" i="237" s="1"/>
  <c r="O32" i="237"/>
  <c r="K32" i="237"/>
  <c r="N58" i="237"/>
  <c r="H58" i="237"/>
  <c r="L58" i="237"/>
  <c r="M58" i="237"/>
  <c r="K58" i="237"/>
  <c r="J58" i="237"/>
  <c r="I58" i="237"/>
  <c r="G58" i="237"/>
  <c r="F58" i="237"/>
  <c r="Q58" i="237" s="1"/>
  <c r="P58" i="237"/>
  <c r="O58" i="237"/>
  <c r="H78" i="237"/>
  <c r="Q92" i="237"/>
  <c r="L92" i="237" s="1"/>
  <c r="R92" i="237" s="1"/>
  <c r="M6" i="237"/>
  <c r="G6" i="237"/>
  <c r="O6" i="237"/>
  <c r="H6" i="237"/>
  <c r="N6" i="237"/>
  <c r="R6" i="237" s="1"/>
  <c r="F6" i="237"/>
  <c r="L6" i="237"/>
  <c r="J6" i="237"/>
  <c r="K6" i="237"/>
  <c r="Q6" i="237"/>
  <c r="P6" i="237"/>
  <c r="I6" i="237"/>
  <c r="L73" i="237"/>
  <c r="F73" i="237"/>
  <c r="J73" i="237"/>
  <c r="G73" i="237"/>
  <c r="G77" i="237" s="1"/>
  <c r="K73" i="237"/>
  <c r="I73" i="237"/>
  <c r="I77" i="237" s="1"/>
  <c r="H73" i="237"/>
  <c r="P57" i="237"/>
  <c r="J57" i="237"/>
  <c r="L57" i="237"/>
  <c r="I57" i="237"/>
  <c r="H57" i="237"/>
  <c r="O57" i="237"/>
  <c r="G57" i="237"/>
  <c r="N57" i="237"/>
  <c r="F57" i="237"/>
  <c r="M57" i="237"/>
  <c r="K57" i="237"/>
  <c r="D88" i="237"/>
  <c r="F89" i="237"/>
  <c r="F83" i="237"/>
  <c r="R83" i="237" s="1"/>
  <c r="K4" i="237"/>
  <c r="N4" i="237"/>
  <c r="G4" i="237"/>
  <c r="M4" i="237"/>
  <c r="F4" i="237"/>
  <c r="Q4" i="237" s="1"/>
  <c r="L4" i="237"/>
  <c r="I4" i="237"/>
  <c r="J4" i="237"/>
  <c r="P4" i="237"/>
  <c r="O4" i="237"/>
  <c r="H4" i="237"/>
  <c r="G67" i="237"/>
  <c r="M67" i="237" s="1"/>
  <c r="K67" i="237"/>
  <c r="I67" i="237"/>
  <c r="H67" i="237"/>
  <c r="F67" i="237"/>
  <c r="L67" i="237"/>
  <c r="J67" i="237"/>
  <c r="H96" i="237"/>
  <c r="M96" i="237" s="1"/>
  <c r="R96" i="237" s="1"/>
  <c r="F15" i="237"/>
  <c r="H74" i="237"/>
  <c r="G74" i="237"/>
  <c r="L74" i="237"/>
  <c r="K74" i="237"/>
  <c r="J74" i="237"/>
  <c r="I74" i="237"/>
  <c r="F74" i="237"/>
  <c r="M74" i="237" s="1"/>
  <c r="N33" i="237"/>
  <c r="H33" i="237"/>
  <c r="L33" i="237"/>
  <c r="K33" i="237"/>
  <c r="P33" i="237"/>
  <c r="G33" i="237"/>
  <c r="I33" i="237"/>
  <c r="M33" i="237"/>
  <c r="F33" i="237"/>
  <c r="Q33" i="237" s="1"/>
  <c r="O33" i="237"/>
  <c r="J33" i="237"/>
  <c r="L59" i="237"/>
  <c r="F59" i="237"/>
  <c r="Q59" i="237" s="1"/>
  <c r="M59" i="237"/>
  <c r="P59" i="237"/>
  <c r="H59" i="237"/>
  <c r="O59" i="237"/>
  <c r="G59" i="237"/>
  <c r="N59" i="237"/>
  <c r="K59" i="237"/>
  <c r="J59" i="237"/>
  <c r="I59" i="237"/>
  <c r="F91" i="237"/>
  <c r="L91" i="237" s="1"/>
  <c r="R91" i="237" s="1"/>
  <c r="D94" i="237"/>
  <c r="O8" i="237"/>
  <c r="I8" i="237"/>
  <c r="P8" i="237"/>
  <c r="H8" i="237"/>
  <c r="N8" i="237"/>
  <c r="G8" i="237"/>
  <c r="M8" i="237"/>
  <c r="F8" i="237"/>
  <c r="L8" i="237"/>
  <c r="Q8" i="237" s="1"/>
  <c r="K8" i="237"/>
  <c r="J8" i="237"/>
  <c r="L37" i="237"/>
  <c r="H53" i="237"/>
  <c r="F53" i="237"/>
  <c r="J53" i="237"/>
  <c r="I53" i="237"/>
  <c r="G53" i="237"/>
  <c r="M53" i="237" s="1"/>
  <c r="L53" i="237"/>
  <c r="K53" i="237"/>
  <c r="M30" i="237"/>
  <c r="G30" i="237"/>
  <c r="L30" i="237"/>
  <c r="P30" i="237"/>
  <c r="I30" i="237"/>
  <c r="N30" i="237"/>
  <c r="F30" i="237"/>
  <c r="K30" i="237"/>
  <c r="J30" i="237"/>
  <c r="H30" i="237"/>
  <c r="O30" i="237"/>
  <c r="I65" i="237"/>
  <c r="J65" i="237"/>
  <c r="L65" i="237"/>
  <c r="K65" i="237"/>
  <c r="H65" i="237"/>
  <c r="G65" i="237"/>
  <c r="F65" i="237"/>
  <c r="R65" i="237" s="1"/>
  <c r="M65" i="237"/>
  <c r="M16" i="237"/>
  <c r="G16" i="237"/>
  <c r="P16" i="237"/>
  <c r="J16" i="237"/>
  <c r="H16" i="237"/>
  <c r="O16" i="237"/>
  <c r="F16" i="237"/>
  <c r="K16" i="237"/>
  <c r="N16" i="237"/>
  <c r="L16" i="237"/>
  <c r="I16" i="237"/>
  <c r="K7" i="237"/>
  <c r="O7" i="237"/>
  <c r="H7" i="237"/>
  <c r="J7" i="237"/>
  <c r="N7" i="237"/>
  <c r="G7" i="237"/>
  <c r="M7" i="237"/>
  <c r="F7" i="237"/>
  <c r="Q7" i="237" s="1"/>
  <c r="L7" i="237"/>
  <c r="P7" i="237"/>
  <c r="I7" i="237"/>
  <c r="F72" i="237"/>
  <c r="R72" i="237"/>
  <c r="D77" i="237"/>
  <c r="D71" i="237"/>
  <c r="L49" i="237"/>
  <c r="F49" i="237"/>
  <c r="R49" i="237" s="1"/>
  <c r="J49" i="237"/>
  <c r="G49" i="237"/>
  <c r="M49" i="237"/>
  <c r="K49" i="237"/>
  <c r="I49" i="237"/>
  <c r="H49" i="237"/>
  <c r="O17" i="237"/>
  <c r="I17" i="237"/>
  <c r="L17" i="237"/>
  <c r="P17" i="237"/>
  <c r="H17" i="237"/>
  <c r="M17" i="237"/>
  <c r="K17" i="237"/>
  <c r="F17" i="237"/>
  <c r="J17" i="237"/>
  <c r="G17" i="237"/>
  <c r="N17" i="237"/>
  <c r="F82" i="237"/>
  <c r="R82" i="237"/>
  <c r="F36" i="237"/>
  <c r="L36" i="237"/>
  <c r="R36" i="237" s="1"/>
  <c r="R61" i="237"/>
  <c r="F61" i="237"/>
  <c r="R5" i="236"/>
  <c r="R10" i="236"/>
  <c r="L24" i="236"/>
  <c r="F24" i="236"/>
  <c r="R24" i="236" s="1"/>
  <c r="F83" i="236"/>
  <c r="R83" i="236" s="1"/>
  <c r="P9" i="236"/>
  <c r="J9" i="236"/>
  <c r="I9" i="236"/>
  <c r="O9" i="236"/>
  <c r="H9" i="236"/>
  <c r="N9" i="236"/>
  <c r="G9" i="236"/>
  <c r="Q9" i="236" s="1"/>
  <c r="M9" i="236"/>
  <c r="F9" i="236"/>
  <c r="L9" i="236"/>
  <c r="K9" i="236"/>
  <c r="N32" i="236"/>
  <c r="H32" i="236"/>
  <c r="L32" i="236"/>
  <c r="F32" i="236"/>
  <c r="R32" i="236" s="1"/>
  <c r="P32" i="236"/>
  <c r="G32" i="236"/>
  <c r="Q32" i="236" s="1"/>
  <c r="K32" i="236"/>
  <c r="J32" i="236"/>
  <c r="I32" i="236"/>
  <c r="M32" i="236"/>
  <c r="O32" i="236"/>
  <c r="O30" i="236"/>
  <c r="I30" i="236"/>
  <c r="N30" i="236"/>
  <c r="G30" i="236"/>
  <c r="M30" i="236"/>
  <c r="F30" i="236"/>
  <c r="L30" i="236"/>
  <c r="K30" i="236"/>
  <c r="J30" i="236"/>
  <c r="H30" i="236"/>
  <c r="Q30" i="236" s="1"/>
  <c r="P30" i="236"/>
  <c r="H51" i="236"/>
  <c r="G51" i="236"/>
  <c r="L51" i="236"/>
  <c r="F51" i="236"/>
  <c r="I51" i="236"/>
  <c r="K51" i="236"/>
  <c r="J51" i="236"/>
  <c r="R80" i="236"/>
  <c r="F80" i="236"/>
  <c r="D84" i="236"/>
  <c r="I66" i="236"/>
  <c r="H66" i="236"/>
  <c r="M66" i="236"/>
  <c r="G66" i="236"/>
  <c r="F66" i="236"/>
  <c r="L66" i="236"/>
  <c r="K66" i="236"/>
  <c r="R66" i="236" s="1"/>
  <c r="J66" i="236"/>
  <c r="F15" i="236"/>
  <c r="L15" i="236" s="1"/>
  <c r="R15" i="236" s="1"/>
  <c r="J73" i="236"/>
  <c r="I73" i="236"/>
  <c r="I77" i="236" s="1"/>
  <c r="H73" i="236"/>
  <c r="H77" i="236" s="1"/>
  <c r="L73" i="236"/>
  <c r="G73" i="236"/>
  <c r="K73" i="236"/>
  <c r="K77" i="236" s="1"/>
  <c r="F73" i="236"/>
  <c r="M73" i="236" s="1"/>
  <c r="G65" i="236"/>
  <c r="L65" i="236"/>
  <c r="F65" i="236"/>
  <c r="R65" i="236" s="1"/>
  <c r="K65" i="236"/>
  <c r="J65" i="236"/>
  <c r="M65" i="236" s="1"/>
  <c r="H65" i="236"/>
  <c r="I65" i="236"/>
  <c r="F91" i="236"/>
  <c r="L91" i="236" s="1"/>
  <c r="L74" i="236"/>
  <c r="F74" i="236"/>
  <c r="K74" i="236"/>
  <c r="J74" i="236"/>
  <c r="G74" i="236"/>
  <c r="R74" i="236" s="1"/>
  <c r="H74" i="236"/>
  <c r="M74" i="236"/>
  <c r="I74" i="236"/>
  <c r="R69" i="236"/>
  <c r="F69" i="236"/>
  <c r="M96" i="236"/>
  <c r="R96" i="236" s="1"/>
  <c r="H78" i="236"/>
  <c r="P56" i="236"/>
  <c r="J56" i="236"/>
  <c r="O56" i="236"/>
  <c r="I56" i="236"/>
  <c r="N56" i="236"/>
  <c r="H56" i="236"/>
  <c r="K56" i="236"/>
  <c r="L56" i="236"/>
  <c r="G56" i="236"/>
  <c r="F56" i="236"/>
  <c r="M56" i="236"/>
  <c r="N31" i="236"/>
  <c r="M31" i="236"/>
  <c r="G31" i="236"/>
  <c r="P31" i="236"/>
  <c r="H31" i="236"/>
  <c r="O31" i="236"/>
  <c r="F31" i="236"/>
  <c r="L31" i="236"/>
  <c r="K31" i="236"/>
  <c r="J31" i="236"/>
  <c r="I31" i="236"/>
  <c r="N54" i="236"/>
  <c r="H54" i="236"/>
  <c r="M54" i="236"/>
  <c r="G54" i="236"/>
  <c r="L54" i="236"/>
  <c r="F54" i="236"/>
  <c r="O54" i="236"/>
  <c r="J54" i="236"/>
  <c r="I54" i="236"/>
  <c r="P54" i="236"/>
  <c r="K54" i="236"/>
  <c r="M16" i="236"/>
  <c r="G16" i="236"/>
  <c r="N16" i="236"/>
  <c r="F16" i="236"/>
  <c r="L16" i="236"/>
  <c r="K16" i="236"/>
  <c r="J16" i="236"/>
  <c r="P16" i="236"/>
  <c r="I16" i="236"/>
  <c r="H16" i="236"/>
  <c r="O16" i="236"/>
  <c r="F82" i="236"/>
  <c r="R82" i="236"/>
  <c r="K17" i="236"/>
  <c r="N17" i="236"/>
  <c r="G17" i="236"/>
  <c r="M17" i="236"/>
  <c r="F17" i="236"/>
  <c r="Q17" i="236" s="1"/>
  <c r="R17" i="236" s="1"/>
  <c r="L17" i="236"/>
  <c r="J17" i="236"/>
  <c r="I17" i="236"/>
  <c r="H17" i="236"/>
  <c r="O17" i="236"/>
  <c r="P17" i="236"/>
  <c r="D88" i="236"/>
  <c r="F89" i="236"/>
  <c r="R68" i="236"/>
  <c r="H68" i="236"/>
  <c r="L8" i="236"/>
  <c r="F8" i="236"/>
  <c r="Q8" i="236" s="1"/>
  <c r="P8" i="236"/>
  <c r="I8" i="236"/>
  <c r="O8" i="236"/>
  <c r="H8" i="236"/>
  <c r="N8" i="236"/>
  <c r="G8" i="236"/>
  <c r="M8" i="236"/>
  <c r="J8" i="236"/>
  <c r="K8" i="236"/>
  <c r="N63" i="236"/>
  <c r="F63" i="236"/>
  <c r="R63" i="236" s="1"/>
  <c r="R61" i="236"/>
  <c r="F61" i="236"/>
  <c r="L33" i="236"/>
  <c r="F33" i="236"/>
  <c r="P33" i="236"/>
  <c r="J33" i="236"/>
  <c r="K33" i="236"/>
  <c r="H33" i="236"/>
  <c r="G33" i="236"/>
  <c r="O33" i="236"/>
  <c r="Q33" i="236" s="1"/>
  <c r="N33" i="236"/>
  <c r="M33" i="236"/>
  <c r="I33" i="236"/>
  <c r="N57" i="236"/>
  <c r="H57" i="236"/>
  <c r="M57" i="236"/>
  <c r="G57" i="236"/>
  <c r="L57" i="236"/>
  <c r="F57" i="236"/>
  <c r="I57" i="236"/>
  <c r="K57" i="236"/>
  <c r="J57" i="236"/>
  <c r="P57" i="236"/>
  <c r="O57" i="236"/>
  <c r="O27" i="236"/>
  <c r="O37" i="236" s="1"/>
  <c r="I27" i="236"/>
  <c r="R27" i="236" s="1"/>
  <c r="M27" i="236"/>
  <c r="M37" i="236" s="1"/>
  <c r="F27" i="236"/>
  <c r="L27" i="236"/>
  <c r="K27" i="236"/>
  <c r="K37" i="236" s="1"/>
  <c r="Q27" i="236"/>
  <c r="J27" i="236"/>
  <c r="H27" i="236"/>
  <c r="G27" i="236"/>
  <c r="N27" i="236"/>
  <c r="P27" i="236"/>
  <c r="K95" i="236"/>
  <c r="P95" i="236"/>
  <c r="J95" i="236"/>
  <c r="O95" i="236"/>
  <c r="I95" i="236"/>
  <c r="M95" i="236"/>
  <c r="Q95" i="236" s="1"/>
  <c r="N95" i="236"/>
  <c r="F95" i="236"/>
  <c r="L95" i="236"/>
  <c r="H95" i="236"/>
  <c r="G95" i="236"/>
  <c r="K29" i="236"/>
  <c r="N29" i="236"/>
  <c r="G29" i="236"/>
  <c r="M29" i="236"/>
  <c r="F29" i="236"/>
  <c r="Q29" i="236" s="1"/>
  <c r="L29" i="236"/>
  <c r="J29" i="236"/>
  <c r="P29" i="236"/>
  <c r="P37" i="236" s="1"/>
  <c r="H29" i="236"/>
  <c r="O29" i="236"/>
  <c r="I29" i="236"/>
  <c r="Q92" i="236"/>
  <c r="L92" i="236" s="1"/>
  <c r="R92" i="236" s="1"/>
  <c r="F70" i="236"/>
  <c r="L50" i="236"/>
  <c r="F50" i="236"/>
  <c r="R50" i="236" s="1"/>
  <c r="J50" i="236"/>
  <c r="H50" i="236"/>
  <c r="I50" i="236"/>
  <c r="G50" i="236"/>
  <c r="M50" i="236"/>
  <c r="K50" i="236"/>
  <c r="L58" i="236"/>
  <c r="F58" i="236"/>
  <c r="K58" i="236"/>
  <c r="P58" i="236"/>
  <c r="J58" i="236"/>
  <c r="G58" i="236"/>
  <c r="M58" i="236"/>
  <c r="I58" i="236"/>
  <c r="H58" i="236"/>
  <c r="N58" i="236"/>
  <c r="O58" i="236"/>
  <c r="P6" i="236"/>
  <c r="J6" i="236"/>
  <c r="O6" i="236"/>
  <c r="H6" i="236"/>
  <c r="N6" i="236"/>
  <c r="G6" i="236"/>
  <c r="M6" i="236"/>
  <c r="F6" i="236"/>
  <c r="Q6" i="236" s="1"/>
  <c r="L6" i="236"/>
  <c r="K6" i="236"/>
  <c r="I6" i="236"/>
  <c r="D25" i="236"/>
  <c r="M3" i="236"/>
  <c r="G3" i="236"/>
  <c r="G25" i="236" s="1"/>
  <c r="L3" i="236"/>
  <c r="F3" i="236"/>
  <c r="K3" i="236"/>
  <c r="P3" i="236"/>
  <c r="J3" i="236"/>
  <c r="O3" i="236"/>
  <c r="N3" i="236"/>
  <c r="I3" i="236"/>
  <c r="H3" i="236"/>
  <c r="R43" i="236"/>
  <c r="F43" i="236"/>
  <c r="F45" i="236" s="1"/>
  <c r="D45" i="236"/>
  <c r="P62" i="236"/>
  <c r="J62" i="236"/>
  <c r="O62" i="236"/>
  <c r="I62" i="236"/>
  <c r="N62" i="236"/>
  <c r="H62" i="236"/>
  <c r="K62" i="236"/>
  <c r="G62" i="236"/>
  <c r="M62" i="236"/>
  <c r="F62" i="236"/>
  <c r="L62" i="236"/>
  <c r="M28" i="236"/>
  <c r="G28" i="236"/>
  <c r="N28" i="236"/>
  <c r="N37" i="236" s="1"/>
  <c r="F28" i="236"/>
  <c r="F37" i="236" s="1"/>
  <c r="L28" i="236"/>
  <c r="K28" i="236"/>
  <c r="J28" i="236"/>
  <c r="J37" i="236" s="1"/>
  <c r="P28" i="236"/>
  <c r="O28" i="236"/>
  <c r="I28" i="236"/>
  <c r="H28" i="236"/>
  <c r="H37" i="236" s="1"/>
  <c r="K4" i="236"/>
  <c r="P4" i="236"/>
  <c r="J4" i="236"/>
  <c r="O4" i="236"/>
  <c r="I4" i="236"/>
  <c r="N4" i="236"/>
  <c r="H4" i="236"/>
  <c r="M4" i="236"/>
  <c r="F4" i="236"/>
  <c r="L4" i="236"/>
  <c r="G4" i="236"/>
  <c r="P59" i="236"/>
  <c r="J59" i="236"/>
  <c r="O59" i="236"/>
  <c r="I59" i="236"/>
  <c r="N59" i="236"/>
  <c r="H59" i="236"/>
  <c r="Q59" i="236"/>
  <c r="L59" i="236"/>
  <c r="K59" i="236"/>
  <c r="G59" i="236"/>
  <c r="F59" i="236"/>
  <c r="M59" i="236"/>
  <c r="R59" i="236"/>
  <c r="D94" i="236"/>
  <c r="D77" i="236"/>
  <c r="F72" i="236"/>
  <c r="L53" i="236"/>
  <c r="F53" i="236"/>
  <c r="M53" i="236" s="1"/>
  <c r="K53" i="236"/>
  <c r="J53" i="236"/>
  <c r="G53" i="236"/>
  <c r="I53" i="236"/>
  <c r="H53" i="236"/>
  <c r="K67" i="236"/>
  <c r="J67" i="236"/>
  <c r="I67" i="236"/>
  <c r="F67" i="236"/>
  <c r="L67" i="236"/>
  <c r="M67" i="236" s="1"/>
  <c r="H67" i="236"/>
  <c r="G67" i="236"/>
  <c r="Q26" i="236"/>
  <c r="R26" i="236" s="1"/>
  <c r="O13" i="236"/>
  <c r="I13" i="236"/>
  <c r="J13" i="236"/>
  <c r="P13" i="236"/>
  <c r="H13" i="236"/>
  <c r="N13" i="236"/>
  <c r="G13" i="236"/>
  <c r="M13" i="236"/>
  <c r="F13" i="236"/>
  <c r="L13" i="236"/>
  <c r="K13" i="236"/>
  <c r="N7" i="236"/>
  <c r="H7" i="236"/>
  <c r="P7" i="236"/>
  <c r="I7" i="236"/>
  <c r="O7" i="236"/>
  <c r="G7" i="236"/>
  <c r="M7" i="236"/>
  <c r="F7" i="236"/>
  <c r="Q7" i="236" s="1"/>
  <c r="R7" i="236" s="1"/>
  <c r="L7" i="236"/>
  <c r="K7" i="236"/>
  <c r="J7" i="236"/>
  <c r="I12" i="236"/>
  <c r="N12" i="236"/>
  <c r="G12" i="236"/>
  <c r="M12" i="236"/>
  <c r="F12" i="236"/>
  <c r="L12" i="236"/>
  <c r="K12" i="236"/>
  <c r="J12" i="236"/>
  <c r="H12" i="236"/>
  <c r="J49" i="236"/>
  <c r="H49" i="236"/>
  <c r="I49" i="236"/>
  <c r="I71" i="236" s="1"/>
  <c r="D71" i="236"/>
  <c r="G49" i="236"/>
  <c r="F49" i="236"/>
  <c r="K49" i="236"/>
  <c r="L49" i="236"/>
  <c r="H75" i="236"/>
  <c r="G75" i="236"/>
  <c r="L75" i="236"/>
  <c r="F75" i="236"/>
  <c r="I75" i="236"/>
  <c r="K75" i="236"/>
  <c r="J75" i="236"/>
  <c r="L44" i="236"/>
  <c r="L45" i="236" s="1"/>
  <c r="F36" i="236"/>
  <c r="L36" i="236" s="1"/>
  <c r="R36" i="236" s="1"/>
  <c r="F64" i="236"/>
  <c r="R64" i="236"/>
  <c r="J46" i="236"/>
  <c r="J47" i="236" s="1"/>
  <c r="R46" i="236"/>
  <c r="D47" i="236"/>
  <c r="N46" i="236"/>
  <c r="N47" i="236" s="1"/>
  <c r="F46" i="236"/>
  <c r="F47" i="236" s="1"/>
  <c r="R81" i="236"/>
  <c r="F81" i="236"/>
  <c r="L55" i="236"/>
  <c r="F55" i="236"/>
  <c r="Q55" i="236" s="1"/>
  <c r="K55" i="236"/>
  <c r="P55" i="236"/>
  <c r="J55" i="236"/>
  <c r="M55" i="236"/>
  <c r="I55" i="236"/>
  <c r="H55" i="236"/>
  <c r="G55" i="236"/>
  <c r="N55" i="236"/>
  <c r="O55" i="236"/>
  <c r="H90" i="236"/>
  <c r="R14" i="235"/>
  <c r="R16" i="235"/>
  <c r="F36" i="235"/>
  <c r="L36" i="235"/>
  <c r="R36" i="235" s="1"/>
  <c r="J46" i="235"/>
  <c r="J47" i="235" s="1"/>
  <c r="D47" i="235"/>
  <c r="F46" i="235"/>
  <c r="F47" i="235" s="1"/>
  <c r="N46" i="235"/>
  <c r="N47" i="235" s="1"/>
  <c r="L27" i="235"/>
  <c r="F27" i="235"/>
  <c r="M27" i="235"/>
  <c r="P27" i="235"/>
  <c r="I27" i="235"/>
  <c r="J27" i="235"/>
  <c r="H27" i="235"/>
  <c r="G27" i="235"/>
  <c r="O27" i="235"/>
  <c r="N27" i="235"/>
  <c r="K27" i="235"/>
  <c r="F69" i="235"/>
  <c r="R69" i="235" s="1"/>
  <c r="D88" i="235"/>
  <c r="F89" i="235"/>
  <c r="I65" i="235"/>
  <c r="H65" i="235"/>
  <c r="L65" i="235"/>
  <c r="G65" i="235"/>
  <c r="F65" i="235"/>
  <c r="K65" i="235"/>
  <c r="J65" i="235"/>
  <c r="F24" i="235"/>
  <c r="L24" i="235"/>
  <c r="R24" i="235"/>
  <c r="P57" i="235"/>
  <c r="J57" i="235"/>
  <c r="K57" i="235"/>
  <c r="I57" i="235"/>
  <c r="R57" i="235" s="1"/>
  <c r="N57" i="235"/>
  <c r="F57" i="235"/>
  <c r="H57" i="235"/>
  <c r="M57" i="235"/>
  <c r="G57" i="235"/>
  <c r="Q57" i="235"/>
  <c r="O57" i="235"/>
  <c r="L57" i="235"/>
  <c r="N55" i="235"/>
  <c r="H55" i="235"/>
  <c r="J55" i="235"/>
  <c r="L55" i="235"/>
  <c r="P55" i="235"/>
  <c r="G55" i="235"/>
  <c r="K55" i="235"/>
  <c r="O55" i="235"/>
  <c r="Q55" i="235" s="1"/>
  <c r="I55" i="235"/>
  <c r="F55" i="235"/>
  <c r="M55" i="235"/>
  <c r="L6" i="235"/>
  <c r="F6" i="235"/>
  <c r="M6" i="235"/>
  <c r="K6" i="235"/>
  <c r="J6" i="235"/>
  <c r="P6" i="235"/>
  <c r="I6" i="235"/>
  <c r="O6" i="235"/>
  <c r="N6" i="235"/>
  <c r="H6" i="235"/>
  <c r="Q6" i="235" s="1"/>
  <c r="G6" i="235"/>
  <c r="R6" i="235" s="1"/>
  <c r="P54" i="235"/>
  <c r="J54" i="235"/>
  <c r="I54" i="235"/>
  <c r="H54" i="235"/>
  <c r="M54" i="235"/>
  <c r="L54" i="235"/>
  <c r="K54" i="235"/>
  <c r="O54" i="235"/>
  <c r="G54" i="235"/>
  <c r="F54" i="235"/>
  <c r="Q54" i="235" s="1"/>
  <c r="N54" i="235"/>
  <c r="N33" i="235"/>
  <c r="H33" i="235"/>
  <c r="K33" i="235"/>
  <c r="M33" i="235"/>
  <c r="I33" i="235"/>
  <c r="F33" i="235"/>
  <c r="Q33" i="235" s="1"/>
  <c r="P33" i="235"/>
  <c r="J33" i="235"/>
  <c r="O33" i="235"/>
  <c r="L33" i="235"/>
  <c r="G33" i="235"/>
  <c r="H74" i="235"/>
  <c r="F74" i="235"/>
  <c r="J74" i="235"/>
  <c r="I74" i="235"/>
  <c r="L74" i="235"/>
  <c r="K74" i="235"/>
  <c r="G74" i="235"/>
  <c r="G77" i="235" s="1"/>
  <c r="D77" i="235"/>
  <c r="F72" i="235"/>
  <c r="R72" i="235" s="1"/>
  <c r="Q92" i="235"/>
  <c r="O9" i="235"/>
  <c r="I9" i="235"/>
  <c r="L9" i="235"/>
  <c r="F9" i="235"/>
  <c r="R9" i="235" s="1"/>
  <c r="P9" i="235"/>
  <c r="G9" i="235"/>
  <c r="N9" i="235"/>
  <c r="M9" i="235"/>
  <c r="K9" i="235"/>
  <c r="Q9" i="235"/>
  <c r="J9" i="235"/>
  <c r="H9" i="235"/>
  <c r="F81" i="235"/>
  <c r="R81" i="235" s="1"/>
  <c r="L56" i="235"/>
  <c r="F56" i="235"/>
  <c r="Q56" i="235" s="1"/>
  <c r="J56" i="235"/>
  <c r="O56" i="235"/>
  <c r="G56" i="235"/>
  <c r="K56" i="235"/>
  <c r="I56" i="235"/>
  <c r="H56" i="235"/>
  <c r="N56" i="235"/>
  <c r="P56" i="235"/>
  <c r="M56" i="235"/>
  <c r="L30" i="235"/>
  <c r="F30" i="235"/>
  <c r="N30" i="235"/>
  <c r="G30" i="235"/>
  <c r="J30" i="235"/>
  <c r="R30" i="235" s="1"/>
  <c r="K30" i="235"/>
  <c r="O30" i="235"/>
  <c r="I30" i="235"/>
  <c r="H30" i="235"/>
  <c r="P30" i="235"/>
  <c r="Q30" i="235" s="1"/>
  <c r="M30" i="235"/>
  <c r="R96" i="235"/>
  <c r="N5" i="235"/>
  <c r="H5" i="235"/>
  <c r="L5" i="235"/>
  <c r="K5" i="235"/>
  <c r="J5" i="235"/>
  <c r="P5" i="235"/>
  <c r="I5" i="235"/>
  <c r="G5" i="235"/>
  <c r="R5" i="235" s="1"/>
  <c r="F5" i="235"/>
  <c r="Q5" i="235" s="1"/>
  <c r="M5" i="235"/>
  <c r="O5" i="235"/>
  <c r="G67" i="235"/>
  <c r="J67" i="235"/>
  <c r="I67" i="235"/>
  <c r="L67" i="235"/>
  <c r="K67" i="235"/>
  <c r="H67" i="235"/>
  <c r="F67" i="235"/>
  <c r="R44" i="235"/>
  <c r="L44" i="235"/>
  <c r="L45" i="235" s="1"/>
  <c r="J75" i="235"/>
  <c r="K75" i="235"/>
  <c r="H75" i="235"/>
  <c r="G75" i="235"/>
  <c r="F75" i="235"/>
  <c r="L75" i="235"/>
  <c r="I75" i="235"/>
  <c r="F91" i="235"/>
  <c r="L91" i="235" s="1"/>
  <c r="R91" i="235" s="1"/>
  <c r="D94" i="235"/>
  <c r="L59" i="235"/>
  <c r="F59" i="235"/>
  <c r="R59" i="235" s="1"/>
  <c r="K59" i="235"/>
  <c r="P59" i="235"/>
  <c r="H59" i="235"/>
  <c r="M59" i="235"/>
  <c r="G59" i="235"/>
  <c r="Q59" i="235"/>
  <c r="O59" i="235"/>
  <c r="N59" i="235"/>
  <c r="J59" i="235"/>
  <c r="I59" i="235"/>
  <c r="N8" i="235"/>
  <c r="H8" i="235"/>
  <c r="R8" i="235" s="1"/>
  <c r="M8" i="235"/>
  <c r="F8" i="235"/>
  <c r="L8" i="235"/>
  <c r="K8" i="235"/>
  <c r="Q8" i="235"/>
  <c r="J8" i="235"/>
  <c r="I8" i="235"/>
  <c r="G8" i="235"/>
  <c r="O8" i="235"/>
  <c r="P8" i="235"/>
  <c r="L76" i="235"/>
  <c r="F76" i="235"/>
  <c r="M76" i="235" s="1"/>
  <c r="R76" i="235" s="1"/>
  <c r="H76" i="235"/>
  <c r="K76" i="235"/>
  <c r="G76" i="235"/>
  <c r="J76" i="235"/>
  <c r="I76" i="235"/>
  <c r="I77" i="235" s="1"/>
  <c r="D71" i="235"/>
  <c r="L49" i="235"/>
  <c r="F49" i="235"/>
  <c r="I49" i="235"/>
  <c r="G49" i="235"/>
  <c r="R49" i="235" s="1"/>
  <c r="K49" i="235"/>
  <c r="J49" i="235"/>
  <c r="H49" i="235"/>
  <c r="M49" i="235"/>
  <c r="N26" i="235"/>
  <c r="F26" i="235"/>
  <c r="Q26" i="235" s="1"/>
  <c r="K26" i="235"/>
  <c r="P26" i="235"/>
  <c r="H26" i="235"/>
  <c r="M26" i="235"/>
  <c r="J26" i="235"/>
  <c r="D37" i="235"/>
  <c r="I26" i="235"/>
  <c r="R26" i="235" s="1"/>
  <c r="O26" i="235"/>
  <c r="F61" i="235"/>
  <c r="R61" i="235"/>
  <c r="P4" i="235"/>
  <c r="J4" i="235"/>
  <c r="J25" i="235" s="1"/>
  <c r="L4" i="235"/>
  <c r="K4" i="235"/>
  <c r="I4" i="235"/>
  <c r="O4" i="235"/>
  <c r="H4" i="235"/>
  <c r="H25" i="235" s="1"/>
  <c r="N4" i="235"/>
  <c r="F4" i="235"/>
  <c r="M4" i="235"/>
  <c r="G4" i="235"/>
  <c r="D25" i="235"/>
  <c r="R83" i="235"/>
  <c r="F83" i="235"/>
  <c r="H50" i="235"/>
  <c r="F50" i="235"/>
  <c r="J50" i="235"/>
  <c r="L50" i="235"/>
  <c r="K50" i="235"/>
  <c r="I50" i="235"/>
  <c r="G50" i="235"/>
  <c r="H78" i="235"/>
  <c r="N78" i="235" s="1"/>
  <c r="P7" i="235"/>
  <c r="J7" i="235"/>
  <c r="M7" i="235"/>
  <c r="F7" i="235"/>
  <c r="L7" i="235"/>
  <c r="K7" i="235"/>
  <c r="K25" i="235" s="1"/>
  <c r="I7" i="235"/>
  <c r="O7" i="235"/>
  <c r="G7" i="235"/>
  <c r="N7" i="235"/>
  <c r="H7" i="235"/>
  <c r="J77" i="235"/>
  <c r="L31" i="235"/>
  <c r="J31" i="235"/>
  <c r="O31" i="235"/>
  <c r="G31" i="235"/>
  <c r="K31" i="235"/>
  <c r="H31" i="235"/>
  <c r="F31" i="235"/>
  <c r="Q31" i="235" s="1"/>
  <c r="P31" i="235"/>
  <c r="M31" i="235"/>
  <c r="N31" i="235"/>
  <c r="I31" i="235"/>
  <c r="L77" i="235"/>
  <c r="N17" i="235"/>
  <c r="H17" i="235"/>
  <c r="M17" i="235"/>
  <c r="F17" i="235"/>
  <c r="J17" i="235"/>
  <c r="K17" i="235"/>
  <c r="I17" i="235"/>
  <c r="G17" i="235"/>
  <c r="P17" i="235"/>
  <c r="O17" i="235"/>
  <c r="L17" i="235"/>
  <c r="Q10" i="235"/>
  <c r="R10" i="235" s="1"/>
  <c r="L52" i="235"/>
  <c r="F52" i="235"/>
  <c r="R52" i="235" s="1"/>
  <c r="H52" i="235"/>
  <c r="K52" i="235"/>
  <c r="G52" i="235"/>
  <c r="J52" i="235"/>
  <c r="M52" i="235"/>
  <c r="I52" i="235"/>
  <c r="N12" i="235"/>
  <c r="H12" i="235"/>
  <c r="K12" i="235"/>
  <c r="L12" i="235"/>
  <c r="J12" i="235"/>
  <c r="I12" i="235"/>
  <c r="G12" i="235"/>
  <c r="M12" i="235"/>
  <c r="F12" i="235"/>
  <c r="K95" i="235"/>
  <c r="M95" i="235"/>
  <c r="G95" i="235"/>
  <c r="I95" i="235"/>
  <c r="O95" i="235"/>
  <c r="J95" i="235"/>
  <c r="H95" i="235"/>
  <c r="F95" i="235"/>
  <c r="Q95" i="235" s="1"/>
  <c r="N95" i="235"/>
  <c r="P95" i="235"/>
  <c r="L95" i="235"/>
  <c r="J51" i="235"/>
  <c r="K51" i="235"/>
  <c r="H51" i="235"/>
  <c r="G51" i="235"/>
  <c r="L51" i="235"/>
  <c r="I51" i="235"/>
  <c r="F51" i="235"/>
  <c r="M51" i="235" s="1"/>
  <c r="R51" i="235" s="1"/>
  <c r="F43" i="235"/>
  <c r="F45" i="235" s="1"/>
  <c r="H90" i="235"/>
  <c r="M90" i="235" s="1"/>
  <c r="R90" i="235" s="1"/>
  <c r="F82" i="235"/>
  <c r="R82" i="235" s="1"/>
  <c r="P32" i="235"/>
  <c r="J32" i="235"/>
  <c r="K32" i="235"/>
  <c r="I32" i="235"/>
  <c r="N32" i="235"/>
  <c r="F32" i="235"/>
  <c r="G32" i="235"/>
  <c r="O32" i="235"/>
  <c r="M32" i="235"/>
  <c r="L32" i="235"/>
  <c r="H32" i="235"/>
  <c r="Q62" i="235"/>
  <c r="R62" i="235" s="1"/>
  <c r="F70" i="235"/>
  <c r="L70" i="235"/>
  <c r="R70" i="235" s="1"/>
  <c r="F15" i="235"/>
  <c r="L15" i="235" s="1"/>
  <c r="F80" i="235"/>
  <c r="R80" i="235" s="1"/>
  <c r="D84" i="235"/>
  <c r="I25" i="235"/>
  <c r="D45" i="235"/>
  <c r="I42" i="235"/>
  <c r="I45" i="235" s="1"/>
  <c r="N13" i="235"/>
  <c r="H13" i="235"/>
  <c r="K13" i="235"/>
  <c r="I13" i="235"/>
  <c r="P13" i="235"/>
  <c r="G13" i="235"/>
  <c r="O13" i="235"/>
  <c r="Q13" i="235" s="1"/>
  <c r="F13" i="235"/>
  <c r="M13" i="235"/>
  <c r="J13" i="235"/>
  <c r="L13" i="235"/>
  <c r="F11" i="235"/>
  <c r="F25" i="235" s="1"/>
  <c r="R11" i="235"/>
  <c r="N58" i="235"/>
  <c r="H58" i="235"/>
  <c r="K58" i="235"/>
  <c r="M58" i="235"/>
  <c r="I58" i="235"/>
  <c r="G58" i="235"/>
  <c r="F58" i="235"/>
  <c r="R58" i="235" s="1"/>
  <c r="P58" i="235"/>
  <c r="L58" i="235"/>
  <c r="O58" i="235"/>
  <c r="Q58" i="235" s="1"/>
  <c r="J58" i="235"/>
  <c r="H53" i="235"/>
  <c r="L53" i="235"/>
  <c r="J53" i="235"/>
  <c r="F53" i="235"/>
  <c r="I53" i="235"/>
  <c r="G53" i="235"/>
  <c r="K53" i="235"/>
  <c r="K66" i="235"/>
  <c r="F66" i="235"/>
  <c r="J66" i="235"/>
  <c r="G66" i="235"/>
  <c r="I66" i="235"/>
  <c r="H66" i="235"/>
  <c r="M66" i="235" s="1"/>
  <c r="L66" i="235"/>
  <c r="M73" i="235"/>
  <c r="R73" i="235" s="1"/>
  <c r="P28" i="235"/>
  <c r="J28" i="235"/>
  <c r="M28" i="235"/>
  <c r="F28" i="235"/>
  <c r="Q28" i="235" s="1"/>
  <c r="I28" i="235"/>
  <c r="G28" i="235"/>
  <c r="K28" i="235"/>
  <c r="O28" i="235"/>
  <c r="N28" i="235"/>
  <c r="L28" i="235"/>
  <c r="H28" i="235"/>
  <c r="F64" i="235"/>
  <c r="R64" i="235"/>
  <c r="K77" i="235"/>
  <c r="P25" i="235"/>
  <c r="R3" i="235"/>
  <c r="I25" i="234"/>
  <c r="R76" i="234"/>
  <c r="D48" i="234"/>
  <c r="R10" i="234"/>
  <c r="K95" i="234"/>
  <c r="P95" i="234"/>
  <c r="J95" i="234"/>
  <c r="O95" i="234"/>
  <c r="I95" i="234"/>
  <c r="N95" i="234"/>
  <c r="H95" i="234"/>
  <c r="R95" i="234" s="1"/>
  <c r="M95" i="234"/>
  <c r="G95" i="234"/>
  <c r="L95" i="234"/>
  <c r="F95" i="234"/>
  <c r="Q95" i="234" s="1"/>
  <c r="R26" i="234"/>
  <c r="R12" i="234"/>
  <c r="R7" i="234"/>
  <c r="R30" i="234"/>
  <c r="R32" i="234"/>
  <c r="R6" i="234"/>
  <c r="R4" i="234"/>
  <c r="N54" i="234"/>
  <c r="H54" i="234"/>
  <c r="R54" i="234" s="1"/>
  <c r="M54" i="234"/>
  <c r="G54" i="234"/>
  <c r="L54" i="234"/>
  <c r="F54" i="234"/>
  <c r="Q54" i="234"/>
  <c r="K54" i="234"/>
  <c r="P54" i="234"/>
  <c r="J54" i="234"/>
  <c r="O54" i="234"/>
  <c r="I54" i="234"/>
  <c r="G25" i="234"/>
  <c r="R73" i="234"/>
  <c r="Q7" i="234"/>
  <c r="R52" i="234"/>
  <c r="D88" i="234"/>
  <c r="F89" i="234"/>
  <c r="L89" i="234" s="1"/>
  <c r="N57" i="234"/>
  <c r="H57" i="234"/>
  <c r="M57" i="234"/>
  <c r="G57" i="234"/>
  <c r="L57" i="234"/>
  <c r="F57" i="234"/>
  <c r="K57" i="234"/>
  <c r="P57" i="234"/>
  <c r="J57" i="234"/>
  <c r="Q57" i="234" s="1"/>
  <c r="I57" i="234"/>
  <c r="O57" i="234"/>
  <c r="J46" i="234"/>
  <c r="J47" i="234" s="1"/>
  <c r="F46" i="234"/>
  <c r="F47" i="234" s="1"/>
  <c r="D47" i="234"/>
  <c r="R46" i="234"/>
  <c r="N46" i="234"/>
  <c r="N47" i="234" s="1"/>
  <c r="F81" i="234"/>
  <c r="R81" i="234" s="1"/>
  <c r="D84" i="234"/>
  <c r="L44" i="234"/>
  <c r="L45" i="234" s="1"/>
  <c r="R44" i="234"/>
  <c r="M96" i="234"/>
  <c r="H96" i="234"/>
  <c r="R96" i="234" s="1"/>
  <c r="I42" i="234"/>
  <c r="I45" i="234" s="1"/>
  <c r="D45" i="234"/>
  <c r="R42" i="234"/>
  <c r="L33" i="234"/>
  <c r="F33" i="234"/>
  <c r="Q33" i="234" s="1"/>
  <c r="P33" i="234"/>
  <c r="J33" i="234"/>
  <c r="O33" i="234"/>
  <c r="O37" i="234" s="1"/>
  <c r="I33" i="234"/>
  <c r="N33" i="234"/>
  <c r="H33" i="234"/>
  <c r="M33" i="234"/>
  <c r="K33" i="234"/>
  <c r="K37" i="234" s="1"/>
  <c r="G33" i="234"/>
  <c r="N28" i="234"/>
  <c r="H28" i="234"/>
  <c r="Q28" i="234" s="1"/>
  <c r="P28" i="234"/>
  <c r="J28" i="234"/>
  <c r="J37" i="234" s="1"/>
  <c r="M28" i="234"/>
  <c r="M37" i="234" s="1"/>
  <c r="G28" i="234"/>
  <c r="G37" i="234" s="1"/>
  <c r="O28" i="234"/>
  <c r="I28" i="234"/>
  <c r="I37" i="234" s="1"/>
  <c r="L28" i="234"/>
  <c r="F28" i="234"/>
  <c r="K28" i="234"/>
  <c r="Q92" i="234"/>
  <c r="L92" i="234" s="1"/>
  <c r="R92" i="234" s="1"/>
  <c r="F61" i="234"/>
  <c r="R61" i="234" s="1"/>
  <c r="F83" i="234"/>
  <c r="R83" i="234" s="1"/>
  <c r="L50" i="234"/>
  <c r="F50" i="234"/>
  <c r="K50" i="234"/>
  <c r="K71" i="234" s="1"/>
  <c r="J50" i="234"/>
  <c r="I50" i="234"/>
  <c r="H50" i="234"/>
  <c r="G50" i="234"/>
  <c r="M50" i="234" s="1"/>
  <c r="R9" i="234"/>
  <c r="I66" i="234"/>
  <c r="H66" i="234"/>
  <c r="G66" i="234"/>
  <c r="L66" i="234"/>
  <c r="F66" i="234"/>
  <c r="K66" i="234"/>
  <c r="J66" i="234"/>
  <c r="R72" i="234"/>
  <c r="D77" i="234"/>
  <c r="F72" i="234"/>
  <c r="L74" i="234"/>
  <c r="F74" i="234"/>
  <c r="K74" i="234"/>
  <c r="J74" i="234"/>
  <c r="J77" i="234" s="1"/>
  <c r="J79" i="234" s="1"/>
  <c r="I74" i="234"/>
  <c r="I77" i="234" s="1"/>
  <c r="H74" i="234"/>
  <c r="M74" i="234" s="1"/>
  <c r="G74" i="234"/>
  <c r="R80" i="234"/>
  <c r="Q29" i="234"/>
  <c r="R29" i="234" s="1"/>
  <c r="L77" i="234"/>
  <c r="N31" i="234"/>
  <c r="H31" i="234"/>
  <c r="O31" i="234"/>
  <c r="I31" i="234"/>
  <c r="M31" i="234"/>
  <c r="G31" i="234"/>
  <c r="L31" i="234"/>
  <c r="L37" i="234" s="1"/>
  <c r="F31" i="234"/>
  <c r="R31" i="234" s="1"/>
  <c r="P31" i="234"/>
  <c r="Q31" i="234"/>
  <c r="K31" i="234"/>
  <c r="J31" i="234"/>
  <c r="D94" i="234"/>
  <c r="N63" i="234"/>
  <c r="F63" i="234"/>
  <c r="R63" i="234" s="1"/>
  <c r="G65" i="234"/>
  <c r="L65" i="234"/>
  <c r="F65" i="234"/>
  <c r="M65" i="234" s="1"/>
  <c r="K65" i="234"/>
  <c r="J65" i="234"/>
  <c r="I65" i="234"/>
  <c r="H65" i="234"/>
  <c r="F91" i="234"/>
  <c r="L53" i="234"/>
  <c r="F53" i="234"/>
  <c r="R53" i="234" s="1"/>
  <c r="K53" i="234"/>
  <c r="J53" i="234"/>
  <c r="I53" i="234"/>
  <c r="H53" i="234"/>
  <c r="G53" i="234"/>
  <c r="M53" i="234" s="1"/>
  <c r="K67" i="234"/>
  <c r="J67" i="234"/>
  <c r="I67" i="234"/>
  <c r="H67" i="234"/>
  <c r="G67" i="234"/>
  <c r="F67" i="234"/>
  <c r="L67" i="234"/>
  <c r="R49" i="234"/>
  <c r="R17" i="234"/>
  <c r="Q6" i="234"/>
  <c r="Q59" i="234"/>
  <c r="R59" i="234" s="1"/>
  <c r="N37" i="234"/>
  <c r="P37" i="234"/>
  <c r="Q62" i="234"/>
  <c r="R62" i="234" s="1"/>
  <c r="N16" i="234"/>
  <c r="H16" i="234"/>
  <c r="O16" i="234"/>
  <c r="I16" i="234"/>
  <c r="M16" i="234"/>
  <c r="G16" i="234"/>
  <c r="L16" i="234"/>
  <c r="L25" i="234" s="1"/>
  <c r="F16" i="234"/>
  <c r="R16" i="234" s="1"/>
  <c r="J16" i="234"/>
  <c r="Q16" i="234"/>
  <c r="K16" i="234"/>
  <c r="P16" i="234"/>
  <c r="H25" i="234"/>
  <c r="H75" i="234"/>
  <c r="G75" i="234"/>
  <c r="G77" i="234" s="1"/>
  <c r="L75" i="234"/>
  <c r="F75" i="234"/>
  <c r="K75" i="234"/>
  <c r="J75" i="234"/>
  <c r="I75" i="234"/>
  <c r="R68" i="234"/>
  <c r="H68" i="234"/>
  <c r="L55" i="234"/>
  <c r="F55" i="234"/>
  <c r="K55" i="234"/>
  <c r="P55" i="234"/>
  <c r="J55" i="234"/>
  <c r="O55" i="234"/>
  <c r="I55" i="234"/>
  <c r="N55" i="234"/>
  <c r="Q55" i="234" s="1"/>
  <c r="H55" i="234"/>
  <c r="G55" i="234"/>
  <c r="M55" i="234"/>
  <c r="H90" i="234"/>
  <c r="P56" i="234"/>
  <c r="J56" i="234"/>
  <c r="O56" i="234"/>
  <c r="I56" i="234"/>
  <c r="N56" i="234"/>
  <c r="H56" i="234"/>
  <c r="M56" i="234"/>
  <c r="G56" i="234"/>
  <c r="L56" i="234"/>
  <c r="F56" i="234"/>
  <c r="K56" i="234"/>
  <c r="Q56" i="234" s="1"/>
  <c r="R56" i="234" s="1"/>
  <c r="N14" i="234"/>
  <c r="Q14" i="234" s="1"/>
  <c r="H14" i="234"/>
  <c r="O14" i="234"/>
  <c r="O25" i="234" s="1"/>
  <c r="I14" i="234"/>
  <c r="M14" i="234"/>
  <c r="M25" i="234" s="1"/>
  <c r="G14" i="234"/>
  <c r="L14" i="234"/>
  <c r="F14" i="234"/>
  <c r="J14" i="234"/>
  <c r="J25" i="234" s="1"/>
  <c r="J48" i="234" s="1"/>
  <c r="K14" i="234"/>
  <c r="K25" i="234" s="1"/>
  <c r="P14" i="234"/>
  <c r="P25" i="234" s="1"/>
  <c r="P48" i="234" s="1"/>
  <c r="R43" i="234"/>
  <c r="F43" i="234"/>
  <c r="F45" i="234" s="1"/>
  <c r="H51" i="234"/>
  <c r="H71" i="234" s="1"/>
  <c r="G51" i="234"/>
  <c r="L51" i="234"/>
  <c r="L71" i="234" s="1"/>
  <c r="F51" i="234"/>
  <c r="F71" i="234" s="1"/>
  <c r="K51" i="234"/>
  <c r="J51" i="234"/>
  <c r="I51" i="234"/>
  <c r="I71" i="234" s="1"/>
  <c r="L70" i="234"/>
  <c r="F70" i="234"/>
  <c r="R70" i="234" s="1"/>
  <c r="L58" i="234"/>
  <c r="F58" i="234"/>
  <c r="K58" i="234"/>
  <c r="P58" i="234"/>
  <c r="J58" i="234"/>
  <c r="R58" i="234" s="1"/>
  <c r="O58" i="234"/>
  <c r="I58" i="234"/>
  <c r="N58" i="234"/>
  <c r="Q58" i="234" s="1"/>
  <c r="H58" i="234"/>
  <c r="G58" i="234"/>
  <c r="M58" i="234"/>
  <c r="D71" i="234"/>
  <c r="J71" i="234"/>
  <c r="F91" i="233"/>
  <c r="L91" i="233" s="1"/>
  <c r="F46" i="233"/>
  <c r="F47" i="233" s="1"/>
  <c r="D47" i="233"/>
  <c r="J46" i="233"/>
  <c r="J47" i="233" s="1"/>
  <c r="N46" i="233"/>
  <c r="N47" i="233" s="1"/>
  <c r="K13" i="233"/>
  <c r="O13" i="233"/>
  <c r="I13" i="233"/>
  <c r="N13" i="233"/>
  <c r="F13" i="233"/>
  <c r="M13" i="233"/>
  <c r="H13" i="233"/>
  <c r="L13" i="233"/>
  <c r="J13" i="233"/>
  <c r="P13" i="233"/>
  <c r="G13" i="233"/>
  <c r="O5" i="233"/>
  <c r="I5" i="233"/>
  <c r="K5" i="233"/>
  <c r="N5" i="233"/>
  <c r="H5" i="233"/>
  <c r="M5" i="233"/>
  <c r="G5" i="233"/>
  <c r="L5" i="233"/>
  <c r="F5" i="233"/>
  <c r="Q5" i="233" s="1"/>
  <c r="P5" i="233"/>
  <c r="J5" i="233"/>
  <c r="L36" i="233"/>
  <c r="R36" i="233"/>
  <c r="F36" i="233"/>
  <c r="I76" i="233"/>
  <c r="G76" i="233"/>
  <c r="K76" i="233"/>
  <c r="J76" i="233"/>
  <c r="H76" i="233"/>
  <c r="L76" i="233"/>
  <c r="F76" i="233"/>
  <c r="M76" i="233" s="1"/>
  <c r="M32" i="233"/>
  <c r="G32" i="233"/>
  <c r="K32" i="233"/>
  <c r="J32" i="233"/>
  <c r="I32" i="233"/>
  <c r="P32" i="233"/>
  <c r="H32" i="233"/>
  <c r="L32" i="233"/>
  <c r="O32" i="233"/>
  <c r="N32" i="233"/>
  <c r="F32" i="233"/>
  <c r="Q32" i="233" s="1"/>
  <c r="F70" i="233"/>
  <c r="R70" i="233"/>
  <c r="L70" i="233"/>
  <c r="H66" i="233"/>
  <c r="L66" i="233"/>
  <c r="F66" i="233"/>
  <c r="G66" i="233"/>
  <c r="M66" i="233" s="1"/>
  <c r="K66" i="233"/>
  <c r="J66" i="233"/>
  <c r="I66" i="233"/>
  <c r="F24" i="233"/>
  <c r="L24" i="233" s="1"/>
  <c r="H68" i="233"/>
  <c r="R68" i="233"/>
  <c r="M54" i="233"/>
  <c r="G54" i="233"/>
  <c r="K54" i="233"/>
  <c r="I54" i="233"/>
  <c r="P54" i="233"/>
  <c r="H54" i="233"/>
  <c r="O54" i="233"/>
  <c r="F54" i="233"/>
  <c r="R54" i="233" s="1"/>
  <c r="J54" i="233"/>
  <c r="N54" i="233"/>
  <c r="L54" i="233"/>
  <c r="Q54" i="233" s="1"/>
  <c r="H96" i="233"/>
  <c r="K55" i="233"/>
  <c r="O55" i="233"/>
  <c r="I55" i="233"/>
  <c r="M55" i="233"/>
  <c r="L55" i="233"/>
  <c r="J55" i="233"/>
  <c r="N55" i="233"/>
  <c r="P55" i="233"/>
  <c r="H55" i="233"/>
  <c r="G55" i="233"/>
  <c r="R55" i="233" s="1"/>
  <c r="F55" i="233"/>
  <c r="Q55" i="233" s="1"/>
  <c r="M9" i="233"/>
  <c r="G9" i="233"/>
  <c r="L9" i="233"/>
  <c r="F9" i="233"/>
  <c r="K9" i="233"/>
  <c r="O9" i="233"/>
  <c r="P9" i="233"/>
  <c r="J9" i="233"/>
  <c r="I9" i="233"/>
  <c r="N9" i="233"/>
  <c r="H9" i="233"/>
  <c r="F43" i="233"/>
  <c r="F45" i="233" s="1"/>
  <c r="N78" i="233"/>
  <c r="R78" i="233" s="1"/>
  <c r="H78" i="233"/>
  <c r="I52" i="233"/>
  <c r="G52" i="233"/>
  <c r="K52" i="233"/>
  <c r="J52" i="233"/>
  <c r="H52" i="233"/>
  <c r="L52" i="233"/>
  <c r="F52" i="233"/>
  <c r="F81" i="233"/>
  <c r="R81" i="233" s="1"/>
  <c r="L15" i="233"/>
  <c r="R15" i="233"/>
  <c r="F15" i="233"/>
  <c r="D77" i="233"/>
  <c r="F72" i="233"/>
  <c r="R72" i="233" s="1"/>
  <c r="J67" i="233"/>
  <c r="H67" i="233"/>
  <c r="F67" i="233"/>
  <c r="M67" i="233" s="1"/>
  <c r="L67" i="233"/>
  <c r="G67" i="233"/>
  <c r="I67" i="233"/>
  <c r="R67" i="233" s="1"/>
  <c r="K67" i="233"/>
  <c r="D37" i="233"/>
  <c r="M26" i="233"/>
  <c r="K26" i="233"/>
  <c r="J26" i="233"/>
  <c r="O26" i="233"/>
  <c r="F26" i="233"/>
  <c r="N26" i="233"/>
  <c r="I26" i="233"/>
  <c r="H26" i="233"/>
  <c r="H37" i="233" s="1"/>
  <c r="P26" i="233"/>
  <c r="I73" i="233"/>
  <c r="G73" i="233"/>
  <c r="L73" i="233"/>
  <c r="L77" i="233" s="1"/>
  <c r="K73" i="233"/>
  <c r="F73" i="233"/>
  <c r="M73" i="233" s="1"/>
  <c r="H73" i="233"/>
  <c r="J73" i="233"/>
  <c r="M57" i="233"/>
  <c r="G57" i="233"/>
  <c r="K57" i="233"/>
  <c r="L57" i="233"/>
  <c r="J57" i="233"/>
  <c r="I57" i="233"/>
  <c r="H57" i="233"/>
  <c r="P57" i="233"/>
  <c r="O57" i="233"/>
  <c r="N57" i="233"/>
  <c r="F57" i="233"/>
  <c r="Q57" i="233" s="1"/>
  <c r="K33" i="233"/>
  <c r="O33" i="233"/>
  <c r="I33" i="233"/>
  <c r="N33" i="233"/>
  <c r="F33" i="233"/>
  <c r="M33" i="233"/>
  <c r="L33" i="233"/>
  <c r="H33" i="233"/>
  <c r="G33" i="233"/>
  <c r="R33" i="233" s="1"/>
  <c r="P33" i="233"/>
  <c r="J33" i="233"/>
  <c r="Q33" i="233" s="1"/>
  <c r="K58" i="233"/>
  <c r="O58" i="233"/>
  <c r="I58" i="233"/>
  <c r="P58" i="233"/>
  <c r="G58" i="233"/>
  <c r="N58" i="233"/>
  <c r="F58" i="233"/>
  <c r="Q58" i="233" s="1"/>
  <c r="R58" i="233" s="1"/>
  <c r="M58" i="233"/>
  <c r="H58" i="233"/>
  <c r="J58" i="233"/>
  <c r="L58" i="233"/>
  <c r="L65" i="233"/>
  <c r="F65" i="233"/>
  <c r="J65" i="233"/>
  <c r="H65" i="233"/>
  <c r="G65" i="233"/>
  <c r="M65" i="233" s="1"/>
  <c r="I65" i="233"/>
  <c r="K65" i="233"/>
  <c r="G51" i="233"/>
  <c r="K51" i="233"/>
  <c r="L51" i="233"/>
  <c r="J51" i="233"/>
  <c r="I51" i="233"/>
  <c r="H51" i="233"/>
  <c r="F51" i="233"/>
  <c r="O14" i="233"/>
  <c r="I14" i="233"/>
  <c r="M14" i="233"/>
  <c r="G14" i="233"/>
  <c r="J14" i="233"/>
  <c r="H14" i="233"/>
  <c r="L14" i="233"/>
  <c r="P14" i="233"/>
  <c r="F14" i="233"/>
  <c r="Q14" i="233" s="1"/>
  <c r="N14" i="233"/>
  <c r="K14" i="233"/>
  <c r="O59" i="233"/>
  <c r="I59" i="233"/>
  <c r="M59" i="233"/>
  <c r="G59" i="233"/>
  <c r="K59" i="233"/>
  <c r="J59" i="233"/>
  <c r="H59" i="233"/>
  <c r="L59" i="233"/>
  <c r="F59" i="233"/>
  <c r="Q59" i="233" s="1"/>
  <c r="P59" i="233"/>
  <c r="N59" i="233"/>
  <c r="O8" i="233"/>
  <c r="I8" i="233"/>
  <c r="Q8" i="233"/>
  <c r="R8" i="233" s="1"/>
  <c r="N8" i="233"/>
  <c r="H8" i="233"/>
  <c r="M8" i="233"/>
  <c r="G8" i="233"/>
  <c r="K8" i="233"/>
  <c r="L8" i="233"/>
  <c r="F8" i="233"/>
  <c r="P8" i="233"/>
  <c r="J8" i="233"/>
  <c r="K4" i="233"/>
  <c r="P4" i="233"/>
  <c r="J4" i="233"/>
  <c r="M4" i="233"/>
  <c r="O4" i="233"/>
  <c r="I4" i="233"/>
  <c r="G4" i="233"/>
  <c r="N4" i="233"/>
  <c r="H4" i="233"/>
  <c r="L4" i="233"/>
  <c r="F4" i="233"/>
  <c r="Q4" i="233" s="1"/>
  <c r="M17" i="233"/>
  <c r="G17" i="233"/>
  <c r="L17" i="233"/>
  <c r="F17" i="233"/>
  <c r="K17" i="233"/>
  <c r="I17" i="233"/>
  <c r="H17" i="233"/>
  <c r="N17" i="233"/>
  <c r="P17" i="233"/>
  <c r="O17" i="233"/>
  <c r="J17" i="233"/>
  <c r="F89" i="233"/>
  <c r="L89" i="233" s="1"/>
  <c r="D88" i="233"/>
  <c r="F82" i="233"/>
  <c r="R82" i="233" s="1"/>
  <c r="K27" i="233"/>
  <c r="P27" i="233"/>
  <c r="J27" i="233"/>
  <c r="O27" i="233"/>
  <c r="I27" i="233"/>
  <c r="M27" i="233"/>
  <c r="L27" i="233"/>
  <c r="F27" i="233"/>
  <c r="Q27" i="233" s="1"/>
  <c r="H27" i="233"/>
  <c r="G27" i="233"/>
  <c r="G37" i="233" s="1"/>
  <c r="N27" i="233"/>
  <c r="H90" i="233"/>
  <c r="M90" i="233" s="1"/>
  <c r="R90" i="233" s="1"/>
  <c r="D45" i="233"/>
  <c r="I42" i="233"/>
  <c r="I45" i="233" s="1"/>
  <c r="K74" i="233"/>
  <c r="I74" i="233"/>
  <c r="L74" i="233"/>
  <c r="J74" i="233"/>
  <c r="H74" i="233"/>
  <c r="G74" i="233"/>
  <c r="F74" i="233"/>
  <c r="P95" i="233"/>
  <c r="J95" i="233"/>
  <c r="N95" i="233"/>
  <c r="H95" i="233"/>
  <c r="M95" i="233"/>
  <c r="L95" i="233"/>
  <c r="K95" i="233"/>
  <c r="G95" i="233"/>
  <c r="F95" i="233"/>
  <c r="Q95" i="233" s="1"/>
  <c r="O95" i="233"/>
  <c r="I95" i="233"/>
  <c r="R69" i="233"/>
  <c r="F69" i="233"/>
  <c r="O31" i="233"/>
  <c r="I31" i="233"/>
  <c r="J31" i="233"/>
  <c r="P31" i="233"/>
  <c r="H31" i="233"/>
  <c r="N31" i="233"/>
  <c r="G31" i="233"/>
  <c r="M31" i="233"/>
  <c r="L31" i="233"/>
  <c r="K31" i="233"/>
  <c r="F31" i="233"/>
  <c r="Q31" i="233" s="1"/>
  <c r="F61" i="233"/>
  <c r="R61" i="233" s="1"/>
  <c r="O16" i="233"/>
  <c r="I16" i="233"/>
  <c r="N16" i="233"/>
  <c r="H16" i="233"/>
  <c r="M16" i="233"/>
  <c r="G16" i="233"/>
  <c r="K16" i="233"/>
  <c r="J16" i="233"/>
  <c r="F16" i="233"/>
  <c r="P16" i="233"/>
  <c r="L16" i="233"/>
  <c r="D25" i="233"/>
  <c r="M3" i="233"/>
  <c r="G3" i="233"/>
  <c r="O3" i="233"/>
  <c r="L3" i="233"/>
  <c r="F3" i="233"/>
  <c r="F25" i="233" s="1"/>
  <c r="K3" i="233"/>
  <c r="I3" i="233"/>
  <c r="P3" i="233"/>
  <c r="J3" i="233"/>
  <c r="N3" i="233"/>
  <c r="H3" i="233"/>
  <c r="O62" i="233"/>
  <c r="I62" i="233"/>
  <c r="M62" i="233"/>
  <c r="G62" i="233"/>
  <c r="K62" i="233"/>
  <c r="J62" i="233"/>
  <c r="H62" i="233"/>
  <c r="L62" i="233"/>
  <c r="P62" i="233"/>
  <c r="N62" i="233"/>
  <c r="F62" i="233"/>
  <c r="F11" i="233"/>
  <c r="R11" i="233" s="1"/>
  <c r="K7" i="233"/>
  <c r="P7" i="233"/>
  <c r="J7" i="233"/>
  <c r="R7" i="233" s="1"/>
  <c r="O7" i="233"/>
  <c r="I7" i="233"/>
  <c r="G7" i="233"/>
  <c r="N7" i="233"/>
  <c r="H7" i="233"/>
  <c r="M7" i="233"/>
  <c r="L7" i="233"/>
  <c r="F7" i="233"/>
  <c r="Q7" i="233" s="1"/>
  <c r="M29" i="233"/>
  <c r="G29" i="233"/>
  <c r="L29" i="233"/>
  <c r="F29" i="233"/>
  <c r="K29" i="233"/>
  <c r="I29" i="233"/>
  <c r="N29" i="233"/>
  <c r="H29" i="233"/>
  <c r="Q29" i="233" s="1"/>
  <c r="P29" i="233"/>
  <c r="O29" i="233"/>
  <c r="J29" i="233"/>
  <c r="R29" i="233" s="1"/>
  <c r="D94" i="233"/>
  <c r="K30" i="233"/>
  <c r="P30" i="233"/>
  <c r="J30" i="233"/>
  <c r="O30" i="233"/>
  <c r="I30" i="233"/>
  <c r="G30" i="233"/>
  <c r="Q30" i="233" s="1"/>
  <c r="F30" i="233"/>
  <c r="L30" i="233"/>
  <c r="N30" i="233"/>
  <c r="M30" i="233"/>
  <c r="H30" i="233"/>
  <c r="Q92" i="233"/>
  <c r="N63" i="233"/>
  <c r="R63" i="233" s="1"/>
  <c r="F63" i="233"/>
  <c r="R44" i="233"/>
  <c r="L44" i="233"/>
  <c r="L45" i="233" s="1"/>
  <c r="F83" i="233"/>
  <c r="R83" i="233"/>
  <c r="K53" i="233"/>
  <c r="I53" i="233"/>
  <c r="J53" i="233"/>
  <c r="H53" i="233"/>
  <c r="G53" i="233"/>
  <c r="L53" i="233"/>
  <c r="F53" i="233"/>
  <c r="M53" i="233" s="1"/>
  <c r="R53" i="233" s="1"/>
  <c r="O28" i="233"/>
  <c r="I28" i="233"/>
  <c r="N28" i="233"/>
  <c r="Q28" i="233" s="1"/>
  <c r="R28" i="233" s="1"/>
  <c r="H28" i="233"/>
  <c r="M28" i="233"/>
  <c r="G28" i="233"/>
  <c r="K28" i="233"/>
  <c r="J28" i="233"/>
  <c r="F28" i="233"/>
  <c r="P28" i="233"/>
  <c r="L28" i="233"/>
  <c r="M6" i="233"/>
  <c r="G6" i="233"/>
  <c r="O6" i="233"/>
  <c r="L6" i="233"/>
  <c r="F6" i="233"/>
  <c r="K6" i="233"/>
  <c r="P6" i="233"/>
  <c r="J6" i="233"/>
  <c r="I6" i="233"/>
  <c r="N6" i="233"/>
  <c r="H6" i="233"/>
  <c r="R64" i="233"/>
  <c r="F64" i="233"/>
  <c r="R80" i="233"/>
  <c r="D84" i="233"/>
  <c r="F80" i="233"/>
  <c r="K10" i="233"/>
  <c r="M10" i="233"/>
  <c r="P10" i="233"/>
  <c r="J10" i="233"/>
  <c r="O10" i="233"/>
  <c r="I10" i="233"/>
  <c r="N10" i="233"/>
  <c r="H10" i="233"/>
  <c r="G10" i="233"/>
  <c r="F10" i="233"/>
  <c r="L10" i="233"/>
  <c r="O56" i="233"/>
  <c r="I56" i="233"/>
  <c r="M56" i="233"/>
  <c r="G56" i="233"/>
  <c r="H56" i="233"/>
  <c r="P56" i="233"/>
  <c r="F56" i="233"/>
  <c r="Q56" i="233" s="1"/>
  <c r="N56" i="233"/>
  <c r="L56" i="233"/>
  <c r="K56" i="233"/>
  <c r="J56" i="233"/>
  <c r="K12" i="233"/>
  <c r="I12" i="233"/>
  <c r="H12" i="233"/>
  <c r="G12" i="233"/>
  <c r="N12" i="233"/>
  <c r="F12" i="233"/>
  <c r="O12" i="233" s="1"/>
  <c r="R12" i="233" s="1"/>
  <c r="L12" i="233"/>
  <c r="M12" i="233"/>
  <c r="J12" i="233"/>
  <c r="I49" i="233"/>
  <c r="G49" i="233"/>
  <c r="L49" i="233"/>
  <c r="K49" i="233"/>
  <c r="K71" i="233" s="1"/>
  <c r="D71" i="233"/>
  <c r="F49" i="233"/>
  <c r="J49" i="233"/>
  <c r="H49" i="233"/>
  <c r="G75" i="233"/>
  <c r="K75" i="233"/>
  <c r="L75" i="233"/>
  <c r="J75" i="233"/>
  <c r="I75" i="233"/>
  <c r="H75" i="233"/>
  <c r="F75" i="233"/>
  <c r="M75" i="233" s="1"/>
  <c r="K50" i="233"/>
  <c r="I50" i="233"/>
  <c r="L50" i="233"/>
  <c r="J50" i="233"/>
  <c r="H50" i="233"/>
  <c r="G50" i="233"/>
  <c r="R50" i="233" s="1"/>
  <c r="F50" i="233"/>
  <c r="M50" i="233" s="1"/>
  <c r="R65" i="232"/>
  <c r="K8" i="232"/>
  <c r="P8" i="232"/>
  <c r="J8" i="232"/>
  <c r="R8" i="232" s="1"/>
  <c r="O8" i="232"/>
  <c r="I8" i="232"/>
  <c r="M8" i="232"/>
  <c r="G8" i="232"/>
  <c r="F8" i="232"/>
  <c r="Q8" i="232" s="1"/>
  <c r="N8" i="232"/>
  <c r="L8" i="232"/>
  <c r="H8" i="232"/>
  <c r="F36" i="232"/>
  <c r="L36" i="232" s="1"/>
  <c r="K5" i="232"/>
  <c r="P5" i="232"/>
  <c r="J5" i="232"/>
  <c r="O5" i="232"/>
  <c r="I5" i="232"/>
  <c r="M5" i="232"/>
  <c r="G5" i="232"/>
  <c r="L5" i="232"/>
  <c r="H5" i="232"/>
  <c r="F5" i="232"/>
  <c r="N5" i="232"/>
  <c r="P17" i="232"/>
  <c r="J17" i="232"/>
  <c r="O17" i="232"/>
  <c r="I17" i="232"/>
  <c r="N17" i="232"/>
  <c r="F17" i="232"/>
  <c r="M17" i="232"/>
  <c r="L17" i="232"/>
  <c r="H17" i="232"/>
  <c r="K17" i="232"/>
  <c r="G17" i="232"/>
  <c r="Q17" i="232" s="1"/>
  <c r="L31" i="232"/>
  <c r="F31" i="232"/>
  <c r="Q31" i="232" s="1"/>
  <c r="K31" i="232"/>
  <c r="N31" i="232"/>
  <c r="M31" i="232"/>
  <c r="J31" i="232"/>
  <c r="P31" i="232"/>
  <c r="H31" i="232"/>
  <c r="O31" i="232"/>
  <c r="I31" i="232"/>
  <c r="G31" i="232"/>
  <c r="R64" i="232"/>
  <c r="F64" i="232"/>
  <c r="F11" i="232"/>
  <c r="R11" i="232"/>
  <c r="N54" i="232"/>
  <c r="H54" i="232"/>
  <c r="K54" i="232"/>
  <c r="M54" i="232"/>
  <c r="L54" i="232"/>
  <c r="P54" i="232"/>
  <c r="O54" i="232"/>
  <c r="J54" i="232"/>
  <c r="Q54" i="232" s="1"/>
  <c r="G54" i="232"/>
  <c r="F54" i="232"/>
  <c r="R54" i="232" s="1"/>
  <c r="I54" i="232"/>
  <c r="H96" i="232"/>
  <c r="M96" i="232" s="1"/>
  <c r="R96" i="232" s="1"/>
  <c r="R83" i="232"/>
  <c r="F83" i="232"/>
  <c r="M10" i="232"/>
  <c r="G10" i="232"/>
  <c r="L10" i="232"/>
  <c r="F10" i="232"/>
  <c r="Q10" i="232" s="1"/>
  <c r="K10" i="232"/>
  <c r="O10" i="232"/>
  <c r="I10" i="232"/>
  <c r="R10" i="232" s="1"/>
  <c r="N10" i="232"/>
  <c r="J10" i="232"/>
  <c r="H10" i="232"/>
  <c r="P10" i="232"/>
  <c r="L55" i="232"/>
  <c r="F55" i="232"/>
  <c r="O55" i="232"/>
  <c r="I55" i="232"/>
  <c r="H55" i="232"/>
  <c r="Q55" i="232" s="1"/>
  <c r="P55" i="232"/>
  <c r="G55" i="232"/>
  <c r="N55" i="232"/>
  <c r="M55" i="232"/>
  <c r="K55" i="232"/>
  <c r="J55" i="232"/>
  <c r="O3" i="232"/>
  <c r="I3" i="232"/>
  <c r="D25" i="232"/>
  <c r="N3" i="232"/>
  <c r="H3" i="232"/>
  <c r="M3" i="232"/>
  <c r="G3" i="232"/>
  <c r="K3" i="232"/>
  <c r="P3" i="232"/>
  <c r="L3" i="232"/>
  <c r="J3" i="232"/>
  <c r="J25" i="232" s="1"/>
  <c r="F3" i="232"/>
  <c r="R30" i="232"/>
  <c r="F37" i="232"/>
  <c r="R56" i="232"/>
  <c r="N27" i="232"/>
  <c r="H27" i="232"/>
  <c r="M27" i="232"/>
  <c r="M37" i="232" s="1"/>
  <c r="G27" i="232"/>
  <c r="G37" i="232" s="1"/>
  <c r="P27" i="232"/>
  <c r="P37" i="232" s="1"/>
  <c r="F27" i="232"/>
  <c r="O27" i="232"/>
  <c r="L27" i="232"/>
  <c r="J27" i="232"/>
  <c r="J37" i="232" s="1"/>
  <c r="Q27" i="232"/>
  <c r="K27" i="232"/>
  <c r="I27" i="232"/>
  <c r="H51" i="232"/>
  <c r="K51" i="232"/>
  <c r="G51" i="232"/>
  <c r="G71" i="232" s="1"/>
  <c r="F51" i="232"/>
  <c r="M51" i="232" s="1"/>
  <c r="J51" i="232"/>
  <c r="L51" i="232"/>
  <c r="I51" i="232"/>
  <c r="O6" i="232"/>
  <c r="I6" i="232"/>
  <c r="N6" i="232"/>
  <c r="H6" i="232"/>
  <c r="M6" i="232"/>
  <c r="G6" i="232"/>
  <c r="Q6" i="232"/>
  <c r="R6" i="232" s="1"/>
  <c r="K6" i="232"/>
  <c r="P6" i="232"/>
  <c r="L6" i="232"/>
  <c r="J6" i="232"/>
  <c r="F6" i="232"/>
  <c r="Q92" i="232"/>
  <c r="L92" i="232" s="1"/>
  <c r="R92" i="232" s="1"/>
  <c r="K95" i="232"/>
  <c r="N95" i="232"/>
  <c r="H95" i="232"/>
  <c r="J95" i="232"/>
  <c r="I95" i="232"/>
  <c r="P95" i="232"/>
  <c r="O95" i="232"/>
  <c r="M95" i="232"/>
  <c r="L95" i="232"/>
  <c r="G95" i="232"/>
  <c r="F95" i="232"/>
  <c r="F15" i="232"/>
  <c r="L33" i="232"/>
  <c r="F33" i="232"/>
  <c r="Q33" i="232" s="1"/>
  <c r="O33" i="232"/>
  <c r="O37" i="232" s="1"/>
  <c r="I33" i="232"/>
  <c r="P33" i="232"/>
  <c r="G33" i="232"/>
  <c r="N33" i="232"/>
  <c r="J33" i="232"/>
  <c r="H33" i="232"/>
  <c r="H37" i="232" s="1"/>
  <c r="M33" i="232"/>
  <c r="K33" i="232"/>
  <c r="F69" i="232"/>
  <c r="R69" i="232" s="1"/>
  <c r="L53" i="232"/>
  <c r="F53" i="232"/>
  <c r="I53" i="232"/>
  <c r="K53" i="232"/>
  <c r="J53" i="232"/>
  <c r="M53" i="232" s="1"/>
  <c r="H53" i="232"/>
  <c r="G53" i="232"/>
  <c r="N57" i="232"/>
  <c r="H57" i="232"/>
  <c r="K57" i="232"/>
  <c r="Q57" i="232" s="1"/>
  <c r="P57" i="232"/>
  <c r="G57" i="232"/>
  <c r="O57" i="232"/>
  <c r="F57" i="232"/>
  <c r="M57" i="232"/>
  <c r="L57" i="232"/>
  <c r="J57" i="232"/>
  <c r="I57" i="232"/>
  <c r="K67" i="232"/>
  <c r="H67" i="232"/>
  <c r="J67" i="232"/>
  <c r="I67" i="232"/>
  <c r="G67" i="232"/>
  <c r="F67" i="232"/>
  <c r="L67" i="232"/>
  <c r="N78" i="232"/>
  <c r="H78" i="232"/>
  <c r="R78" i="232" s="1"/>
  <c r="M7" i="232"/>
  <c r="G7" i="232"/>
  <c r="L7" i="232"/>
  <c r="F7" i="232"/>
  <c r="Q7" i="232" s="1"/>
  <c r="K7" i="232"/>
  <c r="O7" i="232"/>
  <c r="I7" i="232"/>
  <c r="R7" i="232" s="1"/>
  <c r="P7" i="232"/>
  <c r="N7" i="232"/>
  <c r="J7" i="232"/>
  <c r="H7" i="232"/>
  <c r="L50" i="232"/>
  <c r="F50" i="232"/>
  <c r="F71" i="232" s="1"/>
  <c r="I50" i="232"/>
  <c r="H50" i="232"/>
  <c r="G50" i="232"/>
  <c r="K50" i="232"/>
  <c r="K71" i="232" s="1"/>
  <c r="J50" i="232"/>
  <c r="J71" i="232" s="1"/>
  <c r="L58" i="232"/>
  <c r="F58" i="232"/>
  <c r="O58" i="232"/>
  <c r="I58" i="232"/>
  <c r="K58" i="232"/>
  <c r="J58" i="232"/>
  <c r="R58" i="232" s="1"/>
  <c r="N58" i="232"/>
  <c r="M58" i="232"/>
  <c r="H58" i="232"/>
  <c r="G58" i="232"/>
  <c r="Q58" i="232" s="1"/>
  <c r="P58" i="232"/>
  <c r="R80" i="232"/>
  <c r="D84" i="232"/>
  <c r="F80" i="232"/>
  <c r="F70" i="232"/>
  <c r="N13" i="232"/>
  <c r="H13" i="232"/>
  <c r="M13" i="232"/>
  <c r="G13" i="232"/>
  <c r="Q13" i="232" s="1"/>
  <c r="P13" i="232"/>
  <c r="F13" i="232"/>
  <c r="O13" i="232"/>
  <c r="L13" i="232"/>
  <c r="J13" i="232"/>
  <c r="I13" i="232"/>
  <c r="K13" i="232"/>
  <c r="I42" i="232"/>
  <c r="I45" i="232" s="1"/>
  <c r="R42" i="232"/>
  <c r="D45" i="232"/>
  <c r="J76" i="232"/>
  <c r="G76" i="232"/>
  <c r="F76" i="232"/>
  <c r="I76" i="232"/>
  <c r="H76" i="232"/>
  <c r="M76" i="232" s="1"/>
  <c r="L76" i="232"/>
  <c r="K76" i="232"/>
  <c r="D88" i="232"/>
  <c r="F89" i="232"/>
  <c r="L89" i="232" s="1"/>
  <c r="R89" i="232" s="1"/>
  <c r="H90" i="232"/>
  <c r="R73" i="232"/>
  <c r="M4" i="232"/>
  <c r="G4" i="232"/>
  <c r="L4" i="232"/>
  <c r="F4" i="232"/>
  <c r="K4" i="232"/>
  <c r="O4" i="232"/>
  <c r="I4" i="232"/>
  <c r="H4" i="232"/>
  <c r="P4" i="232"/>
  <c r="N4" i="232"/>
  <c r="J4" i="232"/>
  <c r="H71" i="232"/>
  <c r="L28" i="232"/>
  <c r="F28" i="232"/>
  <c r="R28" i="232" s="1"/>
  <c r="Q28" i="232"/>
  <c r="K28" i="232"/>
  <c r="J28" i="232"/>
  <c r="I28" i="232"/>
  <c r="P28" i="232"/>
  <c r="H28" i="232"/>
  <c r="N28" i="232"/>
  <c r="N37" i="232" s="1"/>
  <c r="M28" i="232"/>
  <c r="G28" i="232"/>
  <c r="O28" i="232"/>
  <c r="L77" i="232"/>
  <c r="L44" i="232"/>
  <c r="L45" i="232" s="1"/>
  <c r="R44" i="232"/>
  <c r="L14" i="232"/>
  <c r="F14" i="232"/>
  <c r="Q14" i="232" s="1"/>
  <c r="K14" i="232"/>
  <c r="J14" i="232"/>
  <c r="I14" i="232"/>
  <c r="P14" i="232"/>
  <c r="H14" i="232"/>
  <c r="N14" i="232"/>
  <c r="O14" i="232"/>
  <c r="M14" i="232"/>
  <c r="G14" i="232"/>
  <c r="J52" i="232"/>
  <c r="M52" i="232"/>
  <c r="G52" i="232"/>
  <c r="F52" i="232"/>
  <c r="R52" i="232" s="1"/>
  <c r="I52" i="232"/>
  <c r="H52" i="232"/>
  <c r="L52" i="232"/>
  <c r="K52" i="232"/>
  <c r="R81" i="232"/>
  <c r="F81" i="232"/>
  <c r="D94" i="232"/>
  <c r="N63" i="232"/>
  <c r="R63" i="232" s="1"/>
  <c r="F63" i="232"/>
  <c r="F82" i="232"/>
  <c r="R82" i="232" s="1"/>
  <c r="N12" i="232"/>
  <c r="H12" i="232"/>
  <c r="M12" i="232"/>
  <c r="J12" i="232"/>
  <c r="I12" i="232"/>
  <c r="G12" i="232"/>
  <c r="O12" i="232" s="1"/>
  <c r="L12" i="232"/>
  <c r="K12" i="232"/>
  <c r="F12" i="232"/>
  <c r="M65" i="232"/>
  <c r="I71" i="232"/>
  <c r="R32" i="232"/>
  <c r="P62" i="232"/>
  <c r="J62" i="232"/>
  <c r="M62" i="232"/>
  <c r="G62" i="232"/>
  <c r="Q62" i="232" s="1"/>
  <c r="O62" i="232"/>
  <c r="F62" i="232"/>
  <c r="N62" i="232"/>
  <c r="I62" i="232"/>
  <c r="H62" i="232"/>
  <c r="L62" i="232"/>
  <c r="R62" i="232" s="1"/>
  <c r="K62" i="232"/>
  <c r="I66" i="232"/>
  <c r="L66" i="232"/>
  <c r="F66" i="232"/>
  <c r="M66" i="232" s="1"/>
  <c r="K66" i="232"/>
  <c r="J66" i="232"/>
  <c r="H66" i="232"/>
  <c r="G66" i="232"/>
  <c r="P29" i="232"/>
  <c r="J29" i="232"/>
  <c r="O29" i="232"/>
  <c r="I29" i="232"/>
  <c r="I37" i="232" s="1"/>
  <c r="N29" i="232"/>
  <c r="F29" i="232"/>
  <c r="M29" i="232"/>
  <c r="L29" i="232"/>
  <c r="H29" i="232"/>
  <c r="R29" i="232" s="1"/>
  <c r="Q29" i="232"/>
  <c r="K29" i="232"/>
  <c r="K37" i="232" s="1"/>
  <c r="G29" i="232"/>
  <c r="L16" i="232"/>
  <c r="F16" i="232"/>
  <c r="K16" i="232"/>
  <c r="J16" i="232"/>
  <c r="I16" i="232"/>
  <c r="P16" i="232"/>
  <c r="H16" i="232"/>
  <c r="N16" i="232"/>
  <c r="Q16" i="232" s="1"/>
  <c r="O16" i="232"/>
  <c r="M16" i="232"/>
  <c r="G16" i="232"/>
  <c r="P59" i="232"/>
  <c r="J59" i="232"/>
  <c r="M59" i="232"/>
  <c r="G59" i="232"/>
  <c r="O59" i="232"/>
  <c r="F59" i="232"/>
  <c r="N59" i="232"/>
  <c r="L59" i="232"/>
  <c r="K59" i="232"/>
  <c r="I59" i="232"/>
  <c r="H59" i="232"/>
  <c r="F91" i="232"/>
  <c r="H75" i="232"/>
  <c r="K75" i="232"/>
  <c r="G75" i="232"/>
  <c r="G77" i="232" s="1"/>
  <c r="G79" i="232" s="1"/>
  <c r="F75" i="232"/>
  <c r="L75" i="232"/>
  <c r="J75" i="232"/>
  <c r="I75" i="232"/>
  <c r="J46" i="232"/>
  <c r="J47" i="232" s="1"/>
  <c r="D47" i="232"/>
  <c r="N46" i="232"/>
  <c r="N47" i="232" s="1"/>
  <c r="F46" i="232"/>
  <c r="F47" i="232" s="1"/>
  <c r="L74" i="232"/>
  <c r="F74" i="232"/>
  <c r="F77" i="232" s="1"/>
  <c r="I74" i="232"/>
  <c r="I77" i="232" s="1"/>
  <c r="I79" i="232" s="1"/>
  <c r="H74" i="232"/>
  <c r="H77" i="232" s="1"/>
  <c r="H79" i="232" s="1"/>
  <c r="G74" i="232"/>
  <c r="K74" i="232"/>
  <c r="K77" i="232" s="1"/>
  <c r="J74" i="232"/>
  <c r="J77" i="232" s="1"/>
  <c r="O9" i="232"/>
  <c r="I9" i="232"/>
  <c r="N9" i="232"/>
  <c r="H9" i="232"/>
  <c r="M9" i="232"/>
  <c r="G9" i="232"/>
  <c r="K9" i="232"/>
  <c r="J9" i="232"/>
  <c r="F9" i="232"/>
  <c r="Q9" i="232" s="1"/>
  <c r="P9" i="232"/>
  <c r="L9" i="232"/>
  <c r="R49" i="232"/>
  <c r="D71" i="232"/>
  <c r="D79" i="232" s="1"/>
  <c r="Q26" i="232"/>
  <c r="R26" i="232" s="1"/>
  <c r="R31" i="231"/>
  <c r="R59" i="231"/>
  <c r="P57" i="231"/>
  <c r="J57" i="231"/>
  <c r="M57" i="231"/>
  <c r="F57" i="231"/>
  <c r="R57" i="231" s="1"/>
  <c r="L57" i="231"/>
  <c r="I57" i="231"/>
  <c r="O57" i="231"/>
  <c r="N57" i="231"/>
  <c r="K57" i="231"/>
  <c r="Q57" i="231"/>
  <c r="H57" i="231"/>
  <c r="G57" i="231"/>
  <c r="L76" i="231"/>
  <c r="F76" i="231"/>
  <c r="J76" i="231"/>
  <c r="K76" i="231"/>
  <c r="G76" i="231"/>
  <c r="I76" i="231"/>
  <c r="H76" i="231"/>
  <c r="M50" i="231"/>
  <c r="R50" i="231" s="1"/>
  <c r="H68" i="231"/>
  <c r="R68" i="231"/>
  <c r="N7" i="231"/>
  <c r="H7" i="231"/>
  <c r="K7" i="231"/>
  <c r="I7" i="231"/>
  <c r="L7" i="231"/>
  <c r="P7" i="231"/>
  <c r="G7" i="231"/>
  <c r="Q7" i="231" s="1"/>
  <c r="O7" i="231"/>
  <c r="F7" i="231"/>
  <c r="J7" i="231"/>
  <c r="M7" i="231"/>
  <c r="K95" i="231"/>
  <c r="M95" i="231"/>
  <c r="G95" i="231"/>
  <c r="J95" i="231"/>
  <c r="I95" i="231"/>
  <c r="F95" i="231"/>
  <c r="Q95" i="231" s="1"/>
  <c r="N95" i="231"/>
  <c r="P95" i="231"/>
  <c r="O95" i="231"/>
  <c r="L95" i="231"/>
  <c r="H95" i="231"/>
  <c r="H90" i="231"/>
  <c r="Q92" i="231"/>
  <c r="L92" i="231" s="1"/>
  <c r="R92" i="231" s="1"/>
  <c r="F11" i="231"/>
  <c r="R11" i="231" s="1"/>
  <c r="L44" i="231"/>
  <c r="L45" i="231" s="1"/>
  <c r="R44" i="231"/>
  <c r="F69" i="231"/>
  <c r="R69" i="231"/>
  <c r="P6" i="231"/>
  <c r="J6" i="231"/>
  <c r="M6" i="231"/>
  <c r="G6" i="231"/>
  <c r="Q6" i="231" s="1"/>
  <c r="N6" i="231"/>
  <c r="H6" i="231"/>
  <c r="L6" i="231"/>
  <c r="K6" i="231"/>
  <c r="O6" i="231"/>
  <c r="F6" i="231"/>
  <c r="I6" i="231"/>
  <c r="R6" i="231" s="1"/>
  <c r="J51" i="231"/>
  <c r="F51" i="231"/>
  <c r="M51" i="231" s="1"/>
  <c r="R51" i="231" s="1"/>
  <c r="G51" i="231"/>
  <c r="I51" i="231"/>
  <c r="H51" i="231"/>
  <c r="K51" i="231"/>
  <c r="L51" i="231"/>
  <c r="M3" i="231"/>
  <c r="G3" i="231"/>
  <c r="N3" i="231"/>
  <c r="F3" i="231"/>
  <c r="Q3" i="231" s="1"/>
  <c r="R3" i="231" s="1"/>
  <c r="P3" i="231"/>
  <c r="O3" i="231"/>
  <c r="L3" i="231"/>
  <c r="D25" i="231"/>
  <c r="K3" i="231"/>
  <c r="I3" i="231"/>
  <c r="H3" i="231"/>
  <c r="J3" i="231"/>
  <c r="F64" i="231"/>
  <c r="R64" i="231" s="1"/>
  <c r="L10" i="231"/>
  <c r="F10" i="231"/>
  <c r="P10" i="231"/>
  <c r="I10" i="231"/>
  <c r="Q10" i="231" s="1"/>
  <c r="M10" i="231"/>
  <c r="N10" i="231"/>
  <c r="G10" i="231"/>
  <c r="K10" i="231"/>
  <c r="J10" i="231"/>
  <c r="O10" i="231"/>
  <c r="H10" i="231"/>
  <c r="H74" i="231"/>
  <c r="I74" i="231"/>
  <c r="G74" i="231"/>
  <c r="K74" i="231"/>
  <c r="F74" i="231"/>
  <c r="J74" i="231"/>
  <c r="L74" i="231"/>
  <c r="R46" i="231"/>
  <c r="D47" i="231"/>
  <c r="N46" i="231"/>
  <c r="N47" i="231" s="1"/>
  <c r="J46" i="231"/>
  <c r="J47" i="231" s="1"/>
  <c r="F46" i="231"/>
  <c r="F47" i="231" s="1"/>
  <c r="L52" i="231"/>
  <c r="F52" i="231"/>
  <c r="J52" i="231"/>
  <c r="I52" i="231"/>
  <c r="K52" i="231"/>
  <c r="M52" i="231" s="1"/>
  <c r="H52" i="231"/>
  <c r="G52" i="231"/>
  <c r="D45" i="231"/>
  <c r="I42" i="231"/>
  <c r="I45" i="231" s="1"/>
  <c r="D94" i="231"/>
  <c r="D71" i="231"/>
  <c r="D79" i="231" s="1"/>
  <c r="L49" i="231"/>
  <c r="F49" i="231"/>
  <c r="K49" i="231"/>
  <c r="I49" i="231"/>
  <c r="H49" i="231"/>
  <c r="J49" i="231"/>
  <c r="G49" i="231"/>
  <c r="Q8" i="231"/>
  <c r="R8" i="231" s="1"/>
  <c r="F82" i="231"/>
  <c r="R82" i="231" s="1"/>
  <c r="H78" i="231"/>
  <c r="R78" i="231" s="1"/>
  <c r="N78" i="231"/>
  <c r="F89" i="231"/>
  <c r="D88" i="231"/>
  <c r="R81" i="231"/>
  <c r="F81" i="231"/>
  <c r="N27" i="231"/>
  <c r="H27" i="231"/>
  <c r="M27" i="231"/>
  <c r="F27" i="231"/>
  <c r="K27" i="231"/>
  <c r="P27" i="231"/>
  <c r="G27" i="231"/>
  <c r="I27" i="231"/>
  <c r="L27" i="231"/>
  <c r="O27" i="231"/>
  <c r="J27" i="231"/>
  <c r="M13" i="231"/>
  <c r="G13" i="231"/>
  <c r="P13" i="231"/>
  <c r="I13" i="231"/>
  <c r="L13" i="231"/>
  <c r="F13" i="231"/>
  <c r="O13" i="231"/>
  <c r="N13" i="231"/>
  <c r="J13" i="231"/>
  <c r="H13" i="231"/>
  <c r="K13" i="231"/>
  <c r="J75" i="231"/>
  <c r="F75" i="231"/>
  <c r="G75" i="231"/>
  <c r="M75" i="231" s="1"/>
  <c r="K75" i="231"/>
  <c r="I75" i="231"/>
  <c r="H75" i="231"/>
  <c r="L75" i="231"/>
  <c r="N58" i="231"/>
  <c r="H58" i="231"/>
  <c r="M58" i="231"/>
  <c r="F58" i="231"/>
  <c r="P58" i="231"/>
  <c r="G58" i="231"/>
  <c r="K58" i="231"/>
  <c r="O58" i="231"/>
  <c r="L58" i="231"/>
  <c r="J58" i="231"/>
  <c r="I58" i="231"/>
  <c r="P54" i="231"/>
  <c r="P71" i="231" s="1"/>
  <c r="P79" i="231" s="1"/>
  <c r="J54" i="231"/>
  <c r="L54" i="231"/>
  <c r="K54" i="231"/>
  <c r="I54" i="231"/>
  <c r="O54" i="231"/>
  <c r="F54" i="231"/>
  <c r="Q54" i="231" s="1"/>
  <c r="H54" i="231"/>
  <c r="G54" i="231"/>
  <c r="M54" i="231"/>
  <c r="N54" i="231"/>
  <c r="D84" i="231"/>
  <c r="M12" i="231"/>
  <c r="G12" i="231"/>
  <c r="N12" i="231"/>
  <c r="F12" i="231"/>
  <c r="J12" i="231"/>
  <c r="O12" i="231" s="1"/>
  <c r="H12" i="231"/>
  <c r="K12" i="231"/>
  <c r="I12" i="231"/>
  <c r="L12" i="231"/>
  <c r="L28" i="231"/>
  <c r="F28" i="231"/>
  <c r="N28" i="231"/>
  <c r="G28" i="231"/>
  <c r="O28" i="231"/>
  <c r="J28" i="231"/>
  <c r="H28" i="231"/>
  <c r="K28" i="231"/>
  <c r="P28" i="231"/>
  <c r="M28" i="231"/>
  <c r="I28" i="231"/>
  <c r="G67" i="231"/>
  <c r="L67" i="231"/>
  <c r="K67" i="231"/>
  <c r="F67" i="231"/>
  <c r="M67" i="231" s="1"/>
  <c r="J67" i="231"/>
  <c r="I67" i="231"/>
  <c r="H67" i="231"/>
  <c r="L73" i="231"/>
  <c r="L77" i="231" s="1"/>
  <c r="F73" i="231"/>
  <c r="F77" i="231" s="1"/>
  <c r="K73" i="231"/>
  <c r="I73" i="231"/>
  <c r="J73" i="231"/>
  <c r="M73" i="231"/>
  <c r="H73" i="231"/>
  <c r="G73" i="231"/>
  <c r="P32" i="231"/>
  <c r="J32" i="231"/>
  <c r="M32" i="231"/>
  <c r="F32" i="231"/>
  <c r="K32" i="231"/>
  <c r="N32" i="231"/>
  <c r="H32" i="231"/>
  <c r="O32" i="231"/>
  <c r="I32" i="231"/>
  <c r="L32" i="231"/>
  <c r="G32" i="231"/>
  <c r="P26" i="231"/>
  <c r="I26" i="231"/>
  <c r="D37" i="231"/>
  <c r="M26" i="231"/>
  <c r="F26" i="231"/>
  <c r="K26" i="231"/>
  <c r="H26" i="231"/>
  <c r="N26" i="231"/>
  <c r="O26" i="231"/>
  <c r="J26" i="231"/>
  <c r="P29" i="231"/>
  <c r="J29" i="231"/>
  <c r="N29" i="231"/>
  <c r="G29" i="231"/>
  <c r="I29" i="231"/>
  <c r="M29" i="231"/>
  <c r="F29" i="231"/>
  <c r="Q29" i="231" s="1"/>
  <c r="O29" i="231"/>
  <c r="K29" i="231"/>
  <c r="L29" i="231"/>
  <c r="H29" i="231"/>
  <c r="R83" i="231"/>
  <c r="F83" i="231"/>
  <c r="L62" i="231"/>
  <c r="F62" i="231"/>
  <c r="J62" i="231"/>
  <c r="Q62" i="231" s="1"/>
  <c r="I62" i="231"/>
  <c r="O62" i="231"/>
  <c r="K62" i="231"/>
  <c r="N62" i="231"/>
  <c r="P62" i="231"/>
  <c r="M62" i="231"/>
  <c r="H62" i="231"/>
  <c r="G62" i="231"/>
  <c r="K14" i="231"/>
  <c r="P14" i="231"/>
  <c r="I14" i="231"/>
  <c r="M14" i="231"/>
  <c r="F14" i="231"/>
  <c r="Q14" i="231" s="1"/>
  <c r="N14" i="231"/>
  <c r="L14" i="231"/>
  <c r="O14" i="231"/>
  <c r="J14" i="231"/>
  <c r="G14" i="231"/>
  <c r="H14" i="231"/>
  <c r="F63" i="231"/>
  <c r="N63" i="231" s="1"/>
  <c r="R63" i="231" s="1"/>
  <c r="N55" i="231"/>
  <c r="H55" i="231"/>
  <c r="L55" i="231"/>
  <c r="O55" i="231"/>
  <c r="F55" i="231"/>
  <c r="G55" i="231"/>
  <c r="K55" i="231"/>
  <c r="J55" i="231"/>
  <c r="P55" i="231"/>
  <c r="I55" i="231"/>
  <c r="M55" i="231"/>
  <c r="Q55" i="231" s="1"/>
  <c r="F43" i="231"/>
  <c r="F45" i="231" s="1"/>
  <c r="R43" i="231"/>
  <c r="L24" i="231"/>
  <c r="R24" i="231" s="1"/>
  <c r="F24" i="231"/>
  <c r="L5" i="231"/>
  <c r="F5" i="231"/>
  <c r="O5" i="231"/>
  <c r="I5" i="231"/>
  <c r="J5" i="231"/>
  <c r="H5" i="231"/>
  <c r="P5" i="231"/>
  <c r="G5" i="231"/>
  <c r="M5" i="231"/>
  <c r="K5" i="231"/>
  <c r="N5" i="231"/>
  <c r="L91" i="231"/>
  <c r="R91" i="231" s="1"/>
  <c r="N4" i="231"/>
  <c r="K4" i="231"/>
  <c r="O4" i="231"/>
  <c r="G4" i="231"/>
  <c r="M4" i="231"/>
  <c r="F4" i="231"/>
  <c r="L4" i="231"/>
  <c r="I4" i="231"/>
  <c r="P4" i="231"/>
  <c r="H4" i="231"/>
  <c r="J4" i="231"/>
  <c r="N33" i="231"/>
  <c r="H33" i="231"/>
  <c r="M33" i="231"/>
  <c r="F33" i="231"/>
  <c r="O33" i="231"/>
  <c r="J33" i="231"/>
  <c r="P33" i="231"/>
  <c r="G33" i="231"/>
  <c r="K33" i="231"/>
  <c r="I33" i="231"/>
  <c r="L33" i="231"/>
  <c r="F15" i="231"/>
  <c r="F36" i="231"/>
  <c r="L36" i="231" s="1"/>
  <c r="R36" i="231" s="1"/>
  <c r="N30" i="231"/>
  <c r="H30" i="231"/>
  <c r="O30" i="231"/>
  <c r="G30" i="231"/>
  <c r="L30" i="231"/>
  <c r="I30" i="231"/>
  <c r="J30" i="231"/>
  <c r="P30" i="231"/>
  <c r="M30" i="231"/>
  <c r="K30" i="231"/>
  <c r="F30" i="231"/>
  <c r="Q31" i="231"/>
  <c r="P9" i="231"/>
  <c r="J9" i="231"/>
  <c r="M9" i="231"/>
  <c r="G9" i="231"/>
  <c r="H9" i="231"/>
  <c r="O9" i="231"/>
  <c r="F9" i="231"/>
  <c r="I9" i="231"/>
  <c r="N9" i="231"/>
  <c r="K9" i="231"/>
  <c r="Q9" i="231" s="1"/>
  <c r="L9" i="231"/>
  <c r="H53" i="231"/>
  <c r="G53" i="231"/>
  <c r="L53" i="231"/>
  <c r="J53" i="231"/>
  <c r="I53" i="231"/>
  <c r="F53" i="231"/>
  <c r="K53" i="231"/>
  <c r="I65" i="231"/>
  <c r="K65" i="231"/>
  <c r="F65" i="231"/>
  <c r="J65" i="231"/>
  <c r="H65" i="231"/>
  <c r="M65" i="231" s="1"/>
  <c r="L65" i="231"/>
  <c r="G65" i="231"/>
  <c r="K16" i="231"/>
  <c r="M16" i="231"/>
  <c r="F16" i="231"/>
  <c r="Q16" i="231" s="1"/>
  <c r="P16" i="231"/>
  <c r="I16" i="231"/>
  <c r="G16" i="231"/>
  <c r="O16" i="231"/>
  <c r="N16" i="231"/>
  <c r="J16" i="231"/>
  <c r="H16" i="231"/>
  <c r="L16" i="231"/>
  <c r="F70" i="231"/>
  <c r="L70" i="231"/>
  <c r="R70" i="231"/>
  <c r="L56" i="231"/>
  <c r="F56" i="231"/>
  <c r="R56" i="231" s="1"/>
  <c r="M56" i="231"/>
  <c r="I56" i="231"/>
  <c r="Q56" i="231" s="1"/>
  <c r="N56" i="231"/>
  <c r="H56" i="231"/>
  <c r="K56" i="231"/>
  <c r="P56" i="231"/>
  <c r="J56" i="231"/>
  <c r="O56" i="231"/>
  <c r="G56" i="231"/>
  <c r="K66" i="231"/>
  <c r="H66" i="231"/>
  <c r="F66" i="231"/>
  <c r="J66" i="231"/>
  <c r="L66" i="231"/>
  <c r="I66" i="231"/>
  <c r="G66" i="231"/>
  <c r="M96" i="231"/>
  <c r="R96" i="231" s="1"/>
  <c r="K95" i="230"/>
  <c r="N95" i="230"/>
  <c r="H95" i="230"/>
  <c r="M95" i="230"/>
  <c r="L95" i="230"/>
  <c r="J95" i="230"/>
  <c r="I95" i="230"/>
  <c r="G95" i="230"/>
  <c r="F95" i="230"/>
  <c r="Q95" i="230" s="1"/>
  <c r="P95" i="230"/>
  <c r="O95" i="230"/>
  <c r="F43" i="230"/>
  <c r="F45" i="230" s="1"/>
  <c r="R43" i="230"/>
  <c r="I53" i="230"/>
  <c r="K53" i="230"/>
  <c r="J53" i="230"/>
  <c r="H53" i="230"/>
  <c r="G53" i="230"/>
  <c r="F53" i="230"/>
  <c r="R53" i="230" s="1"/>
  <c r="M53" i="230"/>
  <c r="L53" i="230"/>
  <c r="F15" i="230"/>
  <c r="L15" i="230" s="1"/>
  <c r="R15" i="230" s="1"/>
  <c r="F81" i="230"/>
  <c r="R81" i="230" s="1"/>
  <c r="F36" i="230"/>
  <c r="L36" i="230" s="1"/>
  <c r="D88" i="230"/>
  <c r="F89" i="230"/>
  <c r="H68" i="230"/>
  <c r="R68" i="230"/>
  <c r="K27" i="230"/>
  <c r="P27" i="230"/>
  <c r="J27" i="230"/>
  <c r="O27" i="230"/>
  <c r="I27" i="230"/>
  <c r="N27" i="230"/>
  <c r="H27" i="230"/>
  <c r="M27" i="230"/>
  <c r="Q27" i="230" s="1"/>
  <c r="L27" i="230"/>
  <c r="G27" i="230"/>
  <c r="F27" i="230"/>
  <c r="K51" i="230"/>
  <c r="I51" i="230"/>
  <c r="M51" i="230" s="1"/>
  <c r="H51" i="230"/>
  <c r="G51" i="230"/>
  <c r="F51" i="230"/>
  <c r="L51" i="230"/>
  <c r="J51" i="230"/>
  <c r="F11" i="230"/>
  <c r="R11" i="230" s="1"/>
  <c r="K13" i="230"/>
  <c r="P13" i="230"/>
  <c r="J13" i="230"/>
  <c r="G13" i="230"/>
  <c r="O13" i="230"/>
  <c r="I13" i="230"/>
  <c r="Q13" i="230" s="1"/>
  <c r="M13" i="230"/>
  <c r="N13" i="230"/>
  <c r="H13" i="230"/>
  <c r="F13" i="230"/>
  <c r="L13" i="230"/>
  <c r="L9" i="230"/>
  <c r="F9" i="230"/>
  <c r="Q9" i="230" s="1"/>
  <c r="K9" i="230"/>
  <c r="N9" i="230"/>
  <c r="P9" i="230"/>
  <c r="J9" i="230"/>
  <c r="H9" i="230"/>
  <c r="O9" i="230"/>
  <c r="I9" i="230"/>
  <c r="M9" i="230"/>
  <c r="G9" i="230"/>
  <c r="R80" i="230"/>
  <c r="D84" i="230"/>
  <c r="F80" i="230"/>
  <c r="O16" i="230"/>
  <c r="I16" i="230"/>
  <c r="N16" i="230"/>
  <c r="H16" i="230"/>
  <c r="M16" i="230"/>
  <c r="G16" i="230"/>
  <c r="K16" i="230"/>
  <c r="L16" i="230"/>
  <c r="F16" i="230"/>
  <c r="Q16" i="230" s="1"/>
  <c r="J16" i="230"/>
  <c r="P16" i="230"/>
  <c r="F91" i="230"/>
  <c r="L91" i="230" s="1"/>
  <c r="D45" i="230"/>
  <c r="I42" i="230"/>
  <c r="I45" i="230" s="1"/>
  <c r="D94" i="230"/>
  <c r="G76" i="230"/>
  <c r="M76" i="230" s="1"/>
  <c r="F76" i="230"/>
  <c r="R76" i="230" s="1"/>
  <c r="L76" i="230"/>
  <c r="K76" i="230"/>
  <c r="J76" i="230"/>
  <c r="I76" i="230"/>
  <c r="H76" i="230"/>
  <c r="K30" i="230"/>
  <c r="P30" i="230"/>
  <c r="J30" i="230"/>
  <c r="O30" i="230"/>
  <c r="I30" i="230"/>
  <c r="N30" i="230"/>
  <c r="H30" i="230"/>
  <c r="G30" i="230"/>
  <c r="F30" i="230"/>
  <c r="Q30" i="230" s="1"/>
  <c r="R30" i="230" s="1"/>
  <c r="M30" i="230"/>
  <c r="L30" i="230"/>
  <c r="K54" i="230"/>
  <c r="O54" i="230"/>
  <c r="H54" i="230"/>
  <c r="N54" i="230"/>
  <c r="G54" i="230"/>
  <c r="M54" i="230"/>
  <c r="F54" i="230"/>
  <c r="Q54" i="230" s="1"/>
  <c r="R54" i="230" s="1"/>
  <c r="L54" i="230"/>
  <c r="P54" i="230"/>
  <c r="J54" i="230"/>
  <c r="I54" i="230"/>
  <c r="H96" i="230"/>
  <c r="R96" i="230" s="1"/>
  <c r="M96" i="230"/>
  <c r="N8" i="230"/>
  <c r="H8" i="230"/>
  <c r="M8" i="230"/>
  <c r="G8" i="230"/>
  <c r="Q8" i="230" s="1"/>
  <c r="J8" i="230"/>
  <c r="L8" i="230"/>
  <c r="F8" i="230"/>
  <c r="K8" i="230"/>
  <c r="P8" i="230"/>
  <c r="O8" i="230"/>
  <c r="R8" i="230" s="1"/>
  <c r="I8" i="230"/>
  <c r="F83" i="230"/>
  <c r="R83" i="230" s="1"/>
  <c r="K12" i="230"/>
  <c r="J12" i="230"/>
  <c r="G12" i="230"/>
  <c r="I12" i="230"/>
  <c r="M12" i="230"/>
  <c r="N12" i="230"/>
  <c r="H12" i="230"/>
  <c r="L12" i="230"/>
  <c r="F12" i="230"/>
  <c r="O12" i="230" s="1"/>
  <c r="L6" i="230"/>
  <c r="F6" i="230"/>
  <c r="K6" i="230"/>
  <c r="P6" i="230"/>
  <c r="J6" i="230"/>
  <c r="N6" i="230"/>
  <c r="O6" i="230"/>
  <c r="I6" i="230"/>
  <c r="Q6" i="230" s="1"/>
  <c r="H6" i="230"/>
  <c r="M6" i="230"/>
  <c r="G6" i="230"/>
  <c r="R44" i="230"/>
  <c r="L44" i="230"/>
  <c r="L45" i="230" s="1"/>
  <c r="G49" i="230"/>
  <c r="H49" i="230"/>
  <c r="F49" i="230"/>
  <c r="L49" i="230"/>
  <c r="K49" i="230"/>
  <c r="D71" i="230"/>
  <c r="J49" i="230"/>
  <c r="I49" i="230"/>
  <c r="R82" i="230"/>
  <c r="F82" i="230"/>
  <c r="I50" i="230"/>
  <c r="L50" i="230"/>
  <c r="K50" i="230"/>
  <c r="J50" i="230"/>
  <c r="H50" i="230"/>
  <c r="M50" i="230"/>
  <c r="G50" i="230"/>
  <c r="R50" i="230" s="1"/>
  <c r="F50" i="230"/>
  <c r="K57" i="230"/>
  <c r="P57" i="230"/>
  <c r="I57" i="230"/>
  <c r="O57" i="230"/>
  <c r="H57" i="230"/>
  <c r="N57" i="230"/>
  <c r="G57" i="230"/>
  <c r="M57" i="230"/>
  <c r="F57" i="230"/>
  <c r="L57" i="230"/>
  <c r="J57" i="230"/>
  <c r="H90" i="230"/>
  <c r="N5" i="230"/>
  <c r="H5" i="230"/>
  <c r="M5" i="230"/>
  <c r="G5" i="230"/>
  <c r="P5" i="230"/>
  <c r="L5" i="230"/>
  <c r="F5" i="230"/>
  <c r="J5" i="230"/>
  <c r="K5" i="230"/>
  <c r="O5" i="230"/>
  <c r="Q5" i="230" s="1"/>
  <c r="I5" i="230"/>
  <c r="Q4" i="230"/>
  <c r="R4" i="230" s="1"/>
  <c r="H78" i="230"/>
  <c r="N78" i="230" s="1"/>
  <c r="R78" i="230" s="1"/>
  <c r="D25" i="230"/>
  <c r="L3" i="230"/>
  <c r="F3" i="230"/>
  <c r="K3" i="230"/>
  <c r="P3" i="230"/>
  <c r="P25" i="230" s="1"/>
  <c r="J3" i="230"/>
  <c r="N3" i="230"/>
  <c r="H3" i="230"/>
  <c r="O3" i="230"/>
  <c r="I3" i="230"/>
  <c r="M3" i="230"/>
  <c r="M25" i="230" s="1"/>
  <c r="G3" i="230"/>
  <c r="M59" i="230"/>
  <c r="G59" i="230"/>
  <c r="J59" i="230"/>
  <c r="P59" i="230"/>
  <c r="I59" i="230"/>
  <c r="O59" i="230"/>
  <c r="H59" i="230"/>
  <c r="N59" i="230"/>
  <c r="F59" i="230"/>
  <c r="L59" i="230"/>
  <c r="K59" i="230"/>
  <c r="O55" i="230"/>
  <c r="I55" i="230"/>
  <c r="P55" i="230"/>
  <c r="H55" i="230"/>
  <c r="N55" i="230"/>
  <c r="G55" i="230"/>
  <c r="M55" i="230"/>
  <c r="F55" i="230"/>
  <c r="L55" i="230"/>
  <c r="K55" i="230"/>
  <c r="J55" i="230"/>
  <c r="M29" i="230"/>
  <c r="G29" i="230"/>
  <c r="L29" i="230"/>
  <c r="F29" i="230"/>
  <c r="Q29" i="230" s="1"/>
  <c r="K29" i="230"/>
  <c r="P29" i="230"/>
  <c r="J29" i="230"/>
  <c r="R29" i="230" s="1"/>
  <c r="O29" i="230"/>
  <c r="I29" i="230"/>
  <c r="N29" i="230"/>
  <c r="H29" i="230"/>
  <c r="J65" i="230"/>
  <c r="G65" i="230"/>
  <c r="F65" i="230"/>
  <c r="M65" i="230" s="1"/>
  <c r="L65" i="230"/>
  <c r="K65" i="230"/>
  <c r="I65" i="230"/>
  <c r="H65" i="230"/>
  <c r="D47" i="230"/>
  <c r="F46" i="230"/>
  <c r="F47" i="230" s="1"/>
  <c r="N46" i="230"/>
  <c r="N47" i="230" s="1"/>
  <c r="J46" i="230"/>
  <c r="J47" i="230" s="1"/>
  <c r="I74" i="230"/>
  <c r="L74" i="230"/>
  <c r="K74" i="230"/>
  <c r="J74" i="230"/>
  <c r="H74" i="230"/>
  <c r="G74" i="230"/>
  <c r="F74" i="230"/>
  <c r="M74" i="230" s="1"/>
  <c r="R74" i="230" s="1"/>
  <c r="R7" i="230"/>
  <c r="R10" i="230"/>
  <c r="F69" i="230"/>
  <c r="R69" i="230" s="1"/>
  <c r="R72" i="230"/>
  <c r="F72" i="230"/>
  <c r="D77" i="230"/>
  <c r="R64" i="230"/>
  <c r="F64" i="230"/>
  <c r="O31" i="230"/>
  <c r="I31" i="230"/>
  <c r="N31" i="230"/>
  <c r="H31" i="230"/>
  <c r="M31" i="230"/>
  <c r="G31" i="230"/>
  <c r="L31" i="230"/>
  <c r="F31" i="230"/>
  <c r="Q31" i="230" s="1"/>
  <c r="K31" i="230"/>
  <c r="J31" i="230"/>
  <c r="P31" i="230"/>
  <c r="M56" i="230"/>
  <c r="G56" i="230"/>
  <c r="P56" i="230"/>
  <c r="I56" i="230"/>
  <c r="O56" i="230"/>
  <c r="H56" i="230"/>
  <c r="N56" i="230"/>
  <c r="F56" i="230"/>
  <c r="L56" i="230"/>
  <c r="K56" i="230"/>
  <c r="J56" i="230"/>
  <c r="K32" i="230"/>
  <c r="N32" i="230"/>
  <c r="G32" i="230"/>
  <c r="M32" i="230"/>
  <c r="F32" i="230"/>
  <c r="Q32" i="230" s="1"/>
  <c r="R32" i="230" s="1"/>
  <c r="L32" i="230"/>
  <c r="J32" i="230"/>
  <c r="P32" i="230"/>
  <c r="O32" i="230"/>
  <c r="I32" i="230"/>
  <c r="H32" i="230"/>
  <c r="L70" i="230"/>
  <c r="F70" i="230"/>
  <c r="R70" i="230" s="1"/>
  <c r="G52" i="230"/>
  <c r="F52" i="230"/>
  <c r="M52" i="230" s="1"/>
  <c r="L52" i="230"/>
  <c r="K52" i="230"/>
  <c r="J52" i="230"/>
  <c r="I52" i="230"/>
  <c r="H52" i="230"/>
  <c r="R24" i="230"/>
  <c r="L24" i="230"/>
  <c r="F24" i="230"/>
  <c r="Q92" i="230"/>
  <c r="L92" i="230" s="1"/>
  <c r="R92" i="230" s="1"/>
  <c r="N63" i="230"/>
  <c r="F63" i="230"/>
  <c r="R63" i="230" s="1"/>
  <c r="O28" i="230"/>
  <c r="I28" i="230"/>
  <c r="N28" i="230"/>
  <c r="H28" i="230"/>
  <c r="M28" i="230"/>
  <c r="G28" i="230"/>
  <c r="L28" i="230"/>
  <c r="F28" i="230"/>
  <c r="R28" i="230" s="1"/>
  <c r="Q28" i="230"/>
  <c r="P28" i="230"/>
  <c r="K28" i="230"/>
  <c r="J28" i="230"/>
  <c r="O58" i="230"/>
  <c r="I58" i="230"/>
  <c r="J58" i="230"/>
  <c r="P58" i="230"/>
  <c r="H58" i="230"/>
  <c r="N58" i="230"/>
  <c r="G58" i="230"/>
  <c r="M58" i="230"/>
  <c r="Q58" i="230" s="1"/>
  <c r="F58" i="230"/>
  <c r="L58" i="230"/>
  <c r="K58" i="230"/>
  <c r="L66" i="230"/>
  <c r="F66" i="230"/>
  <c r="M66" i="230" s="1"/>
  <c r="R66" i="230" s="1"/>
  <c r="K66" i="230"/>
  <c r="J66" i="230"/>
  <c r="I66" i="230"/>
  <c r="H66" i="230"/>
  <c r="G66" i="230"/>
  <c r="F61" i="230"/>
  <c r="R61" i="230" s="1"/>
  <c r="M17" i="230"/>
  <c r="L17" i="230"/>
  <c r="K17" i="230"/>
  <c r="P17" i="230"/>
  <c r="J17" i="230"/>
  <c r="G17" i="230"/>
  <c r="F17" i="230"/>
  <c r="Q17" i="230" s="1"/>
  <c r="O17" i="230"/>
  <c r="N17" i="230"/>
  <c r="I17" i="230"/>
  <c r="H17" i="230"/>
  <c r="H67" i="230"/>
  <c r="I67" i="230"/>
  <c r="G67" i="230"/>
  <c r="F67" i="230"/>
  <c r="M67" i="230" s="1"/>
  <c r="L67" i="230"/>
  <c r="K67" i="230"/>
  <c r="J67" i="230"/>
  <c r="O33" i="230"/>
  <c r="I33" i="230"/>
  <c r="N33" i="230"/>
  <c r="G33" i="230"/>
  <c r="M33" i="230"/>
  <c r="F33" i="230"/>
  <c r="L33" i="230"/>
  <c r="K33" i="230"/>
  <c r="J33" i="230"/>
  <c r="P33" i="230"/>
  <c r="H33" i="230"/>
  <c r="G73" i="230"/>
  <c r="H73" i="230"/>
  <c r="F73" i="230"/>
  <c r="M73" i="230" s="1"/>
  <c r="L73" i="230"/>
  <c r="K73" i="230"/>
  <c r="I73" i="230"/>
  <c r="J73" i="230"/>
  <c r="M62" i="230"/>
  <c r="G62" i="230"/>
  <c r="N62" i="230"/>
  <c r="F62" i="230"/>
  <c r="L62" i="230"/>
  <c r="K62" i="230"/>
  <c r="J62" i="230"/>
  <c r="P62" i="230"/>
  <c r="O62" i="230"/>
  <c r="I62" i="230"/>
  <c r="H62" i="230"/>
  <c r="Q62" i="230" s="1"/>
  <c r="M26" i="230"/>
  <c r="K26" i="230"/>
  <c r="J26" i="230"/>
  <c r="P26" i="230"/>
  <c r="P37" i="230" s="1"/>
  <c r="I26" i="230"/>
  <c r="H26" i="230"/>
  <c r="D37" i="230"/>
  <c r="F26" i="230"/>
  <c r="F37" i="230" s="1"/>
  <c r="O26" i="230"/>
  <c r="N26" i="230"/>
  <c r="N37" i="230" s="1"/>
  <c r="K75" i="230"/>
  <c r="I75" i="230"/>
  <c r="H75" i="230"/>
  <c r="G75" i="230"/>
  <c r="M75" i="230"/>
  <c r="R75" i="230" s="1"/>
  <c r="F75" i="230"/>
  <c r="J75" i="230"/>
  <c r="L75" i="230"/>
  <c r="O14" i="230"/>
  <c r="I14" i="230"/>
  <c r="N14" i="230"/>
  <c r="H14" i="230"/>
  <c r="M14" i="230"/>
  <c r="G14" i="230"/>
  <c r="Q14" i="230" s="1"/>
  <c r="R14" i="230" s="1"/>
  <c r="L14" i="230"/>
  <c r="F14" i="230"/>
  <c r="K14" i="230"/>
  <c r="P14" i="230"/>
  <c r="J14" i="230"/>
  <c r="R5" i="229"/>
  <c r="R76" i="229"/>
  <c r="R8" i="229"/>
  <c r="R4" i="229"/>
  <c r="R78" i="229"/>
  <c r="R17" i="229"/>
  <c r="R62" i="229"/>
  <c r="R52" i="229"/>
  <c r="R29" i="229"/>
  <c r="R30" i="229"/>
  <c r="K28" i="229"/>
  <c r="M28" i="229"/>
  <c r="P28" i="229"/>
  <c r="P37" i="229" s="1"/>
  <c r="J28" i="229"/>
  <c r="O28" i="229"/>
  <c r="I28" i="229"/>
  <c r="G28" i="229"/>
  <c r="Q28" i="229" s="1"/>
  <c r="L28" i="229"/>
  <c r="F28" i="229"/>
  <c r="N28" i="229"/>
  <c r="H28" i="229"/>
  <c r="K14" i="229"/>
  <c r="M14" i="229"/>
  <c r="G14" i="229"/>
  <c r="P14" i="229"/>
  <c r="J14" i="229"/>
  <c r="O14" i="229"/>
  <c r="I14" i="229"/>
  <c r="L14" i="229"/>
  <c r="F14" i="229"/>
  <c r="N14" i="229"/>
  <c r="H14" i="229"/>
  <c r="Q14" i="229" s="1"/>
  <c r="R14" i="229" s="1"/>
  <c r="I66" i="229"/>
  <c r="H66" i="229"/>
  <c r="G66" i="229"/>
  <c r="L66" i="229"/>
  <c r="F66" i="229"/>
  <c r="M66" i="229" s="1"/>
  <c r="K66" i="229"/>
  <c r="R66" i="229" s="1"/>
  <c r="J66" i="229"/>
  <c r="N54" i="229"/>
  <c r="H54" i="229"/>
  <c r="M54" i="229"/>
  <c r="G54" i="229"/>
  <c r="L54" i="229"/>
  <c r="F54" i="229"/>
  <c r="K54" i="229"/>
  <c r="P54" i="229"/>
  <c r="J54" i="229"/>
  <c r="Q54" i="229" s="1"/>
  <c r="O54" i="229"/>
  <c r="I54" i="229"/>
  <c r="M96" i="229"/>
  <c r="R96" i="229" s="1"/>
  <c r="H96" i="229"/>
  <c r="R72" i="229"/>
  <c r="D77" i="229"/>
  <c r="F72" i="229"/>
  <c r="L33" i="229"/>
  <c r="F33" i="229"/>
  <c r="K33" i="229"/>
  <c r="P33" i="229"/>
  <c r="J33" i="229"/>
  <c r="O33" i="229"/>
  <c r="I33" i="229"/>
  <c r="N33" i="229"/>
  <c r="Q33" i="229" s="1"/>
  <c r="H33" i="229"/>
  <c r="M33" i="229"/>
  <c r="G33" i="229"/>
  <c r="R33" i="229" s="1"/>
  <c r="L58" i="229"/>
  <c r="F58" i="229"/>
  <c r="K58" i="229"/>
  <c r="P58" i="229"/>
  <c r="J58" i="229"/>
  <c r="O58" i="229"/>
  <c r="I58" i="229"/>
  <c r="N58" i="229"/>
  <c r="H58" i="229"/>
  <c r="G58" i="229"/>
  <c r="M58" i="229"/>
  <c r="F37" i="229"/>
  <c r="Q26" i="229"/>
  <c r="Q13" i="229"/>
  <c r="R13" i="229" s="1"/>
  <c r="R73" i="229"/>
  <c r="R7" i="229"/>
  <c r="R83" i="229"/>
  <c r="F83" i="229"/>
  <c r="O12" i="229"/>
  <c r="Q59" i="229"/>
  <c r="R59" i="229" s="1"/>
  <c r="D88" i="229"/>
  <c r="F89" i="229"/>
  <c r="N57" i="229"/>
  <c r="H57" i="229"/>
  <c r="M57" i="229"/>
  <c r="G57" i="229"/>
  <c r="L57" i="229"/>
  <c r="F57" i="229"/>
  <c r="Q57" i="229" s="1"/>
  <c r="K57" i="229"/>
  <c r="P57" i="229"/>
  <c r="J57" i="229"/>
  <c r="I57" i="229"/>
  <c r="O57" i="229"/>
  <c r="J46" i="229"/>
  <c r="J47" i="229" s="1"/>
  <c r="F46" i="229"/>
  <c r="F47" i="229" s="1"/>
  <c r="D47" i="229"/>
  <c r="N46" i="229"/>
  <c r="N47" i="229" s="1"/>
  <c r="R81" i="229"/>
  <c r="F81" i="229"/>
  <c r="D84" i="229"/>
  <c r="I42" i="229"/>
  <c r="I45" i="229" s="1"/>
  <c r="D45" i="229"/>
  <c r="R42" i="229"/>
  <c r="L74" i="229"/>
  <c r="L77" i="229" s="1"/>
  <c r="F74" i="229"/>
  <c r="K74" i="229"/>
  <c r="K77" i="229" s="1"/>
  <c r="J74" i="229"/>
  <c r="I74" i="229"/>
  <c r="H74" i="229"/>
  <c r="H77" i="229" s="1"/>
  <c r="G74" i="229"/>
  <c r="M76" i="229"/>
  <c r="R49" i="229"/>
  <c r="M52" i="229"/>
  <c r="M37" i="229"/>
  <c r="Q62" i="229"/>
  <c r="N3" i="229"/>
  <c r="H3" i="229"/>
  <c r="P3" i="229"/>
  <c r="O3" i="229"/>
  <c r="O25" i="229" s="1"/>
  <c r="I3" i="229"/>
  <c r="M3" i="229"/>
  <c r="G3" i="229"/>
  <c r="R3" i="229" s="1"/>
  <c r="D25" i="229"/>
  <c r="L3" i="229"/>
  <c r="L25" i="229" s="1"/>
  <c r="F3" i="229"/>
  <c r="Q3" i="229" s="1"/>
  <c r="K3" i="229"/>
  <c r="J3" i="229"/>
  <c r="L24" i="229"/>
  <c r="R24" i="229" s="1"/>
  <c r="R61" i="229"/>
  <c r="F61" i="229"/>
  <c r="N6" i="229"/>
  <c r="H6" i="229"/>
  <c r="P6" i="229"/>
  <c r="O6" i="229"/>
  <c r="I6" i="229"/>
  <c r="R6" i="229" s="1"/>
  <c r="M6" i="229"/>
  <c r="G6" i="229"/>
  <c r="L6" i="229"/>
  <c r="F6" i="229"/>
  <c r="Q6" i="229"/>
  <c r="K6" i="229"/>
  <c r="J6" i="229"/>
  <c r="O31" i="229"/>
  <c r="K31" i="229"/>
  <c r="J31" i="229"/>
  <c r="P31" i="229"/>
  <c r="I31" i="229"/>
  <c r="L31" i="229"/>
  <c r="F31" i="229"/>
  <c r="N31" i="229"/>
  <c r="Q31" i="229" s="1"/>
  <c r="H31" i="229"/>
  <c r="M31" i="229"/>
  <c r="G31" i="229"/>
  <c r="D94" i="229"/>
  <c r="F63" i="229"/>
  <c r="N63" i="229" s="1"/>
  <c r="R63" i="229" s="1"/>
  <c r="G65" i="229"/>
  <c r="L65" i="229"/>
  <c r="F65" i="229"/>
  <c r="M65" i="229" s="1"/>
  <c r="K65" i="229"/>
  <c r="J65" i="229"/>
  <c r="I65" i="229"/>
  <c r="H65" i="229"/>
  <c r="F91" i="229"/>
  <c r="L91" i="229" s="1"/>
  <c r="L50" i="229"/>
  <c r="F50" i="229"/>
  <c r="F71" i="229" s="1"/>
  <c r="K50" i="229"/>
  <c r="J50" i="229"/>
  <c r="J71" i="229" s="1"/>
  <c r="I50" i="229"/>
  <c r="I71" i="229" s="1"/>
  <c r="H50" i="229"/>
  <c r="M50" i="229" s="1"/>
  <c r="G50" i="229"/>
  <c r="G71" i="229" s="1"/>
  <c r="L37" i="229"/>
  <c r="D71" i="229"/>
  <c r="K37" i="229"/>
  <c r="N9" i="229"/>
  <c r="H9" i="229"/>
  <c r="Q9" i="229" s="1"/>
  <c r="R9" i="229" s="1"/>
  <c r="J9" i="229"/>
  <c r="M9" i="229"/>
  <c r="G9" i="229"/>
  <c r="O9" i="229"/>
  <c r="I9" i="229"/>
  <c r="L9" i="229"/>
  <c r="F9" i="229"/>
  <c r="K9" i="229"/>
  <c r="P9" i="229"/>
  <c r="Q92" i="229"/>
  <c r="L92" i="229" s="1"/>
  <c r="R92" i="229" s="1"/>
  <c r="L44" i="229"/>
  <c r="L45" i="229" s="1"/>
  <c r="H75" i="229"/>
  <c r="M75" i="229" s="1"/>
  <c r="G75" i="229"/>
  <c r="L75" i="229"/>
  <c r="F75" i="229"/>
  <c r="K75" i="229"/>
  <c r="J75" i="229"/>
  <c r="J77" i="229" s="1"/>
  <c r="I75" i="229"/>
  <c r="I77" i="229" s="1"/>
  <c r="I79" i="229" s="1"/>
  <c r="H68" i="229"/>
  <c r="R68" i="229" s="1"/>
  <c r="L53" i="229"/>
  <c r="F53" i="229"/>
  <c r="K53" i="229"/>
  <c r="J53" i="229"/>
  <c r="I53" i="229"/>
  <c r="H53" i="229"/>
  <c r="G53" i="229"/>
  <c r="M53" i="229" s="1"/>
  <c r="R53" i="229" s="1"/>
  <c r="K67" i="229"/>
  <c r="J67" i="229"/>
  <c r="I67" i="229"/>
  <c r="M67" i="229" s="1"/>
  <c r="H67" i="229"/>
  <c r="G67" i="229"/>
  <c r="F67" i="229"/>
  <c r="R67" i="229" s="1"/>
  <c r="L67" i="229"/>
  <c r="N78" i="229"/>
  <c r="R12" i="229"/>
  <c r="R15" i="229"/>
  <c r="N32" i="229"/>
  <c r="H32" i="229"/>
  <c r="R32" i="229" s="1"/>
  <c r="M32" i="229"/>
  <c r="G32" i="229"/>
  <c r="L32" i="229"/>
  <c r="F32" i="229"/>
  <c r="Q32" i="229"/>
  <c r="K32" i="229"/>
  <c r="P32" i="229"/>
  <c r="J32" i="229"/>
  <c r="J37" i="229" s="1"/>
  <c r="I32" i="229"/>
  <c r="O32" i="229"/>
  <c r="O37" i="229"/>
  <c r="K95" i="229"/>
  <c r="P95" i="229"/>
  <c r="J95" i="229"/>
  <c r="O95" i="229"/>
  <c r="I95" i="229"/>
  <c r="N95" i="229"/>
  <c r="H95" i="229"/>
  <c r="M95" i="229"/>
  <c r="G95" i="229"/>
  <c r="L95" i="229"/>
  <c r="F95" i="229"/>
  <c r="Q95" i="229" s="1"/>
  <c r="F82" i="229"/>
  <c r="R82" i="229" s="1"/>
  <c r="K16" i="229"/>
  <c r="G16" i="229"/>
  <c r="P16" i="229"/>
  <c r="J16" i="229"/>
  <c r="M16" i="229"/>
  <c r="O16" i="229"/>
  <c r="I16" i="229"/>
  <c r="L16" i="229"/>
  <c r="F16" i="229"/>
  <c r="Q16" i="229" s="1"/>
  <c r="N16" i="229"/>
  <c r="H16" i="229"/>
  <c r="R43" i="229"/>
  <c r="F43" i="229"/>
  <c r="F45" i="229" s="1"/>
  <c r="H51" i="229"/>
  <c r="M51" i="229" s="1"/>
  <c r="G51" i="229"/>
  <c r="L51" i="229"/>
  <c r="F51" i="229"/>
  <c r="R51" i="229" s="1"/>
  <c r="K51" i="229"/>
  <c r="J51" i="229"/>
  <c r="I51" i="229"/>
  <c r="F70" i="229"/>
  <c r="L70" i="229" s="1"/>
  <c r="L55" i="229"/>
  <c r="F55" i="229"/>
  <c r="Q55" i="229" s="1"/>
  <c r="K55" i="229"/>
  <c r="P55" i="229"/>
  <c r="J55" i="229"/>
  <c r="O55" i="229"/>
  <c r="I55" i="229"/>
  <c r="N55" i="229"/>
  <c r="H55" i="229"/>
  <c r="M55" i="229"/>
  <c r="G55" i="229"/>
  <c r="H90" i="229"/>
  <c r="M90" i="229" s="1"/>
  <c r="N37" i="229"/>
  <c r="M49" i="229"/>
  <c r="R26" i="229"/>
  <c r="K95" i="228"/>
  <c r="P95" i="228"/>
  <c r="J95" i="228"/>
  <c r="O95" i="228"/>
  <c r="I95" i="228"/>
  <c r="N95" i="228"/>
  <c r="H95" i="228"/>
  <c r="M95" i="228"/>
  <c r="G95" i="228"/>
  <c r="L95" i="228"/>
  <c r="F95" i="228"/>
  <c r="Q95" i="228" s="1"/>
  <c r="R17" i="228"/>
  <c r="R32" i="228"/>
  <c r="L28" i="228"/>
  <c r="F28" i="228"/>
  <c r="K28" i="228"/>
  <c r="P28" i="228"/>
  <c r="J28" i="228"/>
  <c r="O28" i="228"/>
  <c r="I28" i="228"/>
  <c r="N28" i="228"/>
  <c r="M28" i="228"/>
  <c r="H28" i="228"/>
  <c r="Q28" i="228" s="1"/>
  <c r="G28" i="228"/>
  <c r="L53" i="228"/>
  <c r="M53" i="228" s="1"/>
  <c r="F53" i="228"/>
  <c r="R53" i="228" s="1"/>
  <c r="K53" i="228"/>
  <c r="J53" i="228"/>
  <c r="I53" i="228"/>
  <c r="G53" i="228"/>
  <c r="H53" i="228"/>
  <c r="F80" i="228"/>
  <c r="D84" i="228"/>
  <c r="L16" i="228"/>
  <c r="F16" i="228"/>
  <c r="Q16" i="228" s="1"/>
  <c r="K16" i="228"/>
  <c r="P16" i="228"/>
  <c r="J16" i="228"/>
  <c r="O16" i="228"/>
  <c r="I16" i="228"/>
  <c r="N16" i="228"/>
  <c r="M16" i="228"/>
  <c r="H16" i="228"/>
  <c r="G16" i="228"/>
  <c r="R16" i="228" s="1"/>
  <c r="H51" i="228"/>
  <c r="G51" i="228"/>
  <c r="L51" i="228"/>
  <c r="F51" i="228"/>
  <c r="K51" i="228"/>
  <c r="I51" i="228"/>
  <c r="J51" i="228"/>
  <c r="L70" i="228"/>
  <c r="F70" i="228"/>
  <c r="R70" i="228"/>
  <c r="L55" i="228"/>
  <c r="F55" i="228"/>
  <c r="K55" i="228"/>
  <c r="P55" i="228"/>
  <c r="J55" i="228"/>
  <c r="O55" i="228"/>
  <c r="I55" i="228"/>
  <c r="M55" i="228"/>
  <c r="H55" i="228"/>
  <c r="G55" i="228"/>
  <c r="N55" i="228"/>
  <c r="H90" i="228"/>
  <c r="J76" i="228"/>
  <c r="I76" i="228"/>
  <c r="H76" i="228"/>
  <c r="G76" i="228"/>
  <c r="K76" i="228"/>
  <c r="F76" i="228"/>
  <c r="L76" i="228"/>
  <c r="M10" i="228"/>
  <c r="G10" i="228"/>
  <c r="L10" i="228"/>
  <c r="F10" i="228"/>
  <c r="Q10" i="228" s="1"/>
  <c r="K10" i="228"/>
  <c r="P10" i="228"/>
  <c r="J10" i="228"/>
  <c r="H10" i="228"/>
  <c r="O10" i="228"/>
  <c r="N10" i="228"/>
  <c r="I10" i="228"/>
  <c r="N30" i="228"/>
  <c r="H30" i="228"/>
  <c r="M30" i="228"/>
  <c r="G30" i="228"/>
  <c r="L30" i="228"/>
  <c r="F30" i="228"/>
  <c r="K30" i="228"/>
  <c r="I30" i="228"/>
  <c r="P30" i="228"/>
  <c r="O30" i="228"/>
  <c r="J30" i="228"/>
  <c r="Q6" i="228"/>
  <c r="H75" i="228"/>
  <c r="G75" i="228"/>
  <c r="L75" i="228"/>
  <c r="F75" i="228"/>
  <c r="K75" i="228"/>
  <c r="R75" i="228" s="1"/>
  <c r="I75" i="228"/>
  <c r="J75" i="228"/>
  <c r="M75" i="228" s="1"/>
  <c r="N12" i="228"/>
  <c r="H12" i="228"/>
  <c r="M12" i="228"/>
  <c r="G12" i="228"/>
  <c r="O12" i="228" s="1"/>
  <c r="L12" i="228"/>
  <c r="F12" i="228"/>
  <c r="K12" i="228"/>
  <c r="I12" i="228"/>
  <c r="J12" i="228"/>
  <c r="J49" i="228"/>
  <c r="I49" i="228"/>
  <c r="H49" i="228"/>
  <c r="M49" i="228"/>
  <c r="G49" i="228"/>
  <c r="L49" i="228"/>
  <c r="D71" i="228"/>
  <c r="K49" i="228"/>
  <c r="F49" i="228"/>
  <c r="L14" i="228"/>
  <c r="F14" i="228"/>
  <c r="Q14" i="228" s="1"/>
  <c r="K14" i="228"/>
  <c r="P14" i="228"/>
  <c r="J14" i="228"/>
  <c r="O14" i="228"/>
  <c r="I14" i="228"/>
  <c r="N14" i="228"/>
  <c r="M14" i="228"/>
  <c r="H14" i="228"/>
  <c r="G14" i="228"/>
  <c r="R14" i="228" s="1"/>
  <c r="N54" i="228"/>
  <c r="H54" i="228"/>
  <c r="M54" i="228"/>
  <c r="G54" i="228"/>
  <c r="Q54" i="228" s="1"/>
  <c r="L54" i="228"/>
  <c r="F54" i="228"/>
  <c r="K54" i="228"/>
  <c r="I54" i="228"/>
  <c r="O54" i="228"/>
  <c r="P54" i="228"/>
  <c r="J54" i="228"/>
  <c r="H96" i="228"/>
  <c r="D77" i="228"/>
  <c r="F72" i="228"/>
  <c r="R72" i="228" s="1"/>
  <c r="L33" i="228"/>
  <c r="F33" i="228"/>
  <c r="K33" i="228"/>
  <c r="P33" i="228"/>
  <c r="J33" i="228"/>
  <c r="O33" i="228"/>
  <c r="I33" i="228"/>
  <c r="N33" i="228"/>
  <c r="M33" i="228"/>
  <c r="H33" i="228"/>
  <c r="G33" i="228"/>
  <c r="L58" i="228"/>
  <c r="F58" i="228"/>
  <c r="K58" i="228"/>
  <c r="P58" i="228"/>
  <c r="J58" i="228"/>
  <c r="O58" i="228"/>
  <c r="I58" i="228"/>
  <c r="G58" i="228"/>
  <c r="Q58" i="228" s="1"/>
  <c r="M58" i="228"/>
  <c r="N58" i="228"/>
  <c r="H58" i="228"/>
  <c r="F69" i="228"/>
  <c r="R69" i="228" s="1"/>
  <c r="M7" i="228"/>
  <c r="G7" i="228"/>
  <c r="L7" i="228"/>
  <c r="F7" i="228"/>
  <c r="K7" i="228"/>
  <c r="P7" i="228"/>
  <c r="J7" i="228"/>
  <c r="N7" i="228"/>
  <c r="I7" i="228"/>
  <c r="H7" i="228"/>
  <c r="Q7" i="228" s="1"/>
  <c r="O7" i="228"/>
  <c r="N27" i="228"/>
  <c r="H27" i="228"/>
  <c r="M27" i="228"/>
  <c r="G27" i="228"/>
  <c r="L27" i="228"/>
  <c r="F27" i="228"/>
  <c r="Q27" i="228" s="1"/>
  <c r="K27" i="228"/>
  <c r="O27" i="228"/>
  <c r="J27" i="228"/>
  <c r="I27" i="228"/>
  <c r="P27" i="228"/>
  <c r="Q32" i="228"/>
  <c r="J52" i="228"/>
  <c r="I52" i="228"/>
  <c r="H52" i="228"/>
  <c r="G52" i="228"/>
  <c r="K52" i="228"/>
  <c r="F52" i="228"/>
  <c r="L52" i="228"/>
  <c r="D25" i="228"/>
  <c r="F11" i="228"/>
  <c r="R11" i="228" s="1"/>
  <c r="D88" i="228"/>
  <c r="F89" i="228"/>
  <c r="N57" i="228"/>
  <c r="H57" i="228"/>
  <c r="Q57" i="228" s="1"/>
  <c r="M57" i="228"/>
  <c r="G57" i="228"/>
  <c r="L57" i="228"/>
  <c r="F57" i="228"/>
  <c r="R57" i="228" s="1"/>
  <c r="K57" i="228"/>
  <c r="P57" i="228"/>
  <c r="O57" i="228"/>
  <c r="I57" i="228"/>
  <c r="J57" i="228"/>
  <c r="J46" i="228"/>
  <c r="J47" i="228" s="1"/>
  <c r="F46" i="228"/>
  <c r="F47" i="228" s="1"/>
  <c r="D47" i="228"/>
  <c r="N46" i="228"/>
  <c r="N47" i="228" s="1"/>
  <c r="F81" i="228"/>
  <c r="R81" i="228" s="1"/>
  <c r="I42" i="228"/>
  <c r="I45" i="228" s="1"/>
  <c r="D45" i="228"/>
  <c r="L74" i="228"/>
  <c r="F74" i="228"/>
  <c r="M74" i="228" s="1"/>
  <c r="R74" i="228" s="1"/>
  <c r="K74" i="228"/>
  <c r="J74" i="228"/>
  <c r="I74" i="228"/>
  <c r="H74" i="228"/>
  <c r="G74" i="228"/>
  <c r="F64" i="228"/>
  <c r="R64" i="228" s="1"/>
  <c r="M4" i="228"/>
  <c r="G4" i="228"/>
  <c r="Q4" i="228" s="1"/>
  <c r="L4" i="228"/>
  <c r="F4" i="228"/>
  <c r="R4" i="228" s="1"/>
  <c r="K4" i="228"/>
  <c r="P4" i="228"/>
  <c r="P25" i="228" s="1"/>
  <c r="J4" i="228"/>
  <c r="J25" i="228" s="1"/>
  <c r="J48" i="228" s="1"/>
  <c r="O4" i="228"/>
  <c r="N4" i="228"/>
  <c r="N25" i="228" s="1"/>
  <c r="I4" i="228"/>
  <c r="H4" i="228"/>
  <c r="D37" i="228"/>
  <c r="P26" i="228"/>
  <c r="I26" i="228"/>
  <c r="O26" i="228"/>
  <c r="H26" i="228"/>
  <c r="N26" i="228"/>
  <c r="F26" i="228"/>
  <c r="M26" i="228"/>
  <c r="J26" i="228"/>
  <c r="J37" i="228" s="1"/>
  <c r="K26" i="228"/>
  <c r="R6" i="228"/>
  <c r="J73" i="228"/>
  <c r="J77" i="228" s="1"/>
  <c r="I73" i="228"/>
  <c r="H73" i="228"/>
  <c r="G73" i="228"/>
  <c r="K73" i="228"/>
  <c r="K77" i="228" s="1"/>
  <c r="L73" i="228"/>
  <c r="F73" i="228"/>
  <c r="H68" i="228"/>
  <c r="R68" i="228" s="1"/>
  <c r="K67" i="228"/>
  <c r="J67" i="228"/>
  <c r="I67" i="228"/>
  <c r="H67" i="228"/>
  <c r="F67" i="228"/>
  <c r="R67" i="228" s="1"/>
  <c r="L67" i="228"/>
  <c r="M67" i="228"/>
  <c r="G67" i="228"/>
  <c r="R82" i="228"/>
  <c r="F82" i="228"/>
  <c r="K8" i="228"/>
  <c r="P8" i="228"/>
  <c r="J8" i="228"/>
  <c r="O8" i="228"/>
  <c r="I8" i="228"/>
  <c r="N8" i="228"/>
  <c r="H8" i="228"/>
  <c r="M8" i="228"/>
  <c r="L8" i="228"/>
  <c r="G8" i="228"/>
  <c r="F8" i="228"/>
  <c r="F25" i="228" s="1"/>
  <c r="L36" i="228"/>
  <c r="F36" i="228"/>
  <c r="R36" i="228" s="1"/>
  <c r="Q92" i="228"/>
  <c r="L92" i="228" s="1"/>
  <c r="R92" i="228" s="1"/>
  <c r="F61" i="228"/>
  <c r="R61" i="228" s="1"/>
  <c r="F83" i="228"/>
  <c r="R83" i="228" s="1"/>
  <c r="L44" i="228"/>
  <c r="L45" i="228" s="1"/>
  <c r="R44" i="228"/>
  <c r="P62" i="228"/>
  <c r="J62" i="228"/>
  <c r="O62" i="228"/>
  <c r="I62" i="228"/>
  <c r="N62" i="228"/>
  <c r="H62" i="228"/>
  <c r="M62" i="228"/>
  <c r="G62" i="228"/>
  <c r="K62" i="228"/>
  <c r="F62" i="228"/>
  <c r="R62" i="228" s="1"/>
  <c r="L62" i="228"/>
  <c r="Q62" i="228" s="1"/>
  <c r="I66" i="228"/>
  <c r="H66" i="228"/>
  <c r="G66" i="228"/>
  <c r="L66" i="228"/>
  <c r="M66" i="228" s="1"/>
  <c r="F66" i="228"/>
  <c r="K66" i="228"/>
  <c r="R66" i="228" s="1"/>
  <c r="J66" i="228"/>
  <c r="F24" i="228"/>
  <c r="Q3" i="228"/>
  <c r="R3" i="228" s="1"/>
  <c r="R43" i="228"/>
  <c r="F43" i="228"/>
  <c r="F45" i="228" s="1"/>
  <c r="K5" i="228"/>
  <c r="K25" i="228" s="1"/>
  <c r="P5" i="228"/>
  <c r="J5" i="228"/>
  <c r="O5" i="228"/>
  <c r="I5" i="228"/>
  <c r="N5" i="228"/>
  <c r="H5" i="228"/>
  <c r="H25" i="228" s="1"/>
  <c r="F5" i="228"/>
  <c r="M5" i="228"/>
  <c r="L5" i="228"/>
  <c r="G5" i="228"/>
  <c r="Q5" i="228" s="1"/>
  <c r="R5" i="228" s="1"/>
  <c r="L31" i="228"/>
  <c r="F31" i="228"/>
  <c r="Q31" i="228" s="1"/>
  <c r="K31" i="228"/>
  <c r="P31" i="228"/>
  <c r="J31" i="228"/>
  <c r="O31" i="228"/>
  <c r="I31" i="228"/>
  <c r="M31" i="228"/>
  <c r="H31" i="228"/>
  <c r="G31" i="228"/>
  <c r="N31" i="228"/>
  <c r="D94" i="228"/>
  <c r="F63" i="228"/>
  <c r="N63" i="228" s="1"/>
  <c r="R63" i="228" s="1"/>
  <c r="G65" i="228"/>
  <c r="L65" i="228"/>
  <c r="F65" i="228"/>
  <c r="M65" i="228" s="1"/>
  <c r="K65" i="228"/>
  <c r="J65" i="228"/>
  <c r="H65" i="228"/>
  <c r="I65" i="228"/>
  <c r="F91" i="228"/>
  <c r="L91" i="228" s="1"/>
  <c r="R91" i="228" s="1"/>
  <c r="L50" i="228"/>
  <c r="F50" i="228"/>
  <c r="M50" i="228" s="1"/>
  <c r="K50" i="228"/>
  <c r="J50" i="228"/>
  <c r="I50" i="228"/>
  <c r="H50" i="228"/>
  <c r="G50" i="228"/>
  <c r="P59" i="228"/>
  <c r="J59" i="228"/>
  <c r="O59" i="228"/>
  <c r="I59" i="228"/>
  <c r="N59" i="228"/>
  <c r="H59" i="228"/>
  <c r="M59" i="228"/>
  <c r="G59" i="228"/>
  <c r="R59" i="228" s="1"/>
  <c r="K59" i="228"/>
  <c r="F59" i="228"/>
  <c r="L59" i="228"/>
  <c r="Q59" i="228" s="1"/>
  <c r="R56" i="228"/>
  <c r="N13" i="228"/>
  <c r="H13" i="228"/>
  <c r="M13" i="228"/>
  <c r="M25" i="228" s="1"/>
  <c r="G13" i="228"/>
  <c r="L13" i="228"/>
  <c r="F13" i="228"/>
  <c r="Q13" i="228" s="1"/>
  <c r="K13" i="228"/>
  <c r="O13" i="228"/>
  <c r="J13" i="228"/>
  <c r="I13" i="228"/>
  <c r="P13" i="228"/>
  <c r="Q29" i="228"/>
  <c r="R29" i="228" s="1"/>
  <c r="I25" i="228"/>
  <c r="R29" i="227"/>
  <c r="R78" i="227"/>
  <c r="L31" i="227"/>
  <c r="F31" i="227"/>
  <c r="Q31" i="227" s="1"/>
  <c r="K31" i="227"/>
  <c r="P31" i="227"/>
  <c r="J31" i="227"/>
  <c r="N31" i="227"/>
  <c r="H31" i="227"/>
  <c r="O31" i="227"/>
  <c r="I31" i="227"/>
  <c r="M31" i="227"/>
  <c r="G31" i="227"/>
  <c r="J46" i="227"/>
  <c r="J47" i="227" s="1"/>
  <c r="F46" i="227"/>
  <c r="F47" i="227" s="1"/>
  <c r="D47" i="227"/>
  <c r="R46" i="227"/>
  <c r="N46" i="227"/>
  <c r="N47" i="227" s="1"/>
  <c r="N12" i="227"/>
  <c r="H12" i="227"/>
  <c r="M12" i="227"/>
  <c r="G12" i="227"/>
  <c r="L12" i="227"/>
  <c r="F12" i="227"/>
  <c r="O12" i="227" s="1"/>
  <c r="K12" i="227"/>
  <c r="J12" i="227"/>
  <c r="I12" i="227"/>
  <c r="K5" i="227"/>
  <c r="K25" i="227" s="1"/>
  <c r="P5" i="227"/>
  <c r="J5" i="227"/>
  <c r="O5" i="227"/>
  <c r="I5" i="227"/>
  <c r="I25" i="227" s="1"/>
  <c r="N5" i="227"/>
  <c r="H5" i="227"/>
  <c r="M5" i="227"/>
  <c r="L5" i="227"/>
  <c r="G5" i="227"/>
  <c r="F5" i="227"/>
  <c r="Q5" i="227" s="1"/>
  <c r="F43" i="227"/>
  <c r="F45" i="227" s="1"/>
  <c r="H51" i="227"/>
  <c r="G51" i="227"/>
  <c r="L51" i="227"/>
  <c r="F51" i="227"/>
  <c r="K51" i="227"/>
  <c r="J51" i="227"/>
  <c r="I51" i="227"/>
  <c r="I71" i="227" s="1"/>
  <c r="F70" i="227"/>
  <c r="L70" i="227" s="1"/>
  <c r="L55" i="227"/>
  <c r="F55" i="227"/>
  <c r="Q55" i="227" s="1"/>
  <c r="K55" i="227"/>
  <c r="P55" i="227"/>
  <c r="J55" i="227"/>
  <c r="O55" i="227"/>
  <c r="I55" i="227"/>
  <c r="N55" i="227"/>
  <c r="H55" i="227"/>
  <c r="M55" i="227"/>
  <c r="G55" i="227"/>
  <c r="H90" i="227"/>
  <c r="M90" i="227" s="1"/>
  <c r="R69" i="227"/>
  <c r="F69" i="227"/>
  <c r="M4" i="227"/>
  <c r="G4" i="227"/>
  <c r="G25" i="227" s="1"/>
  <c r="L4" i="227"/>
  <c r="F4" i="227"/>
  <c r="K4" i="227"/>
  <c r="P4" i="227"/>
  <c r="P25" i="227" s="1"/>
  <c r="J4" i="227"/>
  <c r="J25" i="227" s="1"/>
  <c r="O4" i="227"/>
  <c r="N4" i="227"/>
  <c r="I4" i="227"/>
  <c r="H4" i="227"/>
  <c r="F24" i="227"/>
  <c r="L24" i="227" s="1"/>
  <c r="R24" i="227" s="1"/>
  <c r="K95" i="227"/>
  <c r="P95" i="227"/>
  <c r="J95" i="227"/>
  <c r="O95" i="227"/>
  <c r="I95" i="227"/>
  <c r="N95" i="227"/>
  <c r="H95" i="227"/>
  <c r="M95" i="227"/>
  <c r="G95" i="227"/>
  <c r="L95" i="227"/>
  <c r="F95" i="227"/>
  <c r="Q95" i="227" s="1"/>
  <c r="M52" i="227"/>
  <c r="R52" i="227" s="1"/>
  <c r="R81" i="227"/>
  <c r="F81" i="227"/>
  <c r="L74" i="227"/>
  <c r="F74" i="227"/>
  <c r="R74" i="227" s="1"/>
  <c r="K74" i="227"/>
  <c r="J74" i="227"/>
  <c r="I74" i="227"/>
  <c r="H74" i="227"/>
  <c r="M74" i="227"/>
  <c r="G74" i="227"/>
  <c r="R82" i="227"/>
  <c r="F82" i="227"/>
  <c r="F36" i="227"/>
  <c r="I66" i="227"/>
  <c r="H66" i="227"/>
  <c r="G66" i="227"/>
  <c r="M66" i="227" s="1"/>
  <c r="L66" i="227"/>
  <c r="F66" i="227"/>
  <c r="K66" i="227"/>
  <c r="J66" i="227"/>
  <c r="J71" i="227" s="1"/>
  <c r="N54" i="227"/>
  <c r="H54" i="227"/>
  <c r="M54" i="227"/>
  <c r="G54" i="227"/>
  <c r="L54" i="227"/>
  <c r="F54" i="227"/>
  <c r="R54" i="227" s="1"/>
  <c r="K54" i="227"/>
  <c r="Q54" i="227" s="1"/>
  <c r="P54" i="227"/>
  <c r="J54" i="227"/>
  <c r="O54" i="227"/>
  <c r="O71" i="227" s="1"/>
  <c r="I54" i="227"/>
  <c r="M96" i="227"/>
  <c r="R96" i="227" s="1"/>
  <c r="H96" i="227"/>
  <c r="D77" i="227"/>
  <c r="F72" i="227"/>
  <c r="R72" i="227" s="1"/>
  <c r="L33" i="227"/>
  <c r="F33" i="227"/>
  <c r="Q33" i="227" s="1"/>
  <c r="K33" i="227"/>
  <c r="P33" i="227"/>
  <c r="J33" i="227"/>
  <c r="O33" i="227"/>
  <c r="I33" i="227"/>
  <c r="N33" i="227"/>
  <c r="H33" i="227"/>
  <c r="M33" i="227"/>
  <c r="G33" i="227"/>
  <c r="R33" i="227" s="1"/>
  <c r="L58" i="227"/>
  <c r="F58" i="227"/>
  <c r="K58" i="227"/>
  <c r="P58" i="227"/>
  <c r="J58" i="227"/>
  <c r="O58" i="227"/>
  <c r="I58" i="227"/>
  <c r="N58" i="227"/>
  <c r="Q58" i="227" s="1"/>
  <c r="H58" i="227"/>
  <c r="G58" i="227"/>
  <c r="M58" i="227"/>
  <c r="M73" i="227"/>
  <c r="R64" i="227"/>
  <c r="F64" i="227"/>
  <c r="P56" i="227"/>
  <c r="J56" i="227"/>
  <c r="O56" i="227"/>
  <c r="I56" i="227"/>
  <c r="N56" i="227"/>
  <c r="H56" i="227"/>
  <c r="M56" i="227"/>
  <c r="G56" i="227"/>
  <c r="L56" i="227"/>
  <c r="F56" i="227"/>
  <c r="Q56" i="227" s="1"/>
  <c r="K56" i="227"/>
  <c r="N13" i="227"/>
  <c r="H13" i="227"/>
  <c r="M13" i="227"/>
  <c r="G13" i="227"/>
  <c r="L13" i="227"/>
  <c r="F13" i="227"/>
  <c r="K13" i="227"/>
  <c r="J13" i="227"/>
  <c r="I13" i="227"/>
  <c r="P13" i="227"/>
  <c r="O13" i="227"/>
  <c r="R17" i="227"/>
  <c r="R76" i="227"/>
  <c r="D25" i="227"/>
  <c r="P59" i="227"/>
  <c r="J59" i="227"/>
  <c r="O59" i="227"/>
  <c r="I59" i="227"/>
  <c r="N59" i="227"/>
  <c r="H59" i="227"/>
  <c r="M59" i="227"/>
  <c r="G59" i="227"/>
  <c r="L59" i="227"/>
  <c r="F59" i="227"/>
  <c r="Q59" i="227" s="1"/>
  <c r="K59" i="227"/>
  <c r="N32" i="227"/>
  <c r="H32" i="227"/>
  <c r="M32" i="227"/>
  <c r="G32" i="227"/>
  <c r="L32" i="227"/>
  <c r="F32" i="227"/>
  <c r="K32" i="227"/>
  <c r="P32" i="227"/>
  <c r="J32" i="227"/>
  <c r="O32" i="227"/>
  <c r="I32" i="227"/>
  <c r="N78" i="227"/>
  <c r="L28" i="227"/>
  <c r="F28" i="227"/>
  <c r="R28" i="227" s="1"/>
  <c r="K28" i="227"/>
  <c r="P28" i="227"/>
  <c r="J28" i="227"/>
  <c r="N28" i="227"/>
  <c r="H28" i="227"/>
  <c r="O28" i="227"/>
  <c r="I28" i="227"/>
  <c r="Q28" i="227" s="1"/>
  <c r="M28" i="227"/>
  <c r="G28" i="227"/>
  <c r="Q92" i="227"/>
  <c r="L92" i="227" s="1"/>
  <c r="R92" i="227" s="1"/>
  <c r="R61" i="227"/>
  <c r="F61" i="227"/>
  <c r="F83" i="227"/>
  <c r="R83" i="227" s="1"/>
  <c r="L44" i="227"/>
  <c r="L45" i="227" s="1"/>
  <c r="R44" i="227"/>
  <c r="N30" i="227"/>
  <c r="H30" i="227"/>
  <c r="M30" i="227"/>
  <c r="G30" i="227"/>
  <c r="L30" i="227"/>
  <c r="F30" i="227"/>
  <c r="P30" i="227"/>
  <c r="J30" i="227"/>
  <c r="Q30" i="227" s="1"/>
  <c r="K30" i="227"/>
  <c r="O30" i="227"/>
  <c r="I30" i="227"/>
  <c r="R49" i="227"/>
  <c r="Q9" i="227"/>
  <c r="R9" i="227" s="1"/>
  <c r="D88" i="227"/>
  <c r="F89" i="227"/>
  <c r="I42" i="227"/>
  <c r="I45" i="227" s="1"/>
  <c r="D45" i="227"/>
  <c r="R42" i="227"/>
  <c r="F11" i="227"/>
  <c r="R11" i="227" s="1"/>
  <c r="L16" i="227"/>
  <c r="F16" i="227"/>
  <c r="K16" i="227"/>
  <c r="P16" i="227"/>
  <c r="J16" i="227"/>
  <c r="O16" i="227"/>
  <c r="I16" i="227"/>
  <c r="N16" i="227"/>
  <c r="M16" i="227"/>
  <c r="H16" i="227"/>
  <c r="G16" i="227"/>
  <c r="D94" i="227"/>
  <c r="F63" i="227"/>
  <c r="N63" i="227" s="1"/>
  <c r="R63" i="227" s="1"/>
  <c r="G65" i="227"/>
  <c r="L65" i="227"/>
  <c r="F65" i="227"/>
  <c r="R65" i="227" s="1"/>
  <c r="K65" i="227"/>
  <c r="J65" i="227"/>
  <c r="I65" i="227"/>
  <c r="M65" i="227" s="1"/>
  <c r="H65" i="227"/>
  <c r="F91" i="227"/>
  <c r="L50" i="227"/>
  <c r="F50" i="227"/>
  <c r="F71" i="227" s="1"/>
  <c r="K50" i="227"/>
  <c r="J50" i="227"/>
  <c r="I50" i="227"/>
  <c r="H50" i="227"/>
  <c r="H71" i="227" s="1"/>
  <c r="G50" i="227"/>
  <c r="M50" i="227" s="1"/>
  <c r="M10" i="227"/>
  <c r="G10" i="227"/>
  <c r="L10" i="227"/>
  <c r="F10" i="227"/>
  <c r="K10" i="227"/>
  <c r="P10" i="227"/>
  <c r="J10" i="227"/>
  <c r="R10" i="227" s="1"/>
  <c r="O10" i="227"/>
  <c r="N10" i="227"/>
  <c r="I10" i="227"/>
  <c r="Q10" i="227" s="1"/>
  <c r="H10" i="227"/>
  <c r="N27" i="227"/>
  <c r="H27" i="227"/>
  <c r="Q27" i="227" s="1"/>
  <c r="M27" i="227"/>
  <c r="G27" i="227"/>
  <c r="L27" i="227"/>
  <c r="F27" i="227"/>
  <c r="P27" i="227"/>
  <c r="J27" i="227"/>
  <c r="K27" i="227"/>
  <c r="I27" i="227"/>
  <c r="O27" i="227"/>
  <c r="R6" i="227"/>
  <c r="N57" i="227"/>
  <c r="H57" i="227"/>
  <c r="R57" i="227" s="1"/>
  <c r="M57" i="227"/>
  <c r="G57" i="227"/>
  <c r="L57" i="227"/>
  <c r="F57" i="227"/>
  <c r="Q57" i="227"/>
  <c r="K57" i="227"/>
  <c r="P57" i="227"/>
  <c r="J57" i="227"/>
  <c r="I57" i="227"/>
  <c r="O57" i="227"/>
  <c r="K71" i="227"/>
  <c r="K8" i="227"/>
  <c r="P8" i="227"/>
  <c r="J8" i="227"/>
  <c r="O8" i="227"/>
  <c r="I8" i="227"/>
  <c r="N8" i="227"/>
  <c r="H8" i="227"/>
  <c r="H25" i="227" s="1"/>
  <c r="H48" i="227" s="1"/>
  <c r="M8" i="227"/>
  <c r="L8" i="227"/>
  <c r="G8" i="227"/>
  <c r="F8" i="227"/>
  <c r="Q8" i="227" s="1"/>
  <c r="F80" i="227"/>
  <c r="D84" i="227"/>
  <c r="L14" i="227"/>
  <c r="F14" i="227"/>
  <c r="R14" i="227" s="1"/>
  <c r="K14" i="227"/>
  <c r="Q14" i="227" s="1"/>
  <c r="P14" i="227"/>
  <c r="J14" i="227"/>
  <c r="O14" i="227"/>
  <c r="I14" i="227"/>
  <c r="N14" i="227"/>
  <c r="M14" i="227"/>
  <c r="H14" i="227"/>
  <c r="G14" i="227"/>
  <c r="H75" i="227"/>
  <c r="H77" i="227" s="1"/>
  <c r="G75" i="227"/>
  <c r="G77" i="227" s="1"/>
  <c r="L75" i="227"/>
  <c r="F75" i="227"/>
  <c r="K75" i="227"/>
  <c r="J75" i="227"/>
  <c r="I75" i="227"/>
  <c r="I77" i="227" s="1"/>
  <c r="I79" i="227" s="1"/>
  <c r="R68" i="227"/>
  <c r="H68" i="227"/>
  <c r="L53" i="227"/>
  <c r="F53" i="227"/>
  <c r="R53" i="227" s="1"/>
  <c r="K53" i="227"/>
  <c r="J53" i="227"/>
  <c r="I53" i="227"/>
  <c r="H53" i="227"/>
  <c r="M53" i="227"/>
  <c r="G53" i="227"/>
  <c r="K67" i="227"/>
  <c r="J67" i="227"/>
  <c r="I67" i="227"/>
  <c r="H67" i="227"/>
  <c r="G67" i="227"/>
  <c r="F67" i="227"/>
  <c r="M67" i="227" s="1"/>
  <c r="L67" i="227"/>
  <c r="L77" i="227"/>
  <c r="J77" i="227"/>
  <c r="M7" i="227"/>
  <c r="M25" i="227" s="1"/>
  <c r="G7" i="227"/>
  <c r="L7" i="227"/>
  <c r="F7" i="227"/>
  <c r="K7" i="227"/>
  <c r="P7" i="227"/>
  <c r="J7" i="227"/>
  <c r="I7" i="227"/>
  <c r="H7" i="227"/>
  <c r="O7" i="227"/>
  <c r="N7" i="227"/>
  <c r="D37" i="227"/>
  <c r="P26" i="227"/>
  <c r="I26" i="227"/>
  <c r="O26" i="227"/>
  <c r="H26" i="227"/>
  <c r="H37" i="227" s="1"/>
  <c r="N26" i="227"/>
  <c r="F26" i="227"/>
  <c r="F37" i="227" s="1"/>
  <c r="K26" i="227"/>
  <c r="M26" i="227"/>
  <c r="Q26" i="227"/>
  <c r="J26" i="227"/>
  <c r="D71" i="227"/>
  <c r="N25" i="227"/>
  <c r="Q3" i="227"/>
  <c r="R3" i="227" s="1"/>
  <c r="H96" i="226"/>
  <c r="M96" i="226" s="1"/>
  <c r="R96" i="226" s="1"/>
  <c r="O16" i="226"/>
  <c r="I16" i="226"/>
  <c r="N16" i="226"/>
  <c r="H16" i="226"/>
  <c r="M16" i="226"/>
  <c r="G16" i="226"/>
  <c r="K16" i="226"/>
  <c r="J16" i="226"/>
  <c r="P16" i="226"/>
  <c r="L16" i="226"/>
  <c r="F16" i="226"/>
  <c r="Q16" i="226" s="1"/>
  <c r="N62" i="226"/>
  <c r="H62" i="226"/>
  <c r="L62" i="226"/>
  <c r="F62" i="226"/>
  <c r="Q62" i="226" s="1"/>
  <c r="K62" i="226"/>
  <c r="J62" i="226"/>
  <c r="I62" i="226"/>
  <c r="O62" i="226"/>
  <c r="M62" i="226"/>
  <c r="G62" i="226"/>
  <c r="P62" i="226"/>
  <c r="K95" i="226"/>
  <c r="O95" i="226"/>
  <c r="I95" i="226"/>
  <c r="M95" i="226"/>
  <c r="G95" i="226"/>
  <c r="J95" i="226"/>
  <c r="H95" i="226"/>
  <c r="F95" i="226"/>
  <c r="Q95" i="226" s="1"/>
  <c r="N95" i="226"/>
  <c r="P95" i="226"/>
  <c r="L95" i="226"/>
  <c r="K12" i="226"/>
  <c r="J12" i="226"/>
  <c r="I12" i="226"/>
  <c r="M12" i="226"/>
  <c r="G12" i="226"/>
  <c r="H12" i="226"/>
  <c r="F12" i="226"/>
  <c r="O12" i="226" s="1"/>
  <c r="N12" i="226"/>
  <c r="L12" i="226"/>
  <c r="L32" i="226"/>
  <c r="F32" i="226"/>
  <c r="P32" i="226"/>
  <c r="J32" i="226"/>
  <c r="N32" i="226"/>
  <c r="M32" i="226"/>
  <c r="K32" i="226"/>
  <c r="H32" i="226"/>
  <c r="Q32" i="226" s="1"/>
  <c r="I32" i="226"/>
  <c r="G32" i="226"/>
  <c r="O32" i="226"/>
  <c r="F82" i="226"/>
  <c r="R82" i="226" s="1"/>
  <c r="D94" i="226"/>
  <c r="L70" i="226"/>
  <c r="F70" i="226"/>
  <c r="R70" i="226" s="1"/>
  <c r="R44" i="226"/>
  <c r="L44" i="226"/>
  <c r="L45" i="226" s="1"/>
  <c r="L51" i="226"/>
  <c r="F51" i="226"/>
  <c r="J51" i="226"/>
  <c r="K51" i="226"/>
  <c r="I51" i="226"/>
  <c r="G51" i="226"/>
  <c r="H51" i="226"/>
  <c r="J74" i="226"/>
  <c r="H74" i="226"/>
  <c r="L74" i="226"/>
  <c r="K74" i="226"/>
  <c r="G74" i="226"/>
  <c r="F74" i="226"/>
  <c r="M74" i="226" s="1"/>
  <c r="I74" i="226"/>
  <c r="O28" i="226"/>
  <c r="I28" i="226"/>
  <c r="N28" i="226"/>
  <c r="H28" i="226"/>
  <c r="M28" i="226"/>
  <c r="G28" i="226"/>
  <c r="R28" i="226" s="1"/>
  <c r="K28" i="226"/>
  <c r="J28" i="226"/>
  <c r="P28" i="226"/>
  <c r="L28" i="226"/>
  <c r="F28" i="226"/>
  <c r="Q28" i="226" s="1"/>
  <c r="F64" i="226"/>
  <c r="R64" i="226" s="1"/>
  <c r="L15" i="226"/>
  <c r="F15" i="226"/>
  <c r="R15" i="226"/>
  <c r="D45" i="226"/>
  <c r="I42" i="226"/>
  <c r="I45" i="226" s="1"/>
  <c r="K13" i="226"/>
  <c r="P13" i="226"/>
  <c r="J13" i="226"/>
  <c r="O13" i="226"/>
  <c r="I13" i="226"/>
  <c r="M13" i="226"/>
  <c r="Q13" i="226" s="1"/>
  <c r="G13" i="226"/>
  <c r="N13" i="226"/>
  <c r="R13" i="226" s="1"/>
  <c r="L13" i="226"/>
  <c r="H13" i="226"/>
  <c r="F13" i="226"/>
  <c r="H49" i="226"/>
  <c r="D71" i="226"/>
  <c r="L49" i="226"/>
  <c r="F49" i="226"/>
  <c r="K49" i="226"/>
  <c r="I49" i="226"/>
  <c r="J49" i="226"/>
  <c r="G49" i="226"/>
  <c r="F72" i="226"/>
  <c r="D77" i="226"/>
  <c r="H90" i="226"/>
  <c r="M90" i="226" s="1"/>
  <c r="P33" i="226"/>
  <c r="J33" i="226"/>
  <c r="N33" i="226"/>
  <c r="H33" i="226"/>
  <c r="I33" i="226"/>
  <c r="G33" i="226"/>
  <c r="O33" i="226"/>
  <c r="F33" i="226"/>
  <c r="L33" i="226"/>
  <c r="M33" i="226"/>
  <c r="K33" i="226"/>
  <c r="P9" i="226"/>
  <c r="N9" i="226"/>
  <c r="H9" i="226"/>
  <c r="J9" i="226"/>
  <c r="M9" i="226"/>
  <c r="I9" i="226"/>
  <c r="O9" i="226"/>
  <c r="G9" i="226"/>
  <c r="L9" i="226"/>
  <c r="K9" i="226"/>
  <c r="F9" i="226"/>
  <c r="K30" i="226"/>
  <c r="P30" i="226"/>
  <c r="J30" i="226"/>
  <c r="O30" i="226"/>
  <c r="I30" i="226"/>
  <c r="M30" i="226"/>
  <c r="G30" i="226"/>
  <c r="H30" i="226"/>
  <c r="F30" i="226"/>
  <c r="N30" i="226"/>
  <c r="L30" i="226"/>
  <c r="N31" i="226"/>
  <c r="H31" i="226"/>
  <c r="L31" i="226"/>
  <c r="J31" i="226"/>
  <c r="I31" i="226"/>
  <c r="P31" i="226"/>
  <c r="G31" i="226"/>
  <c r="M31" i="226"/>
  <c r="O31" i="226"/>
  <c r="K31" i="226"/>
  <c r="F31" i="226"/>
  <c r="F69" i="226"/>
  <c r="R69" i="226"/>
  <c r="M17" i="226"/>
  <c r="G17" i="226"/>
  <c r="Q17" i="226" s="1"/>
  <c r="L17" i="226"/>
  <c r="F17" i="226"/>
  <c r="K17" i="226"/>
  <c r="O17" i="226"/>
  <c r="I17" i="226"/>
  <c r="P17" i="226"/>
  <c r="J17" i="226"/>
  <c r="H17" i="226"/>
  <c r="N17" i="226"/>
  <c r="F24" i="226"/>
  <c r="L24" i="226" s="1"/>
  <c r="J50" i="226"/>
  <c r="H50" i="226"/>
  <c r="L50" i="226"/>
  <c r="K50" i="226"/>
  <c r="G50" i="226"/>
  <c r="F50" i="226"/>
  <c r="I50" i="226"/>
  <c r="R43" i="226"/>
  <c r="F43" i="226"/>
  <c r="F45" i="226" s="1"/>
  <c r="R46" i="226"/>
  <c r="F46" i="226"/>
  <c r="F47" i="226" s="1"/>
  <c r="N46" i="226"/>
  <c r="N47" i="226" s="1"/>
  <c r="D47" i="226"/>
  <c r="J46" i="226"/>
  <c r="J47" i="226" s="1"/>
  <c r="F81" i="226"/>
  <c r="R81" i="226" s="1"/>
  <c r="R11" i="226"/>
  <c r="F11" i="226"/>
  <c r="O6" i="226"/>
  <c r="I6" i="226"/>
  <c r="F6" i="226"/>
  <c r="R6" i="226" s="1"/>
  <c r="N6" i="226"/>
  <c r="H6" i="226"/>
  <c r="M6" i="226"/>
  <c r="G6" i="226"/>
  <c r="L6" i="226"/>
  <c r="Q6" i="226"/>
  <c r="K6" i="226"/>
  <c r="P6" i="226"/>
  <c r="J6" i="226"/>
  <c r="Q54" i="226"/>
  <c r="R54" i="226" s="1"/>
  <c r="H68" i="226"/>
  <c r="R68" i="226" s="1"/>
  <c r="L57" i="226"/>
  <c r="F57" i="226"/>
  <c r="Q57" i="226" s="1"/>
  <c r="P57" i="226"/>
  <c r="J57" i="226"/>
  <c r="M57" i="226"/>
  <c r="K57" i="226"/>
  <c r="I57" i="226"/>
  <c r="O57" i="226"/>
  <c r="G57" i="226"/>
  <c r="N57" i="226"/>
  <c r="H57" i="226"/>
  <c r="R57" i="226" s="1"/>
  <c r="H52" i="226"/>
  <c r="L52" i="226"/>
  <c r="F52" i="226"/>
  <c r="K52" i="226"/>
  <c r="J52" i="226"/>
  <c r="I52" i="226"/>
  <c r="G52" i="226"/>
  <c r="H76" i="226"/>
  <c r="L76" i="226"/>
  <c r="F76" i="226"/>
  <c r="K76" i="226"/>
  <c r="J76" i="226"/>
  <c r="M76" i="226" s="1"/>
  <c r="I76" i="226"/>
  <c r="G76" i="226"/>
  <c r="M29" i="226"/>
  <c r="G29" i="226"/>
  <c r="L29" i="226"/>
  <c r="F29" i="226"/>
  <c r="Q29" i="226" s="1"/>
  <c r="K29" i="226"/>
  <c r="O29" i="226"/>
  <c r="I29" i="226"/>
  <c r="P29" i="226"/>
  <c r="J29" i="226"/>
  <c r="H29" i="226"/>
  <c r="N29" i="226"/>
  <c r="F63" i="226"/>
  <c r="R63" i="226" s="1"/>
  <c r="N63" i="226"/>
  <c r="M26" i="226"/>
  <c r="K26" i="226"/>
  <c r="J26" i="226"/>
  <c r="O26" i="226"/>
  <c r="H26" i="226"/>
  <c r="I26" i="226"/>
  <c r="F26" i="226"/>
  <c r="Q26" i="226" s="1"/>
  <c r="D37" i="226"/>
  <c r="P26" i="226"/>
  <c r="N26" i="226"/>
  <c r="P55" i="226"/>
  <c r="J55" i="226"/>
  <c r="N55" i="226"/>
  <c r="N71" i="226" s="1"/>
  <c r="N79" i="226" s="1"/>
  <c r="H55" i="226"/>
  <c r="M55" i="226"/>
  <c r="L55" i="226"/>
  <c r="K55" i="226"/>
  <c r="G55" i="226"/>
  <c r="F55" i="226"/>
  <c r="Q55" i="226" s="1"/>
  <c r="R55" i="226" s="1"/>
  <c r="O55" i="226"/>
  <c r="O71" i="226" s="1"/>
  <c r="I55" i="226"/>
  <c r="G66" i="226"/>
  <c r="K66" i="226"/>
  <c r="H66" i="226"/>
  <c r="F66" i="226"/>
  <c r="M66" i="226" s="1"/>
  <c r="J66" i="226"/>
  <c r="I66" i="226"/>
  <c r="L66" i="226"/>
  <c r="F61" i="226"/>
  <c r="R61" i="226" s="1"/>
  <c r="F83" i="226"/>
  <c r="R83" i="226" s="1"/>
  <c r="M7" i="226"/>
  <c r="G7" i="226"/>
  <c r="J7" i="226"/>
  <c r="Q7" i="226" s="1"/>
  <c r="L7" i="226"/>
  <c r="F7" i="226"/>
  <c r="K7" i="226"/>
  <c r="O7" i="226"/>
  <c r="I7" i="226"/>
  <c r="N7" i="226"/>
  <c r="H7" i="226"/>
  <c r="P7" i="226"/>
  <c r="D25" i="226"/>
  <c r="O3" i="226"/>
  <c r="I3" i="226"/>
  <c r="F3" i="226"/>
  <c r="N3" i="226"/>
  <c r="H3" i="226"/>
  <c r="M3" i="226"/>
  <c r="G3" i="226"/>
  <c r="L3" i="226"/>
  <c r="K3" i="226"/>
  <c r="P3" i="226"/>
  <c r="J3" i="226"/>
  <c r="L36" i="226"/>
  <c r="R36" i="226" s="1"/>
  <c r="Q92" i="226"/>
  <c r="L92" i="226" s="1"/>
  <c r="R92" i="226" s="1"/>
  <c r="K8" i="226"/>
  <c r="N8" i="226"/>
  <c r="P8" i="226"/>
  <c r="J8" i="226"/>
  <c r="O8" i="226"/>
  <c r="I8" i="226"/>
  <c r="H8" i="226"/>
  <c r="M8" i="226"/>
  <c r="G8" i="226"/>
  <c r="L8" i="226"/>
  <c r="F8" i="226"/>
  <c r="P10" i="226"/>
  <c r="J10" i="226"/>
  <c r="O10" i="226"/>
  <c r="I10" i="226"/>
  <c r="N10" i="226"/>
  <c r="H10" i="226"/>
  <c r="L10" i="226"/>
  <c r="F10" i="226"/>
  <c r="Q10" i="226" s="1"/>
  <c r="G10" i="226"/>
  <c r="M10" i="226"/>
  <c r="K10" i="226"/>
  <c r="R10" i="226" s="1"/>
  <c r="J53" i="226"/>
  <c r="H53" i="226"/>
  <c r="K53" i="226"/>
  <c r="I53" i="226"/>
  <c r="G53" i="226"/>
  <c r="L53" i="226"/>
  <c r="F53" i="226"/>
  <c r="M53" i="226" s="1"/>
  <c r="H78" i="226"/>
  <c r="N78" i="226"/>
  <c r="R78" i="226" s="1"/>
  <c r="N56" i="226"/>
  <c r="H56" i="226"/>
  <c r="L56" i="226"/>
  <c r="F56" i="226"/>
  <c r="I56" i="226"/>
  <c r="P56" i="226"/>
  <c r="G56" i="226"/>
  <c r="O56" i="226"/>
  <c r="K56" i="226"/>
  <c r="M56" i="226"/>
  <c r="Q56" i="226" s="1"/>
  <c r="J56" i="226"/>
  <c r="I67" i="226"/>
  <c r="G67" i="226"/>
  <c r="F67" i="226"/>
  <c r="M67" i="226" s="1"/>
  <c r="R67" i="226" s="1"/>
  <c r="L67" i="226"/>
  <c r="J67" i="226"/>
  <c r="K67" i="226"/>
  <c r="H67" i="226"/>
  <c r="K27" i="226"/>
  <c r="P27" i="226"/>
  <c r="J27" i="226"/>
  <c r="O27" i="226"/>
  <c r="I27" i="226"/>
  <c r="M27" i="226"/>
  <c r="G27" i="226"/>
  <c r="G37" i="226" s="1"/>
  <c r="N27" i="226"/>
  <c r="L27" i="226"/>
  <c r="L37" i="226" s="1"/>
  <c r="H27" i="226"/>
  <c r="F27" i="226"/>
  <c r="Q27" i="226" s="1"/>
  <c r="H73" i="226"/>
  <c r="L73" i="226"/>
  <c r="F73" i="226"/>
  <c r="K73" i="226"/>
  <c r="I73" i="226"/>
  <c r="I77" i="226" s="1"/>
  <c r="J73" i="226"/>
  <c r="G73" i="226"/>
  <c r="M73" i="226" s="1"/>
  <c r="D88" i="226"/>
  <c r="F89" i="226"/>
  <c r="K65" i="226"/>
  <c r="I65" i="226"/>
  <c r="H65" i="226"/>
  <c r="G65" i="226"/>
  <c r="F65" i="226"/>
  <c r="M65" i="226" s="1"/>
  <c r="L65" i="226"/>
  <c r="J65" i="226"/>
  <c r="F91" i="226"/>
  <c r="L91" i="226" s="1"/>
  <c r="M4" i="226"/>
  <c r="G4" i="226"/>
  <c r="J4" i="226"/>
  <c r="L4" i="226"/>
  <c r="F4" i="226"/>
  <c r="K4" i="226"/>
  <c r="P4" i="226"/>
  <c r="O4" i="226"/>
  <c r="I4" i="226"/>
  <c r="N4" i="226"/>
  <c r="H4" i="226"/>
  <c r="Q4" i="226" s="1"/>
  <c r="K5" i="226"/>
  <c r="N5" i="226"/>
  <c r="P5" i="226"/>
  <c r="J5" i="226"/>
  <c r="O5" i="226"/>
  <c r="I5" i="226"/>
  <c r="M5" i="226"/>
  <c r="G5" i="226"/>
  <c r="L5" i="226"/>
  <c r="F5" i="226"/>
  <c r="Q5" i="226" s="1"/>
  <c r="R5" i="226" s="1"/>
  <c r="H5" i="226"/>
  <c r="O14" i="226"/>
  <c r="I14" i="226"/>
  <c r="N14" i="226"/>
  <c r="H14" i="226"/>
  <c r="M14" i="226"/>
  <c r="G14" i="226"/>
  <c r="K14" i="226"/>
  <c r="P14" i="226"/>
  <c r="L14" i="226"/>
  <c r="F14" i="226"/>
  <c r="J14" i="226"/>
  <c r="Q14" i="226" s="1"/>
  <c r="R14" i="226" s="1"/>
  <c r="N59" i="226"/>
  <c r="H59" i="226"/>
  <c r="L59" i="226"/>
  <c r="F59" i="226"/>
  <c r="K59" i="226"/>
  <c r="J59" i="226"/>
  <c r="Q59" i="226"/>
  <c r="I59" i="226"/>
  <c r="O59" i="226"/>
  <c r="P59" i="226"/>
  <c r="M59" i="226"/>
  <c r="G59" i="226"/>
  <c r="R59" i="226" s="1"/>
  <c r="F80" i="226"/>
  <c r="F84" i="226" s="1"/>
  <c r="D84" i="226"/>
  <c r="P58" i="226"/>
  <c r="J58" i="226"/>
  <c r="N58" i="226"/>
  <c r="H58" i="226"/>
  <c r="G58" i="226"/>
  <c r="O58" i="226"/>
  <c r="F58" i="226"/>
  <c r="Q58" i="226" s="1"/>
  <c r="M58" i="226"/>
  <c r="K58" i="226"/>
  <c r="L58" i="226"/>
  <c r="I58" i="226"/>
  <c r="L75" i="226"/>
  <c r="F75" i="226"/>
  <c r="M75" i="226" s="1"/>
  <c r="J75" i="226"/>
  <c r="K75" i="226"/>
  <c r="I75" i="226"/>
  <c r="G75" i="226"/>
  <c r="R75" i="226" s="1"/>
  <c r="H75" i="226"/>
  <c r="P71" i="226"/>
  <c r="P79" i="226" s="1"/>
  <c r="R12" i="225"/>
  <c r="R74" i="225"/>
  <c r="O30" i="225"/>
  <c r="I30" i="225"/>
  <c r="L30" i="225"/>
  <c r="J30" i="225"/>
  <c r="G30" i="225"/>
  <c r="P30" i="225"/>
  <c r="F30" i="225"/>
  <c r="Q30" i="225" s="1"/>
  <c r="N30" i="225"/>
  <c r="M30" i="225"/>
  <c r="K30" i="225"/>
  <c r="H30" i="225"/>
  <c r="F89" i="225"/>
  <c r="D88" i="225"/>
  <c r="J26" i="225"/>
  <c r="I26" i="225"/>
  <c r="O26" i="225"/>
  <c r="F26" i="225"/>
  <c r="H26" i="225"/>
  <c r="D37" i="225"/>
  <c r="P26" i="225"/>
  <c r="K26" i="225"/>
  <c r="M26" i="225"/>
  <c r="N26" i="225"/>
  <c r="P57" i="225"/>
  <c r="J57" i="225"/>
  <c r="N57" i="225"/>
  <c r="G57" i="225"/>
  <c r="K57" i="225"/>
  <c r="H57" i="225"/>
  <c r="O57" i="225"/>
  <c r="L57" i="225"/>
  <c r="M57" i="225"/>
  <c r="I57" i="225"/>
  <c r="F57" i="225"/>
  <c r="Q57" i="225" s="1"/>
  <c r="L59" i="225"/>
  <c r="F59" i="225"/>
  <c r="O59" i="225"/>
  <c r="H59" i="225"/>
  <c r="I59" i="225"/>
  <c r="N59" i="225"/>
  <c r="P59" i="225"/>
  <c r="M59" i="225"/>
  <c r="J59" i="225"/>
  <c r="K59" i="225"/>
  <c r="G59" i="225"/>
  <c r="Q59" i="225" s="1"/>
  <c r="L31" i="225"/>
  <c r="N31" i="225"/>
  <c r="G31" i="225"/>
  <c r="M31" i="225"/>
  <c r="J31" i="225"/>
  <c r="P31" i="225"/>
  <c r="O31" i="225"/>
  <c r="K31" i="225"/>
  <c r="F31" i="225"/>
  <c r="H31" i="225"/>
  <c r="I31" i="225"/>
  <c r="Q31" i="225" s="1"/>
  <c r="K29" i="225"/>
  <c r="L29" i="225"/>
  <c r="P29" i="225"/>
  <c r="I29" i="225"/>
  <c r="J29" i="225"/>
  <c r="H29" i="225"/>
  <c r="G29" i="225"/>
  <c r="M29" i="225"/>
  <c r="F29" i="225"/>
  <c r="Q29" i="225" s="1"/>
  <c r="N29" i="225"/>
  <c r="O29" i="225"/>
  <c r="F82" i="225"/>
  <c r="R82" i="225"/>
  <c r="Q92" i="225"/>
  <c r="L92" i="225" s="1"/>
  <c r="R92" i="225" s="1"/>
  <c r="N55" i="225"/>
  <c r="H55" i="225"/>
  <c r="M55" i="225"/>
  <c r="F55" i="225"/>
  <c r="L55" i="225"/>
  <c r="J55" i="225"/>
  <c r="G55" i="225"/>
  <c r="O55" i="225"/>
  <c r="P55" i="225"/>
  <c r="K55" i="225"/>
  <c r="I55" i="225"/>
  <c r="M7" i="225"/>
  <c r="G7" i="225"/>
  <c r="N7" i="225"/>
  <c r="F7" i="225"/>
  <c r="Q7" i="225" s="1"/>
  <c r="L7" i="225"/>
  <c r="K7" i="225"/>
  <c r="O7" i="225"/>
  <c r="J7" i="225"/>
  <c r="I7" i="225"/>
  <c r="P7" i="225"/>
  <c r="H7" i="225"/>
  <c r="H50" i="225"/>
  <c r="J50" i="225"/>
  <c r="M50" i="225" s="1"/>
  <c r="F50" i="225"/>
  <c r="L50" i="225"/>
  <c r="I50" i="225"/>
  <c r="G50" i="225"/>
  <c r="K50" i="225"/>
  <c r="R91" i="225"/>
  <c r="R10" i="225"/>
  <c r="L56" i="225"/>
  <c r="F56" i="225"/>
  <c r="N56" i="225"/>
  <c r="G56" i="225"/>
  <c r="P56" i="225"/>
  <c r="H56" i="225"/>
  <c r="M56" i="225"/>
  <c r="K56" i="225"/>
  <c r="Q56" i="225" s="1"/>
  <c r="O56" i="225"/>
  <c r="J56" i="225"/>
  <c r="I56" i="225"/>
  <c r="K5" i="225"/>
  <c r="M5" i="225"/>
  <c r="F5" i="225"/>
  <c r="L5" i="225"/>
  <c r="J5" i="225"/>
  <c r="N5" i="225"/>
  <c r="I5" i="225"/>
  <c r="H5" i="225"/>
  <c r="P5" i="225"/>
  <c r="O5" i="225"/>
  <c r="G5" i="225"/>
  <c r="Q5" i="225" s="1"/>
  <c r="L62" i="225"/>
  <c r="F62" i="225"/>
  <c r="K62" i="225"/>
  <c r="P62" i="225"/>
  <c r="H62" i="225"/>
  <c r="N62" i="225"/>
  <c r="J62" i="225"/>
  <c r="R62" i="225" s="1"/>
  <c r="I62" i="225"/>
  <c r="G62" i="225"/>
  <c r="Q62" i="225" s="1"/>
  <c r="O62" i="225"/>
  <c r="M62" i="225"/>
  <c r="F36" i="225"/>
  <c r="D71" i="225"/>
  <c r="L49" i="225"/>
  <c r="F49" i="225"/>
  <c r="H49" i="225"/>
  <c r="G49" i="225"/>
  <c r="K49" i="225"/>
  <c r="J49" i="225"/>
  <c r="I49" i="225"/>
  <c r="I71" i="225" s="1"/>
  <c r="D94" i="225"/>
  <c r="P54" i="225"/>
  <c r="J54" i="225"/>
  <c r="M54" i="225"/>
  <c r="F54" i="225"/>
  <c r="I54" i="225"/>
  <c r="O54" i="225"/>
  <c r="G54" i="225"/>
  <c r="H54" i="225"/>
  <c r="N54" i="225"/>
  <c r="Q54" i="225"/>
  <c r="R54" i="225" s="1"/>
  <c r="L54" i="225"/>
  <c r="K54" i="225"/>
  <c r="O6" i="225"/>
  <c r="I6" i="225"/>
  <c r="M6" i="225"/>
  <c r="F6" i="225"/>
  <c r="Q6" i="225" s="1"/>
  <c r="L6" i="225"/>
  <c r="K6" i="225"/>
  <c r="N6" i="225"/>
  <c r="J6" i="225"/>
  <c r="H6" i="225"/>
  <c r="P6" i="225"/>
  <c r="G6" i="225"/>
  <c r="N46" i="225"/>
  <c r="N47" i="225" s="1"/>
  <c r="F46" i="225"/>
  <c r="F47" i="225" s="1"/>
  <c r="D47" i="225"/>
  <c r="J46" i="225"/>
  <c r="J47" i="225" s="1"/>
  <c r="F84" i="225"/>
  <c r="R84" i="225" s="1"/>
  <c r="R80" i="225"/>
  <c r="Q16" i="225"/>
  <c r="F64" i="225"/>
  <c r="R64" i="225" s="1"/>
  <c r="D45" i="225"/>
  <c r="I42" i="225"/>
  <c r="I45" i="225" s="1"/>
  <c r="K9" i="225"/>
  <c r="O9" i="225"/>
  <c r="I9" i="225"/>
  <c r="P9" i="225"/>
  <c r="G9" i="225"/>
  <c r="N9" i="225"/>
  <c r="F9" i="225"/>
  <c r="M9" i="225"/>
  <c r="L9" i="225"/>
  <c r="J9" i="225"/>
  <c r="H9" i="225"/>
  <c r="H53" i="225"/>
  <c r="I53" i="225"/>
  <c r="K53" i="225"/>
  <c r="G53" i="225"/>
  <c r="L53" i="225"/>
  <c r="M53" i="225"/>
  <c r="R53" i="225" s="1"/>
  <c r="J53" i="225"/>
  <c r="F53" i="225"/>
  <c r="K8" i="225"/>
  <c r="N8" i="225"/>
  <c r="G8" i="225"/>
  <c r="Q8" i="225" s="1"/>
  <c r="M8" i="225"/>
  <c r="F8" i="225"/>
  <c r="R8" i="225" s="1"/>
  <c r="L8" i="225"/>
  <c r="O8" i="225"/>
  <c r="J8" i="225"/>
  <c r="I8" i="225"/>
  <c r="P8" i="225"/>
  <c r="H8" i="225"/>
  <c r="H96" i="225"/>
  <c r="M96" i="225"/>
  <c r="R96" i="225" s="1"/>
  <c r="J51" i="225"/>
  <c r="G51" i="225"/>
  <c r="M51" i="225" s="1"/>
  <c r="K51" i="225"/>
  <c r="L51" i="225"/>
  <c r="I51" i="225"/>
  <c r="F51" i="225"/>
  <c r="H51" i="225"/>
  <c r="F63" i="225"/>
  <c r="L44" i="225"/>
  <c r="L45" i="225" s="1"/>
  <c r="R81" i="225"/>
  <c r="F81" i="225"/>
  <c r="D25" i="225"/>
  <c r="O3" i="225"/>
  <c r="I3" i="225"/>
  <c r="L3" i="225"/>
  <c r="K3" i="225"/>
  <c r="J3" i="225"/>
  <c r="J25" i="225" s="1"/>
  <c r="M3" i="225"/>
  <c r="H3" i="225"/>
  <c r="G3" i="225"/>
  <c r="P3" i="225"/>
  <c r="N3" i="225"/>
  <c r="N25" i="225" s="1"/>
  <c r="F3" i="225"/>
  <c r="F25" i="225" s="1"/>
  <c r="J75" i="225"/>
  <c r="G75" i="225"/>
  <c r="K75" i="225"/>
  <c r="I75" i="225"/>
  <c r="L75" i="225"/>
  <c r="H75" i="225"/>
  <c r="F75" i="225"/>
  <c r="L73" i="225"/>
  <c r="F73" i="225"/>
  <c r="F77" i="225" s="1"/>
  <c r="H73" i="225"/>
  <c r="J73" i="225"/>
  <c r="J77" i="225" s="1"/>
  <c r="I73" i="225"/>
  <c r="G73" i="225"/>
  <c r="K73" i="225"/>
  <c r="K77" i="225" s="1"/>
  <c r="G67" i="225"/>
  <c r="F67" i="225"/>
  <c r="M67" i="225" s="1"/>
  <c r="J67" i="225"/>
  <c r="H67" i="225"/>
  <c r="R67" i="225" s="1"/>
  <c r="I67" i="225"/>
  <c r="L67" i="225"/>
  <c r="K67" i="225"/>
  <c r="K95" i="225"/>
  <c r="M95" i="225"/>
  <c r="G95" i="225"/>
  <c r="J95" i="225"/>
  <c r="O95" i="225"/>
  <c r="N95" i="225"/>
  <c r="L95" i="225"/>
  <c r="I95" i="225"/>
  <c r="H95" i="225"/>
  <c r="F95" i="225"/>
  <c r="P95" i="225"/>
  <c r="H78" i="225"/>
  <c r="N78" i="225" s="1"/>
  <c r="R78" i="225" s="1"/>
  <c r="F11" i="225"/>
  <c r="R11" i="225" s="1"/>
  <c r="N58" i="225"/>
  <c r="H58" i="225"/>
  <c r="R58" i="225" s="1"/>
  <c r="O58" i="225"/>
  <c r="G58" i="225"/>
  <c r="M58" i="225"/>
  <c r="K58" i="225"/>
  <c r="P58" i="225"/>
  <c r="J58" i="225"/>
  <c r="L58" i="225"/>
  <c r="I58" i="225"/>
  <c r="F58" i="225"/>
  <c r="Q58" i="225" s="1"/>
  <c r="I65" i="225"/>
  <c r="L65" i="225"/>
  <c r="J65" i="225"/>
  <c r="H65" i="225"/>
  <c r="K65" i="225"/>
  <c r="G65" i="225"/>
  <c r="F65" i="225"/>
  <c r="M65" i="225" s="1"/>
  <c r="F43" i="225"/>
  <c r="F45" i="225" s="1"/>
  <c r="R43" i="225"/>
  <c r="H90" i="225"/>
  <c r="L76" i="225"/>
  <c r="F76" i="225"/>
  <c r="K76" i="225"/>
  <c r="I76" i="225"/>
  <c r="G76" i="225"/>
  <c r="J76" i="225"/>
  <c r="H76" i="225"/>
  <c r="D77" i="225"/>
  <c r="L17" i="225"/>
  <c r="F17" i="225"/>
  <c r="P17" i="225"/>
  <c r="J17" i="225"/>
  <c r="H17" i="225"/>
  <c r="O17" i="225"/>
  <c r="G17" i="225"/>
  <c r="N17" i="225"/>
  <c r="M17" i="225"/>
  <c r="K17" i="225"/>
  <c r="I17" i="225"/>
  <c r="R16" i="225"/>
  <c r="Q14" i="225"/>
  <c r="R14" i="225" s="1"/>
  <c r="M4" i="225"/>
  <c r="G4" i="225"/>
  <c r="L4" i="225"/>
  <c r="K4" i="225"/>
  <c r="J4" i="225"/>
  <c r="N4" i="225"/>
  <c r="I4" i="225"/>
  <c r="H4" i="225"/>
  <c r="R4" i="225" s="1"/>
  <c r="O4" i="225"/>
  <c r="F4" i="225"/>
  <c r="Q4" i="225" s="1"/>
  <c r="P4" i="225"/>
  <c r="P32" i="225"/>
  <c r="J32" i="225"/>
  <c r="N32" i="225"/>
  <c r="G32" i="225"/>
  <c r="H32" i="225"/>
  <c r="M32" i="225"/>
  <c r="O32" i="225"/>
  <c r="L32" i="225"/>
  <c r="K32" i="225"/>
  <c r="I32" i="225"/>
  <c r="F32" i="225"/>
  <c r="Q32" i="225" s="1"/>
  <c r="F24" i="225"/>
  <c r="L24" i="225"/>
  <c r="R24" i="225"/>
  <c r="F69" i="225"/>
  <c r="R69" i="225" s="1"/>
  <c r="F70" i="225"/>
  <c r="L70" i="225"/>
  <c r="R70" i="225" s="1"/>
  <c r="K66" i="225"/>
  <c r="M66" i="225" s="1"/>
  <c r="R66" i="225" s="1"/>
  <c r="I66" i="225"/>
  <c r="L66" i="225"/>
  <c r="H66" i="225"/>
  <c r="F66" i="225"/>
  <c r="J66" i="225"/>
  <c r="G66" i="225"/>
  <c r="O27" i="225"/>
  <c r="I27" i="225"/>
  <c r="K27" i="225"/>
  <c r="P27" i="225"/>
  <c r="H27" i="225"/>
  <c r="F27" i="225"/>
  <c r="Q27" i="225" s="1"/>
  <c r="N27" i="225"/>
  <c r="M27" i="225"/>
  <c r="L27" i="225"/>
  <c r="J27" i="225"/>
  <c r="G27" i="225"/>
  <c r="F15" i="225"/>
  <c r="L15" i="225" s="1"/>
  <c r="R15" i="225" s="1"/>
  <c r="N14" i="224"/>
  <c r="H14" i="224"/>
  <c r="M14" i="224"/>
  <c r="F14" i="224"/>
  <c r="L14" i="224"/>
  <c r="K14" i="224"/>
  <c r="P14" i="224"/>
  <c r="O14" i="224"/>
  <c r="J14" i="224"/>
  <c r="I14" i="224"/>
  <c r="Q14" i="224" s="1"/>
  <c r="G14" i="224"/>
  <c r="K53" i="224"/>
  <c r="H53" i="224"/>
  <c r="J53" i="224"/>
  <c r="I53" i="224"/>
  <c r="G53" i="224"/>
  <c r="F53" i="224"/>
  <c r="L53" i="224"/>
  <c r="K67" i="224"/>
  <c r="J67" i="224"/>
  <c r="G67" i="224"/>
  <c r="H67" i="224"/>
  <c r="L67" i="224"/>
  <c r="I67" i="224"/>
  <c r="F67" i="224"/>
  <c r="M67" i="224" s="1"/>
  <c r="M6" i="224"/>
  <c r="G6" i="224"/>
  <c r="L6" i="224"/>
  <c r="F6" i="224"/>
  <c r="Q6" i="224" s="1"/>
  <c r="K6" i="224"/>
  <c r="P6" i="224"/>
  <c r="O6" i="224"/>
  <c r="N6" i="224"/>
  <c r="J6" i="224"/>
  <c r="I6" i="224"/>
  <c r="H6" i="224"/>
  <c r="L70" i="224"/>
  <c r="R70" i="224" s="1"/>
  <c r="F70" i="224"/>
  <c r="F15" i="224"/>
  <c r="L15" i="224" s="1"/>
  <c r="O31" i="224"/>
  <c r="I31" i="224"/>
  <c r="L31" i="224"/>
  <c r="J31" i="224"/>
  <c r="N31" i="224"/>
  <c r="M31" i="224"/>
  <c r="K31" i="224"/>
  <c r="P31" i="224"/>
  <c r="H31" i="224"/>
  <c r="G31" i="224"/>
  <c r="F31" i="224"/>
  <c r="H96" i="224"/>
  <c r="K95" i="224"/>
  <c r="P95" i="224"/>
  <c r="J95" i="224"/>
  <c r="M95" i="224"/>
  <c r="G95" i="224"/>
  <c r="F95" i="224"/>
  <c r="Q95" i="224" s="1"/>
  <c r="N95" i="224"/>
  <c r="L95" i="224"/>
  <c r="I95" i="224"/>
  <c r="H95" i="224"/>
  <c r="O95" i="224"/>
  <c r="K55" i="224"/>
  <c r="N55" i="224"/>
  <c r="H55" i="224"/>
  <c r="M55" i="224"/>
  <c r="G55" i="224"/>
  <c r="P55" i="224"/>
  <c r="F55" i="224"/>
  <c r="O55" i="224"/>
  <c r="L55" i="224"/>
  <c r="J55" i="224"/>
  <c r="I55" i="224"/>
  <c r="H90" i="224"/>
  <c r="M90" i="224" s="1"/>
  <c r="R90" i="224" s="1"/>
  <c r="O5" i="224"/>
  <c r="I5" i="224"/>
  <c r="N5" i="224"/>
  <c r="H5" i="224"/>
  <c r="Q5" i="224" s="1"/>
  <c r="M5" i="224"/>
  <c r="G5" i="224"/>
  <c r="F5" i="224"/>
  <c r="J5" i="224"/>
  <c r="P5" i="224"/>
  <c r="L5" i="224"/>
  <c r="K5" i="224"/>
  <c r="R5" i="224" s="1"/>
  <c r="M54" i="224"/>
  <c r="G54" i="224"/>
  <c r="P54" i="224"/>
  <c r="J54" i="224"/>
  <c r="I54" i="224"/>
  <c r="Q54" i="224" s="1"/>
  <c r="K54" i="224"/>
  <c r="H54" i="224"/>
  <c r="F54" i="224"/>
  <c r="N54" i="224"/>
  <c r="L54" i="224"/>
  <c r="O54" i="224"/>
  <c r="J76" i="224"/>
  <c r="I76" i="224"/>
  <c r="L76" i="224"/>
  <c r="F76" i="224"/>
  <c r="R76" i="224" s="1"/>
  <c r="M76" i="224"/>
  <c r="K76" i="224"/>
  <c r="H76" i="224"/>
  <c r="G76" i="224"/>
  <c r="L17" i="224"/>
  <c r="F17" i="224"/>
  <c r="J17" i="224"/>
  <c r="Q17" i="224" s="1"/>
  <c r="P17" i="224"/>
  <c r="I17" i="224"/>
  <c r="O17" i="224"/>
  <c r="H17" i="224"/>
  <c r="N17" i="224"/>
  <c r="M17" i="224"/>
  <c r="K17" i="224"/>
  <c r="G17" i="224"/>
  <c r="R83" i="224"/>
  <c r="F83" i="224"/>
  <c r="F69" i="224"/>
  <c r="R69" i="224"/>
  <c r="D37" i="224"/>
  <c r="K26" i="224"/>
  <c r="Q26" i="224" s="1"/>
  <c r="P26" i="224"/>
  <c r="H26" i="224"/>
  <c r="O26" i="224"/>
  <c r="F26" i="224"/>
  <c r="N26" i="224"/>
  <c r="M26" i="224"/>
  <c r="J26" i="224"/>
  <c r="I26" i="224"/>
  <c r="F81" i="224"/>
  <c r="R81" i="224" s="1"/>
  <c r="F36" i="224"/>
  <c r="L36" i="224" s="1"/>
  <c r="K9" i="224"/>
  <c r="M9" i="224"/>
  <c r="F9" i="224"/>
  <c r="L9" i="224"/>
  <c r="J9" i="224"/>
  <c r="P9" i="224"/>
  <c r="O9" i="224"/>
  <c r="G9" i="224"/>
  <c r="N9" i="224"/>
  <c r="I9" i="224"/>
  <c r="H9" i="224"/>
  <c r="F43" i="224"/>
  <c r="F45" i="224" s="1"/>
  <c r="K33" i="224"/>
  <c r="N33" i="224"/>
  <c r="H33" i="224"/>
  <c r="I33" i="224"/>
  <c r="G33" i="224"/>
  <c r="Q33" i="224" s="1"/>
  <c r="P33" i="224"/>
  <c r="F33" i="224"/>
  <c r="O33" i="224"/>
  <c r="M33" i="224"/>
  <c r="L33" i="224"/>
  <c r="J33" i="224"/>
  <c r="K58" i="224"/>
  <c r="N58" i="224"/>
  <c r="H58" i="224"/>
  <c r="P58" i="224"/>
  <c r="G58" i="224"/>
  <c r="I58" i="224"/>
  <c r="F58" i="224"/>
  <c r="Q58" i="224" s="1"/>
  <c r="O58" i="224"/>
  <c r="M58" i="224"/>
  <c r="L58" i="224"/>
  <c r="J58" i="224"/>
  <c r="F46" i="224"/>
  <c r="F47" i="224" s="1"/>
  <c r="J46" i="224"/>
  <c r="J47" i="224" s="1"/>
  <c r="D47" i="224"/>
  <c r="N46" i="224"/>
  <c r="N47" i="224" s="1"/>
  <c r="J73" i="224"/>
  <c r="I73" i="224"/>
  <c r="L73" i="224"/>
  <c r="F73" i="224"/>
  <c r="G73" i="224"/>
  <c r="K73" i="224"/>
  <c r="H73" i="224"/>
  <c r="N16" i="224"/>
  <c r="H16" i="224"/>
  <c r="J16" i="224"/>
  <c r="P16" i="224"/>
  <c r="I16" i="224"/>
  <c r="O16" i="224"/>
  <c r="G16" i="224"/>
  <c r="M16" i="224"/>
  <c r="L16" i="224"/>
  <c r="K16" i="224"/>
  <c r="F16" i="224"/>
  <c r="Q16" i="224" s="1"/>
  <c r="F63" i="224"/>
  <c r="M8" i="224"/>
  <c r="G8" i="224"/>
  <c r="L8" i="224"/>
  <c r="K8" i="224"/>
  <c r="J8" i="224"/>
  <c r="P8" i="224"/>
  <c r="O8" i="224"/>
  <c r="F8" i="224"/>
  <c r="R8" i="224" s="1"/>
  <c r="N8" i="224"/>
  <c r="I8" i="224"/>
  <c r="Q8" i="224" s="1"/>
  <c r="H8" i="224"/>
  <c r="P27" i="224"/>
  <c r="J27" i="224"/>
  <c r="I27" i="224"/>
  <c r="O27" i="224"/>
  <c r="H27" i="224"/>
  <c r="N27" i="224"/>
  <c r="G27" i="224"/>
  <c r="R27" i="224" s="1"/>
  <c r="M27" i="224"/>
  <c r="L27" i="224"/>
  <c r="K27" i="224"/>
  <c r="F27" i="224"/>
  <c r="Q27" i="224" s="1"/>
  <c r="M51" i="224"/>
  <c r="R51" i="224" s="1"/>
  <c r="G51" i="224"/>
  <c r="J51" i="224"/>
  <c r="L51" i="224"/>
  <c r="H51" i="224"/>
  <c r="F51" i="224"/>
  <c r="K51" i="224"/>
  <c r="I51" i="224"/>
  <c r="O10" i="224"/>
  <c r="I10" i="224"/>
  <c r="M10" i="224"/>
  <c r="F10" i="224"/>
  <c r="L10" i="224"/>
  <c r="K10" i="224"/>
  <c r="G10" i="224"/>
  <c r="P10" i="224"/>
  <c r="N10" i="224"/>
  <c r="J10" i="224"/>
  <c r="H10" i="224"/>
  <c r="O59" i="224"/>
  <c r="I59" i="224"/>
  <c r="L59" i="224"/>
  <c r="F59" i="224"/>
  <c r="K59" i="224"/>
  <c r="P59" i="224"/>
  <c r="N59" i="224"/>
  <c r="M59" i="224"/>
  <c r="Q59" i="224" s="1"/>
  <c r="H59" i="224"/>
  <c r="G59" i="224"/>
  <c r="J59" i="224"/>
  <c r="M32" i="224"/>
  <c r="G32" i="224"/>
  <c r="Q32" i="224" s="1"/>
  <c r="R32" i="224" s="1"/>
  <c r="P32" i="224"/>
  <c r="J32" i="224"/>
  <c r="N32" i="224"/>
  <c r="K32" i="224"/>
  <c r="I32" i="224"/>
  <c r="H32" i="224"/>
  <c r="F32" i="224"/>
  <c r="O32" i="224"/>
  <c r="L32" i="224"/>
  <c r="I66" i="224"/>
  <c r="M66" i="224" s="1"/>
  <c r="H66" i="224"/>
  <c r="K66" i="224"/>
  <c r="F66" i="224"/>
  <c r="G66" i="224"/>
  <c r="R66" i="224" s="1"/>
  <c r="L66" i="224"/>
  <c r="J66" i="224"/>
  <c r="D45" i="224"/>
  <c r="I42" i="224"/>
  <c r="I45" i="224" s="1"/>
  <c r="L74" i="224"/>
  <c r="F74" i="224"/>
  <c r="K74" i="224"/>
  <c r="H74" i="224"/>
  <c r="I74" i="224"/>
  <c r="G74" i="224"/>
  <c r="M74" i="224" s="1"/>
  <c r="J74" i="224"/>
  <c r="P30" i="224"/>
  <c r="J30" i="224"/>
  <c r="K30" i="224"/>
  <c r="I30" i="224"/>
  <c r="O30" i="224"/>
  <c r="H30" i="224"/>
  <c r="N30" i="224"/>
  <c r="M30" i="224"/>
  <c r="L30" i="224"/>
  <c r="G30" i="224"/>
  <c r="F30" i="224"/>
  <c r="F80" i="224"/>
  <c r="R80" i="224"/>
  <c r="D84" i="224"/>
  <c r="G65" i="224"/>
  <c r="M65" i="224" s="1"/>
  <c r="R65" i="224" s="1"/>
  <c r="L65" i="224"/>
  <c r="F65" i="224"/>
  <c r="I65" i="224"/>
  <c r="K65" i="224"/>
  <c r="J65" i="224"/>
  <c r="H65" i="224"/>
  <c r="H75" i="224"/>
  <c r="G75" i="224"/>
  <c r="J75" i="224"/>
  <c r="K75" i="224"/>
  <c r="L75" i="224"/>
  <c r="I75" i="224"/>
  <c r="F75" i="224"/>
  <c r="F82" i="224"/>
  <c r="R82" i="224"/>
  <c r="M57" i="224"/>
  <c r="G57" i="224"/>
  <c r="P57" i="224"/>
  <c r="J57" i="224"/>
  <c r="Q57" i="224" s="1"/>
  <c r="L57" i="224"/>
  <c r="K57" i="224"/>
  <c r="I57" i="224"/>
  <c r="H57" i="224"/>
  <c r="O57" i="224"/>
  <c r="N57" i="224"/>
  <c r="F57" i="224"/>
  <c r="R57" i="224" s="1"/>
  <c r="I52" i="224"/>
  <c r="L52" i="224"/>
  <c r="F52" i="224"/>
  <c r="M52" i="224" s="1"/>
  <c r="R52" i="224" s="1"/>
  <c r="K52" i="224"/>
  <c r="H52" i="224"/>
  <c r="G52" i="224"/>
  <c r="J52" i="224"/>
  <c r="F11" i="224"/>
  <c r="R11" i="224" s="1"/>
  <c r="K4" i="224"/>
  <c r="P4" i="224"/>
  <c r="J4" i="224"/>
  <c r="O4" i="224"/>
  <c r="I4" i="224"/>
  <c r="H4" i="224"/>
  <c r="Q4" i="224" s="1"/>
  <c r="L4" i="224"/>
  <c r="G4" i="224"/>
  <c r="M4" i="224"/>
  <c r="F4" i="224"/>
  <c r="N4" i="224"/>
  <c r="F64" i="224"/>
  <c r="R64" i="224"/>
  <c r="I49" i="224"/>
  <c r="I71" i="224" s="1"/>
  <c r="D71" i="224"/>
  <c r="L49" i="224"/>
  <c r="F49" i="224"/>
  <c r="G49" i="224"/>
  <c r="K49" i="224"/>
  <c r="J49" i="224"/>
  <c r="H49" i="224"/>
  <c r="D88" i="224"/>
  <c r="F89" i="224"/>
  <c r="L89" i="224" s="1"/>
  <c r="R89" i="224" s="1"/>
  <c r="L44" i="224"/>
  <c r="L45" i="224" s="1"/>
  <c r="F91" i="224"/>
  <c r="H68" i="224"/>
  <c r="R68" i="224" s="1"/>
  <c r="L29" i="224"/>
  <c r="F29" i="224"/>
  <c r="Q29" i="224" s="1"/>
  <c r="J29" i="224"/>
  <c r="P29" i="224"/>
  <c r="I29" i="224"/>
  <c r="O29" i="224"/>
  <c r="H29" i="224"/>
  <c r="N29" i="224"/>
  <c r="M29" i="224"/>
  <c r="K29" i="224"/>
  <c r="G29" i="224"/>
  <c r="L24" i="224"/>
  <c r="R24" i="224" s="1"/>
  <c r="F24" i="224"/>
  <c r="M3" i="224"/>
  <c r="G3" i="224"/>
  <c r="D25" i="224"/>
  <c r="L3" i="224"/>
  <c r="F3" i="224"/>
  <c r="K3" i="224"/>
  <c r="J3" i="224"/>
  <c r="I3" i="224"/>
  <c r="H3" i="224"/>
  <c r="H25" i="224" s="1"/>
  <c r="P3" i="224"/>
  <c r="O3" i="224"/>
  <c r="N3" i="224"/>
  <c r="I94" i="224"/>
  <c r="H94" i="224"/>
  <c r="K94" i="224"/>
  <c r="J94" i="224"/>
  <c r="G94" i="224"/>
  <c r="F94" i="224"/>
  <c r="L94" i="224"/>
  <c r="O56" i="224"/>
  <c r="I56" i="224"/>
  <c r="L56" i="224"/>
  <c r="F56" i="224"/>
  <c r="Q56" i="224"/>
  <c r="H56" i="224"/>
  <c r="N56" i="224"/>
  <c r="M56" i="224"/>
  <c r="R56" i="224" s="1"/>
  <c r="K56" i="224"/>
  <c r="G56" i="224"/>
  <c r="P56" i="224"/>
  <c r="J56" i="224"/>
  <c r="P62" i="224"/>
  <c r="J62" i="224"/>
  <c r="Q62" i="224" s="1"/>
  <c r="O62" i="224"/>
  <c r="I62" i="224"/>
  <c r="L62" i="224"/>
  <c r="F62" i="224"/>
  <c r="M62" i="224"/>
  <c r="H62" i="224"/>
  <c r="G62" i="224"/>
  <c r="N62" i="224"/>
  <c r="K62" i="224"/>
  <c r="P13" i="224"/>
  <c r="J13" i="224"/>
  <c r="M13" i="224"/>
  <c r="F13" i="224"/>
  <c r="L13" i="224"/>
  <c r="K13" i="224"/>
  <c r="O13" i="224"/>
  <c r="N13" i="224"/>
  <c r="I13" i="224"/>
  <c r="H13" i="224"/>
  <c r="G13" i="224"/>
  <c r="O7" i="224"/>
  <c r="I7" i="224"/>
  <c r="L7" i="224"/>
  <c r="K7" i="224"/>
  <c r="J7" i="224"/>
  <c r="P7" i="224"/>
  <c r="N7" i="224"/>
  <c r="F7" i="224"/>
  <c r="M7" i="224"/>
  <c r="H7" i="224"/>
  <c r="Q7" i="224" s="1"/>
  <c r="G7" i="224"/>
  <c r="R72" i="224"/>
  <c r="D77" i="224"/>
  <c r="F72" i="224"/>
  <c r="F61" i="224"/>
  <c r="R61" i="224"/>
  <c r="Q92" i="224"/>
  <c r="L92" i="224" s="1"/>
  <c r="R92" i="224" s="1"/>
  <c r="K50" i="224"/>
  <c r="H50" i="224"/>
  <c r="G50" i="224"/>
  <c r="F50" i="224"/>
  <c r="J50" i="224"/>
  <c r="I50" i="224"/>
  <c r="L50" i="224"/>
  <c r="H78" i="224"/>
  <c r="N78" i="224"/>
  <c r="R78" i="224" s="1"/>
  <c r="N28" i="224"/>
  <c r="H28" i="224"/>
  <c r="J28" i="224"/>
  <c r="P28" i="224"/>
  <c r="I28" i="224"/>
  <c r="O28" i="224"/>
  <c r="G28" i="224"/>
  <c r="M28" i="224"/>
  <c r="L28" i="224"/>
  <c r="K28" i="224"/>
  <c r="F28" i="224"/>
  <c r="J12" i="224"/>
  <c r="K12" i="224"/>
  <c r="I12" i="224"/>
  <c r="H12" i="224"/>
  <c r="N12" i="224"/>
  <c r="M12" i="224"/>
  <c r="F12" i="224"/>
  <c r="L12" i="224"/>
  <c r="G12" i="224"/>
  <c r="R7" i="223"/>
  <c r="R12" i="223"/>
  <c r="K6" i="223"/>
  <c r="P6" i="223"/>
  <c r="J6" i="223"/>
  <c r="O6" i="223"/>
  <c r="I6" i="223"/>
  <c r="M6" i="223"/>
  <c r="G6" i="223"/>
  <c r="N6" i="223"/>
  <c r="H6" i="223"/>
  <c r="L6" i="223"/>
  <c r="F6" i="223"/>
  <c r="F80" i="223"/>
  <c r="D84" i="223"/>
  <c r="F69" i="223"/>
  <c r="R69" i="223" s="1"/>
  <c r="N31" i="223"/>
  <c r="H31" i="223"/>
  <c r="M31" i="223"/>
  <c r="M37" i="223" s="1"/>
  <c r="G31" i="223"/>
  <c r="L31" i="223"/>
  <c r="F31" i="223"/>
  <c r="K31" i="223"/>
  <c r="P31" i="223"/>
  <c r="J31" i="223"/>
  <c r="O31" i="223"/>
  <c r="I31" i="223"/>
  <c r="H75" i="223"/>
  <c r="G75" i="223"/>
  <c r="L75" i="223"/>
  <c r="F75" i="223"/>
  <c r="R75" i="223" s="1"/>
  <c r="K75" i="223"/>
  <c r="J75" i="223"/>
  <c r="I75" i="223"/>
  <c r="M75" i="223" s="1"/>
  <c r="R68" i="223"/>
  <c r="H68" i="223"/>
  <c r="L53" i="223"/>
  <c r="L71" i="223" s="1"/>
  <c r="F53" i="223"/>
  <c r="K53" i="223"/>
  <c r="J53" i="223"/>
  <c r="I53" i="223"/>
  <c r="H53" i="223"/>
  <c r="M53" i="223" s="1"/>
  <c r="G53" i="223"/>
  <c r="K67" i="223"/>
  <c r="J67" i="223"/>
  <c r="I67" i="223"/>
  <c r="H67" i="223"/>
  <c r="G67" i="223"/>
  <c r="R67" i="223" s="1"/>
  <c r="F67" i="223"/>
  <c r="M67" i="223" s="1"/>
  <c r="L67" i="223"/>
  <c r="D37" i="223"/>
  <c r="F82" i="223"/>
  <c r="R82" i="223" s="1"/>
  <c r="M73" i="223"/>
  <c r="F64" i="223"/>
  <c r="R64" i="223" s="1"/>
  <c r="R76" i="223"/>
  <c r="N28" i="223"/>
  <c r="H28" i="223"/>
  <c r="M28" i="223"/>
  <c r="G28" i="223"/>
  <c r="L28" i="223"/>
  <c r="L37" i="223" s="1"/>
  <c r="F28" i="223"/>
  <c r="Q28" i="223" s="1"/>
  <c r="K28" i="223"/>
  <c r="P28" i="223"/>
  <c r="J28" i="223"/>
  <c r="O28" i="223"/>
  <c r="O37" i="223" s="1"/>
  <c r="I28" i="223"/>
  <c r="F43" i="223"/>
  <c r="F45" i="223" s="1"/>
  <c r="H51" i="223"/>
  <c r="G51" i="223"/>
  <c r="L51" i="223"/>
  <c r="F51" i="223"/>
  <c r="R51" i="223" s="1"/>
  <c r="K51" i="223"/>
  <c r="J51" i="223"/>
  <c r="I51" i="223"/>
  <c r="M51" i="223" s="1"/>
  <c r="L70" i="223"/>
  <c r="F70" i="223"/>
  <c r="R70" i="223"/>
  <c r="L55" i="223"/>
  <c r="F55" i="223"/>
  <c r="K55" i="223"/>
  <c r="P55" i="223"/>
  <c r="J55" i="223"/>
  <c r="O55" i="223"/>
  <c r="I55" i="223"/>
  <c r="N55" i="223"/>
  <c r="H55" i="223"/>
  <c r="M55" i="223"/>
  <c r="G55" i="223"/>
  <c r="H90" i="223"/>
  <c r="M90" i="223" s="1"/>
  <c r="Q27" i="223"/>
  <c r="Q13" i="223"/>
  <c r="R13" i="223" s="1"/>
  <c r="P59" i="223"/>
  <c r="J59" i="223"/>
  <c r="O59" i="223"/>
  <c r="I59" i="223"/>
  <c r="N59" i="223"/>
  <c r="H59" i="223"/>
  <c r="M59" i="223"/>
  <c r="G59" i="223"/>
  <c r="L59" i="223"/>
  <c r="F59" i="223"/>
  <c r="Q59" i="223" s="1"/>
  <c r="K59" i="223"/>
  <c r="L33" i="223"/>
  <c r="F33" i="223"/>
  <c r="K33" i="223"/>
  <c r="P33" i="223"/>
  <c r="J33" i="223"/>
  <c r="O33" i="223"/>
  <c r="I33" i="223"/>
  <c r="N33" i="223"/>
  <c r="N37" i="223" s="1"/>
  <c r="H33" i="223"/>
  <c r="M33" i="223"/>
  <c r="G33" i="223"/>
  <c r="R73" i="223"/>
  <c r="L29" i="223"/>
  <c r="F29" i="223"/>
  <c r="K29" i="223"/>
  <c r="P29" i="223"/>
  <c r="P37" i="223" s="1"/>
  <c r="J29" i="223"/>
  <c r="J37" i="223" s="1"/>
  <c r="O29" i="223"/>
  <c r="I29" i="223"/>
  <c r="I37" i="223" s="1"/>
  <c r="N29" i="223"/>
  <c r="H29" i="223"/>
  <c r="M29" i="223"/>
  <c r="G29" i="223"/>
  <c r="Q10" i="223"/>
  <c r="R10" i="223" s="1"/>
  <c r="N14" i="223"/>
  <c r="H14" i="223"/>
  <c r="M14" i="223"/>
  <c r="G14" i="223"/>
  <c r="L14" i="223"/>
  <c r="F14" i="223"/>
  <c r="Q14" i="223" s="1"/>
  <c r="K14" i="223"/>
  <c r="P14" i="223"/>
  <c r="J14" i="223"/>
  <c r="I14" i="223"/>
  <c r="O14" i="223"/>
  <c r="D88" i="223"/>
  <c r="F89" i="223"/>
  <c r="L89" i="223" s="1"/>
  <c r="R89" i="223" s="1"/>
  <c r="N57" i="223"/>
  <c r="H57" i="223"/>
  <c r="M57" i="223"/>
  <c r="G57" i="223"/>
  <c r="L57" i="223"/>
  <c r="F57" i="223"/>
  <c r="K57" i="223"/>
  <c r="P57" i="223"/>
  <c r="J57" i="223"/>
  <c r="I57" i="223"/>
  <c r="O57" i="223"/>
  <c r="J46" i="223"/>
  <c r="J47" i="223" s="1"/>
  <c r="F46" i="223"/>
  <c r="F47" i="223" s="1"/>
  <c r="D47" i="223"/>
  <c r="R46" i="223"/>
  <c r="N46" i="223"/>
  <c r="N47" i="223" s="1"/>
  <c r="R81" i="223"/>
  <c r="F81" i="223"/>
  <c r="I42" i="223"/>
  <c r="I45" i="223" s="1"/>
  <c r="D45" i="223"/>
  <c r="R42" i="223"/>
  <c r="L74" i="223"/>
  <c r="F74" i="223"/>
  <c r="R74" i="223" s="1"/>
  <c r="K74" i="223"/>
  <c r="J74" i="223"/>
  <c r="I74" i="223"/>
  <c r="H74" i="223"/>
  <c r="M74" i="223"/>
  <c r="G74" i="223"/>
  <c r="G77" i="223" s="1"/>
  <c r="R27" i="223"/>
  <c r="O12" i="223"/>
  <c r="K3" i="223"/>
  <c r="D25" i="223"/>
  <c r="P3" i="223"/>
  <c r="J3" i="223"/>
  <c r="O3" i="223"/>
  <c r="I3" i="223"/>
  <c r="Q3" i="223" s="1"/>
  <c r="N3" i="223"/>
  <c r="H3" i="223"/>
  <c r="M3" i="223"/>
  <c r="G3" i="223"/>
  <c r="L3" i="223"/>
  <c r="F3" i="223"/>
  <c r="H77" i="223"/>
  <c r="M8" i="223"/>
  <c r="G8" i="223"/>
  <c r="L8" i="223"/>
  <c r="F8" i="223"/>
  <c r="Q8" i="223" s="1"/>
  <c r="K8" i="223"/>
  <c r="P8" i="223"/>
  <c r="J8" i="223"/>
  <c r="O8" i="223"/>
  <c r="I8" i="223"/>
  <c r="N8" i="223"/>
  <c r="H8" i="223"/>
  <c r="N16" i="223"/>
  <c r="H16" i="223"/>
  <c r="M16" i="223"/>
  <c r="G16" i="223"/>
  <c r="L16" i="223"/>
  <c r="F16" i="223"/>
  <c r="K16" i="223"/>
  <c r="P16" i="223"/>
  <c r="J16" i="223"/>
  <c r="O16" i="223"/>
  <c r="I16" i="223"/>
  <c r="N54" i="223"/>
  <c r="H54" i="223"/>
  <c r="R54" i="223" s="1"/>
  <c r="M54" i="223"/>
  <c r="G54" i="223"/>
  <c r="L54" i="223"/>
  <c r="F54" i="223"/>
  <c r="Q54" i="223"/>
  <c r="K54" i="223"/>
  <c r="P54" i="223"/>
  <c r="J54" i="223"/>
  <c r="O54" i="223"/>
  <c r="I54" i="223"/>
  <c r="R72" i="223"/>
  <c r="D77" i="223"/>
  <c r="F72" i="223"/>
  <c r="L58" i="223"/>
  <c r="F58" i="223"/>
  <c r="K58" i="223"/>
  <c r="P58" i="223"/>
  <c r="J58" i="223"/>
  <c r="R58" i="223" s="1"/>
  <c r="O58" i="223"/>
  <c r="I58" i="223"/>
  <c r="N58" i="223"/>
  <c r="Q58" i="223" s="1"/>
  <c r="H58" i="223"/>
  <c r="G58" i="223"/>
  <c r="M58" i="223"/>
  <c r="K9" i="223"/>
  <c r="P9" i="223"/>
  <c r="J9" i="223"/>
  <c r="O9" i="223"/>
  <c r="I9" i="223"/>
  <c r="N9" i="223"/>
  <c r="H9" i="223"/>
  <c r="M9" i="223"/>
  <c r="G9" i="223"/>
  <c r="L9" i="223"/>
  <c r="F9" i="223"/>
  <c r="Q9" i="223" s="1"/>
  <c r="I77" i="223"/>
  <c r="L17" i="223"/>
  <c r="F17" i="223"/>
  <c r="Q17" i="223" s="1"/>
  <c r="K17" i="223"/>
  <c r="P17" i="223"/>
  <c r="J17" i="223"/>
  <c r="H17" i="223"/>
  <c r="O17" i="223"/>
  <c r="I17" i="223"/>
  <c r="N17" i="223"/>
  <c r="M17" i="223"/>
  <c r="G17" i="223"/>
  <c r="N32" i="223"/>
  <c r="H32" i="223"/>
  <c r="H37" i="223" s="1"/>
  <c r="M32" i="223"/>
  <c r="L32" i="223"/>
  <c r="K32" i="223"/>
  <c r="P32" i="223"/>
  <c r="J32" i="223"/>
  <c r="G32" i="223"/>
  <c r="F32" i="223"/>
  <c r="O32" i="223"/>
  <c r="I32" i="223"/>
  <c r="N78" i="223"/>
  <c r="R78" i="223" s="1"/>
  <c r="M49" i="223"/>
  <c r="R4" i="223"/>
  <c r="Q92" i="223"/>
  <c r="R61" i="223"/>
  <c r="F61" i="223"/>
  <c r="F83" i="223"/>
  <c r="R83" i="223" s="1"/>
  <c r="L44" i="223"/>
  <c r="L45" i="223" s="1"/>
  <c r="K37" i="223"/>
  <c r="F36" i="223"/>
  <c r="L36" i="223" s="1"/>
  <c r="D71" i="223"/>
  <c r="J71" i="223"/>
  <c r="I66" i="223"/>
  <c r="H66" i="223"/>
  <c r="M66" i="223" s="1"/>
  <c r="G66" i="223"/>
  <c r="L66" i="223"/>
  <c r="F66" i="223"/>
  <c r="K66" i="223"/>
  <c r="J66" i="223"/>
  <c r="H96" i="223"/>
  <c r="L77" i="223"/>
  <c r="J77" i="223"/>
  <c r="F15" i="223"/>
  <c r="R15" i="223" s="1"/>
  <c r="L15" i="223"/>
  <c r="K95" i="223"/>
  <c r="P95" i="223"/>
  <c r="J95" i="223"/>
  <c r="O95" i="223"/>
  <c r="I95" i="223"/>
  <c r="N95" i="223"/>
  <c r="H95" i="223"/>
  <c r="M95" i="223"/>
  <c r="G95" i="223"/>
  <c r="L95" i="223"/>
  <c r="F95" i="223"/>
  <c r="F11" i="223"/>
  <c r="R11" i="223" s="1"/>
  <c r="M5" i="223"/>
  <c r="G5" i="223"/>
  <c r="L5" i="223"/>
  <c r="F5" i="223"/>
  <c r="K5" i="223"/>
  <c r="O5" i="223"/>
  <c r="I5" i="223"/>
  <c r="Q5" i="223" s="1"/>
  <c r="R5" i="223" s="1"/>
  <c r="P5" i="223"/>
  <c r="J5" i="223"/>
  <c r="N5" i="223"/>
  <c r="H5" i="223"/>
  <c r="P56" i="223"/>
  <c r="J56" i="223"/>
  <c r="O56" i="223"/>
  <c r="I56" i="223"/>
  <c r="N56" i="223"/>
  <c r="H56" i="223"/>
  <c r="M56" i="223"/>
  <c r="G56" i="223"/>
  <c r="L56" i="223"/>
  <c r="F56" i="223"/>
  <c r="K56" i="223"/>
  <c r="D94" i="223"/>
  <c r="N63" i="223"/>
  <c r="F63" i="223"/>
  <c r="R63" i="223" s="1"/>
  <c r="G65" i="223"/>
  <c r="R65" i="223" s="1"/>
  <c r="L65" i="223"/>
  <c r="F65" i="223"/>
  <c r="M65" i="223" s="1"/>
  <c r="K65" i="223"/>
  <c r="J65" i="223"/>
  <c r="I65" i="223"/>
  <c r="H65" i="223"/>
  <c r="F91" i="223"/>
  <c r="L91" i="223" s="1"/>
  <c r="L50" i="223"/>
  <c r="F50" i="223"/>
  <c r="K50" i="223"/>
  <c r="J50" i="223"/>
  <c r="I50" i="223"/>
  <c r="I71" i="223" s="1"/>
  <c r="H50" i="223"/>
  <c r="H71" i="223" s="1"/>
  <c r="G50" i="223"/>
  <c r="G71" i="223" s="1"/>
  <c r="R26" i="223"/>
  <c r="R12" i="222"/>
  <c r="R73" i="222"/>
  <c r="K17" i="222"/>
  <c r="N17" i="222"/>
  <c r="H17" i="222"/>
  <c r="I17" i="222"/>
  <c r="R17" i="222" s="1"/>
  <c r="P17" i="222"/>
  <c r="G17" i="222"/>
  <c r="Q17" i="222" s="1"/>
  <c r="O17" i="222"/>
  <c r="F17" i="222"/>
  <c r="J17" i="222"/>
  <c r="M17" i="222"/>
  <c r="L17" i="222"/>
  <c r="M14" i="222"/>
  <c r="G14" i="222"/>
  <c r="P14" i="222"/>
  <c r="J14" i="222"/>
  <c r="N14" i="222"/>
  <c r="R14" i="222" s="1"/>
  <c r="L14" i="222"/>
  <c r="H14" i="222"/>
  <c r="K14" i="222"/>
  <c r="O14" i="222"/>
  <c r="F14" i="222"/>
  <c r="Q14" i="222" s="1"/>
  <c r="I14" i="222"/>
  <c r="H53" i="222"/>
  <c r="F53" i="222"/>
  <c r="G53" i="222"/>
  <c r="K53" i="222"/>
  <c r="L53" i="222"/>
  <c r="J53" i="222"/>
  <c r="I53" i="222"/>
  <c r="F43" i="222"/>
  <c r="F45" i="222" s="1"/>
  <c r="M6" i="222"/>
  <c r="G6" i="222"/>
  <c r="L6" i="222"/>
  <c r="K6" i="222"/>
  <c r="O6" i="222"/>
  <c r="J6" i="222"/>
  <c r="P6" i="222"/>
  <c r="I6" i="222"/>
  <c r="R6" i="222" s="1"/>
  <c r="H6" i="222"/>
  <c r="N6" i="222"/>
  <c r="F6" i="222"/>
  <c r="Q6" i="222" s="1"/>
  <c r="P54" i="222"/>
  <c r="J54" i="222"/>
  <c r="K54" i="222"/>
  <c r="N54" i="222"/>
  <c r="F54" i="222"/>
  <c r="M54" i="222"/>
  <c r="I54" i="222"/>
  <c r="G54" i="222"/>
  <c r="Q54" i="222" s="1"/>
  <c r="H54" i="222"/>
  <c r="L54" i="222"/>
  <c r="O54" i="222"/>
  <c r="L44" i="222"/>
  <c r="L45" i="222" s="1"/>
  <c r="Q3" i="222"/>
  <c r="R3" i="222" s="1"/>
  <c r="O5" i="222"/>
  <c r="I5" i="222"/>
  <c r="L5" i="222"/>
  <c r="K5" i="222"/>
  <c r="G5" i="222"/>
  <c r="J5" i="222"/>
  <c r="J25" i="222" s="1"/>
  <c r="N5" i="222"/>
  <c r="N25" i="222" s="1"/>
  <c r="P5" i="222"/>
  <c r="H5" i="222"/>
  <c r="M5" i="222"/>
  <c r="F5" i="222"/>
  <c r="Q5" i="222" s="1"/>
  <c r="I65" i="222"/>
  <c r="J65" i="222"/>
  <c r="M65" i="222" s="1"/>
  <c r="H65" i="222"/>
  <c r="G65" i="222"/>
  <c r="R65" i="222" s="1"/>
  <c r="F65" i="222"/>
  <c r="L65" i="222"/>
  <c r="K65" i="222"/>
  <c r="L76" i="222"/>
  <c r="F76" i="222"/>
  <c r="R76" i="222" s="1"/>
  <c r="I76" i="222"/>
  <c r="H76" i="222"/>
  <c r="G76" i="222"/>
  <c r="M76" i="222" s="1"/>
  <c r="J76" i="222"/>
  <c r="K76" i="222"/>
  <c r="G67" i="222"/>
  <c r="M67" i="222" s="1"/>
  <c r="K67" i="222"/>
  <c r="F67" i="222"/>
  <c r="L67" i="222"/>
  <c r="J67" i="222"/>
  <c r="I67" i="222"/>
  <c r="H67" i="222"/>
  <c r="N46" i="222"/>
  <c r="N47" i="222" s="1"/>
  <c r="D47" i="222"/>
  <c r="J46" i="222"/>
  <c r="J47" i="222" s="1"/>
  <c r="F46" i="222"/>
  <c r="F47" i="222" s="1"/>
  <c r="K28" i="222"/>
  <c r="P28" i="222"/>
  <c r="I28" i="222"/>
  <c r="M28" i="222"/>
  <c r="F28" i="222"/>
  <c r="Q28" i="222" s="1"/>
  <c r="N28" i="222"/>
  <c r="O28" i="222"/>
  <c r="L28" i="222"/>
  <c r="J28" i="222"/>
  <c r="H28" i="222"/>
  <c r="G28" i="222"/>
  <c r="J51" i="222"/>
  <c r="L51" i="222"/>
  <c r="I51" i="222"/>
  <c r="H51" i="222"/>
  <c r="M51" i="222" s="1"/>
  <c r="R51" i="222" s="1"/>
  <c r="F51" i="222"/>
  <c r="G51" i="222"/>
  <c r="K51" i="222"/>
  <c r="F69" i="222"/>
  <c r="R69" i="222"/>
  <c r="D88" i="222"/>
  <c r="F89" i="222"/>
  <c r="L89" i="222" s="1"/>
  <c r="R74" i="222"/>
  <c r="O26" i="222"/>
  <c r="O37" i="222" s="1"/>
  <c r="H26" i="222"/>
  <c r="P26" i="222"/>
  <c r="F26" i="222"/>
  <c r="K26" i="222"/>
  <c r="I26" i="222"/>
  <c r="J26" i="222"/>
  <c r="D37" i="222"/>
  <c r="D48" i="222" s="1"/>
  <c r="N26" i="222"/>
  <c r="M26" i="222"/>
  <c r="M37" i="222" s="1"/>
  <c r="O13" i="222"/>
  <c r="I13" i="222"/>
  <c r="L13" i="222"/>
  <c r="F13" i="222"/>
  <c r="J13" i="222"/>
  <c r="H13" i="222"/>
  <c r="P13" i="222"/>
  <c r="G13" i="222"/>
  <c r="R13" i="222" s="1"/>
  <c r="M13" i="222"/>
  <c r="K13" i="222"/>
  <c r="N13" i="222"/>
  <c r="Q13" i="222" s="1"/>
  <c r="I77" i="222"/>
  <c r="N63" i="222"/>
  <c r="F63" i="222"/>
  <c r="R63" i="222"/>
  <c r="R61" i="222"/>
  <c r="F61" i="222"/>
  <c r="L56" i="222"/>
  <c r="F56" i="222"/>
  <c r="K56" i="222"/>
  <c r="M56" i="222"/>
  <c r="J56" i="222"/>
  <c r="I56" i="222"/>
  <c r="P56" i="222"/>
  <c r="H56" i="222"/>
  <c r="O56" i="222"/>
  <c r="N56" i="222"/>
  <c r="G56" i="222"/>
  <c r="N55" i="222"/>
  <c r="H55" i="222"/>
  <c r="K55" i="222"/>
  <c r="I55" i="222"/>
  <c r="P55" i="222"/>
  <c r="G55" i="222"/>
  <c r="M55" i="222"/>
  <c r="J55" i="222"/>
  <c r="L55" i="222"/>
  <c r="F55" i="222"/>
  <c r="Q55" i="222" s="1"/>
  <c r="O55" i="222"/>
  <c r="D45" i="222"/>
  <c r="R42" i="222"/>
  <c r="I42" i="222"/>
  <c r="I45" i="222" s="1"/>
  <c r="F64" i="222"/>
  <c r="R64" i="222"/>
  <c r="M30" i="222"/>
  <c r="G30" i="222"/>
  <c r="J30" i="222"/>
  <c r="N30" i="222"/>
  <c r="F30" i="222"/>
  <c r="R30" i="222" s="1"/>
  <c r="H30" i="222"/>
  <c r="I30" i="222"/>
  <c r="Q30" i="222" s="1"/>
  <c r="P30" i="222"/>
  <c r="K30" i="222"/>
  <c r="O30" i="222"/>
  <c r="L30" i="222"/>
  <c r="K4" i="222"/>
  <c r="L4" i="222"/>
  <c r="J4" i="222"/>
  <c r="P4" i="222"/>
  <c r="I4" i="222"/>
  <c r="I25" i="222" s="1"/>
  <c r="G4" i="222"/>
  <c r="O4" i="222"/>
  <c r="H4" i="222"/>
  <c r="H25" i="222" s="1"/>
  <c r="N4" i="222"/>
  <c r="M4" i="222"/>
  <c r="M25" i="222" s="1"/>
  <c r="M48" i="222" s="1"/>
  <c r="F4" i="222"/>
  <c r="F25" i="222" s="1"/>
  <c r="H90" i="222"/>
  <c r="F80" i="222"/>
  <c r="D84" i="222"/>
  <c r="R80" i="222"/>
  <c r="F72" i="222"/>
  <c r="R72" i="222"/>
  <c r="D77" i="222"/>
  <c r="H68" i="222"/>
  <c r="R68" i="222" s="1"/>
  <c r="L31" i="222"/>
  <c r="K31" i="222"/>
  <c r="J31" i="222"/>
  <c r="O31" i="222"/>
  <c r="G31" i="222"/>
  <c r="P31" i="222"/>
  <c r="F31" i="222"/>
  <c r="Q31" i="222" s="1"/>
  <c r="N31" i="222"/>
  <c r="M31" i="222"/>
  <c r="H31" i="222"/>
  <c r="I31" i="222"/>
  <c r="R31" i="222" s="1"/>
  <c r="P57" i="222"/>
  <c r="J57" i="222"/>
  <c r="L57" i="222"/>
  <c r="O57" i="222"/>
  <c r="G57" i="222"/>
  <c r="Q57" i="222" s="1"/>
  <c r="R57" i="222" s="1"/>
  <c r="N57" i="222"/>
  <c r="F57" i="222"/>
  <c r="M57" i="222"/>
  <c r="K57" i="222"/>
  <c r="H57" i="222"/>
  <c r="I57" i="222"/>
  <c r="J75" i="222"/>
  <c r="L75" i="222"/>
  <c r="I75" i="222"/>
  <c r="H75" i="222"/>
  <c r="H77" i="222" s="1"/>
  <c r="G75" i="222"/>
  <c r="G77" i="222" s="1"/>
  <c r="F75" i="222"/>
  <c r="K75" i="222"/>
  <c r="Q92" i="222"/>
  <c r="H50" i="222"/>
  <c r="G50" i="222"/>
  <c r="K50" i="222"/>
  <c r="J50" i="222"/>
  <c r="M50" i="222" s="1"/>
  <c r="F50" i="222"/>
  <c r="L50" i="222"/>
  <c r="I50" i="222"/>
  <c r="K77" i="222"/>
  <c r="L25" i="222"/>
  <c r="M27" i="222"/>
  <c r="G27" i="222"/>
  <c r="P27" i="222"/>
  <c r="I27" i="222"/>
  <c r="L27" i="222"/>
  <c r="F27" i="222"/>
  <c r="Q27" i="222" s="1"/>
  <c r="O27" i="222"/>
  <c r="J27" i="222"/>
  <c r="N27" i="222"/>
  <c r="H27" i="222"/>
  <c r="K27" i="222"/>
  <c r="F70" i="222"/>
  <c r="L70" i="222" s="1"/>
  <c r="R70" i="222" s="1"/>
  <c r="K66" i="222"/>
  <c r="G66" i="222"/>
  <c r="H66" i="222"/>
  <c r="F66" i="222"/>
  <c r="R66" i="222" s="1"/>
  <c r="M66" i="222"/>
  <c r="L66" i="222"/>
  <c r="I66" i="222"/>
  <c r="J66" i="222"/>
  <c r="O29" i="222"/>
  <c r="I29" i="222"/>
  <c r="J29" i="222"/>
  <c r="M29" i="222"/>
  <c r="F29" i="222"/>
  <c r="R29" i="222" s="1"/>
  <c r="K29" i="222"/>
  <c r="L29" i="222"/>
  <c r="H29" i="222"/>
  <c r="Q29" i="222" s="1"/>
  <c r="G29" i="222"/>
  <c r="P29" i="222"/>
  <c r="N29" i="222"/>
  <c r="L77" i="222"/>
  <c r="D71" i="222"/>
  <c r="L49" i="222"/>
  <c r="F49" i="222"/>
  <c r="M49" i="222" s="1"/>
  <c r="J49" i="222"/>
  <c r="K49" i="222"/>
  <c r="H49" i="222"/>
  <c r="G49" i="222"/>
  <c r="I49" i="222"/>
  <c r="K7" i="222"/>
  <c r="K25" i="222" s="1"/>
  <c r="M7" i="222"/>
  <c r="F7" i="222"/>
  <c r="Q7" i="222" s="1"/>
  <c r="L7" i="222"/>
  <c r="J7" i="222"/>
  <c r="O7" i="222"/>
  <c r="O25" i="222" s="1"/>
  <c r="O48" i="222" s="1"/>
  <c r="P7" i="222"/>
  <c r="I7" i="222"/>
  <c r="H7" i="222"/>
  <c r="N7" i="222"/>
  <c r="G7" i="222"/>
  <c r="M95" i="222"/>
  <c r="G95" i="222"/>
  <c r="K95" i="222"/>
  <c r="P95" i="222"/>
  <c r="H95" i="222"/>
  <c r="O95" i="222"/>
  <c r="F95" i="222"/>
  <c r="N95" i="222"/>
  <c r="L95" i="222"/>
  <c r="J95" i="222"/>
  <c r="I95" i="222"/>
  <c r="R83" i="222"/>
  <c r="F83" i="222"/>
  <c r="F81" i="222"/>
  <c r="R81" i="222"/>
  <c r="P32" i="222"/>
  <c r="J32" i="222"/>
  <c r="L32" i="222"/>
  <c r="N32" i="222"/>
  <c r="F32" i="222"/>
  <c r="I32" i="222"/>
  <c r="O32" i="222"/>
  <c r="Q32" i="222"/>
  <c r="M32" i="222"/>
  <c r="K32" i="222"/>
  <c r="H32" i="222"/>
  <c r="R32" i="222" s="1"/>
  <c r="G32" i="222"/>
  <c r="N58" i="222"/>
  <c r="H58" i="222"/>
  <c r="L58" i="222"/>
  <c r="J58" i="222"/>
  <c r="I58" i="222"/>
  <c r="P58" i="222"/>
  <c r="G58" i="222"/>
  <c r="O58" i="222"/>
  <c r="F58" i="222"/>
  <c r="M58" i="222"/>
  <c r="K58" i="222"/>
  <c r="H78" i="222"/>
  <c r="D94" i="222"/>
  <c r="M9" i="222"/>
  <c r="G9" i="222"/>
  <c r="Q9" i="222" s="1"/>
  <c r="N9" i="222"/>
  <c r="F9" i="222"/>
  <c r="R9" i="222" s="1"/>
  <c r="L9" i="222"/>
  <c r="P9" i="222"/>
  <c r="K9" i="222"/>
  <c r="I9" i="222"/>
  <c r="J9" i="222"/>
  <c r="O9" i="222"/>
  <c r="H9" i="222"/>
  <c r="M73" i="222"/>
  <c r="P25" i="222"/>
  <c r="F36" i="222"/>
  <c r="L36" i="222" s="1"/>
  <c r="R36" i="222" s="1"/>
  <c r="L52" i="222"/>
  <c r="F52" i="222"/>
  <c r="I52" i="222"/>
  <c r="H52" i="222"/>
  <c r="G52" i="222"/>
  <c r="J52" i="222"/>
  <c r="K52" i="222"/>
  <c r="M16" i="222"/>
  <c r="G16" i="222"/>
  <c r="P16" i="222"/>
  <c r="J16" i="222"/>
  <c r="N16" i="222"/>
  <c r="L16" i="222"/>
  <c r="K16" i="222"/>
  <c r="H16" i="222"/>
  <c r="O16" i="222"/>
  <c r="F16" i="222"/>
  <c r="I16" i="222"/>
  <c r="K10" i="222"/>
  <c r="N10" i="222"/>
  <c r="G10" i="222"/>
  <c r="M10" i="222"/>
  <c r="F10" i="222"/>
  <c r="Q10" i="222" s="1"/>
  <c r="R10" i="222" s="1"/>
  <c r="L10" i="222"/>
  <c r="P10" i="222"/>
  <c r="J10" i="222"/>
  <c r="I10" i="222"/>
  <c r="O10" i="222"/>
  <c r="H10" i="222"/>
  <c r="M96" i="222"/>
  <c r="R96" i="222" s="1"/>
  <c r="H96" i="222"/>
  <c r="L15" i="222"/>
  <c r="R15" i="222" s="1"/>
  <c r="F15" i="222"/>
  <c r="F91" i="222"/>
  <c r="L91" i="222" s="1"/>
  <c r="R91" i="222" s="1"/>
  <c r="N33" i="222"/>
  <c r="H33" i="222"/>
  <c r="L33" i="222"/>
  <c r="I33" i="222"/>
  <c r="M33" i="222"/>
  <c r="O33" i="222"/>
  <c r="P33" i="222"/>
  <c r="K33" i="222"/>
  <c r="F33" i="222"/>
  <c r="J33" i="222"/>
  <c r="G33" i="222"/>
  <c r="L59" i="222"/>
  <c r="F59" i="222"/>
  <c r="M59" i="222"/>
  <c r="N59" i="222"/>
  <c r="K59" i="222"/>
  <c r="J59" i="222"/>
  <c r="I59" i="222"/>
  <c r="G59" i="222"/>
  <c r="P59" i="222"/>
  <c r="H59" i="222"/>
  <c r="O59" i="222"/>
  <c r="L62" i="222"/>
  <c r="F62" i="222"/>
  <c r="R62" i="222" s="1"/>
  <c r="P62" i="222"/>
  <c r="I62" i="222"/>
  <c r="M62" i="222"/>
  <c r="K62" i="222"/>
  <c r="J62" i="222"/>
  <c r="Q62" i="222"/>
  <c r="H62" i="222"/>
  <c r="G62" i="222"/>
  <c r="N62" i="222"/>
  <c r="O62" i="222"/>
  <c r="O8" i="222"/>
  <c r="I8" i="222"/>
  <c r="M8" i="222"/>
  <c r="F8" i="222"/>
  <c r="Q8" i="222" s="1"/>
  <c r="L8" i="222"/>
  <c r="H8" i="222"/>
  <c r="K8" i="222"/>
  <c r="J8" i="222"/>
  <c r="P8" i="222"/>
  <c r="N8" i="222"/>
  <c r="G8" i="222"/>
  <c r="G25" i="222" s="1"/>
  <c r="J77" i="222"/>
  <c r="R5" i="221"/>
  <c r="R10" i="221"/>
  <c r="D71" i="221"/>
  <c r="L49" i="221"/>
  <c r="F49" i="221"/>
  <c r="H49" i="221"/>
  <c r="J49" i="221"/>
  <c r="K49" i="221"/>
  <c r="I49" i="221"/>
  <c r="G49" i="221"/>
  <c r="H50" i="221"/>
  <c r="L50" i="221"/>
  <c r="G50" i="221"/>
  <c r="M50" i="221"/>
  <c r="K50" i="221"/>
  <c r="F50" i="221"/>
  <c r="R50" i="221" s="1"/>
  <c r="J50" i="221"/>
  <c r="I50" i="221"/>
  <c r="F43" i="221"/>
  <c r="F45" i="221" s="1"/>
  <c r="R43" i="221"/>
  <c r="L52" i="221"/>
  <c r="F52" i="221"/>
  <c r="G52" i="221"/>
  <c r="R52" i="221" s="1"/>
  <c r="I52" i="221"/>
  <c r="M52" i="221"/>
  <c r="H52" i="221"/>
  <c r="K52" i="221"/>
  <c r="J52" i="221"/>
  <c r="L16" i="221"/>
  <c r="F16" i="221"/>
  <c r="Q16" i="221" s="1"/>
  <c r="K16" i="221"/>
  <c r="N16" i="221"/>
  <c r="H16" i="221"/>
  <c r="M16" i="221"/>
  <c r="J16" i="221"/>
  <c r="I16" i="221"/>
  <c r="P16" i="221"/>
  <c r="O16" i="221"/>
  <c r="G16" i="221"/>
  <c r="N63" i="221"/>
  <c r="F63" i="221"/>
  <c r="R63" i="221" s="1"/>
  <c r="D45" i="221"/>
  <c r="I42" i="221"/>
  <c r="I45" i="221" s="1"/>
  <c r="D95" i="221"/>
  <c r="L44" i="221"/>
  <c r="L45" i="221" s="1"/>
  <c r="F64" i="221"/>
  <c r="R64" i="221"/>
  <c r="H96" i="221"/>
  <c r="M96" i="221" s="1"/>
  <c r="H74" i="221"/>
  <c r="L74" i="221"/>
  <c r="G74" i="221"/>
  <c r="M74" i="221"/>
  <c r="K74" i="221"/>
  <c r="F74" i="221"/>
  <c r="R74" i="221" s="1"/>
  <c r="J74" i="221"/>
  <c r="I74" i="221"/>
  <c r="K66" i="221"/>
  <c r="L66" i="221"/>
  <c r="M66" i="221" s="1"/>
  <c r="G66" i="221"/>
  <c r="F66" i="221"/>
  <c r="R66" i="221" s="1"/>
  <c r="I66" i="221"/>
  <c r="H66" i="221"/>
  <c r="J66" i="221"/>
  <c r="M17" i="221"/>
  <c r="O17" i="221"/>
  <c r="I17" i="221"/>
  <c r="K17" i="221"/>
  <c r="J17" i="221"/>
  <c r="N17" i="221"/>
  <c r="F17" i="221"/>
  <c r="Q17" i="221" s="1"/>
  <c r="L17" i="221"/>
  <c r="H17" i="221"/>
  <c r="G17" i="221"/>
  <c r="R17" i="221" s="1"/>
  <c r="P17" i="221"/>
  <c r="F61" i="221"/>
  <c r="R61" i="221" s="1"/>
  <c r="L4" i="221"/>
  <c r="F4" i="221"/>
  <c r="O4" i="221"/>
  <c r="I4" i="221"/>
  <c r="H4" i="221"/>
  <c r="J4" i="221"/>
  <c r="Q4" i="221" s="1"/>
  <c r="P4" i="221"/>
  <c r="G4" i="221"/>
  <c r="N4" i="221"/>
  <c r="K4" i="221"/>
  <c r="M4" i="221"/>
  <c r="D25" i="221"/>
  <c r="K3" i="221"/>
  <c r="N3" i="221"/>
  <c r="G3" i="221"/>
  <c r="P3" i="221"/>
  <c r="I3" i="221"/>
  <c r="M3" i="221"/>
  <c r="F3" i="221"/>
  <c r="L3" i="221"/>
  <c r="H3" i="221"/>
  <c r="J3" i="221"/>
  <c r="O3" i="221"/>
  <c r="F70" i="221"/>
  <c r="L70" i="221" s="1"/>
  <c r="P54" i="221"/>
  <c r="J54" i="221"/>
  <c r="O54" i="221"/>
  <c r="H54" i="221"/>
  <c r="K54" i="221"/>
  <c r="F54" i="221"/>
  <c r="N54" i="221"/>
  <c r="I54" i="221"/>
  <c r="M54" i="221"/>
  <c r="L54" i="221"/>
  <c r="G54" i="221"/>
  <c r="K8" i="221"/>
  <c r="P8" i="221"/>
  <c r="J8" i="221"/>
  <c r="M8" i="221"/>
  <c r="G8" i="221"/>
  <c r="F8" i="221"/>
  <c r="O8" i="221"/>
  <c r="N8" i="221"/>
  <c r="I8" i="221"/>
  <c r="L8" i="221"/>
  <c r="H8" i="221"/>
  <c r="Q8" i="221" s="1"/>
  <c r="R8" i="221" s="1"/>
  <c r="O28" i="221"/>
  <c r="I28" i="221"/>
  <c r="K28" i="221"/>
  <c r="P28" i="221"/>
  <c r="G28" i="221"/>
  <c r="Q28" i="221" s="1"/>
  <c r="R28" i="221" s="1"/>
  <c r="N28" i="221"/>
  <c r="F28" i="221"/>
  <c r="J28" i="221"/>
  <c r="H28" i="221"/>
  <c r="M28" i="221"/>
  <c r="L28" i="221"/>
  <c r="J51" i="221"/>
  <c r="I51" i="221"/>
  <c r="L51" i="221"/>
  <c r="M51" i="221"/>
  <c r="G51" i="221"/>
  <c r="F51" i="221"/>
  <c r="K51" i="221"/>
  <c r="H51" i="221"/>
  <c r="R51" i="221" s="1"/>
  <c r="F69" i="221"/>
  <c r="R69" i="221"/>
  <c r="F24" i="221"/>
  <c r="L24" i="221" s="1"/>
  <c r="R24" i="221" s="1"/>
  <c r="R83" i="221"/>
  <c r="F83" i="221"/>
  <c r="F89" i="221"/>
  <c r="D88" i="221"/>
  <c r="H90" i="221"/>
  <c r="M90" i="221" s="1"/>
  <c r="F81" i="221"/>
  <c r="R81" i="221"/>
  <c r="F46" i="221"/>
  <c r="F47" i="221" s="1"/>
  <c r="N46" i="221"/>
  <c r="N47" i="221" s="1"/>
  <c r="D47" i="221"/>
  <c r="J46" i="221"/>
  <c r="J47" i="221" s="1"/>
  <c r="L56" i="221"/>
  <c r="F56" i="221"/>
  <c r="P56" i="221"/>
  <c r="I56" i="221"/>
  <c r="K56" i="221"/>
  <c r="J56" i="221"/>
  <c r="H56" i="221"/>
  <c r="N56" i="221"/>
  <c r="M56" i="221"/>
  <c r="G56" i="221"/>
  <c r="O56" i="221"/>
  <c r="O6" i="221"/>
  <c r="I6" i="221"/>
  <c r="N6" i="221"/>
  <c r="H6" i="221"/>
  <c r="K6" i="221"/>
  <c r="J6" i="221"/>
  <c r="M6" i="221"/>
  <c r="G6" i="221"/>
  <c r="F6" i="221"/>
  <c r="Q6" i="221" s="1"/>
  <c r="P6" i="221"/>
  <c r="L6" i="221"/>
  <c r="L73" i="221"/>
  <c r="F73" i="221"/>
  <c r="M73" i="221" s="1"/>
  <c r="H73" i="221"/>
  <c r="H77" i="221" s="1"/>
  <c r="J73" i="221"/>
  <c r="K73" i="221"/>
  <c r="I73" i="221"/>
  <c r="G73" i="221"/>
  <c r="G67" i="221"/>
  <c r="I67" i="221"/>
  <c r="K67" i="221"/>
  <c r="F67" i="221"/>
  <c r="M67" i="221" s="1"/>
  <c r="J67" i="221"/>
  <c r="L67" i="221"/>
  <c r="H67" i="221"/>
  <c r="R11" i="221"/>
  <c r="F11" i="221"/>
  <c r="L31" i="221"/>
  <c r="P31" i="221"/>
  <c r="I31" i="221"/>
  <c r="K31" i="221"/>
  <c r="J31" i="221"/>
  <c r="H31" i="221"/>
  <c r="N31" i="221"/>
  <c r="O31" i="221"/>
  <c r="G31" i="221"/>
  <c r="M31" i="221"/>
  <c r="F31" i="221"/>
  <c r="Q31" i="221" s="1"/>
  <c r="P57" i="221"/>
  <c r="J57" i="221"/>
  <c r="I57" i="221"/>
  <c r="L57" i="221"/>
  <c r="G57" i="221"/>
  <c r="O57" i="221"/>
  <c r="F57" i="221"/>
  <c r="Q57" i="221" s="1"/>
  <c r="K57" i="221"/>
  <c r="N57" i="221"/>
  <c r="M57" i="221"/>
  <c r="H57" i="221"/>
  <c r="J75" i="221"/>
  <c r="I75" i="221"/>
  <c r="L75" i="221"/>
  <c r="M75" i="221"/>
  <c r="G75" i="221"/>
  <c r="F75" i="221"/>
  <c r="K75" i="221"/>
  <c r="H75" i="221"/>
  <c r="R75" i="221" s="1"/>
  <c r="M26" i="221"/>
  <c r="O26" i="221"/>
  <c r="H26" i="221"/>
  <c r="F26" i="221"/>
  <c r="D37" i="221"/>
  <c r="P26" i="221"/>
  <c r="J26" i="221"/>
  <c r="N26" i="221"/>
  <c r="K26" i="221"/>
  <c r="I26" i="221"/>
  <c r="F91" i="221"/>
  <c r="L91" i="221" s="1"/>
  <c r="R91" i="221" s="1"/>
  <c r="Q92" i="221"/>
  <c r="L92" i="221" s="1"/>
  <c r="R92" i="221" s="1"/>
  <c r="F72" i="221"/>
  <c r="F77" i="221" s="1"/>
  <c r="D77" i="221"/>
  <c r="N55" i="221"/>
  <c r="H55" i="221"/>
  <c r="P55" i="221"/>
  <c r="I55" i="221"/>
  <c r="K55" i="221"/>
  <c r="M55" i="221"/>
  <c r="L55" i="221"/>
  <c r="F55" i="221"/>
  <c r="J55" i="221"/>
  <c r="O55" i="221"/>
  <c r="G55" i="221"/>
  <c r="N13" i="221"/>
  <c r="H13" i="221"/>
  <c r="M13" i="221"/>
  <c r="G13" i="221"/>
  <c r="P13" i="221"/>
  <c r="J13" i="221"/>
  <c r="I13" i="221"/>
  <c r="F13" i="221"/>
  <c r="Q13" i="221" s="1"/>
  <c r="K13" i="221"/>
  <c r="L13" i="221"/>
  <c r="O13" i="221"/>
  <c r="O9" i="221"/>
  <c r="I9" i="221"/>
  <c r="N9" i="221"/>
  <c r="H9" i="221"/>
  <c r="K9" i="221"/>
  <c r="P9" i="221"/>
  <c r="G9" i="221"/>
  <c r="Q9" i="221" s="1"/>
  <c r="M9" i="221"/>
  <c r="F9" i="221"/>
  <c r="L9" i="221"/>
  <c r="J9" i="221"/>
  <c r="F80" i="221"/>
  <c r="F84" i="221" s="1"/>
  <c r="D84" i="221"/>
  <c r="H68" i="221"/>
  <c r="R68" i="221"/>
  <c r="H53" i="221"/>
  <c r="K53" i="221"/>
  <c r="F53" i="221"/>
  <c r="M53" i="221" s="1"/>
  <c r="I53" i="221"/>
  <c r="G53" i="221"/>
  <c r="J53" i="221"/>
  <c r="L53" i="221"/>
  <c r="P32" i="221"/>
  <c r="J32" i="221"/>
  <c r="I32" i="221"/>
  <c r="L32" i="221"/>
  <c r="G32" i="221"/>
  <c r="O32" i="221"/>
  <c r="F32" i="221"/>
  <c r="K32" i="221"/>
  <c r="H32" i="221"/>
  <c r="N32" i="221"/>
  <c r="M32" i="221"/>
  <c r="N58" i="221"/>
  <c r="H58" i="221"/>
  <c r="J58" i="221"/>
  <c r="L58" i="221"/>
  <c r="O58" i="221"/>
  <c r="M58" i="221"/>
  <c r="G58" i="221"/>
  <c r="F58" i="221"/>
  <c r="P58" i="221"/>
  <c r="K58" i="221"/>
  <c r="I58" i="221"/>
  <c r="H78" i="221"/>
  <c r="R78" i="221" s="1"/>
  <c r="N78" i="221"/>
  <c r="K27" i="221"/>
  <c r="M27" i="221"/>
  <c r="G27" i="221"/>
  <c r="L27" i="221"/>
  <c r="J27" i="221"/>
  <c r="O27" i="221"/>
  <c r="F27" i="221"/>
  <c r="Q27" i="221" s="1"/>
  <c r="P27" i="221"/>
  <c r="I27" i="221"/>
  <c r="H27" i="221"/>
  <c r="N27" i="221"/>
  <c r="D94" i="221"/>
  <c r="L76" i="221"/>
  <c r="F76" i="221"/>
  <c r="M76" i="221" s="1"/>
  <c r="G76" i="221"/>
  <c r="I76" i="221"/>
  <c r="H76" i="221"/>
  <c r="K76" i="221"/>
  <c r="J76" i="221"/>
  <c r="F36" i="221"/>
  <c r="L36" i="221" s="1"/>
  <c r="F15" i="221"/>
  <c r="L15" i="221" s="1"/>
  <c r="R15" i="221" s="1"/>
  <c r="M7" i="221"/>
  <c r="G7" i="221"/>
  <c r="L7" i="221"/>
  <c r="F7" i="221"/>
  <c r="O7" i="221"/>
  <c r="I7" i="221"/>
  <c r="H7" i="221"/>
  <c r="J7" i="221"/>
  <c r="P7" i="221"/>
  <c r="K7" i="221"/>
  <c r="N7" i="221"/>
  <c r="N12" i="221"/>
  <c r="H12" i="221"/>
  <c r="M12" i="221"/>
  <c r="G12" i="221"/>
  <c r="J12" i="221"/>
  <c r="O12" i="221" s="1"/>
  <c r="I12" i="221"/>
  <c r="L12" i="221"/>
  <c r="F12" i="221"/>
  <c r="K12" i="221"/>
  <c r="M29" i="221"/>
  <c r="G29" i="221"/>
  <c r="O29" i="221"/>
  <c r="I29" i="221"/>
  <c r="K29" i="221"/>
  <c r="J29" i="221"/>
  <c r="N29" i="221"/>
  <c r="L29" i="221"/>
  <c r="H29" i="221"/>
  <c r="P29" i="221"/>
  <c r="F29" i="221"/>
  <c r="R29" i="221" s="1"/>
  <c r="Q29" i="221"/>
  <c r="L14" i="221"/>
  <c r="F14" i="221"/>
  <c r="R14" i="221" s="1"/>
  <c r="K14" i="221"/>
  <c r="N14" i="221"/>
  <c r="H14" i="221"/>
  <c r="G14" i="221"/>
  <c r="P14" i="221"/>
  <c r="O14" i="221"/>
  <c r="I14" i="221"/>
  <c r="M14" i="221"/>
  <c r="Q14" i="221" s="1"/>
  <c r="J14" i="221"/>
  <c r="F82" i="221"/>
  <c r="R82" i="221" s="1"/>
  <c r="I65" i="221"/>
  <c r="G65" i="221"/>
  <c r="J65" i="221"/>
  <c r="H65" i="221"/>
  <c r="L65" i="221"/>
  <c r="K65" i="221"/>
  <c r="F65" i="221"/>
  <c r="M65" i="221" s="1"/>
  <c r="N33" i="221"/>
  <c r="H33" i="221"/>
  <c r="J33" i="221"/>
  <c r="L33" i="221"/>
  <c r="O33" i="221"/>
  <c r="M33" i="221"/>
  <c r="G33" i="221"/>
  <c r="Q33" i="221" s="1"/>
  <c r="P33" i="221"/>
  <c r="K33" i="221"/>
  <c r="I33" i="221"/>
  <c r="F33" i="221"/>
  <c r="L59" i="221"/>
  <c r="F59" i="221"/>
  <c r="J59" i="221"/>
  <c r="M59" i="221"/>
  <c r="K59" i="221"/>
  <c r="I59" i="221"/>
  <c r="O59" i="221"/>
  <c r="N59" i="221"/>
  <c r="H59" i="221"/>
  <c r="P59" i="221"/>
  <c r="G59" i="221"/>
  <c r="K30" i="221"/>
  <c r="M30" i="221"/>
  <c r="G30" i="221"/>
  <c r="R30" i="221" s="1"/>
  <c r="O30" i="221"/>
  <c r="F30" i="221"/>
  <c r="Q30" i="221" s="1"/>
  <c r="N30" i="221"/>
  <c r="I30" i="221"/>
  <c r="P30" i="221"/>
  <c r="L30" i="221"/>
  <c r="J30" i="221"/>
  <c r="H30" i="221"/>
  <c r="L62" i="221"/>
  <c r="F62" i="221"/>
  <c r="Q62" i="221" s="1"/>
  <c r="N62" i="221"/>
  <c r="G62" i="221"/>
  <c r="P62" i="221"/>
  <c r="I62" i="221"/>
  <c r="O62" i="221"/>
  <c r="M62" i="221"/>
  <c r="H62" i="221"/>
  <c r="K62" i="221"/>
  <c r="J62" i="221"/>
  <c r="K95" i="220"/>
  <c r="P95" i="220"/>
  <c r="J95" i="220"/>
  <c r="O95" i="220"/>
  <c r="I95" i="220"/>
  <c r="N95" i="220"/>
  <c r="H95" i="220"/>
  <c r="M95" i="220"/>
  <c r="G95" i="220"/>
  <c r="L95" i="220"/>
  <c r="F95" i="220"/>
  <c r="Q95" i="220" s="1"/>
  <c r="R9" i="220"/>
  <c r="R76" i="220"/>
  <c r="R6" i="220"/>
  <c r="R83" i="220"/>
  <c r="F83" i="220"/>
  <c r="P59" i="220"/>
  <c r="J59" i="220"/>
  <c r="O59" i="220"/>
  <c r="I59" i="220"/>
  <c r="N59" i="220"/>
  <c r="H59" i="220"/>
  <c r="M59" i="220"/>
  <c r="G59" i="220"/>
  <c r="L59" i="220"/>
  <c r="F59" i="220"/>
  <c r="K59" i="220"/>
  <c r="R82" i="220"/>
  <c r="F82" i="220"/>
  <c r="N63" i="220"/>
  <c r="F63" i="220"/>
  <c r="R63" i="220" s="1"/>
  <c r="G65" i="220"/>
  <c r="L65" i="220"/>
  <c r="F65" i="220"/>
  <c r="K65" i="220"/>
  <c r="J65" i="220"/>
  <c r="I65" i="220"/>
  <c r="H65" i="220"/>
  <c r="F91" i="220"/>
  <c r="L91" i="220" s="1"/>
  <c r="L50" i="220"/>
  <c r="F50" i="220"/>
  <c r="R50" i="220" s="1"/>
  <c r="K50" i="220"/>
  <c r="J50" i="220"/>
  <c r="I50" i="220"/>
  <c r="I71" i="220" s="1"/>
  <c r="H50" i="220"/>
  <c r="M50" i="220"/>
  <c r="G50" i="220"/>
  <c r="G71" i="220" s="1"/>
  <c r="Q6" i="220"/>
  <c r="F24" i="220"/>
  <c r="L24" i="220" s="1"/>
  <c r="R24" i="220" s="1"/>
  <c r="R52" i="220"/>
  <c r="F36" i="220"/>
  <c r="L36" i="220" s="1"/>
  <c r="R36" i="220" s="1"/>
  <c r="D94" i="220"/>
  <c r="K5" i="220"/>
  <c r="K25" i="220" s="1"/>
  <c r="P5" i="220"/>
  <c r="J5" i="220"/>
  <c r="O5" i="220"/>
  <c r="I5" i="220"/>
  <c r="N5" i="220"/>
  <c r="H5" i="220"/>
  <c r="M5" i="220"/>
  <c r="G5" i="220"/>
  <c r="L5" i="220"/>
  <c r="F5" i="220"/>
  <c r="Q5" i="220" s="1"/>
  <c r="R5" i="220" s="1"/>
  <c r="L28" i="220"/>
  <c r="F28" i="220"/>
  <c r="Q28" i="220"/>
  <c r="K28" i="220"/>
  <c r="N28" i="220"/>
  <c r="P28" i="220"/>
  <c r="J28" i="220"/>
  <c r="O28" i="220"/>
  <c r="I28" i="220"/>
  <c r="H28" i="220"/>
  <c r="M28" i="220"/>
  <c r="G28" i="220"/>
  <c r="R28" i="220" s="1"/>
  <c r="H75" i="220"/>
  <c r="M75" i="220"/>
  <c r="G75" i="220"/>
  <c r="L75" i="220"/>
  <c r="F75" i="220"/>
  <c r="R75" i="220" s="1"/>
  <c r="K75" i="220"/>
  <c r="J75" i="220"/>
  <c r="I75" i="220"/>
  <c r="I77" i="220" s="1"/>
  <c r="I79" i="220" s="1"/>
  <c r="R68" i="220"/>
  <c r="H68" i="220"/>
  <c r="L53" i="220"/>
  <c r="F53" i="220"/>
  <c r="R53" i="220" s="1"/>
  <c r="K53" i="220"/>
  <c r="J53" i="220"/>
  <c r="I53" i="220"/>
  <c r="H53" i="220"/>
  <c r="G53" i="220"/>
  <c r="M53" i="220" s="1"/>
  <c r="K67" i="220"/>
  <c r="J67" i="220"/>
  <c r="I67" i="220"/>
  <c r="H67" i="220"/>
  <c r="G67" i="220"/>
  <c r="R67" i="220" s="1"/>
  <c r="F67" i="220"/>
  <c r="M67" i="220" s="1"/>
  <c r="L67" i="220"/>
  <c r="N78" i="220"/>
  <c r="R78" i="220" s="1"/>
  <c r="M10" i="220"/>
  <c r="G10" i="220"/>
  <c r="L10" i="220"/>
  <c r="F10" i="220"/>
  <c r="I10" i="220"/>
  <c r="K10" i="220"/>
  <c r="P10" i="220"/>
  <c r="R10" i="220" s="1"/>
  <c r="J10" i="220"/>
  <c r="O10" i="220"/>
  <c r="N10" i="220"/>
  <c r="H10" i="220"/>
  <c r="Q10" i="220" s="1"/>
  <c r="M4" i="220"/>
  <c r="G4" i="220"/>
  <c r="L4" i="220"/>
  <c r="F4" i="220"/>
  <c r="K4" i="220"/>
  <c r="P4" i="220"/>
  <c r="P25" i="220" s="1"/>
  <c r="J4" i="220"/>
  <c r="O4" i="220"/>
  <c r="I4" i="220"/>
  <c r="I25" i="220" s="1"/>
  <c r="H4" i="220"/>
  <c r="D25" i="220"/>
  <c r="N4" i="220"/>
  <c r="N25" i="220" s="1"/>
  <c r="N13" i="220"/>
  <c r="H13" i="220"/>
  <c r="M13" i="220"/>
  <c r="G13" i="220"/>
  <c r="Q13" i="220" s="1"/>
  <c r="J13" i="220"/>
  <c r="L13" i="220"/>
  <c r="F13" i="220"/>
  <c r="P13" i="220"/>
  <c r="K13" i="220"/>
  <c r="O13" i="220"/>
  <c r="I13" i="220"/>
  <c r="M76" i="220"/>
  <c r="K8" i="220"/>
  <c r="P8" i="220"/>
  <c r="J8" i="220"/>
  <c r="O8" i="220"/>
  <c r="I8" i="220"/>
  <c r="M8" i="220"/>
  <c r="N8" i="220"/>
  <c r="H8" i="220"/>
  <c r="G8" i="220"/>
  <c r="L8" i="220"/>
  <c r="F8" i="220"/>
  <c r="Q8" i="220" s="1"/>
  <c r="F61" i="220"/>
  <c r="R61" i="220" s="1"/>
  <c r="L31" i="220"/>
  <c r="F31" i="220"/>
  <c r="K31" i="220"/>
  <c r="N31" i="220"/>
  <c r="H31" i="220"/>
  <c r="P31" i="220"/>
  <c r="J31" i="220"/>
  <c r="O31" i="220"/>
  <c r="I31" i="220"/>
  <c r="M31" i="220"/>
  <c r="G31" i="220"/>
  <c r="N32" i="220"/>
  <c r="H32" i="220"/>
  <c r="M32" i="220"/>
  <c r="G32" i="220"/>
  <c r="L32" i="220"/>
  <c r="F32" i="220"/>
  <c r="Q32" i="220" s="1"/>
  <c r="K32" i="220"/>
  <c r="P32" i="220"/>
  <c r="J32" i="220"/>
  <c r="O32" i="220"/>
  <c r="I32" i="220"/>
  <c r="L16" i="220"/>
  <c r="F16" i="220"/>
  <c r="K16" i="220"/>
  <c r="N16" i="220"/>
  <c r="P16" i="220"/>
  <c r="J16" i="220"/>
  <c r="O16" i="220"/>
  <c r="I16" i="220"/>
  <c r="Q16" i="220" s="1"/>
  <c r="H16" i="220"/>
  <c r="M16" i="220"/>
  <c r="G16" i="220"/>
  <c r="R16" i="220" s="1"/>
  <c r="F43" i="220"/>
  <c r="F45" i="220" s="1"/>
  <c r="H51" i="220"/>
  <c r="H71" i="220" s="1"/>
  <c r="G51" i="220"/>
  <c r="L51" i="220"/>
  <c r="F51" i="220"/>
  <c r="M51" i="220" s="1"/>
  <c r="R51" i="220" s="1"/>
  <c r="K51" i="220"/>
  <c r="J51" i="220"/>
  <c r="J71" i="220" s="1"/>
  <c r="I51" i="220"/>
  <c r="L70" i="220"/>
  <c r="R70" i="220" s="1"/>
  <c r="F70" i="220"/>
  <c r="L55" i="220"/>
  <c r="F55" i="220"/>
  <c r="K55" i="220"/>
  <c r="P55" i="220"/>
  <c r="J55" i="220"/>
  <c r="O55" i="220"/>
  <c r="I55" i="220"/>
  <c r="N55" i="220"/>
  <c r="H55" i="220"/>
  <c r="M55" i="220"/>
  <c r="G55" i="220"/>
  <c r="H90" i="220"/>
  <c r="R49" i="220"/>
  <c r="P56" i="220"/>
  <c r="J56" i="220"/>
  <c r="O56" i="220"/>
  <c r="I56" i="220"/>
  <c r="N56" i="220"/>
  <c r="H56" i="220"/>
  <c r="M56" i="220"/>
  <c r="G56" i="220"/>
  <c r="L56" i="220"/>
  <c r="F56" i="220"/>
  <c r="K56" i="220"/>
  <c r="N12" i="220"/>
  <c r="H12" i="220"/>
  <c r="M12" i="220"/>
  <c r="G12" i="220"/>
  <c r="J12" i="220"/>
  <c r="L12" i="220"/>
  <c r="F12" i="220"/>
  <c r="O12" i="220" s="1"/>
  <c r="O25" i="220" s="1"/>
  <c r="K12" i="220"/>
  <c r="I12" i="220"/>
  <c r="G25" i="220"/>
  <c r="R62" i="220"/>
  <c r="D37" i="220"/>
  <c r="P26" i="220"/>
  <c r="I26" i="220"/>
  <c r="O26" i="220"/>
  <c r="H26" i="220"/>
  <c r="N26" i="220"/>
  <c r="F26" i="220"/>
  <c r="M26" i="220"/>
  <c r="K26" i="220"/>
  <c r="Q26" i="220"/>
  <c r="J26" i="220"/>
  <c r="R11" i="220"/>
  <c r="F11" i="220"/>
  <c r="F80" i="220"/>
  <c r="F84" i="220" s="1"/>
  <c r="D84" i="220"/>
  <c r="L14" i="220"/>
  <c r="F14" i="220"/>
  <c r="K14" i="220"/>
  <c r="N14" i="220"/>
  <c r="P14" i="220"/>
  <c r="J14" i="220"/>
  <c r="O14" i="220"/>
  <c r="I14" i="220"/>
  <c r="H14" i="220"/>
  <c r="H25" i="220" s="1"/>
  <c r="M14" i="220"/>
  <c r="G14" i="220"/>
  <c r="I66" i="220"/>
  <c r="H66" i="220"/>
  <c r="M66" i="220"/>
  <c r="G66" i="220"/>
  <c r="L66" i="220"/>
  <c r="F66" i="220"/>
  <c r="R66" i="220" s="1"/>
  <c r="K66" i="220"/>
  <c r="J66" i="220"/>
  <c r="N54" i="220"/>
  <c r="N71" i="220" s="1"/>
  <c r="N79" i="220" s="1"/>
  <c r="H54" i="220"/>
  <c r="M54" i="220"/>
  <c r="G54" i="220"/>
  <c r="L54" i="220"/>
  <c r="F54" i="220"/>
  <c r="Q54" i="220" s="1"/>
  <c r="K54" i="220"/>
  <c r="P54" i="220"/>
  <c r="J54" i="220"/>
  <c r="O54" i="220"/>
  <c r="I54" i="220"/>
  <c r="H96" i="220"/>
  <c r="D77" i="220"/>
  <c r="F72" i="220"/>
  <c r="F77" i="220" s="1"/>
  <c r="L33" i="220"/>
  <c r="F33" i="220"/>
  <c r="K33" i="220"/>
  <c r="P33" i="220"/>
  <c r="J33" i="220"/>
  <c r="O33" i="220"/>
  <c r="I33" i="220"/>
  <c r="N33" i="220"/>
  <c r="H33" i="220"/>
  <c r="M33" i="220"/>
  <c r="G33" i="220"/>
  <c r="L58" i="220"/>
  <c r="F58" i="220"/>
  <c r="K58" i="220"/>
  <c r="P58" i="220"/>
  <c r="J58" i="220"/>
  <c r="O58" i="220"/>
  <c r="I58" i="220"/>
  <c r="N58" i="220"/>
  <c r="H58" i="220"/>
  <c r="G58" i="220"/>
  <c r="M58" i="220"/>
  <c r="F69" i="220"/>
  <c r="R69" i="220" s="1"/>
  <c r="L71" i="220"/>
  <c r="N30" i="220"/>
  <c r="H30" i="220"/>
  <c r="M30" i="220"/>
  <c r="G30" i="220"/>
  <c r="J30" i="220"/>
  <c r="L30" i="220"/>
  <c r="F30" i="220"/>
  <c r="K30" i="220"/>
  <c r="P30" i="220"/>
  <c r="I30" i="220"/>
  <c r="O30" i="220"/>
  <c r="Q92" i="220"/>
  <c r="L92" i="220" s="1"/>
  <c r="R92" i="220" s="1"/>
  <c r="L44" i="220"/>
  <c r="L45" i="220" s="1"/>
  <c r="D88" i="220"/>
  <c r="F89" i="220"/>
  <c r="N57" i="220"/>
  <c r="H57" i="220"/>
  <c r="M57" i="220"/>
  <c r="G57" i="220"/>
  <c r="L57" i="220"/>
  <c r="F57" i="220"/>
  <c r="K57" i="220"/>
  <c r="P57" i="220"/>
  <c r="J57" i="220"/>
  <c r="I57" i="220"/>
  <c r="O57" i="220"/>
  <c r="J46" i="220"/>
  <c r="J47" i="220" s="1"/>
  <c r="F46" i="220"/>
  <c r="F47" i="220" s="1"/>
  <c r="D47" i="220"/>
  <c r="N46" i="220"/>
  <c r="N47" i="220" s="1"/>
  <c r="F81" i="220"/>
  <c r="R81" i="220" s="1"/>
  <c r="I42" i="220"/>
  <c r="I45" i="220" s="1"/>
  <c r="D45" i="220"/>
  <c r="L74" i="220"/>
  <c r="F74" i="220"/>
  <c r="K74" i="220"/>
  <c r="K77" i="220" s="1"/>
  <c r="J74" i="220"/>
  <c r="J77" i="220" s="1"/>
  <c r="I74" i="220"/>
  <c r="H74" i="220"/>
  <c r="H77" i="220" s="1"/>
  <c r="H79" i="220" s="1"/>
  <c r="G74" i="220"/>
  <c r="R64" i="220"/>
  <c r="F64" i="220"/>
  <c r="M7" i="220"/>
  <c r="M25" i="220" s="1"/>
  <c r="G7" i="220"/>
  <c r="L7" i="220"/>
  <c r="F7" i="220"/>
  <c r="Q7" i="220" s="1"/>
  <c r="K7" i="220"/>
  <c r="O7" i="220"/>
  <c r="P7" i="220"/>
  <c r="J7" i="220"/>
  <c r="I7" i="220"/>
  <c r="N7" i="220"/>
  <c r="H7" i="220"/>
  <c r="D71" i="220"/>
  <c r="N27" i="220"/>
  <c r="H27" i="220"/>
  <c r="M27" i="220"/>
  <c r="G27" i="220"/>
  <c r="P27" i="220"/>
  <c r="L27" i="220"/>
  <c r="F27" i="220"/>
  <c r="Q27" i="220" s="1"/>
  <c r="J27" i="220"/>
  <c r="K27" i="220"/>
  <c r="I27" i="220"/>
  <c r="O27" i="220"/>
  <c r="L77" i="220"/>
  <c r="L79" i="220" s="1"/>
  <c r="Q3" i="220"/>
  <c r="R3" i="220" s="1"/>
  <c r="K95" i="219"/>
  <c r="P95" i="219"/>
  <c r="J95" i="219"/>
  <c r="O95" i="219"/>
  <c r="I95" i="219"/>
  <c r="N95" i="219"/>
  <c r="H95" i="219"/>
  <c r="M95" i="219"/>
  <c r="G95" i="219"/>
  <c r="L95" i="219"/>
  <c r="F95" i="219"/>
  <c r="Q95" i="219" s="1"/>
  <c r="R62" i="219"/>
  <c r="R17" i="219"/>
  <c r="L14" i="219"/>
  <c r="F14" i="219"/>
  <c r="O14" i="219"/>
  <c r="I14" i="219"/>
  <c r="K14" i="219"/>
  <c r="R14" i="219" s="1"/>
  <c r="P14" i="219"/>
  <c r="J14" i="219"/>
  <c r="H14" i="219"/>
  <c r="N14" i="219"/>
  <c r="G14" i="219"/>
  <c r="Q14" i="219" s="1"/>
  <c r="M14" i="219"/>
  <c r="F82" i="219"/>
  <c r="R82" i="219" s="1"/>
  <c r="M37" i="219"/>
  <c r="D88" i="219"/>
  <c r="F89" i="219"/>
  <c r="N57" i="219"/>
  <c r="H57" i="219"/>
  <c r="M57" i="219"/>
  <c r="G57" i="219"/>
  <c r="L57" i="219"/>
  <c r="F57" i="219"/>
  <c r="R57" i="219" s="1"/>
  <c r="Q57" i="219"/>
  <c r="K57" i="219"/>
  <c r="P57" i="219"/>
  <c r="J57" i="219"/>
  <c r="I57" i="219"/>
  <c r="O57" i="219"/>
  <c r="J46" i="219"/>
  <c r="J47" i="219" s="1"/>
  <c r="F46" i="219"/>
  <c r="F47" i="219" s="1"/>
  <c r="D47" i="219"/>
  <c r="N46" i="219"/>
  <c r="N47" i="219" s="1"/>
  <c r="F81" i="219"/>
  <c r="R81" i="219" s="1"/>
  <c r="I42" i="219"/>
  <c r="I45" i="219" s="1"/>
  <c r="D45" i="219"/>
  <c r="L74" i="219"/>
  <c r="F74" i="219"/>
  <c r="K74" i="219"/>
  <c r="K77" i="219" s="1"/>
  <c r="J74" i="219"/>
  <c r="I74" i="219"/>
  <c r="H74" i="219"/>
  <c r="G74" i="219"/>
  <c r="G77" i="219" s="1"/>
  <c r="G79" i="219" s="1"/>
  <c r="P59" i="219"/>
  <c r="J59" i="219"/>
  <c r="O59" i="219"/>
  <c r="I59" i="219"/>
  <c r="N59" i="219"/>
  <c r="H59" i="219"/>
  <c r="Q59" i="219" s="1"/>
  <c r="M59" i="219"/>
  <c r="G59" i="219"/>
  <c r="L59" i="219"/>
  <c r="F59" i="219"/>
  <c r="K59" i="219"/>
  <c r="R13" i="219"/>
  <c r="M7" i="219"/>
  <c r="G7" i="219"/>
  <c r="Q7" i="219" s="1"/>
  <c r="L7" i="219"/>
  <c r="F7" i="219"/>
  <c r="R7" i="219" s="1"/>
  <c r="K7" i="219"/>
  <c r="P7" i="219"/>
  <c r="J7" i="219"/>
  <c r="I7" i="219"/>
  <c r="O7" i="219"/>
  <c r="H7" i="219"/>
  <c r="N7" i="219"/>
  <c r="K5" i="219"/>
  <c r="P5" i="219"/>
  <c r="J5" i="219"/>
  <c r="O5" i="219"/>
  <c r="I5" i="219"/>
  <c r="N5" i="219"/>
  <c r="H5" i="219"/>
  <c r="H25" i="219" s="1"/>
  <c r="H48" i="219" s="1"/>
  <c r="H2" i="219" s="1"/>
  <c r="L5" i="219"/>
  <c r="G5" i="219"/>
  <c r="M5" i="219"/>
  <c r="F5" i="219"/>
  <c r="Q5" i="219" s="1"/>
  <c r="R5" i="219" s="1"/>
  <c r="H96" i="219"/>
  <c r="L58" i="219"/>
  <c r="F58" i="219"/>
  <c r="K58" i="219"/>
  <c r="P58" i="219"/>
  <c r="J58" i="219"/>
  <c r="O58" i="219"/>
  <c r="I58" i="219"/>
  <c r="N58" i="219"/>
  <c r="H58" i="219"/>
  <c r="M58" i="219"/>
  <c r="Q58" i="219" s="1"/>
  <c r="G58" i="219"/>
  <c r="L36" i="219"/>
  <c r="F36" i="219"/>
  <c r="R36" i="219" s="1"/>
  <c r="Q92" i="219"/>
  <c r="L92" i="219" s="1"/>
  <c r="R92" i="219" s="1"/>
  <c r="R61" i="219"/>
  <c r="F61" i="219"/>
  <c r="R83" i="219"/>
  <c r="F83" i="219"/>
  <c r="L44" i="219"/>
  <c r="L45" i="219" s="1"/>
  <c r="M4" i="219"/>
  <c r="M25" i="219" s="1"/>
  <c r="M48" i="219" s="1"/>
  <c r="G4" i="219"/>
  <c r="G25" i="219" s="1"/>
  <c r="L4" i="219"/>
  <c r="F4" i="219"/>
  <c r="K4" i="219"/>
  <c r="K25" i="219" s="1"/>
  <c r="K48" i="219" s="1"/>
  <c r="K2" i="219" s="1"/>
  <c r="J4" i="219"/>
  <c r="D25" i="219"/>
  <c r="N4" i="219"/>
  <c r="I4" i="219"/>
  <c r="P4" i="219"/>
  <c r="O4" i="219"/>
  <c r="O25" i="219" s="1"/>
  <c r="O48" i="219" s="1"/>
  <c r="H4" i="219"/>
  <c r="R73" i="219"/>
  <c r="M52" i="219"/>
  <c r="R52" i="219" s="1"/>
  <c r="R24" i="219"/>
  <c r="R29" i="219"/>
  <c r="R80" i="219"/>
  <c r="F80" i="219"/>
  <c r="D84" i="219"/>
  <c r="D77" i="219"/>
  <c r="F72" i="219"/>
  <c r="M10" i="219"/>
  <c r="G10" i="219"/>
  <c r="L10" i="219"/>
  <c r="F10" i="219"/>
  <c r="Q10" i="219" s="1"/>
  <c r="K10" i="219"/>
  <c r="P10" i="219"/>
  <c r="J10" i="219"/>
  <c r="R10" i="219" s="1"/>
  <c r="N10" i="219"/>
  <c r="O10" i="219"/>
  <c r="I10" i="219"/>
  <c r="H10" i="219"/>
  <c r="N32" i="219"/>
  <c r="H32" i="219"/>
  <c r="M32" i="219"/>
  <c r="G32" i="219"/>
  <c r="L32" i="219"/>
  <c r="F32" i="219"/>
  <c r="Q32" i="219" s="1"/>
  <c r="K32" i="219"/>
  <c r="P32" i="219"/>
  <c r="J32" i="219"/>
  <c r="I32" i="219"/>
  <c r="O32" i="219"/>
  <c r="L31" i="219"/>
  <c r="F31" i="219"/>
  <c r="K31" i="219"/>
  <c r="O31" i="219"/>
  <c r="I31" i="219"/>
  <c r="P31" i="219"/>
  <c r="J31" i="219"/>
  <c r="H31" i="219"/>
  <c r="N31" i="219"/>
  <c r="G31" i="219"/>
  <c r="G37" i="219" s="1"/>
  <c r="M31" i="219"/>
  <c r="D94" i="219"/>
  <c r="F63" i="219"/>
  <c r="G65" i="219"/>
  <c r="L65" i="219"/>
  <c r="F65" i="219"/>
  <c r="M65" i="219" s="1"/>
  <c r="K65" i="219"/>
  <c r="J65" i="219"/>
  <c r="I65" i="219"/>
  <c r="H65" i="219"/>
  <c r="F91" i="219"/>
  <c r="L91" i="219" s="1"/>
  <c r="L50" i="219"/>
  <c r="F50" i="219"/>
  <c r="F71" i="219" s="1"/>
  <c r="K50" i="219"/>
  <c r="J50" i="219"/>
  <c r="J71" i="219" s="1"/>
  <c r="I50" i="219"/>
  <c r="H50" i="219"/>
  <c r="G50" i="219"/>
  <c r="M50" i="219" s="1"/>
  <c r="R50" i="219" s="1"/>
  <c r="Q30" i="219"/>
  <c r="R30" i="219" s="1"/>
  <c r="G71" i="219"/>
  <c r="I66" i="219"/>
  <c r="H66" i="219"/>
  <c r="M66" i="219"/>
  <c r="G66" i="219"/>
  <c r="L66" i="219"/>
  <c r="F66" i="219"/>
  <c r="K66" i="219"/>
  <c r="R66" i="219" s="1"/>
  <c r="J66" i="219"/>
  <c r="R64" i="219"/>
  <c r="F64" i="219"/>
  <c r="F11" i="219"/>
  <c r="R11" i="219" s="1"/>
  <c r="R56" i="219"/>
  <c r="H75" i="219"/>
  <c r="H77" i="219" s="1"/>
  <c r="H79" i="219" s="1"/>
  <c r="G75" i="219"/>
  <c r="L75" i="219"/>
  <c r="L77" i="219" s="1"/>
  <c r="F75" i="219"/>
  <c r="M75" i="219" s="1"/>
  <c r="K75" i="219"/>
  <c r="J75" i="219"/>
  <c r="J77" i="219" s="1"/>
  <c r="I75" i="219"/>
  <c r="I77" i="219" s="1"/>
  <c r="H68" i="219"/>
  <c r="R68" i="219" s="1"/>
  <c r="L53" i="219"/>
  <c r="F53" i="219"/>
  <c r="K53" i="219"/>
  <c r="K71" i="219" s="1"/>
  <c r="J53" i="219"/>
  <c r="I53" i="219"/>
  <c r="H53" i="219"/>
  <c r="R53" i="219" s="1"/>
  <c r="G53" i="219"/>
  <c r="M53" i="219"/>
  <c r="K67" i="219"/>
  <c r="J67" i="219"/>
  <c r="I67" i="219"/>
  <c r="H67" i="219"/>
  <c r="M67" i="219"/>
  <c r="R67" i="219" s="1"/>
  <c r="G67" i="219"/>
  <c r="L67" i="219"/>
  <c r="F67" i="219"/>
  <c r="M49" i="219"/>
  <c r="Q9" i="219"/>
  <c r="R9" i="219" s="1"/>
  <c r="R3" i="219"/>
  <c r="L28" i="219"/>
  <c r="L37" i="219" s="1"/>
  <c r="F28" i="219"/>
  <c r="R28" i="219" s="1"/>
  <c r="K28" i="219"/>
  <c r="K37" i="219" s="1"/>
  <c r="P28" i="219"/>
  <c r="P37" i="219" s="1"/>
  <c r="J28" i="219"/>
  <c r="O28" i="219"/>
  <c r="O37" i="219" s="1"/>
  <c r="I28" i="219"/>
  <c r="I37" i="219" s="1"/>
  <c r="H28" i="219"/>
  <c r="H37" i="219" s="1"/>
  <c r="G28" i="219"/>
  <c r="Q28" i="219" s="1"/>
  <c r="N28" i="219"/>
  <c r="N37" i="219" s="1"/>
  <c r="M28" i="219"/>
  <c r="N54" i="219"/>
  <c r="H54" i="219"/>
  <c r="M54" i="219"/>
  <c r="G54" i="219"/>
  <c r="L54" i="219"/>
  <c r="F54" i="219"/>
  <c r="Q54" i="219" s="1"/>
  <c r="K54" i="219"/>
  <c r="P54" i="219"/>
  <c r="J54" i="219"/>
  <c r="O54" i="219"/>
  <c r="I54" i="219"/>
  <c r="I71" i="219" s="1"/>
  <c r="L33" i="219"/>
  <c r="F33" i="219"/>
  <c r="R33" i="219" s="1"/>
  <c r="K33" i="219"/>
  <c r="P33" i="219"/>
  <c r="J33" i="219"/>
  <c r="O33" i="219"/>
  <c r="I33" i="219"/>
  <c r="N33" i="219"/>
  <c r="H33" i="219"/>
  <c r="G33" i="219"/>
  <c r="Q33" i="219" s="1"/>
  <c r="M33" i="219"/>
  <c r="R49" i="219"/>
  <c r="K8" i="219"/>
  <c r="P8" i="219"/>
  <c r="J8" i="219"/>
  <c r="O8" i="219"/>
  <c r="I8" i="219"/>
  <c r="N8" i="219"/>
  <c r="N25" i="219" s="1"/>
  <c r="N48" i="219" s="1"/>
  <c r="H8" i="219"/>
  <c r="F8" i="219"/>
  <c r="Q8" i="219" s="1"/>
  <c r="M8" i="219"/>
  <c r="G8" i="219"/>
  <c r="L8" i="219"/>
  <c r="L16" i="219"/>
  <c r="Q16" i="219" s="1"/>
  <c r="F16" i="219"/>
  <c r="O16" i="219"/>
  <c r="I16" i="219"/>
  <c r="K16" i="219"/>
  <c r="P16" i="219"/>
  <c r="J16" i="219"/>
  <c r="H16" i="219"/>
  <c r="G16" i="219"/>
  <c r="R16" i="219" s="1"/>
  <c r="N16" i="219"/>
  <c r="M16" i="219"/>
  <c r="R43" i="219"/>
  <c r="F43" i="219"/>
  <c r="F45" i="219" s="1"/>
  <c r="H51" i="219"/>
  <c r="G51" i="219"/>
  <c r="L51" i="219"/>
  <c r="F51" i="219"/>
  <c r="K51" i="219"/>
  <c r="J51" i="219"/>
  <c r="I51" i="219"/>
  <c r="M51" i="219" s="1"/>
  <c r="F70" i="219"/>
  <c r="L55" i="219"/>
  <c r="F55" i="219"/>
  <c r="K55" i="219"/>
  <c r="P55" i="219"/>
  <c r="J55" i="219"/>
  <c r="O55" i="219"/>
  <c r="I55" i="219"/>
  <c r="N55" i="219"/>
  <c r="H55" i="219"/>
  <c r="H71" i="219" s="1"/>
  <c r="M55" i="219"/>
  <c r="G55" i="219"/>
  <c r="H90" i="219"/>
  <c r="M90" i="219" s="1"/>
  <c r="R69" i="219"/>
  <c r="F69" i="219"/>
  <c r="Q26" i="219"/>
  <c r="R26" i="219" s="1"/>
  <c r="O12" i="219"/>
  <c r="R12" i="219" s="1"/>
  <c r="Q6" i="219"/>
  <c r="R6" i="219" s="1"/>
  <c r="I25" i="219"/>
  <c r="K4" i="218"/>
  <c r="P4" i="218"/>
  <c r="J4" i="218"/>
  <c r="O4" i="218"/>
  <c r="I4" i="218"/>
  <c r="N4" i="218"/>
  <c r="H4" i="218"/>
  <c r="M4" i="218"/>
  <c r="G4" i="218"/>
  <c r="L4" i="218"/>
  <c r="F4" i="218"/>
  <c r="Q4" i="218" s="1"/>
  <c r="N29" i="218"/>
  <c r="H29" i="218"/>
  <c r="R29" i="218" s="1"/>
  <c r="M29" i="218"/>
  <c r="G29" i="218"/>
  <c r="L29" i="218"/>
  <c r="F29" i="218"/>
  <c r="K29" i="218"/>
  <c r="Q29" i="218" s="1"/>
  <c r="P29" i="218"/>
  <c r="J29" i="218"/>
  <c r="O29" i="218"/>
  <c r="I29" i="218"/>
  <c r="R64" i="218"/>
  <c r="F64" i="218"/>
  <c r="R82" i="218"/>
  <c r="F82" i="218"/>
  <c r="I94" i="218"/>
  <c r="H94" i="218"/>
  <c r="G94" i="218"/>
  <c r="L94" i="218"/>
  <c r="F94" i="218"/>
  <c r="M94" i="218" s="1"/>
  <c r="K94" i="218"/>
  <c r="J94" i="218"/>
  <c r="N63" i="218"/>
  <c r="F63" i="218"/>
  <c r="R63" i="218" s="1"/>
  <c r="G65" i="218"/>
  <c r="M65" i="218" s="1"/>
  <c r="L65" i="218"/>
  <c r="F65" i="218"/>
  <c r="K65" i="218"/>
  <c r="J65" i="218"/>
  <c r="I65" i="218"/>
  <c r="H65" i="218"/>
  <c r="R65" i="218" s="1"/>
  <c r="J49" i="218"/>
  <c r="I49" i="218"/>
  <c r="H49" i="218"/>
  <c r="G49" i="218"/>
  <c r="D71" i="218"/>
  <c r="L49" i="218"/>
  <c r="F49" i="218"/>
  <c r="K49" i="218"/>
  <c r="K67" i="218"/>
  <c r="J67" i="218"/>
  <c r="I67" i="218"/>
  <c r="H67" i="218"/>
  <c r="G67" i="218"/>
  <c r="R67" i="218" s="1"/>
  <c r="L67" i="218"/>
  <c r="F67" i="218"/>
  <c r="M67" i="218" s="1"/>
  <c r="L30" i="218"/>
  <c r="F30" i="218"/>
  <c r="K30" i="218"/>
  <c r="P30" i="218"/>
  <c r="J30" i="218"/>
  <c r="O30" i="218"/>
  <c r="I30" i="218"/>
  <c r="N30" i="218"/>
  <c r="H30" i="218"/>
  <c r="Q30" i="218" s="1"/>
  <c r="M30" i="218"/>
  <c r="G30" i="218"/>
  <c r="R30" i="218" s="1"/>
  <c r="M9" i="218"/>
  <c r="G9" i="218"/>
  <c r="L9" i="218"/>
  <c r="F9" i="218"/>
  <c r="K9" i="218"/>
  <c r="P9" i="218"/>
  <c r="J9" i="218"/>
  <c r="O9" i="218"/>
  <c r="I9" i="218"/>
  <c r="N9" i="218"/>
  <c r="H9" i="218"/>
  <c r="F15" i="218"/>
  <c r="O31" i="218"/>
  <c r="I31" i="218"/>
  <c r="N31" i="218"/>
  <c r="K31" i="218"/>
  <c r="L31" i="218"/>
  <c r="J31" i="218"/>
  <c r="H31" i="218"/>
  <c r="G31" i="218"/>
  <c r="P31" i="218"/>
  <c r="F31" i="218"/>
  <c r="M31" i="218"/>
  <c r="J52" i="218"/>
  <c r="I52" i="218"/>
  <c r="H52" i="218"/>
  <c r="M52" i="218"/>
  <c r="G52" i="218"/>
  <c r="L52" i="218"/>
  <c r="F52" i="218"/>
  <c r="R52" i="218" s="1"/>
  <c r="K52" i="218"/>
  <c r="J73" i="218"/>
  <c r="I73" i="218"/>
  <c r="H73" i="218"/>
  <c r="G73" i="218"/>
  <c r="L73" i="218"/>
  <c r="F73" i="218"/>
  <c r="M73" i="218" s="1"/>
  <c r="K73" i="218"/>
  <c r="R43" i="218"/>
  <c r="F43" i="218"/>
  <c r="F45" i="218" s="1"/>
  <c r="H51" i="218"/>
  <c r="G51" i="218"/>
  <c r="L51" i="218"/>
  <c r="F51" i="218"/>
  <c r="K51" i="218"/>
  <c r="J51" i="218"/>
  <c r="I51" i="218"/>
  <c r="M51" i="218" s="1"/>
  <c r="F70" i="218"/>
  <c r="L55" i="218"/>
  <c r="F55" i="218"/>
  <c r="K55" i="218"/>
  <c r="P55" i="218"/>
  <c r="J55" i="218"/>
  <c r="O55" i="218"/>
  <c r="I55" i="218"/>
  <c r="N55" i="218"/>
  <c r="H55" i="218"/>
  <c r="M55" i="218"/>
  <c r="G55" i="218"/>
  <c r="H90" i="218"/>
  <c r="M90" i="218" s="1"/>
  <c r="L53" i="218"/>
  <c r="F53" i="218"/>
  <c r="K53" i="218"/>
  <c r="J53" i="218"/>
  <c r="I53" i="218"/>
  <c r="H53" i="218"/>
  <c r="M53" i="218" s="1"/>
  <c r="G53" i="218"/>
  <c r="L27" i="218"/>
  <c r="F27" i="218"/>
  <c r="K27" i="218"/>
  <c r="P27" i="218"/>
  <c r="J27" i="218"/>
  <c r="O27" i="218"/>
  <c r="I27" i="218"/>
  <c r="N27" i="218"/>
  <c r="H27" i="218"/>
  <c r="M27" i="218"/>
  <c r="G27" i="218"/>
  <c r="Q27" i="218" s="1"/>
  <c r="M6" i="218"/>
  <c r="G6" i="218"/>
  <c r="L6" i="218"/>
  <c r="F6" i="218"/>
  <c r="K6" i="218"/>
  <c r="P6" i="218"/>
  <c r="J6" i="218"/>
  <c r="O6" i="218"/>
  <c r="I6" i="218"/>
  <c r="N6" i="218"/>
  <c r="H6" i="218"/>
  <c r="Q6" i="218" s="1"/>
  <c r="F11" i="218"/>
  <c r="R11" i="218" s="1"/>
  <c r="P28" i="218"/>
  <c r="J28" i="218"/>
  <c r="O28" i="218"/>
  <c r="I28" i="218"/>
  <c r="N28" i="218"/>
  <c r="H28" i="218"/>
  <c r="M28" i="218"/>
  <c r="G28" i="218"/>
  <c r="L28" i="218"/>
  <c r="F28" i="218"/>
  <c r="K28" i="218"/>
  <c r="P56" i="218"/>
  <c r="J56" i="218"/>
  <c r="O56" i="218"/>
  <c r="I56" i="218"/>
  <c r="N56" i="218"/>
  <c r="H56" i="218"/>
  <c r="M56" i="218"/>
  <c r="G56" i="218"/>
  <c r="L56" i="218"/>
  <c r="F56" i="218"/>
  <c r="Q56" i="218" s="1"/>
  <c r="R56" i="218" s="1"/>
  <c r="K56" i="218"/>
  <c r="J76" i="218"/>
  <c r="I76" i="218"/>
  <c r="H76" i="218"/>
  <c r="G76" i="218"/>
  <c r="L76" i="218"/>
  <c r="F76" i="218"/>
  <c r="M76" i="218" s="1"/>
  <c r="K76" i="218"/>
  <c r="I66" i="218"/>
  <c r="H66" i="218"/>
  <c r="G66" i="218"/>
  <c r="M66" i="218" s="1"/>
  <c r="L66" i="218"/>
  <c r="F66" i="218"/>
  <c r="R66" i="218" s="1"/>
  <c r="K66" i="218"/>
  <c r="J66" i="218"/>
  <c r="N54" i="218"/>
  <c r="H54" i="218"/>
  <c r="M54" i="218"/>
  <c r="G54" i="218"/>
  <c r="L54" i="218"/>
  <c r="F54" i="218"/>
  <c r="R54" i="218" s="1"/>
  <c r="Q54" i="218"/>
  <c r="K54" i="218"/>
  <c r="P54" i="218"/>
  <c r="J54" i="218"/>
  <c r="O54" i="218"/>
  <c r="I54" i="218"/>
  <c r="H96" i="218"/>
  <c r="M96" i="218" s="1"/>
  <c r="R96" i="218" s="1"/>
  <c r="D77" i="218"/>
  <c r="F72" i="218"/>
  <c r="L33" i="218"/>
  <c r="F33" i="218"/>
  <c r="Q33" i="218" s="1"/>
  <c r="K33" i="218"/>
  <c r="P33" i="218"/>
  <c r="J33" i="218"/>
  <c r="O33" i="218"/>
  <c r="I33" i="218"/>
  <c r="N33" i="218"/>
  <c r="H33" i="218"/>
  <c r="M33" i="218"/>
  <c r="G33" i="218"/>
  <c r="L58" i="218"/>
  <c r="F58" i="218"/>
  <c r="R58" i="218" s="1"/>
  <c r="K58" i="218"/>
  <c r="P58" i="218"/>
  <c r="J58" i="218"/>
  <c r="O58" i="218"/>
  <c r="I58" i="218"/>
  <c r="N58" i="218"/>
  <c r="H58" i="218"/>
  <c r="M58" i="218"/>
  <c r="G58" i="218"/>
  <c r="Q58" i="218" s="1"/>
  <c r="L13" i="218"/>
  <c r="F13" i="218"/>
  <c r="K13" i="218"/>
  <c r="P13" i="218"/>
  <c r="J13" i="218"/>
  <c r="O13" i="218"/>
  <c r="I13" i="218"/>
  <c r="N13" i="218"/>
  <c r="Q13" i="218" s="1"/>
  <c r="H13" i="218"/>
  <c r="M13" i="218"/>
  <c r="G13" i="218"/>
  <c r="F36" i="218"/>
  <c r="F91" i="218"/>
  <c r="N17" i="218"/>
  <c r="H17" i="218"/>
  <c r="M17" i="218"/>
  <c r="G17" i="218"/>
  <c r="L17" i="218"/>
  <c r="F17" i="218"/>
  <c r="K17" i="218"/>
  <c r="Q17" i="218" s="1"/>
  <c r="P17" i="218"/>
  <c r="J17" i="218"/>
  <c r="O17" i="218"/>
  <c r="I17" i="218"/>
  <c r="D95" i="218"/>
  <c r="K10" i="218"/>
  <c r="P10" i="218"/>
  <c r="J10" i="218"/>
  <c r="O10" i="218"/>
  <c r="I10" i="218"/>
  <c r="N10" i="218"/>
  <c r="H10" i="218"/>
  <c r="M10" i="218"/>
  <c r="G10" i="218"/>
  <c r="L10" i="218"/>
  <c r="F10" i="218"/>
  <c r="D37" i="218"/>
  <c r="N26" i="218"/>
  <c r="F26" i="218"/>
  <c r="M26" i="218"/>
  <c r="K26" i="218"/>
  <c r="J26" i="218"/>
  <c r="P26" i="218"/>
  <c r="I26" i="218"/>
  <c r="O26" i="218"/>
  <c r="H26" i="218"/>
  <c r="H37" i="218" s="1"/>
  <c r="M3" i="218"/>
  <c r="G3" i="218"/>
  <c r="L3" i="218"/>
  <c r="F3" i="218"/>
  <c r="K3" i="218"/>
  <c r="D25" i="218"/>
  <c r="P3" i="218"/>
  <c r="J3" i="218"/>
  <c r="O3" i="218"/>
  <c r="I3" i="218"/>
  <c r="N3" i="218"/>
  <c r="H3" i="218"/>
  <c r="O8" i="218"/>
  <c r="I8" i="218"/>
  <c r="N8" i="218"/>
  <c r="H8" i="218"/>
  <c r="M8" i="218"/>
  <c r="G8" i="218"/>
  <c r="L8" i="218"/>
  <c r="F8" i="218"/>
  <c r="R8" i="218" s="1"/>
  <c r="Q8" i="218"/>
  <c r="K8" i="218"/>
  <c r="P8" i="218"/>
  <c r="J8" i="218"/>
  <c r="P16" i="218"/>
  <c r="J16" i="218"/>
  <c r="O16" i="218"/>
  <c r="I16" i="218"/>
  <c r="N16" i="218"/>
  <c r="H16" i="218"/>
  <c r="M16" i="218"/>
  <c r="G16" i="218"/>
  <c r="L16" i="218"/>
  <c r="F16" i="218"/>
  <c r="Q16" i="218" s="1"/>
  <c r="R16" i="218" s="1"/>
  <c r="K16" i="218"/>
  <c r="P59" i="218"/>
  <c r="J59" i="218"/>
  <c r="O59" i="218"/>
  <c r="I59" i="218"/>
  <c r="N59" i="218"/>
  <c r="H59" i="218"/>
  <c r="M59" i="218"/>
  <c r="G59" i="218"/>
  <c r="L59" i="218"/>
  <c r="F59" i="218"/>
  <c r="Q59" i="218" s="1"/>
  <c r="K59" i="218"/>
  <c r="H78" i="218"/>
  <c r="N78" i="218" s="1"/>
  <c r="R78" i="218" s="1"/>
  <c r="D88" i="218"/>
  <c r="F89" i="218"/>
  <c r="N57" i="218"/>
  <c r="H57" i="218"/>
  <c r="M57" i="218"/>
  <c r="G57" i="218"/>
  <c r="L57" i="218"/>
  <c r="F57" i="218"/>
  <c r="K57" i="218"/>
  <c r="P57" i="218"/>
  <c r="J57" i="218"/>
  <c r="O57" i="218"/>
  <c r="I57" i="218"/>
  <c r="J46" i="218"/>
  <c r="J47" i="218" s="1"/>
  <c r="F46" i="218"/>
  <c r="F47" i="218" s="1"/>
  <c r="D47" i="218"/>
  <c r="N46" i="218"/>
  <c r="N47" i="218" s="1"/>
  <c r="F81" i="218"/>
  <c r="R81" i="218" s="1"/>
  <c r="I42" i="218"/>
  <c r="I45" i="218" s="1"/>
  <c r="D45" i="218"/>
  <c r="R42" i="218"/>
  <c r="L74" i="218"/>
  <c r="F74" i="218"/>
  <c r="K74" i="218"/>
  <c r="J74" i="218"/>
  <c r="I74" i="218"/>
  <c r="H74" i="218"/>
  <c r="G74" i="218"/>
  <c r="M74" i="218" s="1"/>
  <c r="L50" i="218"/>
  <c r="F50" i="218"/>
  <c r="K50" i="218"/>
  <c r="J50" i="218"/>
  <c r="I50" i="218"/>
  <c r="H50" i="218"/>
  <c r="G50" i="218"/>
  <c r="M50" i="218" s="1"/>
  <c r="L12" i="218"/>
  <c r="F12" i="218"/>
  <c r="K12" i="218"/>
  <c r="J12" i="218"/>
  <c r="I12" i="218"/>
  <c r="O12" i="218" s="1"/>
  <c r="N12" i="218"/>
  <c r="H12" i="218"/>
  <c r="M12" i="218"/>
  <c r="G12" i="218"/>
  <c r="F69" i="218"/>
  <c r="R69" i="218" s="1"/>
  <c r="H75" i="218"/>
  <c r="G75" i="218"/>
  <c r="L75" i="218"/>
  <c r="F75" i="218"/>
  <c r="M75" i="218" s="1"/>
  <c r="K75" i="218"/>
  <c r="J75" i="218"/>
  <c r="I75" i="218"/>
  <c r="H68" i="218"/>
  <c r="R68" i="218" s="1"/>
  <c r="K7" i="218"/>
  <c r="P7" i="218"/>
  <c r="J7" i="218"/>
  <c r="O7" i="218"/>
  <c r="I7" i="218"/>
  <c r="N7" i="218"/>
  <c r="H7" i="218"/>
  <c r="M7" i="218"/>
  <c r="G7" i="218"/>
  <c r="L7" i="218"/>
  <c r="F7" i="218"/>
  <c r="F24" i="218"/>
  <c r="L24" i="218"/>
  <c r="R24" i="218" s="1"/>
  <c r="N32" i="218"/>
  <c r="H32" i="218"/>
  <c r="M32" i="218"/>
  <c r="G32" i="218"/>
  <c r="L32" i="218"/>
  <c r="F32" i="218"/>
  <c r="K32" i="218"/>
  <c r="Q32" i="218" s="1"/>
  <c r="P32" i="218"/>
  <c r="J32" i="218"/>
  <c r="O32" i="218"/>
  <c r="I32" i="218"/>
  <c r="O5" i="218"/>
  <c r="I5" i="218"/>
  <c r="N5" i="218"/>
  <c r="H5" i="218"/>
  <c r="M5" i="218"/>
  <c r="G5" i="218"/>
  <c r="L5" i="218"/>
  <c r="F5" i="218"/>
  <c r="K5" i="218"/>
  <c r="P5" i="218"/>
  <c r="J5" i="218"/>
  <c r="P14" i="218"/>
  <c r="J14" i="218"/>
  <c r="O14" i="218"/>
  <c r="I14" i="218"/>
  <c r="N14" i="218"/>
  <c r="H14" i="218"/>
  <c r="R14" i="218" s="1"/>
  <c r="M14" i="218"/>
  <c r="G14" i="218"/>
  <c r="L14" i="218"/>
  <c r="F14" i="218"/>
  <c r="K14" i="218"/>
  <c r="Q14" i="218" s="1"/>
  <c r="P62" i="218"/>
  <c r="J62" i="218"/>
  <c r="O62" i="218"/>
  <c r="I62" i="218"/>
  <c r="N62" i="218"/>
  <c r="H62" i="218"/>
  <c r="M62" i="218"/>
  <c r="G62" i="218"/>
  <c r="L62" i="218"/>
  <c r="F62" i="218"/>
  <c r="R62" i="218" s="1"/>
  <c r="Q62" i="218"/>
  <c r="K62" i="218"/>
  <c r="R80" i="218"/>
  <c r="F80" i="218"/>
  <c r="D84" i="218"/>
  <c r="Q92" i="218"/>
  <c r="L92" i="218" s="1"/>
  <c r="R92" i="218" s="1"/>
  <c r="F61" i="218"/>
  <c r="R61" i="218" s="1"/>
  <c r="F83" i="218"/>
  <c r="R83" i="218" s="1"/>
  <c r="L44" i="218"/>
  <c r="L45" i="218" s="1"/>
  <c r="R16" i="217"/>
  <c r="R27" i="217"/>
  <c r="R9" i="217"/>
  <c r="J74" i="217"/>
  <c r="H74" i="217"/>
  <c r="G74" i="217"/>
  <c r="K74" i="217"/>
  <c r="I74" i="217"/>
  <c r="L74" i="217"/>
  <c r="F74" i="217"/>
  <c r="J26" i="217"/>
  <c r="I26" i="217"/>
  <c r="I37" i="217" s="1"/>
  <c r="M26" i="217"/>
  <c r="P26" i="217"/>
  <c r="H26" i="217"/>
  <c r="O26" i="217"/>
  <c r="F26" i="217"/>
  <c r="N26" i="217"/>
  <c r="D37" i="217"/>
  <c r="K26" i="217"/>
  <c r="L54" i="217"/>
  <c r="F54" i="217"/>
  <c r="Q54" i="217" s="1"/>
  <c r="O54" i="217"/>
  <c r="I54" i="217"/>
  <c r="P54" i="217"/>
  <c r="G54" i="217"/>
  <c r="N54" i="217"/>
  <c r="J54" i="217"/>
  <c r="M54" i="217"/>
  <c r="K54" i="217"/>
  <c r="H54" i="217"/>
  <c r="H96" i="217"/>
  <c r="N59" i="217"/>
  <c r="H59" i="217"/>
  <c r="K59" i="217"/>
  <c r="I59" i="217"/>
  <c r="P59" i="217"/>
  <c r="G59" i="217"/>
  <c r="O59" i="217"/>
  <c r="F59" i="217"/>
  <c r="M59" i="217"/>
  <c r="Q59" i="217" s="1"/>
  <c r="L59" i="217"/>
  <c r="J59" i="217"/>
  <c r="H78" i="217"/>
  <c r="G94" i="217"/>
  <c r="K94" i="217"/>
  <c r="J94" i="217"/>
  <c r="F94" i="217"/>
  <c r="L94" i="217"/>
  <c r="I94" i="217"/>
  <c r="H94" i="217"/>
  <c r="D77" i="217"/>
  <c r="R72" i="217"/>
  <c r="F72" i="217"/>
  <c r="R50" i="217"/>
  <c r="R13" i="217"/>
  <c r="Q10" i="217"/>
  <c r="I67" i="217"/>
  <c r="L67" i="217"/>
  <c r="F67" i="217"/>
  <c r="M67" i="217" s="1"/>
  <c r="R67" i="217" s="1"/>
  <c r="K67" i="217"/>
  <c r="J67" i="217"/>
  <c r="H67" i="217"/>
  <c r="G67" i="217"/>
  <c r="H90" i="217"/>
  <c r="K31" i="217"/>
  <c r="R31" i="217" s="1"/>
  <c r="P31" i="217"/>
  <c r="I31" i="217"/>
  <c r="O31" i="217"/>
  <c r="G31" i="217"/>
  <c r="Q31" i="217" s="1"/>
  <c r="J31" i="217"/>
  <c r="N31" i="217"/>
  <c r="F31" i="217"/>
  <c r="M31" i="217"/>
  <c r="L31" i="217"/>
  <c r="H31" i="217"/>
  <c r="N62" i="217"/>
  <c r="H62" i="217"/>
  <c r="K62" i="217"/>
  <c r="I62" i="217"/>
  <c r="P62" i="217"/>
  <c r="G62" i="217"/>
  <c r="L62" i="217"/>
  <c r="J62" i="217"/>
  <c r="F62" i="217"/>
  <c r="Q62" i="217" s="1"/>
  <c r="O62" i="217"/>
  <c r="M62" i="217"/>
  <c r="F80" i="217"/>
  <c r="R80" i="217" s="1"/>
  <c r="D84" i="217"/>
  <c r="R81" i="217"/>
  <c r="F81" i="217"/>
  <c r="Q4" i="217"/>
  <c r="R4" i="217" s="1"/>
  <c r="Q55" i="217"/>
  <c r="R55" i="217" s="1"/>
  <c r="M51" i="217"/>
  <c r="R51" i="217" s="1"/>
  <c r="F63" i="217"/>
  <c r="L15" i="217"/>
  <c r="L25" i="217" s="1"/>
  <c r="L48" i="217" s="1"/>
  <c r="F15" i="217"/>
  <c r="F25" i="217" s="1"/>
  <c r="L36" i="217"/>
  <c r="R36" i="217" s="1"/>
  <c r="F36" i="217"/>
  <c r="R64" i="217"/>
  <c r="F64" i="217"/>
  <c r="F82" i="217"/>
  <c r="R82" i="217" s="1"/>
  <c r="F61" i="217"/>
  <c r="R61" i="217" s="1"/>
  <c r="R83" i="217"/>
  <c r="F83" i="217"/>
  <c r="R44" i="217"/>
  <c r="Q57" i="217"/>
  <c r="R57" i="217" s="1"/>
  <c r="Q6" i="217"/>
  <c r="R6" i="217" s="1"/>
  <c r="M75" i="217"/>
  <c r="R75" i="217" s="1"/>
  <c r="Q9" i="217"/>
  <c r="Q5" i="217"/>
  <c r="R5" i="217" s="1"/>
  <c r="K17" i="217"/>
  <c r="K25" i="217" s="1"/>
  <c r="L17" i="217"/>
  <c r="N17" i="217"/>
  <c r="N25" i="217" s="1"/>
  <c r="J17" i="217"/>
  <c r="J25" i="217" s="1"/>
  <c r="P17" i="217"/>
  <c r="P25" i="217" s="1"/>
  <c r="I17" i="217"/>
  <c r="I25" i="217" s="1"/>
  <c r="I48" i="217" s="1"/>
  <c r="O17" i="217"/>
  <c r="H17" i="217"/>
  <c r="H25" i="217" s="1"/>
  <c r="F17" i="217"/>
  <c r="Q17" i="217" s="1"/>
  <c r="M17" i="217"/>
  <c r="M25" i="217" s="1"/>
  <c r="G17" i="217"/>
  <c r="G25" i="217" s="1"/>
  <c r="H49" i="217"/>
  <c r="D71" i="217"/>
  <c r="K49" i="217"/>
  <c r="L49" i="217"/>
  <c r="J49" i="217"/>
  <c r="F49" i="217"/>
  <c r="M49" i="217" s="1"/>
  <c r="I49" i="217"/>
  <c r="G49" i="217"/>
  <c r="R69" i="217"/>
  <c r="F69" i="217"/>
  <c r="O95" i="217"/>
  <c r="I95" i="217"/>
  <c r="M95" i="217"/>
  <c r="G95" i="217"/>
  <c r="L95" i="217"/>
  <c r="F95" i="217"/>
  <c r="H95" i="217"/>
  <c r="K95" i="217"/>
  <c r="P95" i="217"/>
  <c r="N95" i="217"/>
  <c r="J95" i="217"/>
  <c r="K65" i="217"/>
  <c r="H65" i="217"/>
  <c r="F65" i="217"/>
  <c r="M65" i="217" s="1"/>
  <c r="I65" i="217"/>
  <c r="L65" i="217"/>
  <c r="J65" i="217"/>
  <c r="G65" i="217"/>
  <c r="F91" i="217"/>
  <c r="L91" i="217" s="1"/>
  <c r="R91" i="217" s="1"/>
  <c r="R10" i="217"/>
  <c r="R53" i="217"/>
  <c r="Q14" i="217"/>
  <c r="R14" i="217" s="1"/>
  <c r="K29" i="217"/>
  <c r="L29" i="217"/>
  <c r="L37" i="217" s="1"/>
  <c r="N29" i="217"/>
  <c r="G29" i="217"/>
  <c r="G37" i="217" s="1"/>
  <c r="J29" i="217"/>
  <c r="P29" i="217"/>
  <c r="I29" i="217"/>
  <c r="O29" i="217"/>
  <c r="H29" i="217"/>
  <c r="F29" i="217"/>
  <c r="Q29" i="217" s="1"/>
  <c r="M29" i="217"/>
  <c r="P58" i="217"/>
  <c r="J58" i="217"/>
  <c r="M58" i="217"/>
  <c r="G58" i="217"/>
  <c r="R58" i="217" s="1"/>
  <c r="N58" i="217"/>
  <c r="L58" i="217"/>
  <c r="O58" i="217"/>
  <c r="H58" i="217"/>
  <c r="K58" i="217"/>
  <c r="I58" i="217"/>
  <c r="F58" i="217"/>
  <c r="Q58" i="217" s="1"/>
  <c r="H52" i="217"/>
  <c r="K52" i="217"/>
  <c r="I52" i="217"/>
  <c r="G52" i="217"/>
  <c r="L52" i="217"/>
  <c r="J52" i="217"/>
  <c r="F52" i="217"/>
  <c r="H73" i="217"/>
  <c r="L73" i="217"/>
  <c r="F73" i="217"/>
  <c r="K73" i="217"/>
  <c r="K77" i="217" s="1"/>
  <c r="I73" i="217"/>
  <c r="G73" i="217"/>
  <c r="J73" i="217"/>
  <c r="D88" i="217"/>
  <c r="F89" i="217"/>
  <c r="H68" i="217"/>
  <c r="R68" i="217"/>
  <c r="O25" i="217"/>
  <c r="R42" i="217"/>
  <c r="I42" i="217"/>
  <c r="I45" i="217" s="1"/>
  <c r="D45" i="217"/>
  <c r="N46" i="217"/>
  <c r="N47" i="217" s="1"/>
  <c r="J46" i="217"/>
  <c r="J47" i="217" s="1"/>
  <c r="F46" i="217"/>
  <c r="F47" i="217" s="1"/>
  <c r="D47" i="217"/>
  <c r="R46" i="217"/>
  <c r="G66" i="217"/>
  <c r="J66" i="217"/>
  <c r="L66" i="217"/>
  <c r="H66" i="217"/>
  <c r="K66" i="217"/>
  <c r="M66" i="217" s="1"/>
  <c r="F66" i="217"/>
  <c r="R66" i="217" s="1"/>
  <c r="I66" i="217"/>
  <c r="N56" i="217"/>
  <c r="H56" i="217"/>
  <c r="K56" i="217"/>
  <c r="O56" i="217"/>
  <c r="F56" i="217"/>
  <c r="Q56" i="217" s="1"/>
  <c r="M56" i="217"/>
  <c r="P56" i="217"/>
  <c r="L56" i="217"/>
  <c r="I56" i="217"/>
  <c r="J56" i="217"/>
  <c r="G56" i="217"/>
  <c r="H76" i="217"/>
  <c r="L76" i="217"/>
  <c r="F76" i="217"/>
  <c r="M76" i="217" s="1"/>
  <c r="K76" i="217"/>
  <c r="J76" i="217"/>
  <c r="I76" i="217"/>
  <c r="G76" i="217"/>
  <c r="R76" i="217" s="1"/>
  <c r="Q92" i="217"/>
  <c r="L92" i="217" s="1"/>
  <c r="R92" i="217" s="1"/>
  <c r="F70" i="217"/>
  <c r="L70" i="217"/>
  <c r="R70" i="217" s="1"/>
  <c r="R3" i="217"/>
  <c r="R14" i="216"/>
  <c r="F15" i="216"/>
  <c r="R82" i="216"/>
  <c r="F82" i="216"/>
  <c r="H75" i="216"/>
  <c r="G75" i="216"/>
  <c r="M75" i="216" s="1"/>
  <c r="L75" i="216"/>
  <c r="F75" i="216"/>
  <c r="K75" i="216"/>
  <c r="J75" i="216"/>
  <c r="I75" i="216"/>
  <c r="J76" i="216"/>
  <c r="I76" i="216"/>
  <c r="H76" i="216"/>
  <c r="G76" i="216"/>
  <c r="L76" i="216"/>
  <c r="F76" i="216"/>
  <c r="K76" i="216"/>
  <c r="K67" i="216"/>
  <c r="J67" i="216"/>
  <c r="I67" i="216"/>
  <c r="H67" i="216"/>
  <c r="G67" i="216"/>
  <c r="F67" i="216"/>
  <c r="M67" i="216" s="1"/>
  <c r="L67" i="216"/>
  <c r="O5" i="216"/>
  <c r="I5" i="216"/>
  <c r="K5" i="216"/>
  <c r="N5" i="216"/>
  <c r="H5" i="216"/>
  <c r="M5" i="216"/>
  <c r="G5" i="216"/>
  <c r="Q5" i="216" s="1"/>
  <c r="L5" i="216"/>
  <c r="F5" i="216"/>
  <c r="R5" i="216" s="1"/>
  <c r="P5" i="216"/>
  <c r="J5" i="216"/>
  <c r="H78" i="216"/>
  <c r="N78" i="216" s="1"/>
  <c r="R78" i="216" s="1"/>
  <c r="H90" i="216"/>
  <c r="M90" i="216" s="1"/>
  <c r="R28" i="216"/>
  <c r="Q14" i="216"/>
  <c r="N29" i="216"/>
  <c r="H29" i="216"/>
  <c r="J29" i="216"/>
  <c r="M29" i="216"/>
  <c r="G29" i="216"/>
  <c r="Q29" i="216" s="1"/>
  <c r="L29" i="216"/>
  <c r="F29" i="216"/>
  <c r="P29" i="216"/>
  <c r="K29" i="216"/>
  <c r="O29" i="216"/>
  <c r="I29" i="216"/>
  <c r="M3" i="216"/>
  <c r="G3" i="216"/>
  <c r="O3" i="216"/>
  <c r="L3" i="216"/>
  <c r="F3" i="216"/>
  <c r="Q3" i="216" s="1"/>
  <c r="K3" i="216"/>
  <c r="D25" i="216"/>
  <c r="P3" i="216"/>
  <c r="J3" i="216"/>
  <c r="I3" i="216"/>
  <c r="H3" i="216"/>
  <c r="N3" i="216"/>
  <c r="K95" i="216"/>
  <c r="P95" i="216"/>
  <c r="J95" i="216"/>
  <c r="O95" i="216"/>
  <c r="I95" i="216"/>
  <c r="N95" i="216"/>
  <c r="H95" i="216"/>
  <c r="M95" i="216"/>
  <c r="G95" i="216"/>
  <c r="L95" i="216"/>
  <c r="F95" i="216"/>
  <c r="L30" i="216"/>
  <c r="F30" i="216"/>
  <c r="Q30" i="216" s="1"/>
  <c r="N30" i="216"/>
  <c r="K30" i="216"/>
  <c r="P30" i="216"/>
  <c r="J30" i="216"/>
  <c r="O30" i="216"/>
  <c r="I30" i="216"/>
  <c r="H30" i="216"/>
  <c r="M30" i="216"/>
  <c r="G30" i="216"/>
  <c r="K4" i="216"/>
  <c r="R4" i="216" s="1"/>
  <c r="P4" i="216"/>
  <c r="J4" i="216"/>
  <c r="G4" i="216"/>
  <c r="O4" i="216"/>
  <c r="I4" i="216"/>
  <c r="N4" i="216"/>
  <c r="H4" i="216"/>
  <c r="M4" i="216"/>
  <c r="L4" i="216"/>
  <c r="F4" i="216"/>
  <c r="Q4" i="216" s="1"/>
  <c r="I66" i="216"/>
  <c r="H66" i="216"/>
  <c r="G66" i="216"/>
  <c r="L66" i="216"/>
  <c r="F66" i="216"/>
  <c r="K66" i="216"/>
  <c r="J66" i="216"/>
  <c r="N54" i="216"/>
  <c r="H54" i="216"/>
  <c r="Q54" i="216" s="1"/>
  <c r="M54" i="216"/>
  <c r="G54" i="216"/>
  <c r="L54" i="216"/>
  <c r="F54" i="216"/>
  <c r="K54" i="216"/>
  <c r="P54" i="216"/>
  <c r="J54" i="216"/>
  <c r="O54" i="216"/>
  <c r="I54" i="216"/>
  <c r="H96" i="216"/>
  <c r="M96" i="216" s="1"/>
  <c r="R96" i="216" s="1"/>
  <c r="D77" i="216"/>
  <c r="F72" i="216"/>
  <c r="L33" i="216"/>
  <c r="F33" i="216"/>
  <c r="Q33" i="216" s="1"/>
  <c r="K33" i="216"/>
  <c r="P33" i="216"/>
  <c r="J33" i="216"/>
  <c r="O33" i="216"/>
  <c r="I33" i="216"/>
  <c r="N33" i="216"/>
  <c r="H33" i="216"/>
  <c r="M33" i="216"/>
  <c r="G33" i="216"/>
  <c r="L58" i="216"/>
  <c r="F58" i="216"/>
  <c r="K58" i="216"/>
  <c r="P58" i="216"/>
  <c r="J58" i="216"/>
  <c r="O58" i="216"/>
  <c r="I58" i="216"/>
  <c r="N58" i="216"/>
  <c r="H58" i="216"/>
  <c r="G58" i="216"/>
  <c r="Q58" i="216" s="1"/>
  <c r="M58" i="216"/>
  <c r="J49" i="216"/>
  <c r="I49" i="216"/>
  <c r="H49" i="216"/>
  <c r="G49" i="216"/>
  <c r="D71" i="216"/>
  <c r="L49" i="216"/>
  <c r="F49" i="216"/>
  <c r="K49" i="216"/>
  <c r="H68" i="216"/>
  <c r="R68" i="216" s="1"/>
  <c r="N17" i="216"/>
  <c r="H17" i="216"/>
  <c r="J17" i="216"/>
  <c r="M17" i="216"/>
  <c r="R17" i="216" s="1"/>
  <c r="G17" i="216"/>
  <c r="L17" i="216"/>
  <c r="F17" i="216"/>
  <c r="P17" i="216"/>
  <c r="Q17" i="216"/>
  <c r="K17" i="216"/>
  <c r="O17" i="216"/>
  <c r="I17" i="216"/>
  <c r="L27" i="216"/>
  <c r="F27" i="216"/>
  <c r="Q27" i="216" s="1"/>
  <c r="K27" i="216"/>
  <c r="N27" i="216"/>
  <c r="P27" i="216"/>
  <c r="J27" i="216"/>
  <c r="O27" i="216"/>
  <c r="I27" i="216"/>
  <c r="H27" i="216"/>
  <c r="G27" i="216"/>
  <c r="M27" i="216"/>
  <c r="H51" i="216"/>
  <c r="G51" i="216"/>
  <c r="L51" i="216"/>
  <c r="F51" i="216"/>
  <c r="M51" i="216" s="1"/>
  <c r="K51" i="216"/>
  <c r="J51" i="216"/>
  <c r="I51" i="216"/>
  <c r="P56" i="216"/>
  <c r="J56" i="216"/>
  <c r="O56" i="216"/>
  <c r="I56" i="216"/>
  <c r="Q56" i="216" s="1"/>
  <c r="N56" i="216"/>
  <c r="H56" i="216"/>
  <c r="M56" i="216"/>
  <c r="G56" i="216"/>
  <c r="L56" i="216"/>
  <c r="F56" i="216"/>
  <c r="K56" i="216"/>
  <c r="M6" i="216"/>
  <c r="G6" i="216"/>
  <c r="L6" i="216"/>
  <c r="F6" i="216"/>
  <c r="Q6" i="216" s="1"/>
  <c r="R6" i="216" s="1"/>
  <c r="K6" i="216"/>
  <c r="O6" i="216"/>
  <c r="P6" i="216"/>
  <c r="J6" i="216"/>
  <c r="I6" i="216"/>
  <c r="N6" i="216"/>
  <c r="H6" i="216"/>
  <c r="L12" i="216"/>
  <c r="F12" i="216"/>
  <c r="K12" i="216"/>
  <c r="J12" i="216"/>
  <c r="N12" i="216"/>
  <c r="I12" i="216"/>
  <c r="H12" i="216"/>
  <c r="M12" i="216"/>
  <c r="G12" i="216"/>
  <c r="F36" i="216"/>
  <c r="K7" i="216"/>
  <c r="G7" i="216"/>
  <c r="P7" i="216"/>
  <c r="J7" i="216"/>
  <c r="M7" i="216"/>
  <c r="O7" i="216"/>
  <c r="I7" i="216"/>
  <c r="N7" i="216"/>
  <c r="H7" i="216"/>
  <c r="L7" i="216"/>
  <c r="F7" i="216"/>
  <c r="Q7" i="216" s="1"/>
  <c r="D88" i="216"/>
  <c r="F89" i="216"/>
  <c r="N57" i="216"/>
  <c r="H57" i="216"/>
  <c r="M57" i="216"/>
  <c r="G57" i="216"/>
  <c r="L57" i="216"/>
  <c r="F57" i="216"/>
  <c r="Q57" i="216" s="1"/>
  <c r="K57" i="216"/>
  <c r="P57" i="216"/>
  <c r="J57" i="216"/>
  <c r="I57" i="216"/>
  <c r="O57" i="216"/>
  <c r="J46" i="216"/>
  <c r="J47" i="216" s="1"/>
  <c r="F46" i="216"/>
  <c r="F47" i="216" s="1"/>
  <c r="D47" i="216"/>
  <c r="N46" i="216"/>
  <c r="N47" i="216" s="1"/>
  <c r="R81" i="216"/>
  <c r="F81" i="216"/>
  <c r="I42" i="216"/>
  <c r="I45" i="216" s="1"/>
  <c r="D45" i="216"/>
  <c r="L74" i="216"/>
  <c r="F74" i="216"/>
  <c r="K74" i="216"/>
  <c r="J74" i="216"/>
  <c r="I74" i="216"/>
  <c r="H74" i="216"/>
  <c r="G74" i="216"/>
  <c r="D37" i="216"/>
  <c r="N26" i="216"/>
  <c r="F26" i="216"/>
  <c r="P26" i="216"/>
  <c r="M26" i="216"/>
  <c r="M37" i="216" s="1"/>
  <c r="K26" i="216"/>
  <c r="I26" i="216"/>
  <c r="J26" i="216"/>
  <c r="O26" i="216"/>
  <c r="O37" i="216" s="1"/>
  <c r="H26" i="216"/>
  <c r="O31" i="216"/>
  <c r="N31" i="216"/>
  <c r="J31" i="216"/>
  <c r="I31" i="216"/>
  <c r="L31" i="216"/>
  <c r="P31" i="216"/>
  <c r="H31" i="216"/>
  <c r="M31" i="216"/>
  <c r="G31" i="216"/>
  <c r="Q31" i="216" s="1"/>
  <c r="F31" i="216"/>
  <c r="K31" i="216"/>
  <c r="F69" i="216"/>
  <c r="R69" i="216" s="1"/>
  <c r="F43" i="216"/>
  <c r="F45" i="216" s="1"/>
  <c r="L55" i="216"/>
  <c r="F55" i="216"/>
  <c r="K55" i="216"/>
  <c r="P55" i="216"/>
  <c r="J55" i="216"/>
  <c r="O55" i="216"/>
  <c r="I55" i="216"/>
  <c r="N55" i="216"/>
  <c r="H55" i="216"/>
  <c r="G55" i="216"/>
  <c r="M55" i="216"/>
  <c r="O8" i="216"/>
  <c r="I8" i="216"/>
  <c r="N8" i="216"/>
  <c r="H8" i="216"/>
  <c r="M8" i="216"/>
  <c r="G8" i="216"/>
  <c r="K8" i="216"/>
  <c r="L8" i="216"/>
  <c r="F8" i="216"/>
  <c r="Q8" i="216" s="1"/>
  <c r="J8" i="216"/>
  <c r="P8" i="216"/>
  <c r="J52" i="216"/>
  <c r="I52" i="216"/>
  <c r="H52" i="216"/>
  <c r="G52" i="216"/>
  <c r="L52" i="216"/>
  <c r="F52" i="216"/>
  <c r="M52" i="216" s="1"/>
  <c r="K52" i="216"/>
  <c r="M9" i="216"/>
  <c r="G9" i="216"/>
  <c r="L9" i="216"/>
  <c r="F9" i="216"/>
  <c r="I9" i="216"/>
  <c r="K9" i="216"/>
  <c r="P9" i="216"/>
  <c r="J9" i="216"/>
  <c r="O9" i="216"/>
  <c r="N9" i="216"/>
  <c r="H9" i="216"/>
  <c r="L13" i="216"/>
  <c r="F13" i="216"/>
  <c r="N13" i="216"/>
  <c r="K13" i="216"/>
  <c r="H13" i="216"/>
  <c r="P13" i="216"/>
  <c r="J13" i="216"/>
  <c r="O13" i="216"/>
  <c r="I13" i="216"/>
  <c r="Q13" i="216" s="1"/>
  <c r="M13" i="216"/>
  <c r="G13" i="216"/>
  <c r="R80" i="216"/>
  <c r="F80" i="216"/>
  <c r="D84" i="216"/>
  <c r="K10" i="216"/>
  <c r="P10" i="216"/>
  <c r="J10" i="216"/>
  <c r="M10" i="216"/>
  <c r="O10" i="216"/>
  <c r="I10" i="216"/>
  <c r="G10" i="216"/>
  <c r="N10" i="216"/>
  <c r="H10" i="216"/>
  <c r="L10" i="216"/>
  <c r="F10" i="216"/>
  <c r="Q92" i="216"/>
  <c r="L92" i="216" s="1"/>
  <c r="R92" i="216" s="1"/>
  <c r="F61" i="216"/>
  <c r="R61" i="216" s="1"/>
  <c r="F83" i="216"/>
  <c r="R83" i="216" s="1"/>
  <c r="L44" i="216"/>
  <c r="L45" i="216" s="1"/>
  <c r="R44" i="216"/>
  <c r="F64" i="216"/>
  <c r="R64" i="216" s="1"/>
  <c r="L53" i="216"/>
  <c r="F53" i="216"/>
  <c r="K53" i="216"/>
  <c r="J53" i="216"/>
  <c r="I53" i="216"/>
  <c r="H53" i="216"/>
  <c r="G53" i="216"/>
  <c r="M53" i="216" s="1"/>
  <c r="Q16" i="216"/>
  <c r="R16" i="216" s="1"/>
  <c r="F70" i="216"/>
  <c r="L70" i="216" s="1"/>
  <c r="R70" i="216" s="1"/>
  <c r="J73" i="216"/>
  <c r="I73" i="216"/>
  <c r="H73" i="216"/>
  <c r="G73" i="216"/>
  <c r="G77" i="216" s="1"/>
  <c r="L73" i="216"/>
  <c r="F73" i="216"/>
  <c r="K73" i="216"/>
  <c r="P62" i="216"/>
  <c r="J62" i="216"/>
  <c r="O62" i="216"/>
  <c r="I62" i="216"/>
  <c r="N62" i="216"/>
  <c r="H62" i="216"/>
  <c r="M62" i="216"/>
  <c r="G62" i="216"/>
  <c r="L62" i="216"/>
  <c r="F62" i="216"/>
  <c r="Q62" i="216" s="1"/>
  <c r="K62" i="216"/>
  <c r="P59" i="216"/>
  <c r="J59" i="216"/>
  <c r="O59" i="216"/>
  <c r="I59" i="216"/>
  <c r="N59" i="216"/>
  <c r="H59" i="216"/>
  <c r="M59" i="216"/>
  <c r="G59" i="216"/>
  <c r="L59" i="216"/>
  <c r="F59" i="216"/>
  <c r="K59" i="216"/>
  <c r="F24" i="216"/>
  <c r="F11" i="216"/>
  <c r="R11" i="216" s="1"/>
  <c r="N32" i="216"/>
  <c r="H32" i="216"/>
  <c r="M32" i="216"/>
  <c r="G32" i="216"/>
  <c r="L32" i="216"/>
  <c r="F32" i="216"/>
  <c r="R32" i="216" s="1"/>
  <c r="Q32" i="216"/>
  <c r="K32" i="216"/>
  <c r="P32" i="216"/>
  <c r="J32" i="216"/>
  <c r="O32" i="216"/>
  <c r="I32" i="216"/>
  <c r="D94" i="216"/>
  <c r="N63" i="216"/>
  <c r="R63" i="216" s="1"/>
  <c r="F63" i="216"/>
  <c r="G65" i="216"/>
  <c r="L65" i="216"/>
  <c r="F65" i="216"/>
  <c r="M65" i="216" s="1"/>
  <c r="K65" i="216"/>
  <c r="J65" i="216"/>
  <c r="I65" i="216"/>
  <c r="H65" i="216"/>
  <c r="F91" i="216"/>
  <c r="L91" i="216" s="1"/>
  <c r="L50" i="216"/>
  <c r="F50" i="216"/>
  <c r="R50" i="216" s="1"/>
  <c r="K50" i="216"/>
  <c r="J50" i="216"/>
  <c r="I50" i="216"/>
  <c r="H50" i="216"/>
  <c r="G50" i="216"/>
  <c r="M50" i="216" s="1"/>
  <c r="R76" i="214"/>
  <c r="R9" i="214"/>
  <c r="R66" i="214"/>
  <c r="R56" i="214"/>
  <c r="R78" i="214"/>
  <c r="D88" i="214"/>
  <c r="F89" i="214"/>
  <c r="K17" i="214"/>
  <c r="P17" i="214"/>
  <c r="J17" i="214"/>
  <c r="O17" i="214"/>
  <c r="I17" i="214"/>
  <c r="N17" i="214"/>
  <c r="M17" i="214"/>
  <c r="L17" i="214"/>
  <c r="H17" i="214"/>
  <c r="G17" i="214"/>
  <c r="F17" i="214"/>
  <c r="F11" i="214"/>
  <c r="F25" i="214" s="1"/>
  <c r="F48" i="214" s="1"/>
  <c r="F36" i="214"/>
  <c r="L36" i="214" s="1"/>
  <c r="R36" i="214" s="1"/>
  <c r="N54" i="214"/>
  <c r="H54" i="214"/>
  <c r="M54" i="214"/>
  <c r="G54" i="214"/>
  <c r="L54" i="214"/>
  <c r="F54" i="214"/>
  <c r="R54" i="214" s="1"/>
  <c r="Q54" i="214"/>
  <c r="K54" i="214"/>
  <c r="J54" i="214"/>
  <c r="I54" i="214"/>
  <c r="P54" i="214"/>
  <c r="O54" i="214"/>
  <c r="H96" i="214"/>
  <c r="M96" i="214" s="1"/>
  <c r="R96" i="214" s="1"/>
  <c r="D77" i="214"/>
  <c r="F72" i="214"/>
  <c r="L33" i="214"/>
  <c r="F33" i="214"/>
  <c r="Q33" i="214" s="1"/>
  <c r="K33" i="214"/>
  <c r="P33" i="214"/>
  <c r="J33" i="214"/>
  <c r="R33" i="214" s="1"/>
  <c r="O33" i="214"/>
  <c r="I33" i="214"/>
  <c r="G33" i="214"/>
  <c r="M33" i="214"/>
  <c r="H33" i="214"/>
  <c r="N33" i="214"/>
  <c r="L58" i="214"/>
  <c r="F58" i="214"/>
  <c r="K58" i="214"/>
  <c r="P58" i="214"/>
  <c r="J58" i="214"/>
  <c r="O58" i="214"/>
  <c r="I58" i="214"/>
  <c r="H58" i="214"/>
  <c r="G58" i="214"/>
  <c r="Q58" i="214" s="1"/>
  <c r="M58" i="214"/>
  <c r="N58" i="214"/>
  <c r="K95" i="214"/>
  <c r="P95" i="214"/>
  <c r="J95" i="214"/>
  <c r="O95" i="214"/>
  <c r="I95" i="214"/>
  <c r="N95" i="214"/>
  <c r="H95" i="214"/>
  <c r="L95" i="214"/>
  <c r="M95" i="214"/>
  <c r="F95" i="214"/>
  <c r="Q95" i="214" s="1"/>
  <c r="G95" i="214"/>
  <c r="N25" i="214"/>
  <c r="N78" i="214"/>
  <c r="F15" i="214"/>
  <c r="L15" i="214" s="1"/>
  <c r="R15" i="214" s="1"/>
  <c r="L8" i="214"/>
  <c r="L25" i="214" s="1"/>
  <c r="F8" i="214"/>
  <c r="K8" i="214"/>
  <c r="P8" i="214"/>
  <c r="J8" i="214"/>
  <c r="I8" i="214"/>
  <c r="H8" i="214"/>
  <c r="G8" i="214"/>
  <c r="O8" i="214"/>
  <c r="N8" i="214"/>
  <c r="M8" i="214"/>
  <c r="M31" i="214"/>
  <c r="G31" i="214"/>
  <c r="L31" i="214"/>
  <c r="F31" i="214"/>
  <c r="K31" i="214"/>
  <c r="Q31" i="214" s="1"/>
  <c r="J31" i="214"/>
  <c r="N31" i="214"/>
  <c r="I31" i="214"/>
  <c r="H31" i="214"/>
  <c r="P31" i="214"/>
  <c r="O31" i="214"/>
  <c r="N57" i="214"/>
  <c r="H57" i="214"/>
  <c r="R57" i="214" s="1"/>
  <c r="M57" i="214"/>
  <c r="G57" i="214"/>
  <c r="L57" i="214"/>
  <c r="F57" i="214"/>
  <c r="K57" i="214"/>
  <c r="P57" i="214"/>
  <c r="O57" i="214"/>
  <c r="J57" i="214"/>
  <c r="Q57" i="214" s="1"/>
  <c r="I57" i="214"/>
  <c r="J46" i="214"/>
  <c r="J47" i="214" s="1"/>
  <c r="F46" i="214"/>
  <c r="F47" i="214" s="1"/>
  <c r="D47" i="214"/>
  <c r="N46" i="214"/>
  <c r="N47" i="214" s="1"/>
  <c r="F81" i="214"/>
  <c r="F84" i="214" s="1"/>
  <c r="I42" i="214"/>
  <c r="I45" i="214" s="1"/>
  <c r="D45" i="214"/>
  <c r="R42" i="214"/>
  <c r="L74" i="214"/>
  <c r="F74" i="214"/>
  <c r="K74" i="214"/>
  <c r="J74" i="214"/>
  <c r="I74" i="214"/>
  <c r="G74" i="214"/>
  <c r="H74" i="214"/>
  <c r="D84" i="214"/>
  <c r="Q26" i="214"/>
  <c r="Q30" i="214"/>
  <c r="R30" i="214" s="1"/>
  <c r="R3" i="214"/>
  <c r="L5" i="214"/>
  <c r="F5" i="214"/>
  <c r="K5" i="214"/>
  <c r="P5" i="214"/>
  <c r="J5" i="214"/>
  <c r="O5" i="214"/>
  <c r="N5" i="214"/>
  <c r="I5" i="214"/>
  <c r="Q5" i="214" s="1"/>
  <c r="M5" i="214"/>
  <c r="M25" i="214" s="1"/>
  <c r="M48" i="214" s="1"/>
  <c r="H5" i="214"/>
  <c r="G5" i="214"/>
  <c r="G25" i="214" s="1"/>
  <c r="M28" i="214"/>
  <c r="M37" i="214" s="1"/>
  <c r="G28" i="214"/>
  <c r="G37" i="214" s="1"/>
  <c r="L28" i="214"/>
  <c r="F28" i="214"/>
  <c r="Q28" i="214" s="1"/>
  <c r="K28" i="214"/>
  <c r="P28" i="214"/>
  <c r="H28" i="214"/>
  <c r="H37" i="214" s="1"/>
  <c r="O28" i="214"/>
  <c r="I28" i="214"/>
  <c r="I37" i="214" s="1"/>
  <c r="N28" i="214"/>
  <c r="N37" i="214" s="1"/>
  <c r="J28" i="214"/>
  <c r="J37" i="214" s="1"/>
  <c r="F61" i="214"/>
  <c r="R61" i="214" s="1"/>
  <c r="F83" i="214"/>
  <c r="R83" i="214" s="1"/>
  <c r="L44" i="214"/>
  <c r="L45" i="214" s="1"/>
  <c r="R44" i="214"/>
  <c r="F37" i="214"/>
  <c r="R10" i="214"/>
  <c r="Q4" i="214"/>
  <c r="D37" i="214"/>
  <c r="Q59" i="214"/>
  <c r="R59" i="214" s="1"/>
  <c r="R12" i="214"/>
  <c r="M16" i="214"/>
  <c r="G16" i="214"/>
  <c r="L16" i="214"/>
  <c r="F16" i="214"/>
  <c r="Q16" i="214" s="1"/>
  <c r="K16" i="214"/>
  <c r="P16" i="214"/>
  <c r="O16" i="214"/>
  <c r="O25" i="214" s="1"/>
  <c r="N16" i="214"/>
  <c r="J16" i="214"/>
  <c r="I16" i="214"/>
  <c r="H16" i="214"/>
  <c r="N63" i="214"/>
  <c r="F63" i="214"/>
  <c r="R63" i="214" s="1"/>
  <c r="G65" i="214"/>
  <c r="L65" i="214"/>
  <c r="F65" i="214"/>
  <c r="K65" i="214"/>
  <c r="J65" i="214"/>
  <c r="I65" i="214"/>
  <c r="M65" i="214" s="1"/>
  <c r="H65" i="214"/>
  <c r="F91" i="214"/>
  <c r="L91" i="214" s="1"/>
  <c r="L50" i="214"/>
  <c r="F50" i="214"/>
  <c r="K50" i="214"/>
  <c r="J50" i="214"/>
  <c r="I50" i="214"/>
  <c r="H50" i="214"/>
  <c r="G50" i="214"/>
  <c r="R62" i="214"/>
  <c r="J25" i="214"/>
  <c r="N32" i="214"/>
  <c r="H32" i="214"/>
  <c r="M32" i="214"/>
  <c r="G32" i="214"/>
  <c r="L32" i="214"/>
  <c r="K32" i="214"/>
  <c r="P32" i="214"/>
  <c r="O32" i="214"/>
  <c r="J32" i="214"/>
  <c r="I32" i="214"/>
  <c r="F32" i="214"/>
  <c r="Q32" i="214" s="1"/>
  <c r="J73" i="214"/>
  <c r="I73" i="214"/>
  <c r="H73" i="214"/>
  <c r="G73" i="214"/>
  <c r="F73" i="214"/>
  <c r="L73" i="214"/>
  <c r="K73" i="214"/>
  <c r="K77" i="214" s="1"/>
  <c r="Q92" i="214"/>
  <c r="M14" i="214"/>
  <c r="G14" i="214"/>
  <c r="L14" i="214"/>
  <c r="F14" i="214"/>
  <c r="Q14" i="214" s="1"/>
  <c r="K14" i="214"/>
  <c r="J14" i="214"/>
  <c r="I14" i="214"/>
  <c r="H14" i="214"/>
  <c r="P14" i="214"/>
  <c r="O14" i="214"/>
  <c r="N14" i="214"/>
  <c r="H75" i="214"/>
  <c r="G75" i="214"/>
  <c r="L75" i="214"/>
  <c r="F75" i="214"/>
  <c r="K75" i="214"/>
  <c r="J75" i="214"/>
  <c r="I75" i="214"/>
  <c r="R68" i="214"/>
  <c r="H68" i="214"/>
  <c r="L53" i="214"/>
  <c r="F53" i="214"/>
  <c r="R53" i="214" s="1"/>
  <c r="K53" i="214"/>
  <c r="J53" i="214"/>
  <c r="I53" i="214"/>
  <c r="G53" i="214"/>
  <c r="H53" i="214"/>
  <c r="M53" i="214"/>
  <c r="K67" i="214"/>
  <c r="J67" i="214"/>
  <c r="I67" i="214"/>
  <c r="H67" i="214"/>
  <c r="G67" i="214"/>
  <c r="F67" i="214"/>
  <c r="M67" i="214" s="1"/>
  <c r="L67" i="214"/>
  <c r="P25" i="214"/>
  <c r="P48" i="214" s="1"/>
  <c r="R26" i="214"/>
  <c r="D94" i="214"/>
  <c r="K29" i="214"/>
  <c r="P29" i="214"/>
  <c r="J29" i="214"/>
  <c r="O29" i="214"/>
  <c r="O37" i="214" s="1"/>
  <c r="I29" i="214"/>
  <c r="N29" i="214"/>
  <c r="F29" i="214"/>
  <c r="Q29" i="214" s="1"/>
  <c r="M29" i="214"/>
  <c r="L29" i="214"/>
  <c r="H29" i="214"/>
  <c r="G29" i="214"/>
  <c r="J49" i="214"/>
  <c r="I49" i="214"/>
  <c r="H49" i="214"/>
  <c r="G49" i="214"/>
  <c r="D71" i="214"/>
  <c r="F49" i="214"/>
  <c r="K49" i="214"/>
  <c r="M49" i="214" s="1"/>
  <c r="L49" i="214"/>
  <c r="H51" i="214"/>
  <c r="G51" i="214"/>
  <c r="L51" i="214"/>
  <c r="F51" i="214"/>
  <c r="M51" i="214" s="1"/>
  <c r="K51" i="214"/>
  <c r="R51" i="214" s="1"/>
  <c r="J51" i="214"/>
  <c r="I51" i="214"/>
  <c r="F70" i="214"/>
  <c r="L70" i="214" s="1"/>
  <c r="L55" i="214"/>
  <c r="F55" i="214"/>
  <c r="K55" i="214"/>
  <c r="P55" i="214"/>
  <c r="J55" i="214"/>
  <c r="O55" i="214"/>
  <c r="I55" i="214"/>
  <c r="N55" i="214"/>
  <c r="M55" i="214"/>
  <c r="H55" i="214"/>
  <c r="G55" i="214"/>
  <c r="Q55" i="214" s="1"/>
  <c r="H90" i="214"/>
  <c r="M90" i="214" s="1"/>
  <c r="R4" i="214"/>
  <c r="P37" i="214"/>
  <c r="H25" i="214"/>
  <c r="D25" i="214"/>
  <c r="R7" i="213"/>
  <c r="D84" i="213"/>
  <c r="F80" i="213"/>
  <c r="F84" i="213" s="1"/>
  <c r="L9" i="213"/>
  <c r="F9" i="213"/>
  <c r="R9" i="213" s="1"/>
  <c r="K9" i="213"/>
  <c r="N9" i="213"/>
  <c r="P9" i="213"/>
  <c r="J9" i="213"/>
  <c r="H9" i="213"/>
  <c r="O9" i="213"/>
  <c r="I9" i="213"/>
  <c r="M9" i="213"/>
  <c r="Q9" i="213" s="1"/>
  <c r="G9" i="213"/>
  <c r="O58" i="213"/>
  <c r="I58" i="213"/>
  <c r="P58" i="213"/>
  <c r="H58" i="213"/>
  <c r="N58" i="213"/>
  <c r="Q58" i="213" s="1"/>
  <c r="G58" i="213"/>
  <c r="M58" i="213"/>
  <c r="F58" i="213"/>
  <c r="R58" i="213" s="1"/>
  <c r="L58" i="213"/>
  <c r="K58" i="213"/>
  <c r="J58" i="213"/>
  <c r="F81" i="213"/>
  <c r="R81" i="213" s="1"/>
  <c r="H67" i="213"/>
  <c r="G67" i="213"/>
  <c r="F67" i="213"/>
  <c r="M67" i="213" s="1"/>
  <c r="L67" i="213"/>
  <c r="K67" i="213"/>
  <c r="J67" i="213"/>
  <c r="I67" i="213"/>
  <c r="K32" i="213"/>
  <c r="M32" i="213"/>
  <c r="F32" i="213"/>
  <c r="Q32" i="213" s="1"/>
  <c r="L32" i="213"/>
  <c r="J32" i="213"/>
  <c r="P32" i="213"/>
  <c r="I32" i="213"/>
  <c r="O32" i="213"/>
  <c r="N32" i="213"/>
  <c r="H32" i="213"/>
  <c r="G32" i="213"/>
  <c r="F70" i="213"/>
  <c r="L70" i="213" s="1"/>
  <c r="R70" i="213" s="1"/>
  <c r="M62" i="213"/>
  <c r="G62" i="213"/>
  <c r="L62" i="213"/>
  <c r="K62" i="213"/>
  <c r="J62" i="213"/>
  <c r="P62" i="213"/>
  <c r="I62" i="213"/>
  <c r="H62" i="213"/>
  <c r="R62" i="213" s="1"/>
  <c r="N62" i="213"/>
  <c r="F62" i="213"/>
  <c r="Q62" i="213" s="1"/>
  <c r="O62" i="213"/>
  <c r="K57" i="213"/>
  <c r="O57" i="213"/>
  <c r="H57" i="213"/>
  <c r="N57" i="213"/>
  <c r="G57" i="213"/>
  <c r="Q57" i="213" s="1"/>
  <c r="M57" i="213"/>
  <c r="F57" i="213"/>
  <c r="L57" i="213"/>
  <c r="J57" i="213"/>
  <c r="I57" i="213"/>
  <c r="P57" i="213"/>
  <c r="H90" i="213"/>
  <c r="F11" i="213"/>
  <c r="R11" i="213" s="1"/>
  <c r="N31" i="213"/>
  <c r="H31" i="213"/>
  <c r="M31" i="213"/>
  <c r="G31" i="213"/>
  <c r="L31" i="213"/>
  <c r="F31" i="213"/>
  <c r="Q31" i="213" s="1"/>
  <c r="K31" i="213"/>
  <c r="J31" i="213"/>
  <c r="P31" i="213"/>
  <c r="I31" i="213"/>
  <c r="O31" i="213"/>
  <c r="H78" i="213"/>
  <c r="N78" i="213" s="1"/>
  <c r="L74" i="213"/>
  <c r="I74" i="213"/>
  <c r="K74" i="213"/>
  <c r="J74" i="213"/>
  <c r="H74" i="213"/>
  <c r="G74" i="213"/>
  <c r="M74" i="213" s="1"/>
  <c r="R74" i="213" s="1"/>
  <c r="F74" i="213"/>
  <c r="L6" i="213"/>
  <c r="F6" i="213"/>
  <c r="R6" i="213" s="1"/>
  <c r="N6" i="213"/>
  <c r="K6" i="213"/>
  <c r="H6" i="213"/>
  <c r="P6" i="213"/>
  <c r="J6" i="213"/>
  <c r="O6" i="213"/>
  <c r="I6" i="213"/>
  <c r="Q6" i="213" s="1"/>
  <c r="M6" i="213"/>
  <c r="G6" i="213"/>
  <c r="F15" i="213"/>
  <c r="L15" i="213" s="1"/>
  <c r="M59" i="213"/>
  <c r="R59" i="213" s="1"/>
  <c r="G59" i="213"/>
  <c r="P59" i="213"/>
  <c r="I59" i="213"/>
  <c r="O59" i="213"/>
  <c r="H59" i="213"/>
  <c r="N59" i="213"/>
  <c r="F59" i="213"/>
  <c r="L59" i="213"/>
  <c r="K59" i="213"/>
  <c r="J59" i="213"/>
  <c r="Q59" i="213"/>
  <c r="F91" i="213"/>
  <c r="L91" i="213" s="1"/>
  <c r="D88" i="213"/>
  <c r="F89" i="213"/>
  <c r="L89" i="213" s="1"/>
  <c r="R89" i="213" s="1"/>
  <c r="O33" i="213"/>
  <c r="I33" i="213"/>
  <c r="M33" i="213"/>
  <c r="F33" i="213"/>
  <c r="L33" i="213"/>
  <c r="K33" i="213"/>
  <c r="J33" i="213"/>
  <c r="P33" i="213"/>
  <c r="H33" i="213"/>
  <c r="N33" i="213"/>
  <c r="G33" i="213"/>
  <c r="G73" i="213"/>
  <c r="F73" i="213"/>
  <c r="M73" i="213" s="1"/>
  <c r="L73" i="213"/>
  <c r="K73" i="213"/>
  <c r="J73" i="213"/>
  <c r="I73" i="213"/>
  <c r="H73" i="213"/>
  <c r="R68" i="213"/>
  <c r="H68" i="213"/>
  <c r="N8" i="213"/>
  <c r="H8" i="213"/>
  <c r="J8" i="213"/>
  <c r="M8" i="213"/>
  <c r="G8" i="213"/>
  <c r="L8" i="213"/>
  <c r="F8" i="213"/>
  <c r="K8" i="213"/>
  <c r="P8" i="213"/>
  <c r="O8" i="213"/>
  <c r="I8" i="213"/>
  <c r="F24" i="213"/>
  <c r="M56" i="213"/>
  <c r="G56" i="213"/>
  <c r="O56" i="213"/>
  <c r="H56" i="213"/>
  <c r="N56" i="213"/>
  <c r="F56" i="213"/>
  <c r="R56" i="213" s="1"/>
  <c r="L56" i="213"/>
  <c r="K56" i="213"/>
  <c r="J56" i="213"/>
  <c r="I56" i="213"/>
  <c r="Q56" i="213"/>
  <c r="P56" i="213"/>
  <c r="J65" i="213"/>
  <c r="F65" i="213"/>
  <c r="M65" i="213" s="1"/>
  <c r="L65" i="213"/>
  <c r="K65" i="213"/>
  <c r="R65" i="213" s="1"/>
  <c r="I65" i="213"/>
  <c r="H65" i="213"/>
  <c r="G65" i="213"/>
  <c r="K54" i="213"/>
  <c r="N54" i="213"/>
  <c r="G54" i="213"/>
  <c r="M54" i="213"/>
  <c r="F54" i="213"/>
  <c r="Q54" i="213" s="1"/>
  <c r="L54" i="213"/>
  <c r="J54" i="213"/>
  <c r="I54" i="213"/>
  <c r="H54" i="213"/>
  <c r="O54" i="213"/>
  <c r="P54" i="213"/>
  <c r="P27" i="213"/>
  <c r="J27" i="213"/>
  <c r="O27" i="213"/>
  <c r="I27" i="213"/>
  <c r="N27" i="213"/>
  <c r="H27" i="213"/>
  <c r="M27" i="213"/>
  <c r="G27" i="213"/>
  <c r="L27" i="213"/>
  <c r="K27" i="213"/>
  <c r="F27" i="213"/>
  <c r="K95" i="213"/>
  <c r="N95" i="213"/>
  <c r="H95" i="213"/>
  <c r="M95" i="213"/>
  <c r="L95" i="213"/>
  <c r="J95" i="213"/>
  <c r="I95" i="213"/>
  <c r="F95" i="213"/>
  <c r="Q95" i="213" s="1"/>
  <c r="P95" i="213"/>
  <c r="G95" i="213"/>
  <c r="O95" i="213"/>
  <c r="F83" i="213"/>
  <c r="R83" i="213" s="1"/>
  <c r="K13" i="213"/>
  <c r="P13" i="213"/>
  <c r="J13" i="213"/>
  <c r="L13" i="213"/>
  <c r="O13" i="213"/>
  <c r="I13" i="213"/>
  <c r="G13" i="213"/>
  <c r="F13" i="213"/>
  <c r="Q13" i="213" s="1"/>
  <c r="N13" i="213"/>
  <c r="H13" i="213"/>
  <c r="M13" i="213"/>
  <c r="I50" i="213"/>
  <c r="K50" i="213"/>
  <c r="J50" i="213"/>
  <c r="H50" i="213"/>
  <c r="G50" i="213"/>
  <c r="M50" i="213" s="1"/>
  <c r="F50" i="213"/>
  <c r="L50" i="213"/>
  <c r="D25" i="213"/>
  <c r="L3" i="213"/>
  <c r="F3" i="213"/>
  <c r="K3" i="213"/>
  <c r="P3" i="213"/>
  <c r="J3" i="213"/>
  <c r="N3" i="213"/>
  <c r="O3" i="213"/>
  <c r="I3" i="213"/>
  <c r="Q3" i="213" s="1"/>
  <c r="H3" i="213"/>
  <c r="M3" i="213"/>
  <c r="G3" i="213"/>
  <c r="I53" i="213"/>
  <c r="J53" i="213"/>
  <c r="H53" i="213"/>
  <c r="G53" i="213"/>
  <c r="F53" i="213"/>
  <c r="L53" i="213"/>
  <c r="K53" i="213"/>
  <c r="R61" i="213"/>
  <c r="F61" i="213"/>
  <c r="D94" i="213"/>
  <c r="L36" i="213"/>
  <c r="F36" i="213"/>
  <c r="R36" i="213"/>
  <c r="R82" i="213"/>
  <c r="F82" i="213"/>
  <c r="Q92" i="213"/>
  <c r="F63" i="213"/>
  <c r="N5" i="213"/>
  <c r="H5" i="213"/>
  <c r="J5" i="213"/>
  <c r="M5" i="213"/>
  <c r="Q5" i="213" s="1"/>
  <c r="G5" i="213"/>
  <c r="L5" i="213"/>
  <c r="F5" i="213"/>
  <c r="R5" i="213" s="1"/>
  <c r="P5" i="213"/>
  <c r="K5" i="213"/>
  <c r="I5" i="213"/>
  <c r="O5" i="213"/>
  <c r="Q4" i="213"/>
  <c r="R4" i="213" s="1"/>
  <c r="L66" i="213"/>
  <c r="F66" i="213"/>
  <c r="M66" i="213" s="1"/>
  <c r="J66" i="213"/>
  <c r="I66" i="213"/>
  <c r="H66" i="213"/>
  <c r="G66" i="213"/>
  <c r="K66" i="213"/>
  <c r="J76" i="213"/>
  <c r="G76" i="213"/>
  <c r="M76" i="213" s="1"/>
  <c r="I76" i="213"/>
  <c r="H76" i="213"/>
  <c r="F76" i="213"/>
  <c r="L76" i="213"/>
  <c r="K76" i="213"/>
  <c r="L29" i="213"/>
  <c r="F29" i="213"/>
  <c r="K29" i="213"/>
  <c r="P29" i="213"/>
  <c r="J29" i="213"/>
  <c r="O29" i="213"/>
  <c r="I29" i="213"/>
  <c r="G29" i="213"/>
  <c r="Q29" i="213" s="1"/>
  <c r="N29" i="213"/>
  <c r="M29" i="213"/>
  <c r="H29" i="213"/>
  <c r="G52" i="213"/>
  <c r="L52" i="213"/>
  <c r="K52" i="213"/>
  <c r="J52" i="213"/>
  <c r="I52" i="213"/>
  <c r="H52" i="213"/>
  <c r="M52" i="213" s="1"/>
  <c r="F52" i="213"/>
  <c r="R52" i="213" s="1"/>
  <c r="H96" i="213"/>
  <c r="M96" i="213" s="1"/>
  <c r="R96" i="213" s="1"/>
  <c r="K12" i="213"/>
  <c r="M12" i="213"/>
  <c r="J12" i="213"/>
  <c r="G12" i="213"/>
  <c r="I12" i="213"/>
  <c r="N12" i="213"/>
  <c r="H12" i="213"/>
  <c r="L12" i="213"/>
  <c r="F12" i="213"/>
  <c r="P30" i="213"/>
  <c r="J30" i="213"/>
  <c r="O30" i="213"/>
  <c r="I30" i="213"/>
  <c r="N30" i="213"/>
  <c r="H30" i="213"/>
  <c r="M30" i="213"/>
  <c r="G30" i="213"/>
  <c r="F30" i="213"/>
  <c r="L30" i="213"/>
  <c r="K30" i="213"/>
  <c r="O14" i="213"/>
  <c r="I14" i="213"/>
  <c r="K14" i="213"/>
  <c r="J14" i="213"/>
  <c r="N14" i="213"/>
  <c r="H14" i="213"/>
  <c r="P14" i="213"/>
  <c r="M14" i="213"/>
  <c r="G14" i="213"/>
  <c r="L14" i="213"/>
  <c r="F14" i="213"/>
  <c r="Q14" i="213" s="1"/>
  <c r="F43" i="213"/>
  <c r="F45" i="213" s="1"/>
  <c r="R43" i="213"/>
  <c r="F64" i="213"/>
  <c r="R64" i="213" s="1"/>
  <c r="L44" i="213"/>
  <c r="L45" i="213" s="1"/>
  <c r="I42" i="213"/>
  <c r="I45" i="213" s="1"/>
  <c r="D45" i="213"/>
  <c r="H75" i="213"/>
  <c r="K75" i="213"/>
  <c r="J75" i="213"/>
  <c r="I75" i="213"/>
  <c r="G75" i="213"/>
  <c r="F75" i="213"/>
  <c r="L75" i="213"/>
  <c r="Q10" i="213"/>
  <c r="R10" i="213" s="1"/>
  <c r="D77" i="213"/>
  <c r="F72" i="213"/>
  <c r="F77" i="213" s="1"/>
  <c r="K26" i="213"/>
  <c r="J26" i="213"/>
  <c r="P26" i="213"/>
  <c r="I26" i="213"/>
  <c r="I37" i="213" s="1"/>
  <c r="O26" i="213"/>
  <c r="H26" i="213"/>
  <c r="D37" i="213"/>
  <c r="F26" i="213"/>
  <c r="N26" i="213"/>
  <c r="M26" i="213"/>
  <c r="M37" i="213" s="1"/>
  <c r="N28" i="213"/>
  <c r="H28" i="213"/>
  <c r="M28" i="213"/>
  <c r="G28" i="213"/>
  <c r="L28" i="213"/>
  <c r="F28" i="213"/>
  <c r="Q28" i="213" s="1"/>
  <c r="K28" i="213"/>
  <c r="P28" i="213"/>
  <c r="O28" i="213"/>
  <c r="J28" i="213"/>
  <c r="I28" i="213"/>
  <c r="F69" i="213"/>
  <c r="R69" i="213" s="1"/>
  <c r="O55" i="213"/>
  <c r="I55" i="213"/>
  <c r="N55" i="213"/>
  <c r="G55" i="213"/>
  <c r="M55" i="213"/>
  <c r="F55" i="213"/>
  <c r="Q55" i="213" s="1"/>
  <c r="L55" i="213"/>
  <c r="K55" i="213"/>
  <c r="P55" i="213"/>
  <c r="J55" i="213"/>
  <c r="H55" i="213"/>
  <c r="L17" i="213"/>
  <c r="F17" i="213"/>
  <c r="K17" i="213"/>
  <c r="P17" i="213"/>
  <c r="J17" i="213"/>
  <c r="O17" i="213"/>
  <c r="I17" i="213"/>
  <c r="G17" i="213"/>
  <c r="Q17" i="213" s="1"/>
  <c r="N17" i="213"/>
  <c r="M17" i="213"/>
  <c r="H17" i="213"/>
  <c r="M49" i="213"/>
  <c r="G49" i="213"/>
  <c r="F49" i="213"/>
  <c r="L49" i="213"/>
  <c r="K49" i="213"/>
  <c r="D71" i="213"/>
  <c r="J49" i="213"/>
  <c r="I49" i="213"/>
  <c r="H49" i="213"/>
  <c r="D47" i="213"/>
  <c r="N46" i="213"/>
  <c r="N47" i="213" s="1"/>
  <c r="F46" i="213"/>
  <c r="F47" i="213" s="1"/>
  <c r="J46" i="213"/>
  <c r="J47" i="213" s="1"/>
  <c r="K51" i="213"/>
  <c r="H51" i="213"/>
  <c r="G51" i="213"/>
  <c r="F51" i="213"/>
  <c r="M51" i="213" s="1"/>
  <c r="L51" i="213"/>
  <c r="J51" i="213"/>
  <c r="I51" i="213"/>
  <c r="M16" i="213"/>
  <c r="P16" i="213"/>
  <c r="I16" i="213"/>
  <c r="K16" i="213"/>
  <c r="O16" i="213"/>
  <c r="H16" i="213"/>
  <c r="N16" i="213"/>
  <c r="G16" i="213"/>
  <c r="L16" i="213"/>
  <c r="F16" i="213"/>
  <c r="J16" i="213"/>
  <c r="P62" i="212"/>
  <c r="J62" i="212"/>
  <c r="M62" i="212"/>
  <c r="G62" i="212"/>
  <c r="I62" i="212"/>
  <c r="H62" i="212"/>
  <c r="O62" i="212"/>
  <c r="F62" i="212"/>
  <c r="N62" i="212"/>
  <c r="L62" i="212"/>
  <c r="K62" i="212"/>
  <c r="L58" i="212"/>
  <c r="F58" i="212"/>
  <c r="O58" i="212"/>
  <c r="I58" i="212"/>
  <c r="N58" i="212"/>
  <c r="M58" i="212"/>
  <c r="K58" i="212"/>
  <c r="J58" i="212"/>
  <c r="P58" i="212"/>
  <c r="H58" i="212"/>
  <c r="G58" i="212"/>
  <c r="J49" i="212"/>
  <c r="G49" i="212"/>
  <c r="L49" i="212"/>
  <c r="K49" i="212"/>
  <c r="I49" i="212"/>
  <c r="H49" i="212"/>
  <c r="M49" i="212" s="1"/>
  <c r="D71" i="212"/>
  <c r="F49" i="212"/>
  <c r="L74" i="212"/>
  <c r="F74" i="212"/>
  <c r="I74" i="212"/>
  <c r="K74" i="212"/>
  <c r="J74" i="212"/>
  <c r="H74" i="212"/>
  <c r="G74" i="212"/>
  <c r="R74" i="212" s="1"/>
  <c r="M74" i="212"/>
  <c r="F64" i="212"/>
  <c r="R64" i="212" s="1"/>
  <c r="M10" i="212"/>
  <c r="G10" i="212"/>
  <c r="O10" i="212"/>
  <c r="I10" i="212"/>
  <c r="L10" i="212"/>
  <c r="F10" i="212"/>
  <c r="Q10" i="212" s="1"/>
  <c r="K10" i="212"/>
  <c r="N10" i="212"/>
  <c r="P10" i="212"/>
  <c r="J10" i="212"/>
  <c r="H10" i="212"/>
  <c r="L50" i="212"/>
  <c r="F50" i="212"/>
  <c r="M50" i="212" s="1"/>
  <c r="R50" i="212" s="1"/>
  <c r="I50" i="212"/>
  <c r="K50" i="212"/>
  <c r="J50" i="212"/>
  <c r="H50" i="212"/>
  <c r="G50" i="212"/>
  <c r="F43" i="212"/>
  <c r="F45" i="212" s="1"/>
  <c r="N28" i="212"/>
  <c r="H28" i="212"/>
  <c r="M28" i="212"/>
  <c r="G28" i="212"/>
  <c r="L28" i="212"/>
  <c r="F28" i="212"/>
  <c r="K28" i="212"/>
  <c r="I28" i="212"/>
  <c r="O28" i="212"/>
  <c r="Q28" i="212" s="1"/>
  <c r="P28" i="212"/>
  <c r="J28" i="212"/>
  <c r="R69" i="212"/>
  <c r="F69" i="212"/>
  <c r="L53" i="212"/>
  <c r="F53" i="212"/>
  <c r="I53" i="212"/>
  <c r="H53" i="212"/>
  <c r="G53" i="212"/>
  <c r="J53" i="212"/>
  <c r="K53" i="212"/>
  <c r="O33" i="212"/>
  <c r="I33" i="212"/>
  <c r="M33" i="212"/>
  <c r="F33" i="212"/>
  <c r="L33" i="212"/>
  <c r="Q33" i="212" s="1"/>
  <c r="K33" i="212"/>
  <c r="J33" i="212"/>
  <c r="N33" i="212"/>
  <c r="P33" i="212"/>
  <c r="H33" i="212"/>
  <c r="G33" i="212"/>
  <c r="R33" i="212" s="1"/>
  <c r="R72" i="212"/>
  <c r="F72" i="212"/>
  <c r="D77" i="212"/>
  <c r="Q92" i="212"/>
  <c r="L92" i="212" s="1"/>
  <c r="R92" i="212" s="1"/>
  <c r="F63" i="212"/>
  <c r="N63" i="212" s="1"/>
  <c r="R63" i="212" s="1"/>
  <c r="R6" i="212"/>
  <c r="L24" i="212"/>
  <c r="R24" i="212" s="1"/>
  <c r="F11" i="212"/>
  <c r="R11" i="212" s="1"/>
  <c r="K32" i="212"/>
  <c r="M32" i="212"/>
  <c r="F32" i="212"/>
  <c r="L32" i="212"/>
  <c r="J32" i="212"/>
  <c r="P32" i="212"/>
  <c r="I32" i="212"/>
  <c r="G32" i="212"/>
  <c r="H32" i="212"/>
  <c r="N32" i="212"/>
  <c r="O32" i="212"/>
  <c r="K95" i="212"/>
  <c r="N95" i="212"/>
  <c r="H95" i="212"/>
  <c r="M95" i="212"/>
  <c r="L95" i="212"/>
  <c r="J95" i="212"/>
  <c r="I95" i="212"/>
  <c r="P95" i="212"/>
  <c r="G95" i="212"/>
  <c r="F95" i="212"/>
  <c r="Q95" i="212" s="1"/>
  <c r="O95" i="212"/>
  <c r="K8" i="212"/>
  <c r="M8" i="212"/>
  <c r="G8" i="212"/>
  <c r="P8" i="212"/>
  <c r="J8" i="212"/>
  <c r="O8" i="212"/>
  <c r="I8" i="212"/>
  <c r="L8" i="212"/>
  <c r="N8" i="212"/>
  <c r="H8" i="212"/>
  <c r="F8" i="212"/>
  <c r="Q8" i="212" s="1"/>
  <c r="Q9" i="212"/>
  <c r="R9" i="212" s="1"/>
  <c r="N31" i="212"/>
  <c r="H31" i="212"/>
  <c r="M31" i="212"/>
  <c r="G31" i="212"/>
  <c r="L31" i="212"/>
  <c r="F31" i="212"/>
  <c r="Q31" i="212" s="1"/>
  <c r="K31" i="212"/>
  <c r="P31" i="212"/>
  <c r="O31" i="212"/>
  <c r="J31" i="212"/>
  <c r="I31" i="212"/>
  <c r="J76" i="212"/>
  <c r="G76" i="212"/>
  <c r="I76" i="212"/>
  <c r="H76" i="212"/>
  <c r="F76" i="212"/>
  <c r="L76" i="212"/>
  <c r="K76" i="212"/>
  <c r="D88" i="212"/>
  <c r="F89" i="212"/>
  <c r="F36" i="212"/>
  <c r="L36" i="212" s="1"/>
  <c r="F82" i="212"/>
  <c r="R82" i="212" s="1"/>
  <c r="H75" i="212"/>
  <c r="K75" i="212"/>
  <c r="J75" i="212"/>
  <c r="I75" i="212"/>
  <c r="G75" i="212"/>
  <c r="M75" i="212" s="1"/>
  <c r="F75" i="212"/>
  <c r="L75" i="212"/>
  <c r="J73" i="212"/>
  <c r="J77" i="212" s="1"/>
  <c r="G73" i="212"/>
  <c r="L73" i="212"/>
  <c r="L77" i="212" s="1"/>
  <c r="K73" i="212"/>
  <c r="I73" i="212"/>
  <c r="I77" i="212" s="1"/>
  <c r="H73" i="212"/>
  <c r="H77" i="212" s="1"/>
  <c r="F73" i="212"/>
  <c r="M73" i="212" s="1"/>
  <c r="N14" i="212"/>
  <c r="H14" i="212"/>
  <c r="K14" i="212"/>
  <c r="J14" i="212"/>
  <c r="M14" i="212"/>
  <c r="L14" i="212"/>
  <c r="I14" i="212"/>
  <c r="P14" i="212"/>
  <c r="G14" i="212"/>
  <c r="O14" i="212"/>
  <c r="F14" i="212"/>
  <c r="G65" i="212"/>
  <c r="J65" i="212"/>
  <c r="F65" i="212"/>
  <c r="M65" i="212" s="1"/>
  <c r="L65" i="212"/>
  <c r="K65" i="212"/>
  <c r="I65" i="212"/>
  <c r="H65" i="212"/>
  <c r="K67" i="212"/>
  <c r="H67" i="212"/>
  <c r="L67" i="212"/>
  <c r="J67" i="212"/>
  <c r="I67" i="212"/>
  <c r="G67" i="212"/>
  <c r="F67" i="212"/>
  <c r="L55" i="212"/>
  <c r="F55" i="212"/>
  <c r="R55" i="212" s="1"/>
  <c r="O55" i="212"/>
  <c r="I55" i="212"/>
  <c r="K55" i="212"/>
  <c r="J55" i="212"/>
  <c r="Q55" i="212"/>
  <c r="H55" i="212"/>
  <c r="P55" i="212"/>
  <c r="G55" i="212"/>
  <c r="M55" i="212"/>
  <c r="N55" i="212"/>
  <c r="R44" i="212"/>
  <c r="L44" i="212"/>
  <c r="L45" i="212" s="1"/>
  <c r="I66" i="212"/>
  <c r="L66" i="212"/>
  <c r="F66" i="212"/>
  <c r="R66" i="212" s="1"/>
  <c r="M66" i="212"/>
  <c r="K66" i="212"/>
  <c r="J66" i="212"/>
  <c r="H66" i="212"/>
  <c r="G66" i="212"/>
  <c r="H90" i="212"/>
  <c r="M90" i="212" s="1"/>
  <c r="Q3" i="212"/>
  <c r="R83" i="212"/>
  <c r="F83" i="212"/>
  <c r="P27" i="212"/>
  <c r="P37" i="212" s="1"/>
  <c r="J27" i="212"/>
  <c r="O27" i="212"/>
  <c r="I27" i="212"/>
  <c r="N27" i="212"/>
  <c r="N37" i="212" s="1"/>
  <c r="H27" i="212"/>
  <c r="H37" i="212" s="1"/>
  <c r="M27" i="212"/>
  <c r="G27" i="212"/>
  <c r="K27" i="212"/>
  <c r="K37" i="212" s="1"/>
  <c r="F27" i="212"/>
  <c r="F37" i="212" s="1"/>
  <c r="L27" i="212"/>
  <c r="J52" i="212"/>
  <c r="G52" i="212"/>
  <c r="I52" i="212"/>
  <c r="H52" i="212"/>
  <c r="F52" i="212"/>
  <c r="M52" i="212" s="1"/>
  <c r="L52" i="212"/>
  <c r="K52" i="212"/>
  <c r="R81" i="212"/>
  <c r="F81" i="212"/>
  <c r="D94" i="212"/>
  <c r="I42" i="212"/>
  <c r="I45" i="212" s="1"/>
  <c r="D45" i="212"/>
  <c r="H51" i="212"/>
  <c r="K51" i="212"/>
  <c r="J51" i="212"/>
  <c r="I51" i="212"/>
  <c r="G51" i="212"/>
  <c r="F51" i="212"/>
  <c r="M51" i="212" s="1"/>
  <c r="L51" i="212"/>
  <c r="D84" i="212"/>
  <c r="F80" i="212"/>
  <c r="F84" i="212" s="1"/>
  <c r="M7" i="212"/>
  <c r="G7" i="212"/>
  <c r="Q7" i="212" s="1"/>
  <c r="I7" i="212"/>
  <c r="H7" i="212"/>
  <c r="L7" i="212"/>
  <c r="F7" i="212"/>
  <c r="O7" i="212"/>
  <c r="K7" i="212"/>
  <c r="N7" i="212"/>
  <c r="P7" i="212"/>
  <c r="J7" i="212"/>
  <c r="O37" i="212"/>
  <c r="R26" i="212"/>
  <c r="H68" i="212"/>
  <c r="R68" i="212" s="1"/>
  <c r="J12" i="212"/>
  <c r="M12" i="212"/>
  <c r="G12" i="212"/>
  <c r="I12" i="212"/>
  <c r="L12" i="212"/>
  <c r="H12" i="212"/>
  <c r="O12" i="212" s="1"/>
  <c r="K12" i="212"/>
  <c r="F12" i="212"/>
  <c r="N12" i="212"/>
  <c r="F15" i="212"/>
  <c r="L15" i="212" s="1"/>
  <c r="R15" i="212" s="1"/>
  <c r="L29" i="212"/>
  <c r="F29" i="212"/>
  <c r="K29" i="212"/>
  <c r="P29" i="212"/>
  <c r="J29" i="212"/>
  <c r="J37" i="212" s="1"/>
  <c r="O29" i="212"/>
  <c r="I29" i="212"/>
  <c r="M29" i="212"/>
  <c r="M37" i="212" s="1"/>
  <c r="H29" i="212"/>
  <c r="N29" i="212"/>
  <c r="G29" i="212"/>
  <c r="N57" i="212"/>
  <c r="H57" i="212"/>
  <c r="K57" i="212"/>
  <c r="J57" i="212"/>
  <c r="I57" i="212"/>
  <c r="P57" i="212"/>
  <c r="G57" i="212"/>
  <c r="Q57" i="212" s="1"/>
  <c r="O57" i="212"/>
  <c r="F57" i="212"/>
  <c r="R57" i="212" s="1"/>
  <c r="M57" i="212"/>
  <c r="L57" i="212"/>
  <c r="N16" i="212"/>
  <c r="H16" i="212"/>
  <c r="Q16" i="212" s="1"/>
  <c r="K16" i="212"/>
  <c r="J16" i="212"/>
  <c r="M16" i="212"/>
  <c r="L16" i="212"/>
  <c r="I16" i="212"/>
  <c r="P16" i="212"/>
  <c r="G16" i="212"/>
  <c r="O16" i="212"/>
  <c r="F16" i="212"/>
  <c r="L70" i="212"/>
  <c r="F70" i="212"/>
  <c r="R70" i="212" s="1"/>
  <c r="M4" i="212"/>
  <c r="G4" i="212"/>
  <c r="G25" i="212" s="1"/>
  <c r="L4" i="212"/>
  <c r="L25" i="212" s="1"/>
  <c r="F4" i="212"/>
  <c r="F25" i="212" s="1"/>
  <c r="O4" i="212"/>
  <c r="N4" i="212"/>
  <c r="N25" i="212" s="1"/>
  <c r="N48" i="212" s="1"/>
  <c r="H4" i="212"/>
  <c r="H25" i="212" s="1"/>
  <c r="H48" i="212" s="1"/>
  <c r="K4" i="212"/>
  <c r="I4" i="212"/>
  <c r="I25" i="212" s="1"/>
  <c r="I48" i="212" s="1"/>
  <c r="P4" i="212"/>
  <c r="J4" i="212"/>
  <c r="R30" i="212"/>
  <c r="H78" i="212"/>
  <c r="N78" i="212" s="1"/>
  <c r="R78" i="212" s="1"/>
  <c r="L17" i="212"/>
  <c r="F17" i="212"/>
  <c r="Q17" i="212" s="1"/>
  <c r="O17" i="212"/>
  <c r="I17" i="212"/>
  <c r="N17" i="212"/>
  <c r="H17" i="212"/>
  <c r="P17" i="212"/>
  <c r="M17" i="212"/>
  <c r="K17" i="212"/>
  <c r="J17" i="212"/>
  <c r="G17" i="212"/>
  <c r="K5" i="212"/>
  <c r="K25" i="212" s="1"/>
  <c r="P5" i="212"/>
  <c r="J5" i="212"/>
  <c r="M5" i="212"/>
  <c r="L5" i="212"/>
  <c r="O5" i="212"/>
  <c r="I5" i="212"/>
  <c r="G5" i="212"/>
  <c r="N5" i="212"/>
  <c r="H5" i="212"/>
  <c r="F5" i="212"/>
  <c r="P13" i="212"/>
  <c r="J13" i="212"/>
  <c r="M13" i="212"/>
  <c r="G13" i="212"/>
  <c r="O13" i="212"/>
  <c r="F13" i="212"/>
  <c r="I13" i="212"/>
  <c r="H13" i="212"/>
  <c r="N13" i="212"/>
  <c r="L13" i="212"/>
  <c r="K13" i="212"/>
  <c r="Q13" i="212"/>
  <c r="R13" i="212" s="1"/>
  <c r="P59" i="212"/>
  <c r="J59" i="212"/>
  <c r="M59" i="212"/>
  <c r="G59" i="212"/>
  <c r="I59" i="212"/>
  <c r="H59" i="212"/>
  <c r="O59" i="212"/>
  <c r="F59" i="212"/>
  <c r="N59" i="212"/>
  <c r="R59" i="212" s="1"/>
  <c r="L59" i="212"/>
  <c r="K59" i="212"/>
  <c r="Q59" i="212" s="1"/>
  <c r="F91" i="212"/>
  <c r="L91" i="212" s="1"/>
  <c r="P56" i="212"/>
  <c r="J56" i="212"/>
  <c r="M56" i="212"/>
  <c r="G56" i="212"/>
  <c r="O56" i="212"/>
  <c r="F56" i="212"/>
  <c r="N56" i="212"/>
  <c r="L56" i="212"/>
  <c r="K56" i="212"/>
  <c r="I56" i="212"/>
  <c r="H56" i="212"/>
  <c r="D47" i="212"/>
  <c r="N46" i="212"/>
  <c r="N47" i="212" s="1"/>
  <c r="J46" i="212"/>
  <c r="J47" i="212" s="1"/>
  <c r="F46" i="212"/>
  <c r="F47" i="212" s="1"/>
  <c r="N54" i="212"/>
  <c r="H54" i="212"/>
  <c r="K54" i="212"/>
  <c r="P54" i="212"/>
  <c r="G54" i="212"/>
  <c r="O54" i="212"/>
  <c r="O71" i="212" s="1"/>
  <c r="F54" i="212"/>
  <c r="Q54" i="212" s="1"/>
  <c r="M54" i="212"/>
  <c r="L54" i="212"/>
  <c r="J54" i="212"/>
  <c r="I54" i="212"/>
  <c r="H96" i="212"/>
  <c r="R96" i="212" s="1"/>
  <c r="M96" i="212"/>
  <c r="I37" i="212"/>
  <c r="F61" i="212"/>
  <c r="R61" i="212" s="1"/>
  <c r="R3" i="212"/>
  <c r="D37" i="212"/>
  <c r="D48" i="212" s="1"/>
  <c r="R16" i="211"/>
  <c r="P57" i="211"/>
  <c r="J57" i="211"/>
  <c r="N57" i="211"/>
  <c r="G57" i="211"/>
  <c r="L57" i="211"/>
  <c r="H57" i="211"/>
  <c r="F57" i="211"/>
  <c r="K57" i="211"/>
  <c r="O57" i="211"/>
  <c r="M57" i="211"/>
  <c r="I57" i="211"/>
  <c r="L76" i="211"/>
  <c r="F76" i="211"/>
  <c r="R76" i="211" s="1"/>
  <c r="K76" i="211"/>
  <c r="I76" i="211"/>
  <c r="H76" i="211"/>
  <c r="M76" i="211" s="1"/>
  <c r="G76" i="211"/>
  <c r="J76" i="211"/>
  <c r="D94" i="211"/>
  <c r="O30" i="211"/>
  <c r="I30" i="211"/>
  <c r="M30" i="211"/>
  <c r="F30" i="211"/>
  <c r="J30" i="211"/>
  <c r="G30" i="211"/>
  <c r="Q30" i="211" s="1"/>
  <c r="P30" i="211"/>
  <c r="N30" i="211"/>
  <c r="L30" i="211"/>
  <c r="H30" i="211"/>
  <c r="K30" i="211"/>
  <c r="K8" i="211"/>
  <c r="O8" i="211"/>
  <c r="H8" i="211"/>
  <c r="N8" i="211"/>
  <c r="G8" i="211"/>
  <c r="M8" i="211"/>
  <c r="F8" i="211"/>
  <c r="L8" i="211"/>
  <c r="J8" i="211"/>
  <c r="P8" i="211"/>
  <c r="I8" i="211"/>
  <c r="Q8" i="211" s="1"/>
  <c r="K95" i="211"/>
  <c r="M95" i="211"/>
  <c r="G95" i="211"/>
  <c r="I95" i="211"/>
  <c r="O95" i="211"/>
  <c r="J95" i="211"/>
  <c r="H95" i="211"/>
  <c r="F95" i="211"/>
  <c r="Q95" i="211" s="1"/>
  <c r="N95" i="211"/>
  <c r="P95" i="211"/>
  <c r="L95" i="211"/>
  <c r="N55" i="211"/>
  <c r="H55" i="211"/>
  <c r="M55" i="211"/>
  <c r="F55" i="211"/>
  <c r="R55" i="211" s="1"/>
  <c r="O55" i="211"/>
  <c r="J55" i="211"/>
  <c r="I55" i="211"/>
  <c r="L55" i="211"/>
  <c r="G55" i="211"/>
  <c r="Q55" i="211"/>
  <c r="P55" i="211"/>
  <c r="K55" i="211"/>
  <c r="L73" i="211"/>
  <c r="F73" i="211"/>
  <c r="I73" i="211"/>
  <c r="I77" i="211" s="1"/>
  <c r="K73" i="211"/>
  <c r="J73" i="211"/>
  <c r="H73" i="211"/>
  <c r="G73" i="211"/>
  <c r="G77" i="211" s="1"/>
  <c r="F89" i="211"/>
  <c r="L89" i="211" s="1"/>
  <c r="D88" i="211"/>
  <c r="F15" i="211"/>
  <c r="L15" i="211" s="1"/>
  <c r="H50" i="211"/>
  <c r="J50" i="211"/>
  <c r="G50" i="211"/>
  <c r="L50" i="211"/>
  <c r="K50" i="211"/>
  <c r="M50" i="211" s="1"/>
  <c r="I50" i="211"/>
  <c r="F50" i="211"/>
  <c r="R74" i="211"/>
  <c r="M4" i="211"/>
  <c r="G4" i="211"/>
  <c r="N4" i="211"/>
  <c r="F4" i="211"/>
  <c r="R4" i="211" s="1"/>
  <c r="L4" i="211"/>
  <c r="K4" i="211"/>
  <c r="Q4" i="211"/>
  <c r="J4" i="211"/>
  <c r="O4" i="211"/>
  <c r="I4" i="211"/>
  <c r="H4" i="211"/>
  <c r="P4" i="211"/>
  <c r="F36" i="211"/>
  <c r="F64" i="211"/>
  <c r="R64" i="211"/>
  <c r="Q26" i="211"/>
  <c r="R26" i="211" s="1"/>
  <c r="J26" i="211"/>
  <c r="K26" i="211"/>
  <c r="O26" i="211"/>
  <c r="F26" i="211"/>
  <c r="H26" i="211"/>
  <c r="D37" i="211"/>
  <c r="P26" i="211"/>
  <c r="N26" i="211"/>
  <c r="M26" i="211"/>
  <c r="I26" i="211"/>
  <c r="F11" i="211"/>
  <c r="R11" i="211" s="1"/>
  <c r="K12" i="211"/>
  <c r="N12" i="211"/>
  <c r="H12" i="211"/>
  <c r="L12" i="211"/>
  <c r="J12" i="211"/>
  <c r="I12" i="211"/>
  <c r="G12" i="211"/>
  <c r="M12" i="211"/>
  <c r="F12" i="211"/>
  <c r="O12" i="211" s="1"/>
  <c r="K29" i="211"/>
  <c r="M29" i="211"/>
  <c r="F29" i="211"/>
  <c r="Q29" i="211" s="1"/>
  <c r="P29" i="211"/>
  <c r="I29" i="211"/>
  <c r="J29" i="211"/>
  <c r="H29" i="211"/>
  <c r="G29" i="211"/>
  <c r="O29" i="211"/>
  <c r="N29" i="211"/>
  <c r="L29" i="211"/>
  <c r="F82" i="211"/>
  <c r="R82" i="211"/>
  <c r="Q92" i="211"/>
  <c r="M7" i="211"/>
  <c r="G7" i="211"/>
  <c r="Q7" i="211" s="1"/>
  <c r="O7" i="211"/>
  <c r="H7" i="211"/>
  <c r="R7" i="211" s="1"/>
  <c r="N7" i="211"/>
  <c r="F7" i="211"/>
  <c r="L7" i="211"/>
  <c r="K7" i="211"/>
  <c r="P7" i="211"/>
  <c r="J7" i="211"/>
  <c r="I7" i="211"/>
  <c r="D47" i="211"/>
  <c r="F46" i="211"/>
  <c r="F47" i="211" s="1"/>
  <c r="N46" i="211"/>
  <c r="N47" i="211" s="1"/>
  <c r="J46" i="211"/>
  <c r="J47" i="211" s="1"/>
  <c r="Q16" i="211"/>
  <c r="Q31" i="211"/>
  <c r="R31" i="211" s="1"/>
  <c r="D77" i="211"/>
  <c r="K13" i="211"/>
  <c r="N13" i="211"/>
  <c r="H13" i="211"/>
  <c r="I13" i="211"/>
  <c r="P13" i="211"/>
  <c r="G13" i="211"/>
  <c r="O13" i="211"/>
  <c r="F13" i="211"/>
  <c r="M13" i="211"/>
  <c r="L13" i="211"/>
  <c r="J13" i="211"/>
  <c r="F91" i="211"/>
  <c r="L91" i="211" s="1"/>
  <c r="R91" i="211" s="1"/>
  <c r="G67" i="211"/>
  <c r="F67" i="211"/>
  <c r="M67" i="211" s="1"/>
  <c r="K67" i="211"/>
  <c r="H67" i="211"/>
  <c r="J67" i="211"/>
  <c r="I67" i="211"/>
  <c r="L67" i="211"/>
  <c r="J75" i="211"/>
  <c r="G75" i="211"/>
  <c r="F75" i="211"/>
  <c r="F77" i="211" s="1"/>
  <c r="K75" i="211"/>
  <c r="I75" i="211"/>
  <c r="M75" i="211"/>
  <c r="L75" i="211"/>
  <c r="H75" i="211"/>
  <c r="D25" i="211"/>
  <c r="O3" i="211"/>
  <c r="I3" i="211"/>
  <c r="M3" i="211"/>
  <c r="M25" i="211" s="1"/>
  <c r="F3" i="211"/>
  <c r="L3" i="211"/>
  <c r="K3" i="211"/>
  <c r="J3" i="211"/>
  <c r="G3" i="211"/>
  <c r="P3" i="211"/>
  <c r="N3" i="211"/>
  <c r="H3" i="211"/>
  <c r="O27" i="211"/>
  <c r="I27" i="211"/>
  <c r="L27" i="211"/>
  <c r="P27" i="211"/>
  <c r="H27" i="211"/>
  <c r="F27" i="211"/>
  <c r="N27" i="211"/>
  <c r="M27" i="211"/>
  <c r="K27" i="211"/>
  <c r="J27" i="211"/>
  <c r="G27" i="211"/>
  <c r="F63" i="211"/>
  <c r="N63" i="211" s="1"/>
  <c r="R63" i="211" s="1"/>
  <c r="F81" i="211"/>
  <c r="R81" i="211" s="1"/>
  <c r="N58" i="211"/>
  <c r="H58" i="211"/>
  <c r="Q58" i="211" s="1"/>
  <c r="R58" i="211" s="1"/>
  <c r="O58" i="211"/>
  <c r="G58" i="211"/>
  <c r="P58" i="211"/>
  <c r="F58" i="211"/>
  <c r="K58" i="211"/>
  <c r="M58" i="211"/>
  <c r="J58" i="211"/>
  <c r="L58" i="211"/>
  <c r="I58" i="211"/>
  <c r="R51" i="211"/>
  <c r="H53" i="211"/>
  <c r="I53" i="211"/>
  <c r="L53" i="211"/>
  <c r="G53" i="211"/>
  <c r="F53" i="211"/>
  <c r="K53" i="211"/>
  <c r="J53" i="211"/>
  <c r="L59" i="211"/>
  <c r="F59" i="211"/>
  <c r="O59" i="211"/>
  <c r="H59" i="211"/>
  <c r="J59" i="211"/>
  <c r="N59" i="211"/>
  <c r="Q59" i="211"/>
  <c r="I59" i="211"/>
  <c r="P59" i="211"/>
  <c r="M59" i="211"/>
  <c r="K59" i="211"/>
  <c r="G59" i="211"/>
  <c r="R59" i="211" s="1"/>
  <c r="M28" i="211"/>
  <c r="G28" i="211"/>
  <c r="L28" i="211"/>
  <c r="P28" i="211"/>
  <c r="I28" i="211"/>
  <c r="N28" i="211"/>
  <c r="K28" i="211"/>
  <c r="J28" i="211"/>
  <c r="H28" i="211"/>
  <c r="O28" i="211"/>
  <c r="F28" i="211"/>
  <c r="Q28" i="211" s="1"/>
  <c r="F80" i="211"/>
  <c r="D84" i="211"/>
  <c r="R80" i="211"/>
  <c r="I65" i="211"/>
  <c r="L65" i="211"/>
  <c r="F65" i="211"/>
  <c r="J65" i="211"/>
  <c r="H65" i="211"/>
  <c r="K65" i="211"/>
  <c r="G65" i="211"/>
  <c r="M65" i="211" s="1"/>
  <c r="F43" i="211"/>
  <c r="F45" i="211" s="1"/>
  <c r="H90" i="211"/>
  <c r="Q33" i="211"/>
  <c r="R33" i="211" s="1"/>
  <c r="P32" i="211"/>
  <c r="J32" i="211"/>
  <c r="N32" i="211"/>
  <c r="G32" i="211"/>
  <c r="I32" i="211"/>
  <c r="M32" i="211"/>
  <c r="O32" i="211"/>
  <c r="L32" i="211"/>
  <c r="K32" i="211"/>
  <c r="H32" i="211"/>
  <c r="R32" i="211" s="1"/>
  <c r="Q32" i="211"/>
  <c r="F32" i="211"/>
  <c r="D71" i="211"/>
  <c r="L49" i="211"/>
  <c r="F49" i="211"/>
  <c r="I49" i="211"/>
  <c r="M49" i="211" s="1"/>
  <c r="H49" i="211"/>
  <c r="G49" i="211"/>
  <c r="K49" i="211"/>
  <c r="J49" i="211"/>
  <c r="O6" i="211"/>
  <c r="I6" i="211"/>
  <c r="N6" i="211"/>
  <c r="G6" i="211"/>
  <c r="M6" i="211"/>
  <c r="F6" i="211"/>
  <c r="Q6" i="211" s="1"/>
  <c r="L6" i="211"/>
  <c r="K6" i="211"/>
  <c r="H6" i="211"/>
  <c r="P6" i="211"/>
  <c r="J6" i="211"/>
  <c r="L56" i="211"/>
  <c r="F56" i="211"/>
  <c r="N56" i="211"/>
  <c r="G56" i="211"/>
  <c r="I56" i="211"/>
  <c r="M56" i="211"/>
  <c r="H56" i="211"/>
  <c r="P56" i="211"/>
  <c r="K56" i="211"/>
  <c r="O56" i="211"/>
  <c r="Q56" i="211" s="1"/>
  <c r="J56" i="211"/>
  <c r="D45" i="211"/>
  <c r="I42" i="211"/>
  <c r="I45" i="211" s="1"/>
  <c r="R42" i="211"/>
  <c r="H78" i="211"/>
  <c r="N78" i="211" s="1"/>
  <c r="R78" i="211" s="1"/>
  <c r="P54" i="211"/>
  <c r="J54" i="211"/>
  <c r="M54" i="211"/>
  <c r="F54" i="211"/>
  <c r="Q54" i="211" s="1"/>
  <c r="K54" i="211"/>
  <c r="R54" i="211" s="1"/>
  <c r="O54" i="211"/>
  <c r="G54" i="211"/>
  <c r="I54" i="211"/>
  <c r="H54" i="211"/>
  <c r="N54" i="211"/>
  <c r="L54" i="211"/>
  <c r="O9" i="211"/>
  <c r="I9" i="211"/>
  <c r="P9" i="211"/>
  <c r="H9" i="211"/>
  <c r="N9" i="211"/>
  <c r="G9" i="211"/>
  <c r="M9" i="211"/>
  <c r="F9" i="211"/>
  <c r="L9" i="211"/>
  <c r="J9" i="211"/>
  <c r="K9" i="211"/>
  <c r="R72" i="211"/>
  <c r="L44" i="211"/>
  <c r="L45" i="211" s="1"/>
  <c r="K5" i="211"/>
  <c r="N5" i="211"/>
  <c r="G5" i="211"/>
  <c r="M5" i="211"/>
  <c r="F5" i="211"/>
  <c r="Q5" i="211" s="1"/>
  <c r="L5" i="211"/>
  <c r="J5" i="211"/>
  <c r="I5" i="211"/>
  <c r="P5" i="211"/>
  <c r="O5" i="211"/>
  <c r="H5" i="211"/>
  <c r="L62" i="211"/>
  <c r="F62" i="211"/>
  <c r="K62" i="211"/>
  <c r="Q62" i="211"/>
  <c r="I62" i="211"/>
  <c r="N62" i="211"/>
  <c r="M62" i="211"/>
  <c r="P62" i="211"/>
  <c r="J62" i="211"/>
  <c r="H62" i="211"/>
  <c r="G62" i="211"/>
  <c r="R62" i="211" s="1"/>
  <c r="O62" i="211"/>
  <c r="L52" i="211"/>
  <c r="F52" i="211"/>
  <c r="M52" i="211" s="1"/>
  <c r="R52" i="211" s="1"/>
  <c r="K52" i="211"/>
  <c r="I52" i="211"/>
  <c r="H52" i="211"/>
  <c r="J52" i="211"/>
  <c r="G52" i="211"/>
  <c r="F83" i="211"/>
  <c r="R83" i="211" s="1"/>
  <c r="F70" i="211"/>
  <c r="L70" i="211" s="1"/>
  <c r="K66" i="211"/>
  <c r="I66" i="211"/>
  <c r="H66" i="211"/>
  <c r="G66" i="211"/>
  <c r="L66" i="211"/>
  <c r="F66" i="211"/>
  <c r="M66" i="211" s="1"/>
  <c r="J66" i="211"/>
  <c r="M17" i="211"/>
  <c r="G17" i="211"/>
  <c r="P17" i="211"/>
  <c r="J17" i="211"/>
  <c r="H17" i="211"/>
  <c r="O17" i="211"/>
  <c r="F17" i="211"/>
  <c r="Q17" i="211" s="1"/>
  <c r="N17" i="211"/>
  <c r="L17" i="211"/>
  <c r="K17" i="211"/>
  <c r="I17" i="211"/>
  <c r="P30" i="210"/>
  <c r="J30" i="210"/>
  <c r="N30" i="210"/>
  <c r="G30" i="210"/>
  <c r="M30" i="210"/>
  <c r="F30" i="210"/>
  <c r="K30" i="210"/>
  <c r="I30" i="210"/>
  <c r="O30" i="210"/>
  <c r="H30" i="210"/>
  <c r="L30" i="210"/>
  <c r="L56" i="210"/>
  <c r="F56" i="210"/>
  <c r="O56" i="210"/>
  <c r="H56" i="210"/>
  <c r="J56" i="210"/>
  <c r="I56" i="210"/>
  <c r="N56" i="210"/>
  <c r="P56" i="210"/>
  <c r="M56" i="210"/>
  <c r="K56" i="210"/>
  <c r="G56" i="210"/>
  <c r="P57" i="210"/>
  <c r="J57" i="210"/>
  <c r="O57" i="210"/>
  <c r="H57" i="210"/>
  <c r="M57" i="210"/>
  <c r="L57" i="210"/>
  <c r="I57" i="210"/>
  <c r="G57" i="210"/>
  <c r="N57" i="210"/>
  <c r="K57" i="210"/>
  <c r="F57" i="210"/>
  <c r="Q57" i="210" s="1"/>
  <c r="R68" i="210"/>
  <c r="H68" i="210"/>
  <c r="F15" i="210"/>
  <c r="F61" i="210"/>
  <c r="R61" i="210" s="1"/>
  <c r="F11" i="210"/>
  <c r="R11" i="210" s="1"/>
  <c r="F69" i="210"/>
  <c r="R69" i="210"/>
  <c r="L24" i="210"/>
  <c r="F24" i="210"/>
  <c r="R24" i="210" s="1"/>
  <c r="N17" i="210"/>
  <c r="H17" i="210"/>
  <c r="M17" i="210"/>
  <c r="G17" i="210"/>
  <c r="K17" i="210"/>
  <c r="F17" i="210"/>
  <c r="Q17" i="210" s="1"/>
  <c r="P17" i="210"/>
  <c r="O17" i="210"/>
  <c r="J17" i="210"/>
  <c r="L17" i="210"/>
  <c r="I17" i="210"/>
  <c r="L73" i="210"/>
  <c r="F73" i="210"/>
  <c r="M73" i="210" s="1"/>
  <c r="G73" i="210"/>
  <c r="J73" i="210"/>
  <c r="I73" i="210"/>
  <c r="K73" i="210"/>
  <c r="H73" i="210"/>
  <c r="H77" i="210" s="1"/>
  <c r="P27" i="210"/>
  <c r="J27" i="210"/>
  <c r="J37" i="210" s="1"/>
  <c r="M27" i="210"/>
  <c r="F27" i="210"/>
  <c r="R27" i="210" s="1"/>
  <c r="L27" i="210"/>
  <c r="Q27" i="210"/>
  <c r="I27" i="210"/>
  <c r="O27" i="210"/>
  <c r="N27" i="210"/>
  <c r="H27" i="210"/>
  <c r="H37" i="210" s="1"/>
  <c r="K27" i="210"/>
  <c r="K37" i="210" s="1"/>
  <c r="G27" i="210"/>
  <c r="F82" i="210"/>
  <c r="R82" i="210" s="1"/>
  <c r="F63" i="210"/>
  <c r="N63" i="210"/>
  <c r="R63" i="210" s="1"/>
  <c r="F80" i="210"/>
  <c r="R80" i="210" s="1"/>
  <c r="D84" i="210"/>
  <c r="D94" i="210"/>
  <c r="R91" i="210"/>
  <c r="L8" i="210"/>
  <c r="F8" i="210"/>
  <c r="N8" i="210"/>
  <c r="G8" i="210"/>
  <c r="O8" i="210"/>
  <c r="H8" i="210"/>
  <c r="Q8" i="210" s="1"/>
  <c r="M8" i="210"/>
  <c r="P8" i="210"/>
  <c r="K8" i="210"/>
  <c r="J8" i="210"/>
  <c r="I8" i="210"/>
  <c r="Q14" i="210"/>
  <c r="R14" i="210" s="1"/>
  <c r="K10" i="210"/>
  <c r="P10" i="210"/>
  <c r="J10" i="210"/>
  <c r="N10" i="210"/>
  <c r="H10" i="210"/>
  <c r="I10" i="210"/>
  <c r="L10" i="210"/>
  <c r="G10" i="210"/>
  <c r="M10" i="210"/>
  <c r="F10" i="210"/>
  <c r="O10" i="210"/>
  <c r="F64" i="210"/>
  <c r="R64" i="210"/>
  <c r="H90" i="210"/>
  <c r="M90" i="210" s="1"/>
  <c r="J75" i="210"/>
  <c r="H75" i="210"/>
  <c r="G75" i="210"/>
  <c r="F75" i="210"/>
  <c r="M75" i="210" s="1"/>
  <c r="R75" i="210" s="1"/>
  <c r="L75" i="210"/>
  <c r="K75" i="210"/>
  <c r="I75" i="210"/>
  <c r="N58" i="210"/>
  <c r="H58" i="210"/>
  <c r="P58" i="210"/>
  <c r="I58" i="210"/>
  <c r="G58" i="210"/>
  <c r="Q58" i="210" s="1"/>
  <c r="O58" i="210"/>
  <c r="F58" i="210"/>
  <c r="R58" i="210" s="1"/>
  <c r="L58" i="210"/>
  <c r="J58" i="210"/>
  <c r="M58" i="210"/>
  <c r="K58" i="210"/>
  <c r="D45" i="210"/>
  <c r="R42" i="210"/>
  <c r="I42" i="210"/>
  <c r="I45" i="210" s="1"/>
  <c r="H74" i="210"/>
  <c r="K74" i="210"/>
  <c r="I74" i="210"/>
  <c r="G74" i="210"/>
  <c r="F74" i="210"/>
  <c r="M74" i="210" s="1"/>
  <c r="L74" i="210"/>
  <c r="J74" i="210"/>
  <c r="N28" i="210"/>
  <c r="H28" i="210"/>
  <c r="M28" i="210"/>
  <c r="M37" i="210" s="1"/>
  <c r="F28" i="210"/>
  <c r="L28" i="210"/>
  <c r="J28" i="210"/>
  <c r="P28" i="210"/>
  <c r="I28" i="210"/>
  <c r="O28" i="210"/>
  <c r="O37" i="210" s="1"/>
  <c r="G28" i="210"/>
  <c r="Q28" i="210" s="1"/>
  <c r="K28" i="210"/>
  <c r="F70" i="210"/>
  <c r="L70" i="210" s="1"/>
  <c r="R70" i="210" s="1"/>
  <c r="R46" i="210"/>
  <c r="D47" i="210"/>
  <c r="J46" i="210"/>
  <c r="J47" i="210" s="1"/>
  <c r="F46" i="210"/>
  <c r="F47" i="210" s="1"/>
  <c r="N46" i="210"/>
  <c r="N47" i="210" s="1"/>
  <c r="N7" i="210"/>
  <c r="H7" i="210"/>
  <c r="Q7" i="210" s="1"/>
  <c r="M7" i="210"/>
  <c r="F7" i="210"/>
  <c r="O7" i="210"/>
  <c r="G7" i="210"/>
  <c r="L7" i="210"/>
  <c r="K7" i="210"/>
  <c r="R7" i="210" s="1"/>
  <c r="P7" i="210"/>
  <c r="J7" i="210"/>
  <c r="I7" i="210"/>
  <c r="P9" i="210"/>
  <c r="J9" i="210"/>
  <c r="N9" i="210"/>
  <c r="G9" i="210"/>
  <c r="O9" i="210"/>
  <c r="H9" i="210"/>
  <c r="R9" i="210" s="1"/>
  <c r="M9" i="210"/>
  <c r="F9" i="210"/>
  <c r="L9" i="210"/>
  <c r="I9" i="210"/>
  <c r="K9" i="210"/>
  <c r="Q9" i="210"/>
  <c r="R44" i="210"/>
  <c r="L44" i="210"/>
  <c r="L45" i="210" s="1"/>
  <c r="P3" i="210"/>
  <c r="J3" i="210"/>
  <c r="L3" i="210"/>
  <c r="M3" i="210"/>
  <c r="F3" i="210"/>
  <c r="K3" i="210"/>
  <c r="D25" i="210"/>
  <c r="N3" i="210"/>
  <c r="I3" i="210"/>
  <c r="G3" i="210"/>
  <c r="O3" i="210"/>
  <c r="H3" i="210"/>
  <c r="L12" i="210"/>
  <c r="F12" i="210"/>
  <c r="O12" i="210" s="1"/>
  <c r="K12" i="210"/>
  <c r="I12" i="210"/>
  <c r="G12" i="210"/>
  <c r="N12" i="210"/>
  <c r="M12" i="210"/>
  <c r="H12" i="210"/>
  <c r="J12" i="210"/>
  <c r="F83" i="210"/>
  <c r="R83" i="210"/>
  <c r="D88" i="210"/>
  <c r="F89" i="210"/>
  <c r="L13" i="210"/>
  <c r="F13" i="210"/>
  <c r="K13" i="210"/>
  <c r="O13" i="210"/>
  <c r="I13" i="210"/>
  <c r="P13" i="210"/>
  <c r="G13" i="210"/>
  <c r="N13" i="210"/>
  <c r="M13" i="210"/>
  <c r="J13" i="210"/>
  <c r="Q13" i="210" s="1"/>
  <c r="H13" i="210"/>
  <c r="L76" i="210"/>
  <c r="F76" i="210"/>
  <c r="G76" i="210"/>
  <c r="M76" i="210" s="1"/>
  <c r="R76" i="210" s="1"/>
  <c r="J76" i="210"/>
  <c r="H76" i="210"/>
  <c r="I76" i="210"/>
  <c r="K76" i="210"/>
  <c r="P16" i="210"/>
  <c r="J16" i="210"/>
  <c r="O16" i="210"/>
  <c r="I16" i="210"/>
  <c r="M16" i="210"/>
  <c r="G16" i="210"/>
  <c r="Q16" i="210" s="1"/>
  <c r="H16" i="210"/>
  <c r="F16" i="210"/>
  <c r="N16" i="210"/>
  <c r="L16" i="210"/>
  <c r="K16" i="210"/>
  <c r="J51" i="210"/>
  <c r="M51" i="210" s="1"/>
  <c r="H51" i="210"/>
  <c r="G51" i="210"/>
  <c r="F51" i="210"/>
  <c r="R51" i="210" s="1"/>
  <c r="L51" i="210"/>
  <c r="K51" i="210"/>
  <c r="I51" i="210"/>
  <c r="L5" i="210"/>
  <c r="F5" i="210"/>
  <c r="M5" i="210"/>
  <c r="N5" i="210"/>
  <c r="G5" i="210"/>
  <c r="K5" i="210"/>
  <c r="H5" i="210"/>
  <c r="J5" i="210"/>
  <c r="Q5" i="210" s="1"/>
  <c r="P5" i="210"/>
  <c r="I5" i="210"/>
  <c r="O5" i="210"/>
  <c r="D71" i="210"/>
  <c r="L49" i="210"/>
  <c r="F49" i="210"/>
  <c r="G49" i="210"/>
  <c r="J49" i="210"/>
  <c r="I49" i="210"/>
  <c r="H49" i="210"/>
  <c r="K49" i="210"/>
  <c r="K95" i="210"/>
  <c r="M95" i="210"/>
  <c r="G95" i="210"/>
  <c r="I95" i="210"/>
  <c r="O95" i="210"/>
  <c r="N95" i="210"/>
  <c r="L95" i="210"/>
  <c r="J95" i="210"/>
  <c r="P95" i="210"/>
  <c r="H95" i="210"/>
  <c r="F95" i="210"/>
  <c r="Q95" i="210" s="1"/>
  <c r="L29" i="210"/>
  <c r="F29" i="210"/>
  <c r="N29" i="210"/>
  <c r="N37" i="210" s="1"/>
  <c r="G29" i="210"/>
  <c r="M29" i="210"/>
  <c r="J29" i="210"/>
  <c r="P29" i="210"/>
  <c r="O29" i="210"/>
  <c r="I29" i="210"/>
  <c r="K29" i="210"/>
  <c r="H29" i="210"/>
  <c r="N33" i="210"/>
  <c r="H33" i="210"/>
  <c r="P33" i="210"/>
  <c r="P37" i="210" s="1"/>
  <c r="I33" i="210"/>
  <c r="M33" i="210"/>
  <c r="L33" i="210"/>
  <c r="J33" i="210"/>
  <c r="K33" i="210"/>
  <c r="G33" i="210"/>
  <c r="F33" i="210"/>
  <c r="Q33" i="210" s="1"/>
  <c r="O33" i="210"/>
  <c r="D77" i="210"/>
  <c r="F72" i="210"/>
  <c r="F77" i="210" s="1"/>
  <c r="L52" i="210"/>
  <c r="F52" i="210"/>
  <c r="G52" i="210"/>
  <c r="M52" i="210" s="1"/>
  <c r="R52" i="210" s="1"/>
  <c r="J52" i="210"/>
  <c r="K52" i="210"/>
  <c r="I52" i="210"/>
  <c r="H52" i="210"/>
  <c r="F43" i="210"/>
  <c r="F45" i="210" s="1"/>
  <c r="P32" i="210"/>
  <c r="J32" i="210"/>
  <c r="O32" i="210"/>
  <c r="H32" i="210"/>
  <c r="K32" i="210"/>
  <c r="I32" i="210"/>
  <c r="N32" i="210"/>
  <c r="F32" i="210"/>
  <c r="Q32" i="210" s="1"/>
  <c r="G32" i="210"/>
  <c r="M32" i="210"/>
  <c r="L32" i="210"/>
  <c r="R32" i="210" s="1"/>
  <c r="P6" i="210"/>
  <c r="J6" i="210"/>
  <c r="M6" i="210"/>
  <c r="F6" i="210"/>
  <c r="Q6" i="210" s="1"/>
  <c r="N6" i="210"/>
  <c r="G6" i="210"/>
  <c r="L6" i="210"/>
  <c r="O6" i="210"/>
  <c r="K6" i="210"/>
  <c r="H6" i="210"/>
  <c r="I6" i="210"/>
  <c r="F36" i="210"/>
  <c r="L36" i="210"/>
  <c r="R36" i="210" s="1"/>
  <c r="R59" i="210"/>
  <c r="F81" i="210"/>
  <c r="R81" i="210"/>
  <c r="Q26" i="210"/>
  <c r="R26" i="210" s="1"/>
  <c r="I65" i="210"/>
  <c r="F65" i="210"/>
  <c r="G65" i="210"/>
  <c r="K65" i="210"/>
  <c r="L65" i="210"/>
  <c r="J65" i="210"/>
  <c r="H65" i="210"/>
  <c r="Q92" i="210"/>
  <c r="L92" i="210" s="1"/>
  <c r="R92" i="210" s="1"/>
  <c r="L31" i="210"/>
  <c r="O31" i="210"/>
  <c r="H31" i="210"/>
  <c r="P31" i="210"/>
  <c r="G31" i="210"/>
  <c r="N31" i="210"/>
  <c r="F31" i="210"/>
  <c r="Q31" i="210" s="1"/>
  <c r="K31" i="210"/>
  <c r="M31" i="210"/>
  <c r="J31" i="210"/>
  <c r="I31" i="210"/>
  <c r="N4" i="210"/>
  <c r="H4" i="210"/>
  <c r="L4" i="210"/>
  <c r="M4" i="210"/>
  <c r="F4" i="210"/>
  <c r="Q4" i="210" s="1"/>
  <c r="K4" i="210"/>
  <c r="J4" i="210"/>
  <c r="O4" i="210"/>
  <c r="P4" i="210"/>
  <c r="I4" i="210"/>
  <c r="G4" i="210"/>
  <c r="R4" i="210" s="1"/>
  <c r="H50" i="210"/>
  <c r="K50" i="210"/>
  <c r="I50" i="210"/>
  <c r="G50" i="210"/>
  <c r="M50" i="210"/>
  <c r="L50" i="210"/>
  <c r="J50" i="210"/>
  <c r="F50" i="210"/>
  <c r="R50" i="210" s="1"/>
  <c r="H96" i="210"/>
  <c r="N55" i="210"/>
  <c r="H55" i="210"/>
  <c r="O55" i="210"/>
  <c r="G55" i="210"/>
  <c r="P55" i="210"/>
  <c r="F55" i="210"/>
  <c r="Q55" i="210" s="1"/>
  <c r="M55" i="210"/>
  <c r="K55" i="210"/>
  <c r="L55" i="210"/>
  <c r="J55" i="210"/>
  <c r="I55" i="210"/>
  <c r="H53" i="210"/>
  <c r="J53" i="210"/>
  <c r="L53" i="210"/>
  <c r="M53" i="210" s="1"/>
  <c r="I53" i="210"/>
  <c r="G53" i="210"/>
  <c r="K53" i="210"/>
  <c r="F53" i="210"/>
  <c r="R53" i="210" s="1"/>
  <c r="H78" i="210"/>
  <c r="N78" i="210" s="1"/>
  <c r="R78" i="210" s="1"/>
  <c r="L62" i="210"/>
  <c r="F62" i="210"/>
  <c r="Q62" i="210" s="1"/>
  <c r="M62" i="210"/>
  <c r="J62" i="210"/>
  <c r="I62" i="210"/>
  <c r="O62" i="210"/>
  <c r="G62" i="210"/>
  <c r="H62" i="210"/>
  <c r="N62" i="210"/>
  <c r="P62" i="210"/>
  <c r="K62" i="210"/>
  <c r="K66" i="210"/>
  <c r="J66" i="210"/>
  <c r="F66" i="210"/>
  <c r="M66" i="210" s="1"/>
  <c r="I66" i="210"/>
  <c r="L66" i="210"/>
  <c r="H66" i="210"/>
  <c r="G66" i="210"/>
  <c r="P54" i="210"/>
  <c r="J54" i="210"/>
  <c r="N54" i="210"/>
  <c r="G54" i="210"/>
  <c r="L54" i="210"/>
  <c r="K54" i="210"/>
  <c r="H54" i="210"/>
  <c r="I54" i="210"/>
  <c r="F54" i="210"/>
  <c r="M54" i="210"/>
  <c r="O54" i="210"/>
  <c r="D37" i="210"/>
  <c r="M16" i="209"/>
  <c r="G16" i="209"/>
  <c r="P16" i="209"/>
  <c r="J16" i="209"/>
  <c r="O16" i="209"/>
  <c r="F16" i="209"/>
  <c r="R16" i="209" s="1"/>
  <c r="N16" i="209"/>
  <c r="L16" i="209"/>
  <c r="K16" i="209"/>
  <c r="Q16" i="209"/>
  <c r="I16" i="209"/>
  <c r="H16" i="209"/>
  <c r="N10" i="209"/>
  <c r="H10" i="209"/>
  <c r="K10" i="209"/>
  <c r="M10" i="209"/>
  <c r="L10" i="209"/>
  <c r="J10" i="209"/>
  <c r="I10" i="209"/>
  <c r="F10" i="209"/>
  <c r="G10" i="209"/>
  <c r="P10" i="209"/>
  <c r="O10" i="209"/>
  <c r="K95" i="209"/>
  <c r="M95" i="209"/>
  <c r="G95" i="209"/>
  <c r="I95" i="209"/>
  <c r="O95" i="209"/>
  <c r="J95" i="209"/>
  <c r="F95" i="209"/>
  <c r="L95" i="209"/>
  <c r="P95" i="209"/>
  <c r="N95" i="209"/>
  <c r="H95" i="209"/>
  <c r="H50" i="209"/>
  <c r="G50" i="209"/>
  <c r="J50" i="209"/>
  <c r="K50" i="209"/>
  <c r="I50" i="209"/>
  <c r="F50" i="209"/>
  <c r="M50" i="209" s="1"/>
  <c r="L50" i="209"/>
  <c r="P32" i="209"/>
  <c r="J32" i="209"/>
  <c r="L32" i="209"/>
  <c r="H32" i="209"/>
  <c r="M32" i="209"/>
  <c r="G32" i="209"/>
  <c r="F32" i="209"/>
  <c r="O32" i="209"/>
  <c r="N32" i="209"/>
  <c r="K32" i="209"/>
  <c r="I32" i="209"/>
  <c r="N58" i="209"/>
  <c r="H58" i="209"/>
  <c r="L58" i="209"/>
  <c r="M58" i="209"/>
  <c r="I58" i="209"/>
  <c r="Q58" i="209" s="1"/>
  <c r="F58" i="209"/>
  <c r="P58" i="209"/>
  <c r="J58" i="209"/>
  <c r="O58" i="209"/>
  <c r="K58" i="209"/>
  <c r="G58" i="209"/>
  <c r="H78" i="209"/>
  <c r="R78" i="209" s="1"/>
  <c r="N78" i="209"/>
  <c r="Q92" i="209"/>
  <c r="M27" i="209"/>
  <c r="G27" i="209"/>
  <c r="G37" i="209" s="1"/>
  <c r="K27" i="209"/>
  <c r="O27" i="209"/>
  <c r="H27" i="209"/>
  <c r="J27" i="209"/>
  <c r="I27" i="209"/>
  <c r="F27" i="209"/>
  <c r="P27" i="209"/>
  <c r="N27" i="209"/>
  <c r="L27" i="209"/>
  <c r="R52" i="209"/>
  <c r="K7" i="209"/>
  <c r="N7" i="209"/>
  <c r="G7" i="209"/>
  <c r="M7" i="209"/>
  <c r="F7" i="209"/>
  <c r="Q7" i="209" s="1"/>
  <c r="L7" i="209"/>
  <c r="J7" i="209"/>
  <c r="P7" i="209"/>
  <c r="O7" i="209"/>
  <c r="I7" i="209"/>
  <c r="H7" i="209"/>
  <c r="L31" i="209"/>
  <c r="K31" i="209"/>
  <c r="N31" i="209"/>
  <c r="F31" i="209"/>
  <c r="Q31" i="209" s="1"/>
  <c r="I31" i="209"/>
  <c r="H31" i="209"/>
  <c r="G31" i="209"/>
  <c r="P31" i="209"/>
  <c r="O31" i="209"/>
  <c r="J31" i="209"/>
  <c r="M31" i="209"/>
  <c r="D88" i="209"/>
  <c r="F89" i="209"/>
  <c r="L62" i="209"/>
  <c r="F62" i="209"/>
  <c r="P62" i="209"/>
  <c r="I62" i="209"/>
  <c r="O62" i="209"/>
  <c r="G62" i="209"/>
  <c r="R62" i="209" s="1"/>
  <c r="K62" i="209"/>
  <c r="M62" i="209"/>
  <c r="J62" i="209"/>
  <c r="H62" i="209"/>
  <c r="Q62" i="209"/>
  <c r="N62" i="209"/>
  <c r="M14" i="209"/>
  <c r="G14" i="209"/>
  <c r="P14" i="209"/>
  <c r="J14" i="209"/>
  <c r="O14" i="209"/>
  <c r="F14" i="209"/>
  <c r="Q14" i="209" s="1"/>
  <c r="N14" i="209"/>
  <c r="L14" i="209"/>
  <c r="K14" i="209"/>
  <c r="I14" i="209"/>
  <c r="H14" i="209"/>
  <c r="O26" i="209"/>
  <c r="H26" i="209"/>
  <c r="J26" i="209"/>
  <c r="N26" i="209"/>
  <c r="M26" i="209"/>
  <c r="K26" i="209"/>
  <c r="I26" i="209"/>
  <c r="F26" i="209"/>
  <c r="P26" i="209"/>
  <c r="P37" i="209" s="1"/>
  <c r="D37" i="209"/>
  <c r="F15" i="209"/>
  <c r="H74" i="209"/>
  <c r="G74" i="209"/>
  <c r="J74" i="209"/>
  <c r="L74" i="209"/>
  <c r="F74" i="209"/>
  <c r="M74" i="209" s="1"/>
  <c r="K74" i="209"/>
  <c r="I74" i="209"/>
  <c r="N33" i="209"/>
  <c r="H33" i="209"/>
  <c r="L33" i="209"/>
  <c r="K33" i="209"/>
  <c r="P33" i="209"/>
  <c r="G33" i="209"/>
  <c r="F33" i="209"/>
  <c r="O33" i="209"/>
  <c r="M33" i="209"/>
  <c r="J33" i="209"/>
  <c r="I33" i="209"/>
  <c r="L59" i="209"/>
  <c r="F59" i="209"/>
  <c r="M59" i="209"/>
  <c r="P59" i="209"/>
  <c r="H59" i="209"/>
  <c r="K59" i="209"/>
  <c r="O59" i="209"/>
  <c r="N59" i="209"/>
  <c r="I59" i="209"/>
  <c r="J59" i="209"/>
  <c r="G59" i="209"/>
  <c r="F91" i="209"/>
  <c r="D94" i="209"/>
  <c r="F80" i="209"/>
  <c r="R80" i="209"/>
  <c r="D84" i="209"/>
  <c r="P9" i="209"/>
  <c r="J9" i="209"/>
  <c r="M9" i="209"/>
  <c r="G9" i="209"/>
  <c r="I9" i="209"/>
  <c r="H9" i="209"/>
  <c r="R9" i="209" s="1"/>
  <c r="O9" i="209"/>
  <c r="F9" i="209"/>
  <c r="N9" i="209"/>
  <c r="L9" i="209"/>
  <c r="K9" i="209"/>
  <c r="Q9" i="209" s="1"/>
  <c r="D25" i="209"/>
  <c r="M3" i="209"/>
  <c r="M25" i="209" s="1"/>
  <c r="G3" i="209"/>
  <c r="L3" i="209"/>
  <c r="K3" i="209"/>
  <c r="J3" i="209"/>
  <c r="P3" i="209"/>
  <c r="I3" i="209"/>
  <c r="N3" i="209"/>
  <c r="H3" i="209"/>
  <c r="O3" i="209"/>
  <c r="F3" i="209"/>
  <c r="F72" i="209"/>
  <c r="D77" i="209"/>
  <c r="R72" i="209"/>
  <c r="P57" i="209"/>
  <c r="J57" i="209"/>
  <c r="L57" i="209"/>
  <c r="I57" i="209"/>
  <c r="N57" i="209"/>
  <c r="F57" i="209"/>
  <c r="Q57" i="209" s="1"/>
  <c r="G57" i="209"/>
  <c r="O57" i="209"/>
  <c r="K57" i="209"/>
  <c r="M57" i="209"/>
  <c r="H57" i="209"/>
  <c r="L76" i="209"/>
  <c r="F76" i="209"/>
  <c r="M76" i="209" s="1"/>
  <c r="I76" i="209"/>
  <c r="K76" i="209"/>
  <c r="G76" i="209"/>
  <c r="H76" i="209"/>
  <c r="R76" i="209" s="1"/>
  <c r="J76" i="209"/>
  <c r="M6" i="209"/>
  <c r="G6" i="209"/>
  <c r="N6" i="209"/>
  <c r="F6" i="209"/>
  <c r="L6" i="209"/>
  <c r="K6" i="209"/>
  <c r="J6" i="209"/>
  <c r="O6" i="209"/>
  <c r="I6" i="209"/>
  <c r="P6" i="209"/>
  <c r="H6" i="209"/>
  <c r="H53" i="209"/>
  <c r="F53" i="209"/>
  <c r="M53" i="209" s="1"/>
  <c r="J53" i="209"/>
  <c r="G53" i="209"/>
  <c r="K53" i="209"/>
  <c r="L53" i="209"/>
  <c r="I53" i="209"/>
  <c r="O17" i="209"/>
  <c r="I17" i="209"/>
  <c r="L17" i="209"/>
  <c r="P17" i="209"/>
  <c r="H17" i="209"/>
  <c r="K17" i="209"/>
  <c r="J17" i="209"/>
  <c r="G17" i="209"/>
  <c r="F17" i="209"/>
  <c r="M17" i="209"/>
  <c r="N17" i="209"/>
  <c r="F82" i="209"/>
  <c r="R82" i="209"/>
  <c r="F36" i="209"/>
  <c r="L36" i="209"/>
  <c r="R36" i="209" s="1"/>
  <c r="F61" i="209"/>
  <c r="R61" i="209" s="1"/>
  <c r="N55" i="209"/>
  <c r="H55" i="209"/>
  <c r="K55" i="209"/>
  <c r="L55" i="209"/>
  <c r="P55" i="209"/>
  <c r="G55" i="209"/>
  <c r="I55" i="209"/>
  <c r="F55" i="209"/>
  <c r="Q55" i="209" s="1"/>
  <c r="M55" i="209"/>
  <c r="O55" i="209"/>
  <c r="J55" i="209"/>
  <c r="L73" i="209"/>
  <c r="F73" i="209"/>
  <c r="J73" i="209"/>
  <c r="G73" i="209"/>
  <c r="G77" i="209" s="1"/>
  <c r="K73" i="209"/>
  <c r="I73" i="209"/>
  <c r="H73" i="209"/>
  <c r="H77" i="209" s="1"/>
  <c r="D71" i="209"/>
  <c r="L49" i="209"/>
  <c r="F49" i="209"/>
  <c r="J49" i="209"/>
  <c r="G49" i="209"/>
  <c r="K49" i="209"/>
  <c r="H49" i="209"/>
  <c r="I49" i="209"/>
  <c r="M30" i="209"/>
  <c r="G30" i="209"/>
  <c r="L30" i="209"/>
  <c r="P30" i="209"/>
  <c r="I30" i="209"/>
  <c r="K30" i="209"/>
  <c r="J30" i="209"/>
  <c r="H30" i="209"/>
  <c r="R30" i="209" s="1"/>
  <c r="F30" i="209"/>
  <c r="Q30" i="209" s="1"/>
  <c r="O30" i="209"/>
  <c r="N30" i="209"/>
  <c r="J75" i="209"/>
  <c r="L75" i="209"/>
  <c r="H75" i="209"/>
  <c r="F75" i="209"/>
  <c r="M75" i="209" s="1"/>
  <c r="I75" i="209"/>
  <c r="R75" i="209" s="1"/>
  <c r="K75" i="209"/>
  <c r="G75" i="209"/>
  <c r="O8" i="209"/>
  <c r="I8" i="209"/>
  <c r="N8" i="209"/>
  <c r="G8" i="209"/>
  <c r="M8" i="209"/>
  <c r="F8" i="209"/>
  <c r="Q8" i="209" s="1"/>
  <c r="L8" i="209"/>
  <c r="K8" i="209"/>
  <c r="H8" i="209"/>
  <c r="J8" i="209"/>
  <c r="P8" i="209"/>
  <c r="I65" i="209"/>
  <c r="J65" i="209"/>
  <c r="L65" i="209"/>
  <c r="G65" i="209"/>
  <c r="H65" i="209"/>
  <c r="K65" i="209"/>
  <c r="F65" i="209"/>
  <c r="F70" i="209"/>
  <c r="L70" i="209" s="1"/>
  <c r="O5" i="209"/>
  <c r="I5" i="209"/>
  <c r="M5" i="209"/>
  <c r="F5" i="209"/>
  <c r="R5" i="209" s="1"/>
  <c r="L5" i="209"/>
  <c r="K5" i="209"/>
  <c r="Q5" i="209"/>
  <c r="J5" i="209"/>
  <c r="G5" i="209"/>
  <c r="H5" i="209"/>
  <c r="P5" i="209"/>
  <c r="N5" i="209"/>
  <c r="P54" i="209"/>
  <c r="P71" i="209" s="1"/>
  <c r="P79" i="209" s="1"/>
  <c r="J54" i="209"/>
  <c r="K54" i="209"/>
  <c r="H54" i="209"/>
  <c r="M54" i="209"/>
  <c r="I54" i="209"/>
  <c r="G54" i="209"/>
  <c r="R54" i="209" s="1"/>
  <c r="N54" i="209"/>
  <c r="F54" i="209"/>
  <c r="Q54" i="209" s="1"/>
  <c r="O54" i="209"/>
  <c r="L54" i="209"/>
  <c r="L24" i="209"/>
  <c r="R24" i="209"/>
  <c r="F24" i="209"/>
  <c r="L44" i="209"/>
  <c r="L45" i="209" s="1"/>
  <c r="R44" i="209"/>
  <c r="F64" i="209"/>
  <c r="R64" i="209" s="1"/>
  <c r="R43" i="209"/>
  <c r="F43" i="209"/>
  <c r="F45" i="209" s="1"/>
  <c r="H90" i="209"/>
  <c r="N46" i="209"/>
  <c r="N47" i="209" s="1"/>
  <c r="J46" i="209"/>
  <c r="J47" i="209" s="1"/>
  <c r="D47" i="209"/>
  <c r="F46" i="209"/>
  <c r="F47" i="209" s="1"/>
  <c r="R96" i="209"/>
  <c r="R42" i="209"/>
  <c r="I12" i="209"/>
  <c r="L12" i="209"/>
  <c r="F12" i="209"/>
  <c r="N12" i="209"/>
  <c r="M12" i="209"/>
  <c r="K12" i="209"/>
  <c r="J12" i="209"/>
  <c r="H12" i="209"/>
  <c r="G12" i="209"/>
  <c r="O12" i="209" s="1"/>
  <c r="L56" i="209"/>
  <c r="F56" i="209"/>
  <c r="K56" i="209"/>
  <c r="O56" i="209"/>
  <c r="G56" i="209"/>
  <c r="J56" i="209"/>
  <c r="H56" i="209"/>
  <c r="M56" i="209"/>
  <c r="P56" i="209"/>
  <c r="N56" i="209"/>
  <c r="I56" i="209"/>
  <c r="K4" i="209"/>
  <c r="M4" i="209"/>
  <c r="F4" i="209"/>
  <c r="L4" i="209"/>
  <c r="J4" i="209"/>
  <c r="P4" i="209"/>
  <c r="I4" i="209"/>
  <c r="O4" i="209"/>
  <c r="N4" i="209"/>
  <c r="H4" i="209"/>
  <c r="G4" i="209"/>
  <c r="G67" i="209"/>
  <c r="K67" i="209"/>
  <c r="I67" i="209"/>
  <c r="R67" i="209" s="1"/>
  <c r="J67" i="209"/>
  <c r="H67" i="209"/>
  <c r="F67" i="209"/>
  <c r="M67" i="209" s="1"/>
  <c r="L67" i="209"/>
  <c r="O29" i="209"/>
  <c r="I29" i="209"/>
  <c r="R29" i="209" s="1"/>
  <c r="L29" i="209"/>
  <c r="P29" i="209"/>
  <c r="H29" i="209"/>
  <c r="N29" i="209"/>
  <c r="M29" i="209"/>
  <c r="K29" i="209"/>
  <c r="J29" i="209"/>
  <c r="F29" i="209"/>
  <c r="G29" i="209"/>
  <c r="Q29" i="209"/>
  <c r="K28" i="209"/>
  <c r="L28" i="209"/>
  <c r="O28" i="209"/>
  <c r="H28" i="209"/>
  <c r="G28" i="209"/>
  <c r="Q28" i="209" s="1"/>
  <c r="P28" i="209"/>
  <c r="F28" i="209"/>
  <c r="N28" i="209"/>
  <c r="M28" i="209"/>
  <c r="J28" i="209"/>
  <c r="I28" i="209"/>
  <c r="J51" i="209"/>
  <c r="L51" i="209"/>
  <c r="H51" i="209"/>
  <c r="K51" i="209"/>
  <c r="I51" i="209"/>
  <c r="F51" i="209"/>
  <c r="M51" i="209" s="1"/>
  <c r="R51" i="209" s="1"/>
  <c r="G51" i="209"/>
  <c r="F69" i="209"/>
  <c r="R69" i="209"/>
  <c r="K66" i="209"/>
  <c r="G66" i="209"/>
  <c r="J66" i="209"/>
  <c r="F66" i="209"/>
  <c r="H66" i="209"/>
  <c r="L66" i="209"/>
  <c r="I66" i="209"/>
  <c r="F11" i="209"/>
  <c r="R11" i="209"/>
  <c r="F63" i="209"/>
  <c r="N63" i="209" s="1"/>
  <c r="R63" i="209" s="1"/>
  <c r="D45" i="209"/>
  <c r="R95" i="208"/>
  <c r="J25" i="208"/>
  <c r="R54" i="208"/>
  <c r="R75" i="208"/>
  <c r="J73" i="208"/>
  <c r="J77" i="208" s="1"/>
  <c r="H73" i="208"/>
  <c r="L73" i="208"/>
  <c r="F73" i="208"/>
  <c r="M73" i="208" s="1"/>
  <c r="I73" i="208"/>
  <c r="G73" i="208"/>
  <c r="K73" i="208"/>
  <c r="G65" i="208"/>
  <c r="K65" i="208"/>
  <c r="I65" i="208"/>
  <c r="F65" i="208"/>
  <c r="H65" i="208"/>
  <c r="J65" i="208"/>
  <c r="L65" i="208"/>
  <c r="P56" i="208"/>
  <c r="J56" i="208"/>
  <c r="N56" i="208"/>
  <c r="H56" i="208"/>
  <c r="L56" i="208"/>
  <c r="F56" i="208"/>
  <c r="O56" i="208"/>
  <c r="K56" i="208"/>
  <c r="M56" i="208"/>
  <c r="I56" i="208"/>
  <c r="Q56" i="208" s="1"/>
  <c r="G56" i="208"/>
  <c r="F36" i="208"/>
  <c r="R68" i="208"/>
  <c r="H68" i="208"/>
  <c r="P62" i="208"/>
  <c r="J62" i="208"/>
  <c r="N62" i="208"/>
  <c r="H62" i="208"/>
  <c r="L62" i="208"/>
  <c r="F62" i="208"/>
  <c r="O62" i="208"/>
  <c r="K62" i="208"/>
  <c r="G62" i="208"/>
  <c r="M62" i="208"/>
  <c r="I62" i="208"/>
  <c r="M13" i="208"/>
  <c r="G13" i="208"/>
  <c r="K13" i="208"/>
  <c r="J13" i="208"/>
  <c r="I13" i="208"/>
  <c r="P13" i="208"/>
  <c r="H13" i="208"/>
  <c r="N13" i="208"/>
  <c r="O13" i="208"/>
  <c r="F13" i="208"/>
  <c r="Q13" i="208" s="1"/>
  <c r="L13" i="208"/>
  <c r="J49" i="208"/>
  <c r="H49" i="208"/>
  <c r="D71" i="208"/>
  <c r="L49" i="208"/>
  <c r="F49" i="208"/>
  <c r="I49" i="208"/>
  <c r="M49" i="208" s="1"/>
  <c r="G49" i="208"/>
  <c r="K49" i="208"/>
  <c r="K14" i="208"/>
  <c r="O14" i="208"/>
  <c r="I14" i="208"/>
  <c r="N14" i="208"/>
  <c r="F14" i="208"/>
  <c r="M14" i="208"/>
  <c r="H14" i="208"/>
  <c r="L14" i="208"/>
  <c r="J14" i="208"/>
  <c r="P14" i="208"/>
  <c r="G14" i="208"/>
  <c r="Q14" i="208" s="1"/>
  <c r="F80" i="208"/>
  <c r="D84" i="208"/>
  <c r="R80" i="208"/>
  <c r="D94" i="208"/>
  <c r="F70" i="208"/>
  <c r="R58" i="208"/>
  <c r="O29" i="208"/>
  <c r="I29" i="208"/>
  <c r="M29" i="208"/>
  <c r="G29" i="208"/>
  <c r="J29" i="208"/>
  <c r="H29" i="208"/>
  <c r="P29" i="208"/>
  <c r="F29" i="208"/>
  <c r="L29" i="208"/>
  <c r="N29" i="208"/>
  <c r="K29" i="208"/>
  <c r="R3" i="208"/>
  <c r="Q32" i="208"/>
  <c r="R32" i="208" s="1"/>
  <c r="Q7" i="208"/>
  <c r="Q92" i="208"/>
  <c r="L92" i="208" s="1"/>
  <c r="R92" i="208" s="1"/>
  <c r="Q33" i="208"/>
  <c r="R33" i="208" s="1"/>
  <c r="R7" i="208"/>
  <c r="L10" i="208"/>
  <c r="F10" i="208"/>
  <c r="N10" i="208"/>
  <c r="G10" i="208"/>
  <c r="M10" i="208"/>
  <c r="P10" i="208"/>
  <c r="K10" i="208"/>
  <c r="J10" i="208"/>
  <c r="I10" i="208"/>
  <c r="O10" i="208"/>
  <c r="H10" i="208"/>
  <c r="L24" i="208"/>
  <c r="F24" i="208"/>
  <c r="R24" i="208" s="1"/>
  <c r="P59" i="208"/>
  <c r="J59" i="208"/>
  <c r="N59" i="208"/>
  <c r="H59" i="208"/>
  <c r="L59" i="208"/>
  <c r="F59" i="208"/>
  <c r="Q59" i="208" s="1"/>
  <c r="I59" i="208"/>
  <c r="G59" i="208"/>
  <c r="K59" i="208"/>
  <c r="M59" i="208"/>
  <c r="O59" i="208"/>
  <c r="K16" i="208"/>
  <c r="O16" i="208"/>
  <c r="I16" i="208"/>
  <c r="N16" i="208"/>
  <c r="F16" i="208"/>
  <c r="M16" i="208"/>
  <c r="Q16" i="208" s="1"/>
  <c r="L16" i="208"/>
  <c r="H16" i="208"/>
  <c r="J16" i="208"/>
  <c r="P16" i="208"/>
  <c r="G16" i="208"/>
  <c r="H96" i="208"/>
  <c r="M96" i="208" s="1"/>
  <c r="D77" i="208"/>
  <c r="F72" i="208"/>
  <c r="F77" i="208" s="1"/>
  <c r="K67" i="208"/>
  <c r="I67" i="208"/>
  <c r="G67" i="208"/>
  <c r="J67" i="208"/>
  <c r="F67" i="208"/>
  <c r="H67" i="208"/>
  <c r="L67" i="208"/>
  <c r="R51" i="208"/>
  <c r="L74" i="208"/>
  <c r="F74" i="208"/>
  <c r="M74" i="208" s="1"/>
  <c r="J74" i="208"/>
  <c r="H74" i="208"/>
  <c r="K74" i="208"/>
  <c r="G74" i="208"/>
  <c r="I74" i="208"/>
  <c r="M30" i="208"/>
  <c r="G30" i="208"/>
  <c r="K30" i="208"/>
  <c r="N30" i="208"/>
  <c r="L30" i="208"/>
  <c r="H30" i="208"/>
  <c r="J30" i="208"/>
  <c r="P30" i="208"/>
  <c r="Q30" i="208" s="1"/>
  <c r="I30" i="208"/>
  <c r="O30" i="208"/>
  <c r="F30" i="208"/>
  <c r="R30" i="208" s="1"/>
  <c r="D88" i="208"/>
  <c r="F89" i="208"/>
  <c r="L89" i="208" s="1"/>
  <c r="M12" i="208"/>
  <c r="G12" i="208"/>
  <c r="K12" i="208"/>
  <c r="O12" i="208" s="1"/>
  <c r="N12" i="208"/>
  <c r="L12" i="208"/>
  <c r="J12" i="208"/>
  <c r="H12" i="208"/>
  <c r="I12" i="208"/>
  <c r="F12" i="208"/>
  <c r="Q54" i="208"/>
  <c r="F82" i="208"/>
  <c r="R82" i="208"/>
  <c r="N9" i="208"/>
  <c r="H9" i="208"/>
  <c r="M9" i="208"/>
  <c r="F9" i="208"/>
  <c r="L9" i="208"/>
  <c r="I9" i="208"/>
  <c r="K9" i="208"/>
  <c r="P9" i="208"/>
  <c r="J9" i="208"/>
  <c r="G9" i="208"/>
  <c r="Q9" i="208" s="1"/>
  <c r="O9" i="208"/>
  <c r="D37" i="208"/>
  <c r="D48" i="208" s="1"/>
  <c r="O26" i="208"/>
  <c r="H26" i="208"/>
  <c r="M26" i="208"/>
  <c r="P26" i="208"/>
  <c r="N26" i="208"/>
  <c r="K26" i="208"/>
  <c r="J26" i="208"/>
  <c r="I26" i="208"/>
  <c r="Q26" i="208"/>
  <c r="F26" i="208"/>
  <c r="R26" i="208" s="1"/>
  <c r="F64" i="208"/>
  <c r="R64" i="208" s="1"/>
  <c r="K28" i="208"/>
  <c r="O28" i="208"/>
  <c r="I28" i="208"/>
  <c r="N28" i="208"/>
  <c r="F28" i="208"/>
  <c r="M28" i="208"/>
  <c r="L28" i="208"/>
  <c r="J28" i="208"/>
  <c r="H28" i="208"/>
  <c r="Q28" i="208" s="1"/>
  <c r="R28" i="208" s="1"/>
  <c r="G28" i="208"/>
  <c r="P28" i="208"/>
  <c r="F43" i="208"/>
  <c r="F45" i="208" s="1"/>
  <c r="Q45" i="208" s="1"/>
  <c r="J46" i="208"/>
  <c r="J47" i="208" s="1"/>
  <c r="R46" i="208"/>
  <c r="N46" i="208"/>
  <c r="N47" i="208" s="1"/>
  <c r="D47" i="208"/>
  <c r="F46" i="208"/>
  <c r="F47" i="208" s="1"/>
  <c r="R81" i="208"/>
  <c r="F81" i="208"/>
  <c r="H90" i="208"/>
  <c r="M90" i="208" s="1"/>
  <c r="O17" i="208"/>
  <c r="I17" i="208"/>
  <c r="M17" i="208"/>
  <c r="G17" i="208"/>
  <c r="J17" i="208"/>
  <c r="H17" i="208"/>
  <c r="L17" i="208"/>
  <c r="P17" i="208"/>
  <c r="F17" i="208"/>
  <c r="R17" i="208" s="1"/>
  <c r="N17" i="208"/>
  <c r="K17" i="208"/>
  <c r="Q17" i="208" s="1"/>
  <c r="R6" i="208"/>
  <c r="L50" i="208"/>
  <c r="F50" i="208"/>
  <c r="J50" i="208"/>
  <c r="H50" i="208"/>
  <c r="K50" i="208"/>
  <c r="M50" i="208" s="1"/>
  <c r="R50" i="208" s="1"/>
  <c r="G50" i="208"/>
  <c r="I50" i="208"/>
  <c r="H25" i="208"/>
  <c r="L53" i="208"/>
  <c r="F53" i="208"/>
  <c r="R53" i="208" s="1"/>
  <c r="J53" i="208"/>
  <c r="H53" i="208"/>
  <c r="M53" i="208"/>
  <c r="K53" i="208"/>
  <c r="I53" i="208"/>
  <c r="G53" i="208"/>
  <c r="F91" i="208"/>
  <c r="L91" i="208" s="1"/>
  <c r="R91" i="208" s="1"/>
  <c r="L55" i="208"/>
  <c r="F55" i="208"/>
  <c r="R55" i="208" s="1"/>
  <c r="P55" i="208"/>
  <c r="P71" i="208" s="1"/>
  <c r="P79" i="208" s="1"/>
  <c r="J55" i="208"/>
  <c r="N55" i="208"/>
  <c r="Q55" i="208" s="1"/>
  <c r="H55" i="208"/>
  <c r="M55" i="208"/>
  <c r="I55" i="208"/>
  <c r="G55" i="208"/>
  <c r="O55" i="208"/>
  <c r="O71" i="208" s="1"/>
  <c r="K55" i="208"/>
  <c r="J76" i="208"/>
  <c r="H76" i="208"/>
  <c r="L76" i="208"/>
  <c r="F76" i="208"/>
  <c r="K76" i="208"/>
  <c r="M76" i="208" s="1"/>
  <c r="G76" i="208"/>
  <c r="I76" i="208"/>
  <c r="J52" i="208"/>
  <c r="H52" i="208"/>
  <c r="L52" i="208"/>
  <c r="F52" i="208"/>
  <c r="K52" i="208"/>
  <c r="G52" i="208"/>
  <c r="I52" i="208"/>
  <c r="P8" i="208"/>
  <c r="P25" i="208" s="1"/>
  <c r="J8" i="208"/>
  <c r="M8" i="208"/>
  <c r="M25" i="208" s="1"/>
  <c r="F8" i="208"/>
  <c r="F25" i="208" s="1"/>
  <c r="L8" i="208"/>
  <c r="K8" i="208"/>
  <c r="K25" i="208" s="1"/>
  <c r="H8" i="208"/>
  <c r="I8" i="208"/>
  <c r="I25" i="208" s="1"/>
  <c r="O8" i="208"/>
  <c r="O25" i="208" s="1"/>
  <c r="N8" i="208"/>
  <c r="N25" i="208" s="1"/>
  <c r="G8" i="208"/>
  <c r="M27" i="208"/>
  <c r="G27" i="208"/>
  <c r="G37" i="208" s="1"/>
  <c r="K27" i="208"/>
  <c r="J27" i="208"/>
  <c r="I27" i="208"/>
  <c r="P27" i="208"/>
  <c r="H27" i="208"/>
  <c r="N27" i="208"/>
  <c r="O27" i="208"/>
  <c r="F27" i="208"/>
  <c r="Q27" i="208" s="1"/>
  <c r="L27" i="208"/>
  <c r="F69" i="208"/>
  <c r="R69" i="208" s="1"/>
  <c r="K31" i="208"/>
  <c r="O31" i="208"/>
  <c r="I31" i="208"/>
  <c r="H31" i="208"/>
  <c r="P31" i="208"/>
  <c r="G31" i="208"/>
  <c r="N31" i="208"/>
  <c r="F31" i="208"/>
  <c r="M31" i="208"/>
  <c r="R31" i="208" s="1"/>
  <c r="L31" i="208"/>
  <c r="J31" i="208"/>
  <c r="Q31" i="208" s="1"/>
  <c r="I66" i="208"/>
  <c r="G66" i="208"/>
  <c r="K66" i="208"/>
  <c r="R66" i="208" s="1"/>
  <c r="H66" i="208"/>
  <c r="L66" i="208"/>
  <c r="J66" i="208"/>
  <c r="F66" i="208"/>
  <c r="M66" i="208" s="1"/>
  <c r="R61" i="208"/>
  <c r="F61" i="208"/>
  <c r="R83" i="208"/>
  <c r="F83" i="208"/>
  <c r="L15" i="208"/>
  <c r="L25" i="208" s="1"/>
  <c r="F15" i="208"/>
  <c r="R15" i="208" s="1"/>
  <c r="R17" i="207"/>
  <c r="J51" i="207"/>
  <c r="F51" i="207"/>
  <c r="M51" i="207" s="1"/>
  <c r="I51" i="207"/>
  <c r="R51" i="207" s="1"/>
  <c r="L51" i="207"/>
  <c r="K51" i="207"/>
  <c r="H51" i="207"/>
  <c r="G51" i="207"/>
  <c r="P54" i="207"/>
  <c r="J54" i="207"/>
  <c r="L54" i="207"/>
  <c r="N54" i="207"/>
  <c r="F54" i="207"/>
  <c r="I54" i="207"/>
  <c r="H54" i="207"/>
  <c r="R54" i="207" s="1"/>
  <c r="G54" i="207"/>
  <c r="Q54" i="207"/>
  <c r="O54" i="207"/>
  <c r="M54" i="207"/>
  <c r="K54" i="207"/>
  <c r="F80" i="207"/>
  <c r="F84" i="207" s="1"/>
  <c r="D84" i="207"/>
  <c r="R80" i="207"/>
  <c r="F64" i="207"/>
  <c r="R64" i="207"/>
  <c r="K5" i="207"/>
  <c r="M5" i="207"/>
  <c r="F5" i="207"/>
  <c r="Q5" i="207" s="1"/>
  <c r="L5" i="207"/>
  <c r="J5" i="207"/>
  <c r="P5" i="207"/>
  <c r="I5" i="207"/>
  <c r="O5" i="207"/>
  <c r="N5" i="207"/>
  <c r="H5" i="207"/>
  <c r="G5" i="207"/>
  <c r="N58" i="207"/>
  <c r="H58" i="207"/>
  <c r="M58" i="207"/>
  <c r="F58" i="207"/>
  <c r="Q58" i="207" s="1"/>
  <c r="J58" i="207"/>
  <c r="O58" i="207"/>
  <c r="P58" i="207"/>
  <c r="L58" i="207"/>
  <c r="I58" i="207"/>
  <c r="K58" i="207"/>
  <c r="G58" i="207"/>
  <c r="H68" i="207"/>
  <c r="R68" i="207" s="1"/>
  <c r="N55" i="207"/>
  <c r="H55" i="207"/>
  <c r="L55" i="207"/>
  <c r="I55" i="207"/>
  <c r="M55" i="207"/>
  <c r="G55" i="207"/>
  <c r="F55" i="207"/>
  <c r="Q55" i="207" s="1"/>
  <c r="P55" i="207"/>
  <c r="K55" i="207"/>
  <c r="O55" i="207"/>
  <c r="J55" i="207"/>
  <c r="K66" i="207"/>
  <c r="H66" i="207"/>
  <c r="G66" i="207"/>
  <c r="L66" i="207"/>
  <c r="F66" i="207"/>
  <c r="M66" i="207" s="1"/>
  <c r="J66" i="207"/>
  <c r="I66" i="207"/>
  <c r="N30" i="207"/>
  <c r="H30" i="207"/>
  <c r="J30" i="207"/>
  <c r="M30" i="207"/>
  <c r="F30" i="207"/>
  <c r="G30" i="207"/>
  <c r="P30" i="207"/>
  <c r="O30" i="207"/>
  <c r="L30" i="207"/>
  <c r="K30" i="207"/>
  <c r="I30" i="207"/>
  <c r="F77" i="207"/>
  <c r="F63" i="207"/>
  <c r="N63" i="207" s="1"/>
  <c r="R81" i="207"/>
  <c r="F81" i="207"/>
  <c r="O6" i="207"/>
  <c r="I6" i="207"/>
  <c r="M6" i="207"/>
  <c r="F6" i="207"/>
  <c r="L6" i="207"/>
  <c r="K6" i="207"/>
  <c r="J6" i="207"/>
  <c r="P6" i="207"/>
  <c r="G6" i="207"/>
  <c r="N6" i="207"/>
  <c r="H6" i="207"/>
  <c r="P57" i="207"/>
  <c r="J57" i="207"/>
  <c r="M57" i="207"/>
  <c r="F57" i="207"/>
  <c r="O57" i="207"/>
  <c r="G57" i="207"/>
  <c r="K57" i="207"/>
  <c r="N57" i="207"/>
  <c r="I57" i="207"/>
  <c r="L57" i="207"/>
  <c r="H57" i="207"/>
  <c r="K8" i="207"/>
  <c r="N8" i="207"/>
  <c r="G8" i="207"/>
  <c r="Q8" i="207" s="1"/>
  <c r="M8" i="207"/>
  <c r="F8" i="207"/>
  <c r="L8" i="207"/>
  <c r="J8" i="207"/>
  <c r="P8" i="207"/>
  <c r="O8" i="207"/>
  <c r="I8" i="207"/>
  <c r="H8" i="207"/>
  <c r="I65" i="207"/>
  <c r="K65" i="207"/>
  <c r="H65" i="207"/>
  <c r="L65" i="207"/>
  <c r="G65" i="207"/>
  <c r="J65" i="207"/>
  <c r="F65" i="207"/>
  <c r="M65" i="207" s="1"/>
  <c r="K12" i="207"/>
  <c r="N12" i="207"/>
  <c r="H12" i="207"/>
  <c r="O12" i="207" s="1"/>
  <c r="F12" i="207"/>
  <c r="M12" i="207"/>
  <c r="L12" i="207"/>
  <c r="J12" i="207"/>
  <c r="I12" i="207"/>
  <c r="G12" i="207"/>
  <c r="F91" i="207"/>
  <c r="L91" i="207" s="1"/>
  <c r="R91" i="207" s="1"/>
  <c r="L56" i="207"/>
  <c r="F56" i="207"/>
  <c r="M56" i="207"/>
  <c r="K56" i="207"/>
  <c r="P56" i="207"/>
  <c r="H56" i="207"/>
  <c r="G56" i="207"/>
  <c r="O56" i="207"/>
  <c r="N56" i="207"/>
  <c r="J56" i="207"/>
  <c r="I56" i="207"/>
  <c r="D88" i="207"/>
  <c r="F89" i="207"/>
  <c r="L89" i="207" s="1"/>
  <c r="L76" i="207"/>
  <c r="F76" i="207"/>
  <c r="J76" i="207"/>
  <c r="H76" i="207"/>
  <c r="M76" i="207"/>
  <c r="R76" i="207" s="1"/>
  <c r="G76" i="207"/>
  <c r="K76" i="207"/>
  <c r="I76" i="207"/>
  <c r="P26" i="207"/>
  <c r="I26" i="207"/>
  <c r="O26" i="207"/>
  <c r="F26" i="207"/>
  <c r="K26" i="207"/>
  <c r="H26" i="207"/>
  <c r="D37" i="207"/>
  <c r="N26" i="207"/>
  <c r="M26" i="207"/>
  <c r="J26" i="207"/>
  <c r="R72" i="207"/>
  <c r="H50" i="207"/>
  <c r="I50" i="207"/>
  <c r="K50" i="207"/>
  <c r="F50" i="207"/>
  <c r="M50" i="207" s="1"/>
  <c r="J50" i="207"/>
  <c r="G50" i="207"/>
  <c r="R50" i="207" s="1"/>
  <c r="L50" i="207"/>
  <c r="L62" i="207"/>
  <c r="F62" i="207"/>
  <c r="J62" i="207"/>
  <c r="M62" i="207"/>
  <c r="P62" i="207"/>
  <c r="H62" i="207"/>
  <c r="R62" i="207" s="1"/>
  <c r="K62" i="207"/>
  <c r="I62" i="207"/>
  <c r="Q62" i="207" s="1"/>
  <c r="G62" i="207"/>
  <c r="O62" i="207"/>
  <c r="N62" i="207"/>
  <c r="R15" i="207"/>
  <c r="H53" i="207"/>
  <c r="M53" i="207" s="1"/>
  <c r="G53" i="207"/>
  <c r="F53" i="207"/>
  <c r="K53" i="207"/>
  <c r="J53" i="207"/>
  <c r="L53" i="207"/>
  <c r="I53" i="207"/>
  <c r="F11" i="207"/>
  <c r="R11" i="207" s="1"/>
  <c r="F69" i="207"/>
  <c r="R69" i="207" s="1"/>
  <c r="K13" i="207"/>
  <c r="N13" i="207"/>
  <c r="H13" i="207"/>
  <c r="L13" i="207"/>
  <c r="J13" i="207"/>
  <c r="I13" i="207"/>
  <c r="P13" i="207"/>
  <c r="G13" i="207"/>
  <c r="F13" i="207"/>
  <c r="M13" i="207"/>
  <c r="O13" i="207"/>
  <c r="Q13" i="207" s="1"/>
  <c r="G67" i="207"/>
  <c r="M67" i="207" s="1"/>
  <c r="L67" i="207"/>
  <c r="F67" i="207"/>
  <c r="J67" i="207"/>
  <c r="R67" i="207" s="1"/>
  <c r="I67" i="207"/>
  <c r="H67" i="207"/>
  <c r="K67" i="207"/>
  <c r="Q92" i="207"/>
  <c r="O16" i="207"/>
  <c r="I16" i="207"/>
  <c r="L16" i="207"/>
  <c r="F16" i="207"/>
  <c r="P16" i="207"/>
  <c r="G16" i="207"/>
  <c r="N16" i="207"/>
  <c r="M16" i="207"/>
  <c r="K16" i="207"/>
  <c r="H16" i="207"/>
  <c r="J16" i="207"/>
  <c r="M10" i="207"/>
  <c r="G10" i="207"/>
  <c r="Q10" i="207" s="1"/>
  <c r="O10" i="207"/>
  <c r="H10" i="207"/>
  <c r="R10" i="207" s="1"/>
  <c r="N10" i="207"/>
  <c r="F10" i="207"/>
  <c r="L10" i="207"/>
  <c r="K10" i="207"/>
  <c r="J10" i="207"/>
  <c r="I10" i="207"/>
  <c r="P10" i="207"/>
  <c r="F36" i="207"/>
  <c r="L36" i="207" s="1"/>
  <c r="R36" i="207" s="1"/>
  <c r="R96" i="207"/>
  <c r="D47" i="207"/>
  <c r="N46" i="207"/>
  <c r="N47" i="207" s="1"/>
  <c r="J46" i="207"/>
  <c r="J47" i="207" s="1"/>
  <c r="F46" i="207"/>
  <c r="F47" i="207" s="1"/>
  <c r="F43" i="207"/>
  <c r="F45" i="207" s="1"/>
  <c r="L44" i="207"/>
  <c r="L45" i="207" s="1"/>
  <c r="L73" i="207"/>
  <c r="L77" i="207" s="1"/>
  <c r="F73" i="207"/>
  <c r="K73" i="207"/>
  <c r="H73" i="207"/>
  <c r="J73" i="207"/>
  <c r="I73" i="207"/>
  <c r="I77" i="207" s="1"/>
  <c r="G73" i="207"/>
  <c r="M4" i="207"/>
  <c r="G4" i="207"/>
  <c r="Q4" i="207" s="1"/>
  <c r="L4" i="207"/>
  <c r="K4" i="207"/>
  <c r="J4" i="207"/>
  <c r="P4" i="207"/>
  <c r="I4" i="207"/>
  <c r="H4" i="207"/>
  <c r="F4" i="207"/>
  <c r="N4" i="207"/>
  <c r="O4" i="207"/>
  <c r="N27" i="207"/>
  <c r="H27" i="207"/>
  <c r="P27" i="207"/>
  <c r="I27" i="207"/>
  <c r="L27" i="207"/>
  <c r="F27" i="207"/>
  <c r="Q27" i="207" s="1"/>
  <c r="O27" i="207"/>
  <c r="M27" i="207"/>
  <c r="K27" i="207"/>
  <c r="G27" i="207"/>
  <c r="J27" i="207"/>
  <c r="J75" i="207"/>
  <c r="F75" i="207"/>
  <c r="I75" i="207"/>
  <c r="H75" i="207"/>
  <c r="R75" i="207" s="1"/>
  <c r="L75" i="207"/>
  <c r="K75" i="207"/>
  <c r="M75" i="207" s="1"/>
  <c r="G75" i="207"/>
  <c r="F24" i="207"/>
  <c r="R24" i="207" s="1"/>
  <c r="L24" i="207"/>
  <c r="D95" i="207"/>
  <c r="H90" i="207"/>
  <c r="M90" i="207" s="1"/>
  <c r="D94" i="207"/>
  <c r="L70" i="207"/>
  <c r="F70" i="207"/>
  <c r="R70" i="207"/>
  <c r="O14" i="207"/>
  <c r="I14" i="207"/>
  <c r="L14" i="207"/>
  <c r="F14" i="207"/>
  <c r="P14" i="207"/>
  <c r="G14" i="207"/>
  <c r="N14" i="207"/>
  <c r="M14" i="207"/>
  <c r="K14" i="207"/>
  <c r="J14" i="207"/>
  <c r="H14" i="207"/>
  <c r="Q14" i="207" s="1"/>
  <c r="O9" i="207"/>
  <c r="I9" i="207"/>
  <c r="N9" i="207"/>
  <c r="G9" i="207"/>
  <c r="M9" i="207"/>
  <c r="F9" i="207"/>
  <c r="L9" i="207"/>
  <c r="K9" i="207"/>
  <c r="H9" i="207"/>
  <c r="P9" i="207"/>
  <c r="J9" i="207"/>
  <c r="P29" i="207"/>
  <c r="J29" i="207"/>
  <c r="I29" i="207"/>
  <c r="M29" i="207"/>
  <c r="F29" i="207"/>
  <c r="Q29" i="207" s="1"/>
  <c r="K29" i="207"/>
  <c r="H29" i="207"/>
  <c r="G29" i="207"/>
  <c r="O29" i="207"/>
  <c r="L29" i="207"/>
  <c r="N29" i="207"/>
  <c r="D77" i="207"/>
  <c r="O3" i="207"/>
  <c r="I3" i="207"/>
  <c r="I25" i="207" s="1"/>
  <c r="L3" i="207"/>
  <c r="K3" i="207"/>
  <c r="J3" i="207"/>
  <c r="P3" i="207"/>
  <c r="H3" i="207"/>
  <c r="N3" i="207"/>
  <c r="F3" i="207"/>
  <c r="Q3" i="207" s="1"/>
  <c r="M3" i="207"/>
  <c r="D25" i="207"/>
  <c r="G3" i="207"/>
  <c r="G25" i="207" s="1"/>
  <c r="L28" i="207"/>
  <c r="F28" i="207"/>
  <c r="Q28" i="207" s="1"/>
  <c r="P28" i="207"/>
  <c r="I28" i="207"/>
  <c r="M28" i="207"/>
  <c r="N28" i="207"/>
  <c r="K28" i="207"/>
  <c r="J28" i="207"/>
  <c r="H28" i="207"/>
  <c r="O28" i="207"/>
  <c r="G28" i="207"/>
  <c r="F82" i="207"/>
  <c r="R82" i="207"/>
  <c r="P32" i="207"/>
  <c r="J32" i="207"/>
  <c r="M32" i="207"/>
  <c r="F32" i="207"/>
  <c r="N32" i="207"/>
  <c r="I32" i="207"/>
  <c r="O32" i="207"/>
  <c r="L32" i="207"/>
  <c r="K32" i="207"/>
  <c r="H32" i="207"/>
  <c r="G32" i="207"/>
  <c r="D45" i="207"/>
  <c r="I42" i="207"/>
  <c r="I45" i="207" s="1"/>
  <c r="D71" i="207"/>
  <c r="L49" i="207"/>
  <c r="F49" i="207"/>
  <c r="K49" i="207"/>
  <c r="M49" i="207"/>
  <c r="H49" i="207"/>
  <c r="G49" i="207"/>
  <c r="I49" i="207"/>
  <c r="J49" i="207"/>
  <c r="M7" i="207"/>
  <c r="G7" i="207"/>
  <c r="N7" i="207"/>
  <c r="F7" i="207"/>
  <c r="L7" i="207"/>
  <c r="K7" i="207"/>
  <c r="J7" i="207"/>
  <c r="I7" i="207"/>
  <c r="H7" i="207"/>
  <c r="O7" i="207"/>
  <c r="P7" i="207"/>
  <c r="Q31" i="207"/>
  <c r="R31" i="207" s="1"/>
  <c r="Q33" i="207"/>
  <c r="R33" i="207" s="1"/>
  <c r="Q59" i="207"/>
  <c r="R59" i="207" s="1"/>
  <c r="R73" i="206"/>
  <c r="R6" i="206"/>
  <c r="R29" i="206"/>
  <c r="K95" i="206"/>
  <c r="M95" i="206"/>
  <c r="G95" i="206"/>
  <c r="J95" i="206"/>
  <c r="I95" i="206"/>
  <c r="N95" i="206"/>
  <c r="L95" i="206"/>
  <c r="P95" i="206"/>
  <c r="O95" i="206"/>
  <c r="H95" i="206"/>
  <c r="F95" i="206"/>
  <c r="P54" i="206"/>
  <c r="J54" i="206"/>
  <c r="L54" i="206"/>
  <c r="K54" i="206"/>
  <c r="G54" i="206"/>
  <c r="O54" i="206"/>
  <c r="F54" i="206"/>
  <c r="H54" i="206"/>
  <c r="M54" i="206"/>
  <c r="N54" i="206"/>
  <c r="I54" i="206"/>
  <c r="Q30" i="206"/>
  <c r="R30" i="206" s="1"/>
  <c r="Q7" i="206"/>
  <c r="D71" i="206"/>
  <c r="L49" i="206"/>
  <c r="F49" i="206"/>
  <c r="K49" i="206"/>
  <c r="J49" i="206"/>
  <c r="H49" i="206"/>
  <c r="G49" i="206"/>
  <c r="I49" i="206"/>
  <c r="N13" i="206"/>
  <c r="H13" i="206"/>
  <c r="M13" i="206"/>
  <c r="G13" i="206"/>
  <c r="I13" i="206"/>
  <c r="K13" i="206"/>
  <c r="P13" i="206"/>
  <c r="F13" i="206"/>
  <c r="Q13" i="206" s="1"/>
  <c r="O13" i="206"/>
  <c r="L13" i="206"/>
  <c r="J13" i="206"/>
  <c r="L62" i="206"/>
  <c r="F62" i="206"/>
  <c r="J62" i="206"/>
  <c r="P62" i="206"/>
  <c r="I62" i="206"/>
  <c r="O62" i="206"/>
  <c r="N62" i="206"/>
  <c r="M62" i="206"/>
  <c r="G62" i="206"/>
  <c r="K62" i="206"/>
  <c r="H62" i="206"/>
  <c r="Q62" i="206" s="1"/>
  <c r="L31" i="206"/>
  <c r="M31" i="206"/>
  <c r="F31" i="206"/>
  <c r="K31" i="206"/>
  <c r="H31" i="206"/>
  <c r="Q31" i="206" s="1"/>
  <c r="P31" i="206"/>
  <c r="G31" i="206"/>
  <c r="N31" i="206"/>
  <c r="J31" i="206"/>
  <c r="I31" i="206"/>
  <c r="I37" i="206" s="1"/>
  <c r="O31" i="206"/>
  <c r="P57" i="206"/>
  <c r="J57" i="206"/>
  <c r="M57" i="206"/>
  <c r="F57" i="206"/>
  <c r="Q57" i="206" s="1"/>
  <c r="L57" i="206"/>
  <c r="H57" i="206"/>
  <c r="G57" i="206"/>
  <c r="N57" i="206"/>
  <c r="O57" i="206"/>
  <c r="K57" i="206"/>
  <c r="R57" i="206" s="1"/>
  <c r="I57" i="206"/>
  <c r="J75" i="206"/>
  <c r="F75" i="206"/>
  <c r="M75" i="206" s="1"/>
  <c r="R75" i="206" s="1"/>
  <c r="L75" i="206"/>
  <c r="K75" i="206"/>
  <c r="G75" i="206"/>
  <c r="I75" i="206"/>
  <c r="H75" i="206"/>
  <c r="N55" i="206"/>
  <c r="H55" i="206"/>
  <c r="L55" i="206"/>
  <c r="K55" i="206"/>
  <c r="O55" i="206"/>
  <c r="M55" i="206"/>
  <c r="I55" i="206"/>
  <c r="G55" i="206"/>
  <c r="P55" i="206"/>
  <c r="F55" i="206"/>
  <c r="J55" i="206"/>
  <c r="K66" i="206"/>
  <c r="H66" i="206"/>
  <c r="G66" i="206"/>
  <c r="F66" i="206"/>
  <c r="I66" i="206"/>
  <c r="M66" i="206" s="1"/>
  <c r="L66" i="206"/>
  <c r="J66" i="206"/>
  <c r="R27" i="206"/>
  <c r="R4" i="206"/>
  <c r="L15" i="206"/>
  <c r="F15" i="206"/>
  <c r="R15" i="206" s="1"/>
  <c r="F69" i="206"/>
  <c r="R69" i="206"/>
  <c r="K77" i="206"/>
  <c r="F84" i="206"/>
  <c r="R84" i="206" s="1"/>
  <c r="R26" i="206"/>
  <c r="O3" i="206"/>
  <c r="I3" i="206"/>
  <c r="N3" i="206"/>
  <c r="N25" i="206" s="1"/>
  <c r="H3" i="206"/>
  <c r="J3" i="206"/>
  <c r="D25" i="206"/>
  <c r="G3" i="206"/>
  <c r="G25" i="206" s="1"/>
  <c r="L3" i="206"/>
  <c r="P3" i="206"/>
  <c r="F3" i="206"/>
  <c r="M3" i="206"/>
  <c r="K3" i="206"/>
  <c r="K5" i="206"/>
  <c r="P5" i="206"/>
  <c r="J5" i="206"/>
  <c r="H5" i="206"/>
  <c r="O5" i="206"/>
  <c r="G5" i="206"/>
  <c r="L5" i="206"/>
  <c r="N5" i="206"/>
  <c r="F5" i="206"/>
  <c r="R5" i="206" s="1"/>
  <c r="M5" i="206"/>
  <c r="I5" i="206"/>
  <c r="Q5" i="206" s="1"/>
  <c r="R72" i="206"/>
  <c r="F72" i="206"/>
  <c r="D77" i="206"/>
  <c r="P32" i="206"/>
  <c r="J32" i="206"/>
  <c r="M32" i="206"/>
  <c r="F32" i="206"/>
  <c r="L32" i="206"/>
  <c r="O32" i="206"/>
  <c r="N32" i="206"/>
  <c r="G32" i="206"/>
  <c r="K32" i="206"/>
  <c r="I32" i="206"/>
  <c r="H32" i="206"/>
  <c r="N58" i="206"/>
  <c r="H58" i="206"/>
  <c r="R58" i="206" s="1"/>
  <c r="M58" i="206"/>
  <c r="F58" i="206"/>
  <c r="L58" i="206"/>
  <c r="P58" i="206"/>
  <c r="O58" i="206"/>
  <c r="Q58" i="206"/>
  <c r="G58" i="206"/>
  <c r="K58" i="206"/>
  <c r="J58" i="206"/>
  <c r="I58" i="206"/>
  <c r="H78" i="206"/>
  <c r="N78" i="206" s="1"/>
  <c r="L56" i="206"/>
  <c r="F56" i="206"/>
  <c r="M56" i="206"/>
  <c r="K56" i="206"/>
  <c r="J56" i="206"/>
  <c r="I56" i="206"/>
  <c r="N56" i="206"/>
  <c r="O56" i="206"/>
  <c r="H56" i="206"/>
  <c r="P56" i="206"/>
  <c r="G56" i="206"/>
  <c r="D88" i="206"/>
  <c r="F89" i="206"/>
  <c r="H53" i="206"/>
  <c r="G53" i="206"/>
  <c r="F53" i="206"/>
  <c r="M53" i="206" s="1"/>
  <c r="L53" i="206"/>
  <c r="I53" i="206"/>
  <c r="K53" i="206"/>
  <c r="J53" i="206"/>
  <c r="H90" i="206"/>
  <c r="R7" i="206"/>
  <c r="H68" i="206"/>
  <c r="R68" i="206" s="1"/>
  <c r="L14" i="206"/>
  <c r="F14" i="206"/>
  <c r="R14" i="206" s="1"/>
  <c r="K14" i="206"/>
  <c r="M14" i="206"/>
  <c r="O14" i="206"/>
  <c r="G14" i="206"/>
  <c r="J14" i="206"/>
  <c r="I14" i="206"/>
  <c r="P14" i="206"/>
  <c r="H14" i="206"/>
  <c r="Q14" i="206" s="1"/>
  <c r="N14" i="206"/>
  <c r="K8" i="206"/>
  <c r="P8" i="206"/>
  <c r="J8" i="206"/>
  <c r="L8" i="206"/>
  <c r="I8" i="206"/>
  <c r="H8" i="206"/>
  <c r="N8" i="206"/>
  <c r="F8" i="206"/>
  <c r="Q8" i="206" s="1"/>
  <c r="O8" i="206"/>
  <c r="G8" i="206"/>
  <c r="M8" i="206"/>
  <c r="L76" i="206"/>
  <c r="F76" i="206"/>
  <c r="R76" i="206" s="1"/>
  <c r="J76" i="206"/>
  <c r="I76" i="206"/>
  <c r="M76" i="206" s="1"/>
  <c r="G76" i="206"/>
  <c r="K76" i="206"/>
  <c r="H76" i="206"/>
  <c r="N33" i="206"/>
  <c r="H33" i="206"/>
  <c r="M33" i="206"/>
  <c r="F33" i="206"/>
  <c r="L33" i="206"/>
  <c r="K33" i="206"/>
  <c r="J33" i="206"/>
  <c r="G33" i="206"/>
  <c r="P33" i="206"/>
  <c r="O33" i="206"/>
  <c r="I33" i="206"/>
  <c r="Q33" i="206" s="1"/>
  <c r="R33" i="206" s="1"/>
  <c r="L59" i="206"/>
  <c r="F59" i="206"/>
  <c r="R59" i="206" s="1"/>
  <c r="N59" i="206"/>
  <c r="G59" i="206"/>
  <c r="Q59" i="206" s="1"/>
  <c r="M59" i="206"/>
  <c r="K59" i="206"/>
  <c r="J59" i="206"/>
  <c r="P59" i="206"/>
  <c r="H59" i="206"/>
  <c r="O59" i="206"/>
  <c r="I59" i="206"/>
  <c r="F91" i="206"/>
  <c r="L91" i="206" s="1"/>
  <c r="R91" i="206" s="1"/>
  <c r="G67" i="206"/>
  <c r="M67" i="206" s="1"/>
  <c r="L67" i="206"/>
  <c r="K67" i="206"/>
  <c r="H67" i="206"/>
  <c r="F67" i="206"/>
  <c r="I67" i="206"/>
  <c r="J67" i="206"/>
  <c r="Q92" i="206"/>
  <c r="R47" i="206"/>
  <c r="Q47" i="206"/>
  <c r="F70" i="206"/>
  <c r="L70" i="206" s="1"/>
  <c r="F43" i="206"/>
  <c r="F45" i="206" s="1"/>
  <c r="R43" i="206"/>
  <c r="L16" i="206"/>
  <c r="F16" i="206"/>
  <c r="R16" i="206" s="1"/>
  <c r="Q16" i="206"/>
  <c r="K16" i="206"/>
  <c r="M16" i="206"/>
  <c r="O16" i="206"/>
  <c r="G16" i="206"/>
  <c r="J16" i="206"/>
  <c r="I16" i="206"/>
  <c r="P16" i="206"/>
  <c r="H16" i="206"/>
  <c r="N16" i="206"/>
  <c r="F11" i="206"/>
  <c r="R11" i="206"/>
  <c r="R83" i="206"/>
  <c r="F83" i="206"/>
  <c r="F36" i="206"/>
  <c r="L36" i="206" s="1"/>
  <c r="R36" i="206" s="1"/>
  <c r="F61" i="206"/>
  <c r="R61" i="206"/>
  <c r="D94" i="206"/>
  <c r="R9" i="206"/>
  <c r="R46" i="206"/>
  <c r="L28" i="206"/>
  <c r="L37" i="206" s="1"/>
  <c r="F28" i="206"/>
  <c r="F37" i="206" s="1"/>
  <c r="K28" i="206"/>
  <c r="K37" i="206" s="1"/>
  <c r="N28" i="206"/>
  <c r="N37" i="206" s="1"/>
  <c r="M28" i="206"/>
  <c r="M37" i="206" s="1"/>
  <c r="O28" i="206"/>
  <c r="O37" i="206" s="1"/>
  <c r="J28" i="206"/>
  <c r="J37" i="206" s="1"/>
  <c r="G28" i="206"/>
  <c r="G37" i="206" s="1"/>
  <c r="I28" i="206"/>
  <c r="H28" i="206"/>
  <c r="H37" i="206" s="1"/>
  <c r="P28" i="206"/>
  <c r="P37" i="206" s="1"/>
  <c r="J51" i="206"/>
  <c r="F51" i="206"/>
  <c r="M51" i="206" s="1"/>
  <c r="L51" i="206"/>
  <c r="G51" i="206"/>
  <c r="R51" i="206" s="1"/>
  <c r="I51" i="206"/>
  <c r="K51" i="206"/>
  <c r="H51" i="206"/>
  <c r="H74" i="206"/>
  <c r="H77" i="206" s="1"/>
  <c r="I74" i="206"/>
  <c r="G74" i="206"/>
  <c r="G77" i="206" s="1"/>
  <c r="L74" i="206"/>
  <c r="L77" i="206" s="1"/>
  <c r="J74" i="206"/>
  <c r="J77" i="206" s="1"/>
  <c r="F74" i="206"/>
  <c r="M74" i="206" s="1"/>
  <c r="M77" i="206" s="1"/>
  <c r="K74" i="206"/>
  <c r="P17" i="206"/>
  <c r="O17" i="206"/>
  <c r="J17" i="206"/>
  <c r="Q17" i="206"/>
  <c r="I17" i="206"/>
  <c r="G17" i="206"/>
  <c r="K17" i="206"/>
  <c r="N17" i="206"/>
  <c r="F17" i="206"/>
  <c r="R17" i="206" s="1"/>
  <c r="M17" i="206"/>
  <c r="L17" i="206"/>
  <c r="H17" i="206"/>
  <c r="M10" i="206"/>
  <c r="G10" i="206"/>
  <c r="L10" i="206"/>
  <c r="F10" i="206"/>
  <c r="Q10" i="206" s="1"/>
  <c r="J10" i="206"/>
  <c r="I10" i="206"/>
  <c r="P10" i="206"/>
  <c r="H10" i="206"/>
  <c r="R10" i="206" s="1"/>
  <c r="N10" i="206"/>
  <c r="O10" i="206"/>
  <c r="K10" i="206"/>
  <c r="I65" i="206"/>
  <c r="K65" i="206"/>
  <c r="J65" i="206"/>
  <c r="F65" i="206"/>
  <c r="R65" i="206" s="1"/>
  <c r="L65" i="206"/>
  <c r="H65" i="206"/>
  <c r="G65" i="206"/>
  <c r="M65" i="206" s="1"/>
  <c r="L52" i="206"/>
  <c r="F52" i="206"/>
  <c r="M52" i="206" s="1"/>
  <c r="J52" i="206"/>
  <c r="I52" i="206"/>
  <c r="K52" i="206"/>
  <c r="H52" i="206"/>
  <c r="G52" i="206"/>
  <c r="L44" i="206"/>
  <c r="L45" i="206" s="1"/>
  <c r="R44" i="206"/>
  <c r="F64" i="206"/>
  <c r="R64" i="206" s="1"/>
  <c r="D45" i="206"/>
  <c r="I42" i="206"/>
  <c r="I45" i="206" s="1"/>
  <c r="R42" i="206"/>
  <c r="R6" i="205"/>
  <c r="R31" i="205"/>
  <c r="R67" i="205"/>
  <c r="R52" i="205"/>
  <c r="K12" i="205"/>
  <c r="N12" i="205"/>
  <c r="H12" i="205"/>
  <c r="I12" i="205"/>
  <c r="G12" i="205"/>
  <c r="F12" i="205"/>
  <c r="M12" i="205"/>
  <c r="L12" i="205"/>
  <c r="J12" i="205"/>
  <c r="F89" i="205"/>
  <c r="L89" i="205" s="1"/>
  <c r="D88" i="205"/>
  <c r="Q47" i="205"/>
  <c r="R47" i="205" s="1"/>
  <c r="Q92" i="205"/>
  <c r="L92" i="205" s="1"/>
  <c r="R92" i="205" s="1"/>
  <c r="R91" i="205"/>
  <c r="L15" i="205"/>
  <c r="R15" i="205" s="1"/>
  <c r="F15" i="205"/>
  <c r="K5" i="205"/>
  <c r="M5" i="205"/>
  <c r="F5" i="205"/>
  <c r="L5" i="205"/>
  <c r="J5" i="205"/>
  <c r="P5" i="205"/>
  <c r="I5" i="205"/>
  <c r="G5" i="205"/>
  <c r="O5" i="205"/>
  <c r="N5" i="205"/>
  <c r="H5" i="205"/>
  <c r="P57" i="205"/>
  <c r="J57" i="205"/>
  <c r="N57" i="205"/>
  <c r="N71" i="205" s="1"/>
  <c r="N79" i="205" s="1"/>
  <c r="G57" i="205"/>
  <c r="I57" i="205"/>
  <c r="M57" i="205"/>
  <c r="K57" i="205"/>
  <c r="H57" i="205"/>
  <c r="Q57" i="205" s="1"/>
  <c r="F57" i="205"/>
  <c r="R57" i="205" s="1"/>
  <c r="O57" i="205"/>
  <c r="L57" i="205"/>
  <c r="L24" i="205"/>
  <c r="R24" i="205" s="1"/>
  <c r="F24" i="205"/>
  <c r="K29" i="205"/>
  <c r="J29" i="205"/>
  <c r="N29" i="205"/>
  <c r="G29" i="205"/>
  <c r="O29" i="205"/>
  <c r="M29" i="205"/>
  <c r="L29" i="205"/>
  <c r="H29" i="205"/>
  <c r="H37" i="205" s="1"/>
  <c r="I29" i="205"/>
  <c r="I37" i="205" s="1"/>
  <c r="F29" i="205"/>
  <c r="Q29" i="205" s="1"/>
  <c r="P29" i="205"/>
  <c r="F82" i="205"/>
  <c r="R82" i="205" s="1"/>
  <c r="D94" i="205"/>
  <c r="M75" i="205"/>
  <c r="R75" i="205" s="1"/>
  <c r="Q59" i="205"/>
  <c r="R59" i="205" s="1"/>
  <c r="M90" i="205"/>
  <c r="Q6" i="205"/>
  <c r="H53" i="205"/>
  <c r="I53" i="205"/>
  <c r="J53" i="205"/>
  <c r="K53" i="205"/>
  <c r="G53" i="205"/>
  <c r="F53" i="205"/>
  <c r="M53" i="205" s="1"/>
  <c r="L53" i="205"/>
  <c r="L73" i="205"/>
  <c r="F73" i="205"/>
  <c r="R73" i="205" s="1"/>
  <c r="G73" i="205"/>
  <c r="M73" i="205" s="1"/>
  <c r="J73" i="205"/>
  <c r="H73" i="205"/>
  <c r="K73" i="205"/>
  <c r="I73" i="205"/>
  <c r="K37" i="205"/>
  <c r="F80" i="205"/>
  <c r="R80" i="205"/>
  <c r="D84" i="205"/>
  <c r="K8" i="205"/>
  <c r="N8" i="205"/>
  <c r="G8" i="205"/>
  <c r="M8" i="205"/>
  <c r="F8" i="205"/>
  <c r="L8" i="205"/>
  <c r="J8" i="205"/>
  <c r="P8" i="205"/>
  <c r="O8" i="205"/>
  <c r="I8" i="205"/>
  <c r="H8" i="205"/>
  <c r="Q8" i="205" s="1"/>
  <c r="R61" i="205"/>
  <c r="F61" i="205"/>
  <c r="H50" i="205"/>
  <c r="J50" i="205"/>
  <c r="M50" i="205"/>
  <c r="I50" i="205"/>
  <c r="F50" i="205"/>
  <c r="L50" i="205"/>
  <c r="K50" i="205"/>
  <c r="G50" i="205"/>
  <c r="R50" i="205" s="1"/>
  <c r="D71" i="205"/>
  <c r="L49" i="205"/>
  <c r="F49" i="205"/>
  <c r="G49" i="205"/>
  <c r="J49" i="205"/>
  <c r="K49" i="205"/>
  <c r="I49" i="205"/>
  <c r="H49" i="205"/>
  <c r="R30" i="205"/>
  <c r="Q9" i="205"/>
  <c r="R9" i="205" s="1"/>
  <c r="R10" i="205"/>
  <c r="O16" i="205"/>
  <c r="I16" i="205"/>
  <c r="L16" i="205"/>
  <c r="F16" i="205"/>
  <c r="Q16" i="205" s="1"/>
  <c r="J16" i="205"/>
  <c r="H16" i="205"/>
  <c r="P16" i="205"/>
  <c r="G16" i="205"/>
  <c r="N16" i="205"/>
  <c r="M16" i="205"/>
  <c r="K16" i="205"/>
  <c r="Q26" i="205"/>
  <c r="R26" i="205" s="1"/>
  <c r="Q62" i="205"/>
  <c r="H68" i="205"/>
  <c r="R68" i="205" s="1"/>
  <c r="O3" i="205"/>
  <c r="I3" i="205"/>
  <c r="D25" i="205"/>
  <c r="L3" i="205"/>
  <c r="K3" i="205"/>
  <c r="J3" i="205"/>
  <c r="P3" i="205"/>
  <c r="H3" i="205"/>
  <c r="G3" i="205"/>
  <c r="F3" i="205"/>
  <c r="Q3" i="205" s="1"/>
  <c r="N3" i="205"/>
  <c r="M3" i="205"/>
  <c r="F70" i="205"/>
  <c r="L70" i="205"/>
  <c r="R70" i="205" s="1"/>
  <c r="M17" i="205"/>
  <c r="G17" i="205"/>
  <c r="P17" i="205"/>
  <c r="J17" i="205"/>
  <c r="N17" i="205"/>
  <c r="L17" i="205"/>
  <c r="K17" i="205"/>
  <c r="I17" i="205"/>
  <c r="F17" i="205"/>
  <c r="Q17" i="205" s="1"/>
  <c r="O17" i="205"/>
  <c r="H17" i="205"/>
  <c r="K13" i="205"/>
  <c r="N13" i="205"/>
  <c r="H13" i="205"/>
  <c r="O13" i="205"/>
  <c r="R13" i="205" s="1"/>
  <c r="F13" i="205"/>
  <c r="Q13" i="205" s="1"/>
  <c r="M13" i="205"/>
  <c r="L13" i="205"/>
  <c r="J13" i="205"/>
  <c r="P13" i="205"/>
  <c r="I13" i="205"/>
  <c r="G13" i="205"/>
  <c r="N55" i="205"/>
  <c r="H55" i="205"/>
  <c r="M55" i="205"/>
  <c r="F55" i="205"/>
  <c r="Q55" i="205" s="1"/>
  <c r="K55" i="205"/>
  <c r="P55" i="205"/>
  <c r="P71" i="205" s="1"/>
  <c r="P79" i="205" s="1"/>
  <c r="G55" i="205"/>
  <c r="L55" i="205"/>
  <c r="J55" i="205"/>
  <c r="I55" i="205"/>
  <c r="O55" i="205"/>
  <c r="R28" i="205"/>
  <c r="F11" i="205"/>
  <c r="R11" i="205" s="1"/>
  <c r="D77" i="205"/>
  <c r="F72" i="205"/>
  <c r="R72" i="205"/>
  <c r="L56" i="205"/>
  <c r="F56" i="205"/>
  <c r="Q56" i="205" s="1"/>
  <c r="N56" i="205"/>
  <c r="G56" i="205"/>
  <c r="O56" i="205"/>
  <c r="J56" i="205"/>
  <c r="K56" i="205"/>
  <c r="I56" i="205"/>
  <c r="H56" i="205"/>
  <c r="P56" i="205"/>
  <c r="M56" i="205"/>
  <c r="F63" i="205"/>
  <c r="R63" i="205" s="1"/>
  <c r="N63" i="205"/>
  <c r="F43" i="205"/>
  <c r="F45" i="205" s="1"/>
  <c r="Q45" i="205" s="1"/>
  <c r="R45" i="205" s="1"/>
  <c r="R43" i="205"/>
  <c r="M52" i="205"/>
  <c r="R32" i="205"/>
  <c r="L76" i="205"/>
  <c r="F76" i="205"/>
  <c r="K76" i="205"/>
  <c r="J76" i="205"/>
  <c r="G76" i="205"/>
  <c r="I76" i="205"/>
  <c r="M76" i="205" s="1"/>
  <c r="H76" i="205"/>
  <c r="O14" i="205"/>
  <c r="I14" i="205"/>
  <c r="L14" i="205"/>
  <c r="F14" i="205"/>
  <c r="J14" i="205"/>
  <c r="H14" i="205"/>
  <c r="P14" i="205"/>
  <c r="G14" i="205"/>
  <c r="Q14" i="205" s="1"/>
  <c r="N14" i="205"/>
  <c r="M14" i="205"/>
  <c r="K14" i="205"/>
  <c r="F36" i="205"/>
  <c r="L36" i="205" s="1"/>
  <c r="R36" i="205" s="1"/>
  <c r="L44" i="205"/>
  <c r="L45" i="205" s="1"/>
  <c r="H74" i="205"/>
  <c r="J74" i="205"/>
  <c r="I74" i="205"/>
  <c r="F74" i="205"/>
  <c r="M74" i="205" s="1"/>
  <c r="K74" i="205"/>
  <c r="L74" i="205"/>
  <c r="G74" i="205"/>
  <c r="O27" i="205"/>
  <c r="O37" i="205" s="1"/>
  <c r="I27" i="205"/>
  <c r="J27" i="205"/>
  <c r="M27" i="205"/>
  <c r="M37" i="205" s="1"/>
  <c r="F27" i="205"/>
  <c r="F37" i="205" s="1"/>
  <c r="K27" i="205"/>
  <c r="H27" i="205"/>
  <c r="G27" i="205"/>
  <c r="P27" i="205"/>
  <c r="P37" i="205" s="1"/>
  <c r="N27" i="205"/>
  <c r="N37" i="205" s="1"/>
  <c r="L27" i="205"/>
  <c r="J51" i="205"/>
  <c r="G51" i="205"/>
  <c r="L51" i="205"/>
  <c r="H51" i="205"/>
  <c r="R51" i="205" s="1"/>
  <c r="I51" i="205"/>
  <c r="K51" i="205"/>
  <c r="F51" i="205"/>
  <c r="M51" i="205" s="1"/>
  <c r="M4" i="205"/>
  <c r="G4" i="205"/>
  <c r="L4" i="205"/>
  <c r="K4" i="205"/>
  <c r="J4" i="205"/>
  <c r="P4" i="205"/>
  <c r="I4" i="205"/>
  <c r="O4" i="205"/>
  <c r="N4" i="205"/>
  <c r="H4" i="205"/>
  <c r="F4" i="205"/>
  <c r="N33" i="205"/>
  <c r="H33" i="205"/>
  <c r="O33" i="205"/>
  <c r="G33" i="205"/>
  <c r="J33" i="205"/>
  <c r="J37" i="205" s="1"/>
  <c r="M33" i="205"/>
  <c r="F33" i="205"/>
  <c r="Q33" i="205" s="1"/>
  <c r="P33" i="205"/>
  <c r="K33" i="205"/>
  <c r="L33" i="205"/>
  <c r="I33" i="205"/>
  <c r="M95" i="205"/>
  <c r="G95" i="205"/>
  <c r="N95" i="205"/>
  <c r="F95" i="205"/>
  <c r="J95" i="205"/>
  <c r="O95" i="205"/>
  <c r="L95" i="205"/>
  <c r="K95" i="205"/>
  <c r="I95" i="205"/>
  <c r="H95" i="205"/>
  <c r="Q95" i="205" s="1"/>
  <c r="P95" i="205"/>
  <c r="F64" i="205"/>
  <c r="R64" i="205"/>
  <c r="I65" i="205"/>
  <c r="L65" i="205"/>
  <c r="K65" i="205"/>
  <c r="G65" i="205"/>
  <c r="H65" i="205"/>
  <c r="F65" i="205"/>
  <c r="M65" i="205" s="1"/>
  <c r="J65" i="205"/>
  <c r="R65" i="205" s="1"/>
  <c r="K66" i="205"/>
  <c r="I66" i="205"/>
  <c r="J66" i="205"/>
  <c r="F66" i="205"/>
  <c r="M66" i="205" s="1"/>
  <c r="L66" i="205"/>
  <c r="H66" i="205"/>
  <c r="G66" i="205"/>
  <c r="R46" i="205"/>
  <c r="D37" i="205"/>
  <c r="R62" i="205"/>
  <c r="R29" i="204"/>
  <c r="R75" i="204"/>
  <c r="M7" i="204"/>
  <c r="G7" i="204"/>
  <c r="J7" i="204"/>
  <c r="P7" i="204"/>
  <c r="I7" i="204"/>
  <c r="O7" i="204"/>
  <c r="H7" i="204"/>
  <c r="L7" i="204"/>
  <c r="Q7" i="204" s="1"/>
  <c r="N7" i="204"/>
  <c r="K7" i="204"/>
  <c r="F7" i="204"/>
  <c r="L54" i="204"/>
  <c r="F54" i="204"/>
  <c r="P54" i="204"/>
  <c r="J54" i="204"/>
  <c r="O54" i="204"/>
  <c r="G54" i="204"/>
  <c r="Q54" i="204" s="1"/>
  <c r="H54" i="204"/>
  <c r="N54" i="204"/>
  <c r="K54" i="204"/>
  <c r="M54" i="204"/>
  <c r="I54" i="204"/>
  <c r="F64" i="204"/>
  <c r="R64" i="204" s="1"/>
  <c r="R68" i="204"/>
  <c r="H68" i="204"/>
  <c r="N31" i="204"/>
  <c r="H31" i="204"/>
  <c r="Q31" i="204" s="1"/>
  <c r="L31" i="204"/>
  <c r="P31" i="204"/>
  <c r="G31" i="204"/>
  <c r="K31" i="204"/>
  <c r="J31" i="204"/>
  <c r="I31" i="204"/>
  <c r="R31" i="204" s="1"/>
  <c r="O31" i="204"/>
  <c r="M31" i="204"/>
  <c r="F31" i="204"/>
  <c r="L74" i="204"/>
  <c r="F74" i="204"/>
  <c r="R74" i="204" s="1"/>
  <c r="J74" i="204"/>
  <c r="H74" i="204"/>
  <c r="I74" i="204"/>
  <c r="G74" i="204"/>
  <c r="M74" i="204"/>
  <c r="K74" i="204"/>
  <c r="D94" i="204"/>
  <c r="F36" i="204"/>
  <c r="R36" i="204" s="1"/>
  <c r="L36" i="204"/>
  <c r="L16" i="204"/>
  <c r="F16" i="204"/>
  <c r="O16" i="204"/>
  <c r="H16" i="204"/>
  <c r="N16" i="204"/>
  <c r="G16" i="204"/>
  <c r="Q16" i="204" s="1"/>
  <c r="M16" i="204"/>
  <c r="J16" i="204"/>
  <c r="P16" i="204"/>
  <c r="K16" i="204"/>
  <c r="I16" i="204"/>
  <c r="R16" i="204" s="1"/>
  <c r="P62" i="204"/>
  <c r="J62" i="204"/>
  <c r="Q62" i="204" s="1"/>
  <c r="N62" i="204"/>
  <c r="H62" i="204"/>
  <c r="L62" i="204"/>
  <c r="F62" i="204"/>
  <c r="M62" i="204"/>
  <c r="I62" i="204"/>
  <c r="G62" i="204"/>
  <c r="O62" i="204"/>
  <c r="K62" i="204"/>
  <c r="R62" i="204" s="1"/>
  <c r="J50" i="204"/>
  <c r="H50" i="204"/>
  <c r="K50" i="204"/>
  <c r="M50" i="204"/>
  <c r="L50" i="204"/>
  <c r="G50" i="204"/>
  <c r="I50" i="204"/>
  <c r="F50" i="204"/>
  <c r="R50" i="204" s="1"/>
  <c r="M96" i="204"/>
  <c r="R96" i="204"/>
  <c r="H96" i="204"/>
  <c r="D95" i="204"/>
  <c r="F72" i="204"/>
  <c r="D77" i="204"/>
  <c r="K67" i="204"/>
  <c r="I67" i="204"/>
  <c r="G67" i="204"/>
  <c r="H67" i="204"/>
  <c r="L67" i="204"/>
  <c r="J67" i="204"/>
  <c r="M67" i="204" s="1"/>
  <c r="F67" i="204"/>
  <c r="M75" i="204"/>
  <c r="N13" i="204"/>
  <c r="H13" i="204"/>
  <c r="K13" i="204"/>
  <c r="J13" i="204"/>
  <c r="P13" i="204"/>
  <c r="I13" i="204"/>
  <c r="M13" i="204"/>
  <c r="F13" i="204"/>
  <c r="G13" i="204"/>
  <c r="Q13" i="204" s="1"/>
  <c r="O13" i="204"/>
  <c r="L13" i="204"/>
  <c r="D45" i="204"/>
  <c r="R42" i="204"/>
  <c r="I42" i="204"/>
  <c r="I45" i="204" s="1"/>
  <c r="O9" i="204"/>
  <c r="I9" i="204"/>
  <c r="K9" i="204"/>
  <c r="J9" i="204"/>
  <c r="P9" i="204"/>
  <c r="H9" i="204"/>
  <c r="M9" i="204"/>
  <c r="F9" i="204"/>
  <c r="Q9" i="204" s="1"/>
  <c r="G9" i="204"/>
  <c r="N9" i="204"/>
  <c r="L9" i="204"/>
  <c r="F82" i="204"/>
  <c r="R82" i="204"/>
  <c r="F80" i="204"/>
  <c r="F84" i="204" s="1"/>
  <c r="D84" i="204"/>
  <c r="F24" i="204"/>
  <c r="L44" i="204"/>
  <c r="L45" i="204" s="1"/>
  <c r="N27" i="204"/>
  <c r="H27" i="204"/>
  <c r="O27" i="204"/>
  <c r="G27" i="204"/>
  <c r="M27" i="204"/>
  <c r="F27" i="204"/>
  <c r="Q27" i="204" s="1"/>
  <c r="L27" i="204"/>
  <c r="J27" i="204"/>
  <c r="I27" i="204"/>
  <c r="P27" i="204"/>
  <c r="K27" i="204"/>
  <c r="F63" i="204"/>
  <c r="R63" i="204" s="1"/>
  <c r="N63" i="204"/>
  <c r="D25" i="204"/>
  <c r="K3" i="204"/>
  <c r="P3" i="204"/>
  <c r="J3" i="204"/>
  <c r="O3" i="204"/>
  <c r="I3" i="204"/>
  <c r="M3" i="204"/>
  <c r="G3" i="204"/>
  <c r="N3" i="204"/>
  <c r="L3" i="204"/>
  <c r="H3" i="204"/>
  <c r="F3" i="204"/>
  <c r="L51" i="204"/>
  <c r="F51" i="204"/>
  <c r="J51" i="204"/>
  <c r="I51" i="204"/>
  <c r="H51" i="204"/>
  <c r="M51" i="204" s="1"/>
  <c r="R51" i="204" s="1"/>
  <c r="K51" i="204"/>
  <c r="G51" i="204"/>
  <c r="K8" i="204"/>
  <c r="J8" i="204"/>
  <c r="P8" i="204"/>
  <c r="I8" i="204"/>
  <c r="O8" i="204"/>
  <c r="H8" i="204"/>
  <c r="Q8" i="204" s="1"/>
  <c r="M8" i="204"/>
  <c r="F8" i="204"/>
  <c r="N8" i="204"/>
  <c r="G8" i="204"/>
  <c r="L8" i="204"/>
  <c r="R43" i="204"/>
  <c r="F43" i="204"/>
  <c r="F45" i="204" s="1"/>
  <c r="N46" i="204"/>
  <c r="N47" i="204" s="1"/>
  <c r="J46" i="204"/>
  <c r="J47" i="204" s="1"/>
  <c r="F46" i="204"/>
  <c r="F47" i="204" s="1"/>
  <c r="D47" i="204"/>
  <c r="F81" i="204"/>
  <c r="R81" i="204" s="1"/>
  <c r="H90" i="204"/>
  <c r="M90" i="204" s="1"/>
  <c r="L14" i="204"/>
  <c r="F14" i="204"/>
  <c r="Q14" i="204" s="1"/>
  <c r="K14" i="204"/>
  <c r="J14" i="204"/>
  <c r="P14" i="204"/>
  <c r="I14" i="204"/>
  <c r="N14" i="204"/>
  <c r="G14" i="204"/>
  <c r="O14" i="204"/>
  <c r="M14" i="204"/>
  <c r="H14" i="204"/>
  <c r="O12" i="204"/>
  <c r="R12" i="204" s="1"/>
  <c r="M5" i="204"/>
  <c r="G5" i="204"/>
  <c r="L5" i="204"/>
  <c r="F5" i="204"/>
  <c r="Q5" i="204" s="1"/>
  <c r="K5" i="204"/>
  <c r="O5" i="204"/>
  <c r="I5" i="204"/>
  <c r="H5" i="204"/>
  <c r="P5" i="204"/>
  <c r="J5" i="204"/>
  <c r="N5" i="204"/>
  <c r="P33" i="204"/>
  <c r="J33" i="204"/>
  <c r="N33" i="204"/>
  <c r="H33" i="204"/>
  <c r="O33" i="204"/>
  <c r="F33" i="204"/>
  <c r="M33" i="204"/>
  <c r="L33" i="204"/>
  <c r="I33" i="204"/>
  <c r="K33" i="204"/>
  <c r="G33" i="204"/>
  <c r="F70" i="204"/>
  <c r="L70" i="204" s="1"/>
  <c r="P30" i="204"/>
  <c r="N30" i="204"/>
  <c r="H30" i="204"/>
  <c r="I30" i="204"/>
  <c r="O30" i="204"/>
  <c r="R30" i="204" s="1"/>
  <c r="G30" i="204"/>
  <c r="Q30" i="204" s="1"/>
  <c r="M30" i="204"/>
  <c r="F30" i="204"/>
  <c r="K30" i="204"/>
  <c r="J30" i="204"/>
  <c r="L30" i="204"/>
  <c r="J73" i="204"/>
  <c r="J77" i="204" s="1"/>
  <c r="H73" i="204"/>
  <c r="H77" i="204" s="1"/>
  <c r="L73" i="204"/>
  <c r="L77" i="204" s="1"/>
  <c r="F73" i="204"/>
  <c r="M73" i="204" s="1"/>
  <c r="M77" i="204" s="1"/>
  <c r="G73" i="204"/>
  <c r="I73" i="204"/>
  <c r="I77" i="204" s="1"/>
  <c r="K73" i="204"/>
  <c r="K77" i="204" s="1"/>
  <c r="P59" i="204"/>
  <c r="N59" i="204"/>
  <c r="H59" i="204"/>
  <c r="L59" i="204"/>
  <c r="F59" i="204"/>
  <c r="Q59" i="204" s="1"/>
  <c r="I59" i="204"/>
  <c r="M59" i="204"/>
  <c r="K59" i="204"/>
  <c r="J59" i="204"/>
  <c r="O59" i="204"/>
  <c r="G59" i="204"/>
  <c r="R59" i="204" s="1"/>
  <c r="L28" i="204"/>
  <c r="F28" i="204"/>
  <c r="O28" i="204"/>
  <c r="H28" i="204"/>
  <c r="N28" i="204"/>
  <c r="G28" i="204"/>
  <c r="Q28" i="204" s="1"/>
  <c r="M28" i="204"/>
  <c r="J28" i="204"/>
  <c r="K28" i="204"/>
  <c r="P28" i="204"/>
  <c r="I28" i="204"/>
  <c r="K6" i="204"/>
  <c r="P6" i="204"/>
  <c r="J6" i="204"/>
  <c r="O6" i="204"/>
  <c r="I6" i="204"/>
  <c r="M6" i="204"/>
  <c r="G6" i="204"/>
  <c r="Q6" i="204" s="1"/>
  <c r="R6" i="204" s="1"/>
  <c r="H6" i="204"/>
  <c r="F6" i="204"/>
  <c r="N6" i="204"/>
  <c r="L6" i="204"/>
  <c r="H52" i="204"/>
  <c r="L52" i="204"/>
  <c r="F52" i="204"/>
  <c r="M52" i="204" s="1"/>
  <c r="I52" i="204"/>
  <c r="J52" i="204"/>
  <c r="K52" i="204"/>
  <c r="G52" i="204"/>
  <c r="F11" i="204"/>
  <c r="R11" i="204" s="1"/>
  <c r="I66" i="204"/>
  <c r="G66" i="204"/>
  <c r="K66" i="204"/>
  <c r="F66" i="204"/>
  <c r="M66" i="204" s="1"/>
  <c r="H66" i="204"/>
  <c r="L66" i="204"/>
  <c r="J66" i="204"/>
  <c r="F61" i="204"/>
  <c r="R61" i="204" s="1"/>
  <c r="R83" i="204"/>
  <c r="F83" i="204"/>
  <c r="P26" i="204"/>
  <c r="I26" i="204"/>
  <c r="N26" i="204"/>
  <c r="N37" i="204" s="1"/>
  <c r="M26" i="204"/>
  <c r="D37" i="204"/>
  <c r="K26" i="204"/>
  <c r="H26" i="204"/>
  <c r="O26" i="204"/>
  <c r="J26" i="204"/>
  <c r="F26" i="204"/>
  <c r="Q26" i="204" s="1"/>
  <c r="P58" i="204"/>
  <c r="J58" i="204"/>
  <c r="R58" i="204" s="1"/>
  <c r="N58" i="204"/>
  <c r="H58" i="204"/>
  <c r="M58" i="204"/>
  <c r="F58" i="204"/>
  <c r="Q58" i="204" s="1"/>
  <c r="O58" i="204"/>
  <c r="L58" i="204"/>
  <c r="I58" i="204"/>
  <c r="K58" i="204"/>
  <c r="G58" i="204"/>
  <c r="Q92" i="204"/>
  <c r="L57" i="204"/>
  <c r="F57" i="204"/>
  <c r="P57" i="204"/>
  <c r="J57" i="204"/>
  <c r="I57" i="204"/>
  <c r="H57" i="204"/>
  <c r="G57" i="204"/>
  <c r="Q57" i="204" s="1"/>
  <c r="O57" i="204"/>
  <c r="M57" i="204"/>
  <c r="N57" i="204"/>
  <c r="K57" i="204"/>
  <c r="P17" i="204"/>
  <c r="J17" i="204"/>
  <c r="O17" i="204"/>
  <c r="H17" i="204"/>
  <c r="Q17" i="204" s="1"/>
  <c r="N17" i="204"/>
  <c r="G17" i="204"/>
  <c r="M17" i="204"/>
  <c r="F17" i="204"/>
  <c r="K17" i="204"/>
  <c r="I17" i="204"/>
  <c r="L17" i="204"/>
  <c r="H49" i="204"/>
  <c r="D71" i="204"/>
  <c r="L49" i="204"/>
  <c r="F49" i="204"/>
  <c r="K49" i="204"/>
  <c r="J49" i="204"/>
  <c r="G49" i="204"/>
  <c r="G71" i="204" s="1"/>
  <c r="I49" i="204"/>
  <c r="O4" i="204"/>
  <c r="I4" i="204"/>
  <c r="N4" i="204"/>
  <c r="H4" i="204"/>
  <c r="Q4" i="204" s="1"/>
  <c r="M4" i="204"/>
  <c r="G4" i="204"/>
  <c r="K4" i="204"/>
  <c r="P4" i="204"/>
  <c r="L4" i="204"/>
  <c r="F4" i="204"/>
  <c r="R4" i="204" s="1"/>
  <c r="J4" i="204"/>
  <c r="H78" i="204"/>
  <c r="R78" i="204" s="1"/>
  <c r="N78" i="204"/>
  <c r="L32" i="204"/>
  <c r="F32" i="204"/>
  <c r="Q32" i="204" s="1"/>
  <c r="P32" i="204"/>
  <c r="J32" i="204"/>
  <c r="K32" i="204"/>
  <c r="H32" i="204"/>
  <c r="G32" i="204"/>
  <c r="O32" i="204"/>
  <c r="M32" i="204"/>
  <c r="N32" i="204"/>
  <c r="I32" i="204"/>
  <c r="J53" i="204"/>
  <c r="H53" i="204"/>
  <c r="G53" i="204"/>
  <c r="F53" i="204"/>
  <c r="R53" i="204" s="1"/>
  <c r="M53" i="204"/>
  <c r="K53" i="204"/>
  <c r="I53" i="204"/>
  <c r="L53" i="204"/>
  <c r="F15" i="204"/>
  <c r="L15" i="204" s="1"/>
  <c r="R15" i="204" s="1"/>
  <c r="P55" i="204"/>
  <c r="J55" i="204"/>
  <c r="N55" i="204"/>
  <c r="H55" i="204"/>
  <c r="K55" i="204"/>
  <c r="O55" i="204"/>
  <c r="M55" i="204"/>
  <c r="L55" i="204"/>
  <c r="G55" i="204"/>
  <c r="I55" i="204"/>
  <c r="F55" i="204"/>
  <c r="Q55" i="204" s="1"/>
  <c r="N56" i="204"/>
  <c r="H56" i="204"/>
  <c r="L56" i="204"/>
  <c r="F56" i="204"/>
  <c r="R56" i="204" s="1"/>
  <c r="O56" i="204"/>
  <c r="K56" i="204"/>
  <c r="J56" i="204"/>
  <c r="I56" i="204"/>
  <c r="P56" i="204"/>
  <c r="Q56" i="204"/>
  <c r="M56" i="204"/>
  <c r="G56" i="204"/>
  <c r="D88" i="204"/>
  <c r="F89" i="204"/>
  <c r="L89" i="204" s="1"/>
  <c r="G65" i="204"/>
  <c r="K65" i="204"/>
  <c r="I65" i="204"/>
  <c r="L65" i="204"/>
  <c r="R65" i="204" s="1"/>
  <c r="H65" i="204"/>
  <c r="J65" i="204"/>
  <c r="F65" i="204"/>
  <c r="M65" i="204" s="1"/>
  <c r="F91" i="204"/>
  <c r="L91" i="204" s="1"/>
  <c r="M10" i="204"/>
  <c r="G10" i="204"/>
  <c r="K10" i="204"/>
  <c r="J10" i="204"/>
  <c r="Q10" i="204" s="1"/>
  <c r="P10" i="204"/>
  <c r="I10" i="204"/>
  <c r="N10" i="204"/>
  <c r="F10" i="204"/>
  <c r="R10" i="204" s="1"/>
  <c r="O10" i="204"/>
  <c r="L10" i="204"/>
  <c r="H10" i="204"/>
  <c r="R13" i="203"/>
  <c r="R28" i="203"/>
  <c r="F69" i="203"/>
  <c r="R69" i="203" s="1"/>
  <c r="R72" i="203"/>
  <c r="F72" i="203"/>
  <c r="D77" i="203"/>
  <c r="Q92" i="203"/>
  <c r="F63" i="203"/>
  <c r="N63" i="203" s="1"/>
  <c r="R63" i="203" s="1"/>
  <c r="L74" i="203"/>
  <c r="F74" i="203"/>
  <c r="M74" i="203" s="1"/>
  <c r="R74" i="203" s="1"/>
  <c r="I74" i="203"/>
  <c r="K74" i="203"/>
  <c r="J74" i="203"/>
  <c r="H74" i="203"/>
  <c r="G74" i="203"/>
  <c r="L53" i="203"/>
  <c r="F53" i="203"/>
  <c r="M53" i="203" s="1"/>
  <c r="I53" i="203"/>
  <c r="H53" i="203"/>
  <c r="G53" i="203"/>
  <c r="K53" i="203"/>
  <c r="J53" i="203"/>
  <c r="L55" i="203"/>
  <c r="F55" i="203"/>
  <c r="R55" i="203" s="1"/>
  <c r="O55" i="203"/>
  <c r="I55" i="203"/>
  <c r="K55" i="203"/>
  <c r="J55" i="203"/>
  <c r="Q55" i="203"/>
  <c r="H55" i="203"/>
  <c r="P55" i="203"/>
  <c r="G55" i="203"/>
  <c r="N55" i="203"/>
  <c r="M55" i="203"/>
  <c r="Q5" i="203"/>
  <c r="R5" i="203" s="1"/>
  <c r="J73" i="203"/>
  <c r="G73" i="203"/>
  <c r="L73" i="203"/>
  <c r="K73" i="203"/>
  <c r="I73" i="203"/>
  <c r="H73" i="203"/>
  <c r="F73" i="203"/>
  <c r="M73" i="203" s="1"/>
  <c r="N17" i="203"/>
  <c r="H17" i="203"/>
  <c r="M17" i="203"/>
  <c r="G17" i="203"/>
  <c r="L17" i="203"/>
  <c r="F17" i="203"/>
  <c r="K17" i="203"/>
  <c r="J17" i="203"/>
  <c r="P17" i="203"/>
  <c r="O17" i="203"/>
  <c r="I17" i="203"/>
  <c r="G49" i="203"/>
  <c r="I49" i="203"/>
  <c r="H49" i="203"/>
  <c r="F49" i="203"/>
  <c r="M49" i="203" s="1"/>
  <c r="L49" i="203"/>
  <c r="D71" i="203"/>
  <c r="K49" i="203"/>
  <c r="J49" i="203"/>
  <c r="J76" i="203"/>
  <c r="G76" i="203"/>
  <c r="I76" i="203"/>
  <c r="M76" i="203" s="1"/>
  <c r="H76" i="203"/>
  <c r="F76" i="203"/>
  <c r="R76" i="203" s="1"/>
  <c r="L76" i="203"/>
  <c r="K76" i="203"/>
  <c r="D88" i="203"/>
  <c r="F89" i="203"/>
  <c r="L30" i="203"/>
  <c r="F30" i="203"/>
  <c r="Q30" i="203" s="1"/>
  <c r="K30" i="203"/>
  <c r="P30" i="203"/>
  <c r="J30" i="203"/>
  <c r="O30" i="203"/>
  <c r="I30" i="203"/>
  <c r="H30" i="203"/>
  <c r="N30" i="203"/>
  <c r="G30" i="203"/>
  <c r="M30" i="203"/>
  <c r="F82" i="203"/>
  <c r="R82" i="203" s="1"/>
  <c r="H75" i="203"/>
  <c r="K75" i="203"/>
  <c r="J75" i="203"/>
  <c r="I75" i="203"/>
  <c r="G75" i="203"/>
  <c r="F75" i="203"/>
  <c r="L75" i="203"/>
  <c r="R14" i="203"/>
  <c r="K6" i="203"/>
  <c r="P6" i="203"/>
  <c r="J6" i="203"/>
  <c r="O6" i="203"/>
  <c r="I6" i="203"/>
  <c r="N6" i="203"/>
  <c r="H6" i="203"/>
  <c r="M6" i="203"/>
  <c r="G6" i="203"/>
  <c r="F6" i="203"/>
  <c r="L6" i="203"/>
  <c r="D45" i="203"/>
  <c r="R42" i="203"/>
  <c r="I42" i="203"/>
  <c r="I45" i="203" s="1"/>
  <c r="H68" i="203"/>
  <c r="R68" i="203" s="1"/>
  <c r="N29" i="203"/>
  <c r="H29" i="203"/>
  <c r="M29" i="203"/>
  <c r="G29" i="203"/>
  <c r="L29" i="203"/>
  <c r="F29" i="203"/>
  <c r="K29" i="203"/>
  <c r="Q29" i="203" s="1"/>
  <c r="P29" i="203"/>
  <c r="O29" i="203"/>
  <c r="J29" i="203"/>
  <c r="I29" i="203"/>
  <c r="J52" i="203"/>
  <c r="G52" i="203"/>
  <c r="I52" i="203"/>
  <c r="H52" i="203"/>
  <c r="F52" i="203"/>
  <c r="L52" i="203"/>
  <c r="M52" i="203" s="1"/>
  <c r="K52" i="203"/>
  <c r="F81" i="203"/>
  <c r="R81" i="203" s="1"/>
  <c r="D94" i="203"/>
  <c r="I50" i="203"/>
  <c r="F50" i="203"/>
  <c r="L50" i="203"/>
  <c r="K50" i="203"/>
  <c r="J50" i="203"/>
  <c r="H50" i="203"/>
  <c r="G50" i="203"/>
  <c r="M50" i="203" s="1"/>
  <c r="K51" i="203"/>
  <c r="J51" i="203"/>
  <c r="I51" i="203"/>
  <c r="H51" i="203"/>
  <c r="M51" i="203" s="1"/>
  <c r="G51" i="203"/>
  <c r="F51" i="203"/>
  <c r="R51" i="203" s="1"/>
  <c r="L51" i="203"/>
  <c r="L27" i="203"/>
  <c r="F27" i="203"/>
  <c r="K27" i="203"/>
  <c r="P27" i="203"/>
  <c r="J27" i="203"/>
  <c r="O27" i="203"/>
  <c r="I27" i="203"/>
  <c r="N27" i="203"/>
  <c r="M27" i="203"/>
  <c r="H27" i="203"/>
  <c r="G27" i="203"/>
  <c r="Q27" i="203" s="1"/>
  <c r="K9" i="203"/>
  <c r="M9" i="203"/>
  <c r="G9" i="203"/>
  <c r="P9" i="203"/>
  <c r="J9" i="203"/>
  <c r="O9" i="203"/>
  <c r="I9" i="203"/>
  <c r="N9" i="203"/>
  <c r="H9" i="203"/>
  <c r="L9" i="203"/>
  <c r="F9" i="203"/>
  <c r="Q9" i="203" s="1"/>
  <c r="D25" i="203"/>
  <c r="K3" i="203"/>
  <c r="K25" i="203" s="1"/>
  <c r="M3" i="203"/>
  <c r="M25" i="203" s="1"/>
  <c r="G3" i="203"/>
  <c r="G25" i="203" s="1"/>
  <c r="P3" i="203"/>
  <c r="J3" i="203"/>
  <c r="O3" i="203"/>
  <c r="O25" i="203" s="1"/>
  <c r="I3" i="203"/>
  <c r="I25" i="203" s="1"/>
  <c r="N3" i="203"/>
  <c r="N25" i="203" s="1"/>
  <c r="H3" i="203"/>
  <c r="H25" i="203" s="1"/>
  <c r="L3" i="203"/>
  <c r="F3" i="203"/>
  <c r="F61" i="203"/>
  <c r="R61" i="203" s="1"/>
  <c r="K32" i="203"/>
  <c r="O32" i="203"/>
  <c r="H32" i="203"/>
  <c r="N32" i="203"/>
  <c r="G32" i="203"/>
  <c r="Q32" i="203" s="1"/>
  <c r="M32" i="203"/>
  <c r="F32" i="203"/>
  <c r="L32" i="203"/>
  <c r="P32" i="203"/>
  <c r="J32" i="203"/>
  <c r="I32" i="203"/>
  <c r="P59" i="203"/>
  <c r="J59" i="203"/>
  <c r="M59" i="203"/>
  <c r="G59" i="203"/>
  <c r="I59" i="203"/>
  <c r="R59" i="203" s="1"/>
  <c r="H59" i="203"/>
  <c r="O59" i="203"/>
  <c r="F59" i="203"/>
  <c r="Q59" i="203" s="1"/>
  <c r="N59" i="203"/>
  <c r="L59" i="203"/>
  <c r="K59" i="203"/>
  <c r="F91" i="203"/>
  <c r="L91" i="203" s="1"/>
  <c r="P56" i="203"/>
  <c r="J56" i="203"/>
  <c r="M56" i="203"/>
  <c r="G56" i="203"/>
  <c r="O56" i="203"/>
  <c r="F56" i="203"/>
  <c r="N56" i="203"/>
  <c r="L56" i="203"/>
  <c r="K56" i="203"/>
  <c r="I56" i="203"/>
  <c r="H56" i="203"/>
  <c r="Q56" i="203" s="1"/>
  <c r="F43" i="203"/>
  <c r="F45" i="203" s="1"/>
  <c r="N54" i="203"/>
  <c r="H54" i="203"/>
  <c r="K54" i="203"/>
  <c r="P54" i="203"/>
  <c r="G54" i="203"/>
  <c r="O54" i="203"/>
  <c r="F54" i="203"/>
  <c r="Q54" i="203" s="1"/>
  <c r="R54" i="203" s="1"/>
  <c r="M54" i="203"/>
  <c r="L54" i="203"/>
  <c r="J54" i="203"/>
  <c r="I54" i="203"/>
  <c r="H96" i="203"/>
  <c r="R96" i="203" s="1"/>
  <c r="M96" i="203"/>
  <c r="Q10" i="203"/>
  <c r="R10" i="203" s="1"/>
  <c r="R12" i="203"/>
  <c r="R91" i="202"/>
  <c r="R83" i="203"/>
  <c r="F83" i="203"/>
  <c r="P31" i="203"/>
  <c r="J31" i="203"/>
  <c r="O31" i="203"/>
  <c r="I31" i="203"/>
  <c r="N31" i="203"/>
  <c r="H31" i="203"/>
  <c r="M31" i="203"/>
  <c r="G31" i="203"/>
  <c r="Q31" i="203" s="1"/>
  <c r="L31" i="203"/>
  <c r="K31" i="203"/>
  <c r="F31" i="203"/>
  <c r="R31" i="203" s="1"/>
  <c r="R7" i="203"/>
  <c r="O33" i="203"/>
  <c r="I33" i="203"/>
  <c r="P33" i="203"/>
  <c r="H33" i="203"/>
  <c r="N33" i="203"/>
  <c r="G33" i="203"/>
  <c r="R33" i="203" s="1"/>
  <c r="M33" i="203"/>
  <c r="F33" i="203"/>
  <c r="L33" i="203"/>
  <c r="K33" i="203"/>
  <c r="Q33" i="203"/>
  <c r="J33" i="203"/>
  <c r="P62" i="203"/>
  <c r="J62" i="203"/>
  <c r="M62" i="203"/>
  <c r="G62" i="203"/>
  <c r="I62" i="203"/>
  <c r="H62" i="203"/>
  <c r="O62" i="203"/>
  <c r="F62" i="203"/>
  <c r="Q62" i="203" s="1"/>
  <c r="N62" i="203"/>
  <c r="L62" i="203"/>
  <c r="K62" i="203"/>
  <c r="F24" i="203"/>
  <c r="R24" i="203" s="1"/>
  <c r="L24" i="203"/>
  <c r="G65" i="203"/>
  <c r="J65" i="203"/>
  <c r="F65" i="203"/>
  <c r="L65" i="203"/>
  <c r="K65" i="203"/>
  <c r="M65" i="203" s="1"/>
  <c r="I65" i="203"/>
  <c r="H65" i="203"/>
  <c r="L58" i="203"/>
  <c r="F58" i="203"/>
  <c r="R58" i="203" s="1"/>
  <c r="O58" i="203"/>
  <c r="I58" i="203"/>
  <c r="N58" i="203"/>
  <c r="M58" i="203"/>
  <c r="K58" i="203"/>
  <c r="J58" i="203"/>
  <c r="Q58" i="203"/>
  <c r="P58" i="203"/>
  <c r="H58" i="203"/>
  <c r="G58" i="203"/>
  <c r="N57" i="203"/>
  <c r="H57" i="203"/>
  <c r="K57" i="203"/>
  <c r="J57" i="203"/>
  <c r="I57" i="203"/>
  <c r="P57" i="203"/>
  <c r="G57" i="203"/>
  <c r="Q57" i="203" s="1"/>
  <c r="O57" i="203"/>
  <c r="F57" i="203"/>
  <c r="M57" i="203"/>
  <c r="L57" i="203"/>
  <c r="K67" i="203"/>
  <c r="H67" i="203"/>
  <c r="L67" i="203"/>
  <c r="J67" i="203"/>
  <c r="I67" i="203"/>
  <c r="G67" i="203"/>
  <c r="R67" i="203" s="1"/>
  <c r="F67" i="203"/>
  <c r="M67" i="203" s="1"/>
  <c r="L15" i="203"/>
  <c r="F15" i="203"/>
  <c r="R15" i="203" s="1"/>
  <c r="N78" i="203"/>
  <c r="R78" i="203"/>
  <c r="H78" i="203"/>
  <c r="D84" i="203"/>
  <c r="R84" i="203" s="1"/>
  <c r="F80" i="203"/>
  <c r="F84" i="203" s="1"/>
  <c r="D95" i="203"/>
  <c r="L36" i="203"/>
  <c r="R36" i="203" s="1"/>
  <c r="F36" i="203"/>
  <c r="R64" i="203"/>
  <c r="F64" i="203"/>
  <c r="D47" i="203"/>
  <c r="J46" i="203"/>
  <c r="J47" i="203" s="1"/>
  <c r="F46" i="203"/>
  <c r="F47" i="203" s="1"/>
  <c r="N46" i="203"/>
  <c r="N47" i="203" s="1"/>
  <c r="D37" i="203"/>
  <c r="N26" i="203"/>
  <c r="N37" i="203" s="1"/>
  <c r="F26" i="203"/>
  <c r="F37" i="203" s="1"/>
  <c r="M26" i="203"/>
  <c r="M37" i="203" s="1"/>
  <c r="K26" i="203"/>
  <c r="K37" i="203" s="1"/>
  <c r="J26" i="203"/>
  <c r="J37" i="203" s="1"/>
  <c r="I26" i="203"/>
  <c r="I37" i="203" s="1"/>
  <c r="H26" i="203"/>
  <c r="H37" i="203" s="1"/>
  <c r="P26" i="203"/>
  <c r="P37" i="203" s="1"/>
  <c r="O26" i="203"/>
  <c r="O37" i="203" s="1"/>
  <c r="F70" i="203"/>
  <c r="L70" i="203" s="1"/>
  <c r="R70" i="203" s="1"/>
  <c r="I66" i="203"/>
  <c r="L66" i="203"/>
  <c r="F66" i="203"/>
  <c r="K66" i="203"/>
  <c r="J66" i="203"/>
  <c r="H66" i="203"/>
  <c r="G66" i="203"/>
  <c r="H90" i="203"/>
  <c r="R44" i="203"/>
  <c r="R54" i="202"/>
  <c r="R10" i="202"/>
  <c r="R9" i="202"/>
  <c r="R63" i="202"/>
  <c r="R13" i="202"/>
  <c r="R17" i="202"/>
  <c r="D45" i="202"/>
  <c r="I42" i="202"/>
  <c r="I45" i="202" s="1"/>
  <c r="K28" i="202"/>
  <c r="P28" i="202"/>
  <c r="J28" i="202"/>
  <c r="I28" i="202"/>
  <c r="H28" i="202"/>
  <c r="O28" i="202"/>
  <c r="O37" i="202" s="1"/>
  <c r="G28" i="202"/>
  <c r="N28" i="202"/>
  <c r="F28" i="202"/>
  <c r="M28" i="202"/>
  <c r="M37" i="202" s="1"/>
  <c r="L28" i="202"/>
  <c r="L52" i="202"/>
  <c r="F52" i="202"/>
  <c r="K52" i="202"/>
  <c r="J52" i="202"/>
  <c r="I52" i="202"/>
  <c r="H52" i="202"/>
  <c r="M52" i="202" s="1"/>
  <c r="G52" i="202"/>
  <c r="R52" i="202" s="1"/>
  <c r="H74" i="202"/>
  <c r="G74" i="202"/>
  <c r="M74" i="202" s="1"/>
  <c r="L74" i="202"/>
  <c r="K74" i="202"/>
  <c r="J74" i="202"/>
  <c r="F74" i="202"/>
  <c r="I74" i="202"/>
  <c r="F43" i="202"/>
  <c r="F45" i="202" s="1"/>
  <c r="N63" i="202"/>
  <c r="N58" i="202"/>
  <c r="H58" i="202"/>
  <c r="M58" i="202"/>
  <c r="G58" i="202"/>
  <c r="I58" i="202"/>
  <c r="P58" i="202"/>
  <c r="F58" i="202"/>
  <c r="Q58" i="202" s="1"/>
  <c r="O58" i="202"/>
  <c r="L58" i="202"/>
  <c r="K58" i="202"/>
  <c r="J58" i="202"/>
  <c r="L56" i="202"/>
  <c r="F56" i="202"/>
  <c r="K56" i="202"/>
  <c r="I56" i="202"/>
  <c r="P56" i="202"/>
  <c r="H56" i="202"/>
  <c r="O56" i="202"/>
  <c r="N56" i="202"/>
  <c r="M56" i="202"/>
  <c r="J56" i="202"/>
  <c r="G56" i="202"/>
  <c r="R27" i="202"/>
  <c r="D37" i="202"/>
  <c r="Q13" i="202"/>
  <c r="H90" i="202"/>
  <c r="H50" i="202"/>
  <c r="G50" i="202"/>
  <c r="L50" i="202"/>
  <c r="K50" i="202"/>
  <c r="J50" i="202"/>
  <c r="I50" i="202"/>
  <c r="F50" i="202"/>
  <c r="M50" i="202" s="1"/>
  <c r="F83" i="202"/>
  <c r="R83" i="202" s="1"/>
  <c r="L59" i="202"/>
  <c r="F59" i="202"/>
  <c r="K59" i="202"/>
  <c r="M59" i="202"/>
  <c r="J59" i="202"/>
  <c r="O59" i="202"/>
  <c r="O71" i="202" s="1"/>
  <c r="N59" i="202"/>
  <c r="P59" i="202"/>
  <c r="I59" i="202"/>
  <c r="H59" i="202"/>
  <c r="G59" i="202"/>
  <c r="H78" i="202"/>
  <c r="N78" i="202" s="1"/>
  <c r="R78" i="202" s="1"/>
  <c r="D88" i="202"/>
  <c r="F89" i="202"/>
  <c r="L89" i="202" s="1"/>
  <c r="R7" i="202"/>
  <c r="N8" i="202"/>
  <c r="H8" i="202"/>
  <c r="M8" i="202"/>
  <c r="G8" i="202"/>
  <c r="Q8" i="202" s="1"/>
  <c r="L8" i="202"/>
  <c r="F8" i="202"/>
  <c r="K8" i="202"/>
  <c r="P8" i="202"/>
  <c r="J8" i="202"/>
  <c r="R8" i="202" s="1"/>
  <c r="O8" i="202"/>
  <c r="I8" i="202"/>
  <c r="L31" i="202"/>
  <c r="K31" i="202"/>
  <c r="M31" i="202"/>
  <c r="J31" i="202"/>
  <c r="O31" i="202"/>
  <c r="N31" i="202"/>
  <c r="I31" i="202"/>
  <c r="I37" i="202" s="1"/>
  <c r="H31" i="202"/>
  <c r="G31" i="202"/>
  <c r="Q31" i="202" s="1"/>
  <c r="P31" i="202"/>
  <c r="F31" i="202"/>
  <c r="K66" i="202"/>
  <c r="J66" i="202"/>
  <c r="H66" i="202"/>
  <c r="G66" i="202"/>
  <c r="M66" i="202" s="1"/>
  <c r="F66" i="202"/>
  <c r="I66" i="202"/>
  <c r="L66" i="202"/>
  <c r="R4" i="202"/>
  <c r="H53" i="202"/>
  <c r="G53" i="202"/>
  <c r="K53" i="202"/>
  <c r="J53" i="202"/>
  <c r="L53" i="202"/>
  <c r="I53" i="202"/>
  <c r="F53" i="202"/>
  <c r="J51" i="202"/>
  <c r="I51" i="202"/>
  <c r="L51" i="202"/>
  <c r="G51" i="202"/>
  <c r="M51" i="202" s="1"/>
  <c r="F51" i="202"/>
  <c r="H51" i="202"/>
  <c r="K51" i="202"/>
  <c r="H96" i="202"/>
  <c r="M96" i="202" s="1"/>
  <c r="R96" i="202" s="1"/>
  <c r="L62" i="202"/>
  <c r="F62" i="202"/>
  <c r="K62" i="202"/>
  <c r="M62" i="202"/>
  <c r="J62" i="202"/>
  <c r="I62" i="202"/>
  <c r="H62" i="202"/>
  <c r="N62" i="202"/>
  <c r="G62" i="202"/>
  <c r="Q62" i="202" s="1"/>
  <c r="P62" i="202"/>
  <c r="O62" i="202"/>
  <c r="F80" i="202"/>
  <c r="D84" i="202"/>
  <c r="R80" i="202"/>
  <c r="Q92" i="202"/>
  <c r="L92" i="202" s="1"/>
  <c r="R92" i="202" s="1"/>
  <c r="R70" i="202"/>
  <c r="G67" i="202"/>
  <c r="L67" i="202"/>
  <c r="F67" i="202"/>
  <c r="H67" i="202"/>
  <c r="J67" i="202"/>
  <c r="I67" i="202"/>
  <c r="K67" i="202"/>
  <c r="L73" i="202"/>
  <c r="L77" i="202" s="1"/>
  <c r="F73" i="202"/>
  <c r="M73" i="202" s="1"/>
  <c r="K73" i="202"/>
  <c r="G73" i="202"/>
  <c r="J73" i="202"/>
  <c r="I73" i="202"/>
  <c r="I77" i="202" s="1"/>
  <c r="H73" i="202"/>
  <c r="R26" i="202"/>
  <c r="L76" i="202"/>
  <c r="F76" i="202"/>
  <c r="K76" i="202"/>
  <c r="J76" i="202"/>
  <c r="I76" i="202"/>
  <c r="H76" i="202"/>
  <c r="G76" i="202"/>
  <c r="Q47" i="202"/>
  <c r="R47" i="202" s="1"/>
  <c r="R44" i="202"/>
  <c r="R12" i="202"/>
  <c r="N5" i="202"/>
  <c r="N25" i="202" s="1"/>
  <c r="N48" i="202" s="1"/>
  <c r="H5" i="202"/>
  <c r="M5" i="202"/>
  <c r="M25" i="202" s="1"/>
  <c r="M48" i="202" s="1"/>
  <c r="G5" i="202"/>
  <c r="L5" i="202"/>
  <c r="L25" i="202" s="1"/>
  <c r="F5" i="202"/>
  <c r="K5" i="202"/>
  <c r="P5" i="202"/>
  <c r="P25" i="202" s="1"/>
  <c r="J5" i="202"/>
  <c r="O5" i="202"/>
  <c r="I5" i="202"/>
  <c r="I25" i="202" s="1"/>
  <c r="I48" i="202" s="1"/>
  <c r="D77" i="202"/>
  <c r="N33" i="202"/>
  <c r="H33" i="202"/>
  <c r="M33" i="202"/>
  <c r="G33" i="202"/>
  <c r="K33" i="202"/>
  <c r="J33" i="202"/>
  <c r="O33" i="202"/>
  <c r="L33" i="202"/>
  <c r="I33" i="202"/>
  <c r="F33" i="202"/>
  <c r="F37" i="202" s="1"/>
  <c r="P33" i="202"/>
  <c r="K14" i="202"/>
  <c r="K25" i="202" s="1"/>
  <c r="P14" i="202"/>
  <c r="J14" i="202"/>
  <c r="I14" i="202"/>
  <c r="H14" i="202"/>
  <c r="H25" i="202" s="1"/>
  <c r="H48" i="202" s="1"/>
  <c r="O14" i="202"/>
  <c r="G14" i="202"/>
  <c r="Q14" i="202" s="1"/>
  <c r="N14" i="202"/>
  <c r="F14" i="202"/>
  <c r="M14" i="202"/>
  <c r="L14" i="202"/>
  <c r="N55" i="202"/>
  <c r="N71" i="202" s="1"/>
  <c r="H55" i="202"/>
  <c r="M55" i="202"/>
  <c r="G55" i="202"/>
  <c r="O55" i="202"/>
  <c r="L55" i="202"/>
  <c r="P55" i="202"/>
  <c r="P71" i="202" s="1"/>
  <c r="P79" i="202" s="1"/>
  <c r="F55" i="202"/>
  <c r="K55" i="202"/>
  <c r="J55" i="202"/>
  <c r="I55" i="202"/>
  <c r="Q55" i="202" s="1"/>
  <c r="F36" i="202"/>
  <c r="L36" i="202" s="1"/>
  <c r="F64" i="202"/>
  <c r="R64" i="202"/>
  <c r="F82" i="202"/>
  <c r="R82" i="202" s="1"/>
  <c r="D94" i="202"/>
  <c r="Q9" i="202"/>
  <c r="H68" i="202"/>
  <c r="R68" i="202"/>
  <c r="J75" i="202"/>
  <c r="I75" i="202"/>
  <c r="L75" i="202"/>
  <c r="G75" i="202"/>
  <c r="F75" i="202"/>
  <c r="F77" i="202" s="1"/>
  <c r="H75" i="202"/>
  <c r="K75" i="202"/>
  <c r="J37" i="202"/>
  <c r="N37" i="202"/>
  <c r="P32" i="202"/>
  <c r="J32" i="202"/>
  <c r="O32" i="202"/>
  <c r="I32" i="202"/>
  <c r="G32" i="202"/>
  <c r="N32" i="202"/>
  <c r="F32" i="202"/>
  <c r="M32" i="202"/>
  <c r="L32" i="202"/>
  <c r="K32" i="202"/>
  <c r="Q32" i="202" s="1"/>
  <c r="H32" i="202"/>
  <c r="H37" i="202" s="1"/>
  <c r="F61" i="202"/>
  <c r="R61" i="202"/>
  <c r="K16" i="202"/>
  <c r="P16" i="202"/>
  <c r="J16" i="202"/>
  <c r="I16" i="202"/>
  <c r="H16" i="202"/>
  <c r="O16" i="202"/>
  <c r="O25" i="202" s="1"/>
  <c r="O48" i="202" s="1"/>
  <c r="G16" i="202"/>
  <c r="N16" i="202"/>
  <c r="F16" i="202"/>
  <c r="M16" i="202"/>
  <c r="L16" i="202"/>
  <c r="P57" i="202"/>
  <c r="J57" i="202"/>
  <c r="O57" i="202"/>
  <c r="I57" i="202"/>
  <c r="M57" i="202"/>
  <c r="L57" i="202"/>
  <c r="N57" i="202"/>
  <c r="F57" i="202"/>
  <c r="R57" i="202" s="1"/>
  <c r="K57" i="202"/>
  <c r="H57" i="202"/>
  <c r="G57" i="202"/>
  <c r="Q57" i="202" s="1"/>
  <c r="D71" i="202"/>
  <c r="L49" i="202"/>
  <c r="F49" i="202"/>
  <c r="K49" i="202"/>
  <c r="G49" i="202"/>
  <c r="G71" i="202" s="1"/>
  <c r="J49" i="202"/>
  <c r="I49" i="202"/>
  <c r="H49" i="202"/>
  <c r="F69" i="202"/>
  <c r="R69" i="202" s="1"/>
  <c r="M95" i="202"/>
  <c r="G95" i="202"/>
  <c r="L95" i="202"/>
  <c r="F95" i="202"/>
  <c r="P95" i="202"/>
  <c r="H95" i="202"/>
  <c r="O95" i="202"/>
  <c r="N95" i="202"/>
  <c r="K95" i="202"/>
  <c r="J95" i="202"/>
  <c r="I95" i="202"/>
  <c r="R72" i="202"/>
  <c r="R46" i="202"/>
  <c r="K95" i="201"/>
  <c r="P95" i="201"/>
  <c r="J95" i="201"/>
  <c r="O95" i="201"/>
  <c r="I95" i="201"/>
  <c r="N95" i="201"/>
  <c r="H95" i="201"/>
  <c r="M95" i="201"/>
  <c r="G95" i="201"/>
  <c r="L95" i="201"/>
  <c r="F95" i="201"/>
  <c r="Q95" i="201" s="1"/>
  <c r="R52" i="201"/>
  <c r="J73" i="201"/>
  <c r="J77" i="201" s="1"/>
  <c r="I73" i="201"/>
  <c r="H73" i="201"/>
  <c r="G73" i="201"/>
  <c r="L73" i="201"/>
  <c r="L77" i="201" s="1"/>
  <c r="F73" i="201"/>
  <c r="K73" i="201"/>
  <c r="F61" i="201"/>
  <c r="R61" i="201" s="1"/>
  <c r="P56" i="201"/>
  <c r="J56" i="201"/>
  <c r="O56" i="201"/>
  <c r="I56" i="201"/>
  <c r="N56" i="201"/>
  <c r="H56" i="201"/>
  <c r="M56" i="201"/>
  <c r="G56" i="201"/>
  <c r="L56" i="201"/>
  <c r="F56" i="201"/>
  <c r="K56" i="201"/>
  <c r="D94" i="201"/>
  <c r="L50" i="201"/>
  <c r="F50" i="201"/>
  <c r="K50" i="201"/>
  <c r="J50" i="201"/>
  <c r="I50" i="201"/>
  <c r="R50" i="201"/>
  <c r="H50" i="201"/>
  <c r="M50" i="201"/>
  <c r="G50" i="201"/>
  <c r="O16" i="201"/>
  <c r="I16" i="201"/>
  <c r="K16" i="201"/>
  <c r="N16" i="201"/>
  <c r="H16" i="201"/>
  <c r="M16" i="201"/>
  <c r="G16" i="201"/>
  <c r="L16" i="201"/>
  <c r="F16" i="201"/>
  <c r="Q16" i="201" s="1"/>
  <c r="R16" i="201" s="1"/>
  <c r="J16" i="201"/>
  <c r="P16" i="201"/>
  <c r="F82" i="201"/>
  <c r="R82" i="201" s="1"/>
  <c r="K13" i="201"/>
  <c r="P13" i="201"/>
  <c r="J13" i="201"/>
  <c r="G13" i="201"/>
  <c r="O13" i="201"/>
  <c r="R13" i="201" s="1"/>
  <c r="I13" i="201"/>
  <c r="Q13" i="201" s="1"/>
  <c r="N13" i="201"/>
  <c r="H13" i="201"/>
  <c r="M13" i="201"/>
  <c r="F13" i="201"/>
  <c r="L13" i="201"/>
  <c r="F36" i="201"/>
  <c r="L36" i="201" s="1"/>
  <c r="R36" i="201" s="1"/>
  <c r="O31" i="201"/>
  <c r="I31" i="201"/>
  <c r="N31" i="201"/>
  <c r="H31" i="201"/>
  <c r="M31" i="201"/>
  <c r="G31" i="201"/>
  <c r="L31" i="201"/>
  <c r="F31" i="201"/>
  <c r="Q31" i="201" s="1"/>
  <c r="K31" i="201"/>
  <c r="P31" i="201"/>
  <c r="J31" i="201"/>
  <c r="H75" i="201"/>
  <c r="G75" i="201"/>
  <c r="L75" i="201"/>
  <c r="F75" i="201"/>
  <c r="K75" i="201"/>
  <c r="R75" i="201" s="1"/>
  <c r="J75" i="201"/>
  <c r="I75" i="201"/>
  <c r="M75" i="201" s="1"/>
  <c r="H68" i="201"/>
  <c r="R68" i="201" s="1"/>
  <c r="L53" i="201"/>
  <c r="F53" i="201"/>
  <c r="M53" i="201" s="1"/>
  <c r="K53" i="201"/>
  <c r="J53" i="201"/>
  <c r="I53" i="201"/>
  <c r="H53" i="201"/>
  <c r="G53" i="201"/>
  <c r="K67" i="201"/>
  <c r="J67" i="201"/>
  <c r="I67" i="201"/>
  <c r="H67" i="201"/>
  <c r="G67" i="201"/>
  <c r="M67" i="201" s="1"/>
  <c r="F67" i="201"/>
  <c r="L67" i="201"/>
  <c r="M29" i="201"/>
  <c r="G29" i="201"/>
  <c r="R29" i="201" s="1"/>
  <c r="O29" i="201"/>
  <c r="L29" i="201"/>
  <c r="F29" i="201"/>
  <c r="Q29" i="201" s="1"/>
  <c r="K29" i="201"/>
  <c r="P29" i="201"/>
  <c r="J29" i="201"/>
  <c r="I29" i="201"/>
  <c r="N29" i="201"/>
  <c r="H29" i="201"/>
  <c r="N8" i="201"/>
  <c r="H8" i="201"/>
  <c r="P8" i="201"/>
  <c r="M8" i="201"/>
  <c r="G8" i="201"/>
  <c r="L8" i="201"/>
  <c r="F8" i="201"/>
  <c r="Q8" i="201" s="1"/>
  <c r="J8" i="201"/>
  <c r="K8" i="201"/>
  <c r="O8" i="201"/>
  <c r="I8" i="201"/>
  <c r="Q4" i="201"/>
  <c r="R4" i="201" s="1"/>
  <c r="R80" i="201"/>
  <c r="F80" i="201"/>
  <c r="D84" i="201"/>
  <c r="L44" i="201"/>
  <c r="L45" i="201" s="1"/>
  <c r="R44" i="201"/>
  <c r="O28" i="201"/>
  <c r="I28" i="201"/>
  <c r="N28" i="201"/>
  <c r="H28" i="201"/>
  <c r="K28" i="201"/>
  <c r="M28" i="201"/>
  <c r="G28" i="201"/>
  <c r="L28" i="201"/>
  <c r="F28" i="201"/>
  <c r="J28" i="201"/>
  <c r="Q28" i="201" s="1"/>
  <c r="P28" i="201"/>
  <c r="F24" i="201"/>
  <c r="L24" i="201" s="1"/>
  <c r="R24" i="201" s="1"/>
  <c r="F91" i="201"/>
  <c r="R11" i="201"/>
  <c r="F11" i="201"/>
  <c r="K12" i="201"/>
  <c r="M12" i="201"/>
  <c r="J12" i="201"/>
  <c r="I12" i="201"/>
  <c r="N12" i="201"/>
  <c r="H12" i="201"/>
  <c r="G12" i="201"/>
  <c r="L12" i="201"/>
  <c r="F12" i="201"/>
  <c r="O12" i="201" s="1"/>
  <c r="L9" i="201"/>
  <c r="F9" i="201"/>
  <c r="K9" i="201"/>
  <c r="H9" i="201"/>
  <c r="P9" i="201"/>
  <c r="J9" i="201"/>
  <c r="O9" i="201"/>
  <c r="I9" i="201"/>
  <c r="Q9" i="201" s="1"/>
  <c r="N9" i="201"/>
  <c r="M9" i="201"/>
  <c r="G9" i="201"/>
  <c r="R43" i="201"/>
  <c r="F43" i="201"/>
  <c r="F45" i="201" s="1"/>
  <c r="H51" i="201"/>
  <c r="G51" i="201"/>
  <c r="L51" i="201"/>
  <c r="F51" i="201"/>
  <c r="K51" i="201"/>
  <c r="R51" i="201" s="1"/>
  <c r="J51" i="201"/>
  <c r="I51" i="201"/>
  <c r="M51" i="201" s="1"/>
  <c r="F70" i="201"/>
  <c r="L70" i="201" s="1"/>
  <c r="L55" i="201"/>
  <c r="F55" i="201"/>
  <c r="Q55" i="201" s="1"/>
  <c r="R55" i="201" s="1"/>
  <c r="K55" i="201"/>
  <c r="P55" i="201"/>
  <c r="J55" i="201"/>
  <c r="O55" i="201"/>
  <c r="I55" i="201"/>
  <c r="N55" i="201"/>
  <c r="H55" i="201"/>
  <c r="M55" i="201"/>
  <c r="G55" i="201"/>
  <c r="H90" i="201"/>
  <c r="M90" i="201" s="1"/>
  <c r="R69" i="201"/>
  <c r="F69" i="201"/>
  <c r="M17" i="201"/>
  <c r="G17" i="201"/>
  <c r="R17" i="201" s="1"/>
  <c r="O17" i="201"/>
  <c r="L17" i="201"/>
  <c r="F17" i="201"/>
  <c r="I17" i="201"/>
  <c r="K17" i="201"/>
  <c r="P17" i="201"/>
  <c r="J17" i="201"/>
  <c r="N17" i="201"/>
  <c r="H17" i="201"/>
  <c r="Q17" i="201" s="1"/>
  <c r="N5" i="201"/>
  <c r="H5" i="201"/>
  <c r="J5" i="201"/>
  <c r="M5" i="201"/>
  <c r="G5" i="201"/>
  <c r="L5" i="201"/>
  <c r="F5" i="201"/>
  <c r="Q5" i="201" s="1"/>
  <c r="R5" i="201" s="1"/>
  <c r="K5" i="201"/>
  <c r="P5" i="201"/>
  <c r="O5" i="201"/>
  <c r="I5" i="201"/>
  <c r="R10" i="201"/>
  <c r="Q92" i="201"/>
  <c r="L92" i="201" s="1"/>
  <c r="R92" i="201" s="1"/>
  <c r="F63" i="201"/>
  <c r="N63" i="201" s="1"/>
  <c r="R63" i="201" s="1"/>
  <c r="K30" i="201"/>
  <c r="P30" i="201"/>
  <c r="J30" i="201"/>
  <c r="O30" i="201"/>
  <c r="I30" i="201"/>
  <c r="G30" i="201"/>
  <c r="N30" i="201"/>
  <c r="H30" i="201"/>
  <c r="M30" i="201"/>
  <c r="L30" i="201"/>
  <c r="F30" i="201"/>
  <c r="Q30" i="201" s="1"/>
  <c r="H78" i="201"/>
  <c r="L6" i="201"/>
  <c r="F6" i="201"/>
  <c r="K6" i="201"/>
  <c r="H6" i="201"/>
  <c r="Q6" i="201" s="1"/>
  <c r="P6" i="201"/>
  <c r="J6" i="201"/>
  <c r="N6" i="201"/>
  <c r="O6" i="201"/>
  <c r="I6" i="201"/>
  <c r="M6" i="201"/>
  <c r="G6" i="201"/>
  <c r="R6" i="201" s="1"/>
  <c r="I66" i="201"/>
  <c r="H66" i="201"/>
  <c r="G66" i="201"/>
  <c r="L66" i="201"/>
  <c r="F66" i="201"/>
  <c r="K66" i="201"/>
  <c r="J66" i="201"/>
  <c r="N54" i="201"/>
  <c r="H54" i="201"/>
  <c r="Q54" i="201" s="1"/>
  <c r="M54" i="201"/>
  <c r="G54" i="201"/>
  <c r="L54" i="201"/>
  <c r="F54" i="201"/>
  <c r="K54" i="201"/>
  <c r="P54" i="201"/>
  <c r="J54" i="201"/>
  <c r="O54" i="201"/>
  <c r="I54" i="201"/>
  <c r="H96" i="201"/>
  <c r="M96" i="201" s="1"/>
  <c r="R96" i="201" s="1"/>
  <c r="D77" i="201"/>
  <c r="F72" i="201"/>
  <c r="L33" i="201"/>
  <c r="F33" i="201"/>
  <c r="Q33" i="201" s="1"/>
  <c r="K33" i="201"/>
  <c r="P33" i="201"/>
  <c r="J33" i="201"/>
  <c r="O33" i="201"/>
  <c r="I33" i="201"/>
  <c r="N33" i="201"/>
  <c r="H33" i="201"/>
  <c r="M33" i="201"/>
  <c r="G33" i="201"/>
  <c r="R33" i="201" s="1"/>
  <c r="L58" i="201"/>
  <c r="F58" i="201"/>
  <c r="K58" i="201"/>
  <c r="P58" i="201"/>
  <c r="J58" i="201"/>
  <c r="O58" i="201"/>
  <c r="I58" i="201"/>
  <c r="N58" i="201"/>
  <c r="H58" i="201"/>
  <c r="G58" i="201"/>
  <c r="M58" i="201"/>
  <c r="F64" i="201"/>
  <c r="R64" i="201" s="1"/>
  <c r="F15" i="201"/>
  <c r="Q7" i="201"/>
  <c r="R7" i="201" s="1"/>
  <c r="D37" i="201"/>
  <c r="M26" i="201"/>
  <c r="H26" i="201"/>
  <c r="Q26" i="201" s="1"/>
  <c r="K26" i="201"/>
  <c r="O26" i="201"/>
  <c r="J26" i="201"/>
  <c r="P26" i="201"/>
  <c r="I26" i="201"/>
  <c r="N26" i="201"/>
  <c r="F26" i="201"/>
  <c r="R83" i="201"/>
  <c r="F83" i="201"/>
  <c r="J49" i="201"/>
  <c r="I49" i="201"/>
  <c r="I71" i="201" s="1"/>
  <c r="H49" i="201"/>
  <c r="G49" i="201"/>
  <c r="G71" i="201" s="1"/>
  <c r="D71" i="201"/>
  <c r="L49" i="201"/>
  <c r="F49" i="201"/>
  <c r="M49" i="201" s="1"/>
  <c r="K49" i="201"/>
  <c r="G65" i="201"/>
  <c r="L65" i="201"/>
  <c r="F65" i="201"/>
  <c r="M65" i="201" s="1"/>
  <c r="K65" i="201"/>
  <c r="J65" i="201"/>
  <c r="I65" i="201"/>
  <c r="H65" i="201"/>
  <c r="N32" i="201"/>
  <c r="H32" i="201"/>
  <c r="M32" i="201"/>
  <c r="L32" i="201"/>
  <c r="K32" i="201"/>
  <c r="P32" i="201"/>
  <c r="J32" i="201"/>
  <c r="G32" i="201"/>
  <c r="F32" i="201"/>
  <c r="Q32" i="201" s="1"/>
  <c r="O32" i="201"/>
  <c r="I32" i="201"/>
  <c r="K27" i="201"/>
  <c r="M27" i="201"/>
  <c r="P27" i="201"/>
  <c r="J27" i="201"/>
  <c r="O27" i="201"/>
  <c r="I27" i="201"/>
  <c r="G27" i="201"/>
  <c r="N27" i="201"/>
  <c r="H27" i="201"/>
  <c r="L27" i="201"/>
  <c r="F27" i="201"/>
  <c r="Q27" i="201" s="1"/>
  <c r="O14" i="201"/>
  <c r="I14" i="201"/>
  <c r="N14" i="201"/>
  <c r="H14" i="201"/>
  <c r="M14" i="201"/>
  <c r="G14" i="201"/>
  <c r="K14" i="201"/>
  <c r="L14" i="201"/>
  <c r="F14" i="201"/>
  <c r="Q14" i="201" s="1"/>
  <c r="R14" i="201" s="1"/>
  <c r="P14" i="201"/>
  <c r="J14" i="201"/>
  <c r="L3" i="201"/>
  <c r="F3" i="201"/>
  <c r="K3" i="201"/>
  <c r="H3" i="201"/>
  <c r="D25" i="201"/>
  <c r="P3" i="201"/>
  <c r="P25" i="201" s="1"/>
  <c r="J3" i="201"/>
  <c r="O3" i="201"/>
  <c r="I3" i="201"/>
  <c r="N3" i="201"/>
  <c r="M3" i="201"/>
  <c r="G3" i="201"/>
  <c r="G25" i="201" s="1"/>
  <c r="D88" i="201"/>
  <c r="F89" i="201"/>
  <c r="N57" i="201"/>
  <c r="H57" i="201"/>
  <c r="M57" i="201"/>
  <c r="G57" i="201"/>
  <c r="L57" i="201"/>
  <c r="F57" i="201"/>
  <c r="R57" i="201" s="1"/>
  <c r="Q57" i="201"/>
  <c r="K57" i="201"/>
  <c r="P57" i="201"/>
  <c r="J57" i="201"/>
  <c r="I57" i="201"/>
  <c r="O57" i="201"/>
  <c r="J46" i="201"/>
  <c r="J47" i="201" s="1"/>
  <c r="F46" i="201"/>
  <c r="F47" i="201" s="1"/>
  <c r="D47" i="201"/>
  <c r="N46" i="201"/>
  <c r="N47" i="201" s="1"/>
  <c r="F81" i="201"/>
  <c r="R81" i="201" s="1"/>
  <c r="I42" i="201"/>
  <c r="I45" i="201" s="1"/>
  <c r="D45" i="201"/>
  <c r="L74" i="201"/>
  <c r="F74" i="201"/>
  <c r="K74" i="201"/>
  <c r="J74" i="201"/>
  <c r="I74" i="201"/>
  <c r="H74" i="201"/>
  <c r="G74" i="201"/>
  <c r="P59" i="201"/>
  <c r="J59" i="201"/>
  <c r="O59" i="201"/>
  <c r="I59" i="201"/>
  <c r="N59" i="201"/>
  <c r="H59" i="201"/>
  <c r="M59" i="201"/>
  <c r="G59" i="201"/>
  <c r="L59" i="201"/>
  <c r="F59" i="201"/>
  <c r="R59" i="201" s="1"/>
  <c r="Q59" i="201"/>
  <c r="K59" i="201"/>
  <c r="Q62" i="201"/>
  <c r="R62" i="201" s="1"/>
  <c r="D25" i="200"/>
  <c r="M3" i="200"/>
  <c r="G3" i="200"/>
  <c r="O3" i="200"/>
  <c r="L3" i="200"/>
  <c r="F3" i="200"/>
  <c r="K3" i="200"/>
  <c r="P3" i="200"/>
  <c r="J3" i="200"/>
  <c r="I3" i="200"/>
  <c r="N3" i="200"/>
  <c r="H3" i="200"/>
  <c r="L76" i="200"/>
  <c r="F76" i="200"/>
  <c r="M76" i="200" s="1"/>
  <c r="R76" i="200" s="1"/>
  <c r="H76" i="200"/>
  <c r="G76" i="200"/>
  <c r="J76" i="200"/>
  <c r="I76" i="200"/>
  <c r="K76" i="200"/>
  <c r="P10" i="200"/>
  <c r="J10" i="200"/>
  <c r="N10" i="200"/>
  <c r="G10" i="200"/>
  <c r="M10" i="200"/>
  <c r="F10" i="200"/>
  <c r="I10" i="200"/>
  <c r="L10" i="200"/>
  <c r="K10" i="200"/>
  <c r="H10" i="200"/>
  <c r="O10" i="200"/>
  <c r="L9" i="200"/>
  <c r="F9" i="200"/>
  <c r="N9" i="200"/>
  <c r="G9" i="200"/>
  <c r="M9" i="200"/>
  <c r="K9" i="200"/>
  <c r="P9" i="200"/>
  <c r="J9" i="200"/>
  <c r="I9" i="200"/>
  <c r="O9" i="200"/>
  <c r="H9" i="200"/>
  <c r="N5" i="200"/>
  <c r="H5" i="200"/>
  <c r="L5" i="200"/>
  <c r="O5" i="200"/>
  <c r="K5" i="200"/>
  <c r="J5" i="200"/>
  <c r="P5" i="200"/>
  <c r="I5" i="200"/>
  <c r="G5" i="200"/>
  <c r="M5" i="200"/>
  <c r="F5" i="200"/>
  <c r="Q5" i="200" s="1"/>
  <c r="R5" i="200" s="1"/>
  <c r="P54" i="200"/>
  <c r="J54" i="200"/>
  <c r="I54" i="200"/>
  <c r="L54" i="200"/>
  <c r="O54" i="200"/>
  <c r="F54" i="200"/>
  <c r="M54" i="200"/>
  <c r="H54" i="200"/>
  <c r="Q54" i="200" s="1"/>
  <c r="N54" i="200"/>
  <c r="K54" i="200"/>
  <c r="G54" i="200"/>
  <c r="L30" i="200"/>
  <c r="F30" i="200"/>
  <c r="Q30" i="200" s="1"/>
  <c r="P30" i="200"/>
  <c r="I30" i="200"/>
  <c r="H30" i="200"/>
  <c r="N30" i="200"/>
  <c r="M30" i="200"/>
  <c r="K30" i="200"/>
  <c r="J30" i="200"/>
  <c r="G30" i="200"/>
  <c r="O30" i="200"/>
  <c r="H96" i="200"/>
  <c r="M96" i="200" s="1"/>
  <c r="R96" i="200" s="1"/>
  <c r="L52" i="200"/>
  <c r="F52" i="200"/>
  <c r="H52" i="200"/>
  <c r="M52" i="200" s="1"/>
  <c r="K52" i="200"/>
  <c r="I52" i="200"/>
  <c r="G52" i="200"/>
  <c r="J52" i="200"/>
  <c r="F80" i="200"/>
  <c r="R80" i="200"/>
  <c r="D84" i="200"/>
  <c r="F81" i="200"/>
  <c r="R81" i="200"/>
  <c r="Q92" i="200"/>
  <c r="L92" i="200" s="1"/>
  <c r="R92" i="200" s="1"/>
  <c r="F91" i="200"/>
  <c r="L91" i="200" s="1"/>
  <c r="F89" i="200"/>
  <c r="D88" i="200"/>
  <c r="F11" i="200"/>
  <c r="R11" i="200" s="1"/>
  <c r="F24" i="200"/>
  <c r="L24" i="200"/>
  <c r="R24" i="200" s="1"/>
  <c r="F15" i="200"/>
  <c r="N17" i="200"/>
  <c r="P17" i="200"/>
  <c r="I17" i="200"/>
  <c r="Q17" i="200" s="1"/>
  <c r="M17" i="200"/>
  <c r="F17" i="200"/>
  <c r="H17" i="200"/>
  <c r="K17" i="200"/>
  <c r="G17" i="200"/>
  <c r="O17" i="200"/>
  <c r="L17" i="200"/>
  <c r="J17" i="200"/>
  <c r="D71" i="200"/>
  <c r="L49" i="200"/>
  <c r="F49" i="200"/>
  <c r="I49" i="200"/>
  <c r="J49" i="200"/>
  <c r="K49" i="200"/>
  <c r="G49" i="200"/>
  <c r="H49" i="200"/>
  <c r="L6" i="200"/>
  <c r="F6" i="200"/>
  <c r="M6" i="200"/>
  <c r="K6" i="200"/>
  <c r="H6" i="200"/>
  <c r="J6" i="200"/>
  <c r="O6" i="200"/>
  <c r="P6" i="200"/>
  <c r="I6" i="200"/>
  <c r="N6" i="200"/>
  <c r="G6" i="200"/>
  <c r="N55" i="200"/>
  <c r="H55" i="200"/>
  <c r="Q55" i="200"/>
  <c r="J55" i="200"/>
  <c r="O55" i="200"/>
  <c r="F55" i="200"/>
  <c r="L55" i="200"/>
  <c r="I55" i="200"/>
  <c r="R55" i="200"/>
  <c r="P55" i="200"/>
  <c r="M55" i="200"/>
  <c r="K55" i="200"/>
  <c r="G55" i="200"/>
  <c r="L56" i="200"/>
  <c r="F56" i="200"/>
  <c r="J56" i="200"/>
  <c r="I56" i="200"/>
  <c r="H56" i="200"/>
  <c r="Q56" i="200" s="1"/>
  <c r="O56" i="200"/>
  <c r="G56" i="200"/>
  <c r="M56" i="200"/>
  <c r="P56" i="200"/>
  <c r="N56" i="200"/>
  <c r="K56" i="200"/>
  <c r="N29" i="200"/>
  <c r="H29" i="200"/>
  <c r="P29" i="200"/>
  <c r="I29" i="200"/>
  <c r="M29" i="200"/>
  <c r="K29" i="200"/>
  <c r="O29" i="200"/>
  <c r="Q29" i="200" s="1"/>
  <c r="F29" i="200"/>
  <c r="L29" i="200"/>
  <c r="J29" i="200"/>
  <c r="G29" i="200"/>
  <c r="K14" i="200"/>
  <c r="P14" i="200"/>
  <c r="I14" i="200"/>
  <c r="N14" i="200"/>
  <c r="F14" i="200"/>
  <c r="Q14" i="200" s="1"/>
  <c r="M14" i="200"/>
  <c r="H14" i="200"/>
  <c r="L14" i="200"/>
  <c r="J14" i="200"/>
  <c r="O14" i="200"/>
  <c r="G14" i="200"/>
  <c r="P57" i="200"/>
  <c r="J57" i="200"/>
  <c r="K57" i="200"/>
  <c r="M57" i="200"/>
  <c r="O57" i="200"/>
  <c r="F57" i="200"/>
  <c r="Q57" i="200" s="1"/>
  <c r="L57" i="200"/>
  <c r="H57" i="200"/>
  <c r="G57" i="200"/>
  <c r="N57" i="200"/>
  <c r="I57" i="200"/>
  <c r="F83" i="200"/>
  <c r="R83" i="200" s="1"/>
  <c r="D94" i="200"/>
  <c r="M95" i="200"/>
  <c r="G95" i="200"/>
  <c r="J95" i="200"/>
  <c r="N95" i="200"/>
  <c r="H95" i="200"/>
  <c r="O95" i="200"/>
  <c r="P95" i="200"/>
  <c r="L95" i="200"/>
  <c r="F95" i="200"/>
  <c r="Q95" i="200" s="1"/>
  <c r="K95" i="200"/>
  <c r="I95" i="200"/>
  <c r="N8" i="200"/>
  <c r="H8" i="200"/>
  <c r="M8" i="200"/>
  <c r="F8" i="200"/>
  <c r="I8" i="200"/>
  <c r="L8" i="200"/>
  <c r="K8" i="200"/>
  <c r="P8" i="200"/>
  <c r="J8" i="200"/>
  <c r="O8" i="200"/>
  <c r="G8" i="200"/>
  <c r="P4" i="200"/>
  <c r="J4" i="200"/>
  <c r="L4" i="200"/>
  <c r="K4" i="200"/>
  <c r="G4" i="200"/>
  <c r="I4" i="200"/>
  <c r="N4" i="200"/>
  <c r="O4" i="200"/>
  <c r="H4" i="200"/>
  <c r="F4" i="200"/>
  <c r="Q4" i="200" s="1"/>
  <c r="R4" i="200" s="1"/>
  <c r="M4" i="200"/>
  <c r="J46" i="200"/>
  <c r="J47" i="200" s="1"/>
  <c r="N46" i="200"/>
  <c r="N47" i="200" s="1"/>
  <c r="D47" i="200"/>
  <c r="F46" i="200"/>
  <c r="F47" i="200" s="1"/>
  <c r="H74" i="200"/>
  <c r="F74" i="200"/>
  <c r="I74" i="200"/>
  <c r="L74" i="200"/>
  <c r="K74" i="200"/>
  <c r="J74" i="200"/>
  <c r="G74" i="200"/>
  <c r="D77" i="200"/>
  <c r="F72" i="200"/>
  <c r="R72" i="200"/>
  <c r="I65" i="200"/>
  <c r="H65" i="200"/>
  <c r="F65" i="200"/>
  <c r="M65" i="200" s="1"/>
  <c r="K65" i="200"/>
  <c r="G65" i="200"/>
  <c r="J65" i="200"/>
  <c r="L65" i="200"/>
  <c r="F36" i="200"/>
  <c r="H50" i="200"/>
  <c r="F50" i="200"/>
  <c r="I50" i="200"/>
  <c r="K50" i="200"/>
  <c r="L50" i="200"/>
  <c r="J50" i="200"/>
  <c r="G50" i="200"/>
  <c r="N58" i="200"/>
  <c r="H58" i="200"/>
  <c r="K58" i="200"/>
  <c r="P58" i="200"/>
  <c r="G58" i="200"/>
  <c r="L58" i="200"/>
  <c r="I58" i="200"/>
  <c r="J58" i="200"/>
  <c r="F58" i="200"/>
  <c r="Q58" i="200" s="1"/>
  <c r="O58" i="200"/>
  <c r="M58" i="200"/>
  <c r="L62" i="200"/>
  <c r="F62" i="200"/>
  <c r="O62" i="200"/>
  <c r="H62" i="200"/>
  <c r="J62" i="200"/>
  <c r="Q62" i="200" s="1"/>
  <c r="K62" i="200"/>
  <c r="G62" i="200"/>
  <c r="I62" i="200"/>
  <c r="N62" i="200"/>
  <c r="P62" i="200"/>
  <c r="M62" i="200"/>
  <c r="M12" i="200"/>
  <c r="G12" i="200"/>
  <c r="N12" i="200"/>
  <c r="F12" i="200"/>
  <c r="O12" i="200"/>
  <c r="R12" i="200" s="1"/>
  <c r="I12" i="200"/>
  <c r="L12" i="200"/>
  <c r="K12" i="200"/>
  <c r="J12" i="200"/>
  <c r="H12" i="200"/>
  <c r="H68" i="200"/>
  <c r="R68" i="200" s="1"/>
  <c r="L59" i="200"/>
  <c r="F59" i="200"/>
  <c r="K59" i="200"/>
  <c r="J59" i="200"/>
  <c r="H59" i="200"/>
  <c r="O59" i="200"/>
  <c r="M59" i="200"/>
  <c r="P59" i="200"/>
  <c r="I59" i="200"/>
  <c r="G59" i="200"/>
  <c r="Q59" i="200" s="1"/>
  <c r="N59" i="200"/>
  <c r="N33" i="200"/>
  <c r="H33" i="200"/>
  <c r="K33" i="200"/>
  <c r="P33" i="200"/>
  <c r="G33" i="200"/>
  <c r="O33" i="200"/>
  <c r="L33" i="200"/>
  <c r="Q33" i="200"/>
  <c r="R33" i="200" s="1"/>
  <c r="F33" i="200"/>
  <c r="M33" i="200"/>
  <c r="J33" i="200"/>
  <c r="I33" i="200"/>
  <c r="K16" i="200"/>
  <c r="M16" i="200"/>
  <c r="F16" i="200"/>
  <c r="N16" i="200"/>
  <c r="L16" i="200"/>
  <c r="J16" i="200"/>
  <c r="H16" i="200"/>
  <c r="I16" i="200"/>
  <c r="P16" i="200"/>
  <c r="O16" i="200"/>
  <c r="G16" i="200"/>
  <c r="R61" i="200"/>
  <c r="F61" i="200"/>
  <c r="P28" i="200"/>
  <c r="J28" i="200"/>
  <c r="O28" i="200"/>
  <c r="H28" i="200"/>
  <c r="K28" i="200"/>
  <c r="G28" i="200"/>
  <c r="N28" i="200"/>
  <c r="M28" i="200"/>
  <c r="L28" i="200"/>
  <c r="I28" i="200"/>
  <c r="F28" i="200"/>
  <c r="Q28" i="200" s="1"/>
  <c r="M13" i="200"/>
  <c r="G13" i="200"/>
  <c r="P13" i="200"/>
  <c r="I13" i="200"/>
  <c r="R13" i="200" s="1"/>
  <c r="K13" i="200"/>
  <c r="J13" i="200"/>
  <c r="H13" i="200"/>
  <c r="O13" i="200"/>
  <c r="F13" i="200"/>
  <c r="Q13" i="200" s="1"/>
  <c r="N13" i="200"/>
  <c r="L13" i="200"/>
  <c r="H78" i="200"/>
  <c r="N78" i="200"/>
  <c r="R78" i="200"/>
  <c r="F64" i="200"/>
  <c r="R64" i="200"/>
  <c r="L27" i="200"/>
  <c r="F27" i="200"/>
  <c r="O27" i="200"/>
  <c r="H27" i="200"/>
  <c r="P27" i="200"/>
  <c r="M27" i="200"/>
  <c r="I27" i="200"/>
  <c r="N27" i="200"/>
  <c r="K27" i="200"/>
  <c r="J27" i="200"/>
  <c r="G27" i="200"/>
  <c r="Q27" i="200" s="1"/>
  <c r="J75" i="200"/>
  <c r="K75" i="200"/>
  <c r="G75" i="200"/>
  <c r="M75" i="200" s="1"/>
  <c r="F75" i="200"/>
  <c r="L75" i="200"/>
  <c r="I75" i="200"/>
  <c r="H75" i="200"/>
  <c r="F69" i="200"/>
  <c r="R69" i="200"/>
  <c r="J51" i="200"/>
  <c r="K51" i="200"/>
  <c r="G51" i="200"/>
  <c r="L51" i="200"/>
  <c r="H51" i="200"/>
  <c r="M51" i="200" s="1"/>
  <c r="R51" i="200" s="1"/>
  <c r="I51" i="200"/>
  <c r="F51" i="200"/>
  <c r="N26" i="200"/>
  <c r="N37" i="200" s="1"/>
  <c r="F26" i="200"/>
  <c r="O26" i="200"/>
  <c r="I26" i="200"/>
  <c r="H26" i="200"/>
  <c r="K26" i="200"/>
  <c r="P26" i="200"/>
  <c r="D37" i="200"/>
  <c r="M26" i="200"/>
  <c r="J26" i="200"/>
  <c r="F63" i="200"/>
  <c r="N63" i="200" s="1"/>
  <c r="R63" i="200" s="1"/>
  <c r="H53" i="200"/>
  <c r="L53" i="200"/>
  <c r="M53" i="200"/>
  <c r="F53" i="200"/>
  <c r="K53" i="200"/>
  <c r="J53" i="200"/>
  <c r="I53" i="200"/>
  <c r="G53" i="200"/>
  <c r="R53" i="200" s="1"/>
  <c r="R43" i="200"/>
  <c r="F43" i="200"/>
  <c r="F45" i="200" s="1"/>
  <c r="D45" i="200"/>
  <c r="I42" i="200"/>
  <c r="I45" i="200" s="1"/>
  <c r="G67" i="200"/>
  <c r="J67" i="200"/>
  <c r="L67" i="200"/>
  <c r="K67" i="200"/>
  <c r="H67" i="200"/>
  <c r="I67" i="200"/>
  <c r="F67" i="200"/>
  <c r="M67" i="200" s="1"/>
  <c r="L31" i="200"/>
  <c r="J31" i="200"/>
  <c r="I31" i="200"/>
  <c r="M31" i="200"/>
  <c r="H31" i="200"/>
  <c r="N31" i="200"/>
  <c r="K31" i="200"/>
  <c r="G31" i="200"/>
  <c r="F31" i="200"/>
  <c r="P31" i="200"/>
  <c r="O31" i="200"/>
  <c r="P7" i="200"/>
  <c r="J7" i="200"/>
  <c r="M7" i="200"/>
  <c r="F7" i="200"/>
  <c r="L7" i="200"/>
  <c r="O7" i="200"/>
  <c r="K7" i="200"/>
  <c r="I7" i="200"/>
  <c r="H7" i="200"/>
  <c r="G7" i="200"/>
  <c r="N7" i="200"/>
  <c r="L44" i="200"/>
  <c r="L45" i="200" s="1"/>
  <c r="H90" i="200"/>
  <c r="F82" i="200"/>
  <c r="R82" i="200" s="1"/>
  <c r="L73" i="200"/>
  <c r="L77" i="200" s="1"/>
  <c r="F73" i="200"/>
  <c r="M73" i="200" s="1"/>
  <c r="I73" i="200"/>
  <c r="I77" i="200" s="1"/>
  <c r="J73" i="200"/>
  <c r="J77" i="200" s="1"/>
  <c r="H73" i="200"/>
  <c r="G73" i="200"/>
  <c r="G77" i="200" s="1"/>
  <c r="K73" i="200"/>
  <c r="K77" i="200" s="1"/>
  <c r="P32" i="200"/>
  <c r="J32" i="200"/>
  <c r="K32" i="200"/>
  <c r="M32" i="200"/>
  <c r="H32" i="200"/>
  <c r="O32" i="200"/>
  <c r="F32" i="200"/>
  <c r="N32" i="200"/>
  <c r="L32" i="200"/>
  <c r="I32" i="200"/>
  <c r="G32" i="200"/>
  <c r="Q32" i="200" s="1"/>
  <c r="F70" i="200"/>
  <c r="L70" i="200"/>
  <c r="R70" i="200" s="1"/>
  <c r="K66" i="200"/>
  <c r="F66" i="200"/>
  <c r="J66" i="200"/>
  <c r="H66" i="200"/>
  <c r="I66" i="200"/>
  <c r="G66" i="200"/>
  <c r="M66" i="200" s="1"/>
  <c r="L66" i="200"/>
  <c r="R75" i="199"/>
  <c r="Q92" i="199"/>
  <c r="L92" i="199" s="1"/>
  <c r="R92" i="199" s="1"/>
  <c r="H68" i="199"/>
  <c r="R68" i="199" s="1"/>
  <c r="M8" i="199"/>
  <c r="G8" i="199"/>
  <c r="Q8" i="199" s="1"/>
  <c r="L8" i="199"/>
  <c r="F8" i="199"/>
  <c r="P8" i="199"/>
  <c r="H8" i="199"/>
  <c r="J8" i="199"/>
  <c r="I8" i="199"/>
  <c r="O8" i="199"/>
  <c r="N8" i="199"/>
  <c r="K8" i="199"/>
  <c r="P30" i="199"/>
  <c r="J30" i="199"/>
  <c r="O30" i="199"/>
  <c r="I30" i="199"/>
  <c r="G30" i="199"/>
  <c r="N30" i="199"/>
  <c r="F30" i="199"/>
  <c r="L30" i="199"/>
  <c r="K30" i="199"/>
  <c r="H30" i="199"/>
  <c r="M30" i="199"/>
  <c r="N28" i="199"/>
  <c r="H28" i="199"/>
  <c r="M28" i="199"/>
  <c r="G28" i="199"/>
  <c r="I28" i="199"/>
  <c r="P28" i="199"/>
  <c r="F28" i="199"/>
  <c r="L28" i="199"/>
  <c r="K28" i="199"/>
  <c r="J28" i="199"/>
  <c r="O28" i="199"/>
  <c r="J53" i="199"/>
  <c r="H53" i="199"/>
  <c r="K53" i="199"/>
  <c r="I53" i="199"/>
  <c r="G53" i="199"/>
  <c r="M53" i="199" s="1"/>
  <c r="F53" i="199"/>
  <c r="L53" i="199"/>
  <c r="F80" i="199"/>
  <c r="D84" i="199"/>
  <c r="R80" i="199"/>
  <c r="K26" i="199"/>
  <c r="J26" i="199"/>
  <c r="H26" i="199"/>
  <c r="P26" i="199"/>
  <c r="F26" i="199"/>
  <c r="N26" i="199"/>
  <c r="D37" i="199"/>
  <c r="M26" i="199"/>
  <c r="I26" i="199"/>
  <c r="O26" i="199"/>
  <c r="P13" i="199"/>
  <c r="J13" i="199"/>
  <c r="O13" i="199"/>
  <c r="I13" i="199"/>
  <c r="M13" i="199"/>
  <c r="L13" i="199"/>
  <c r="H13" i="199"/>
  <c r="K13" i="199"/>
  <c r="G13" i="199"/>
  <c r="F13" i="199"/>
  <c r="Q13" i="199" s="1"/>
  <c r="R13" i="199" s="1"/>
  <c r="N13" i="199"/>
  <c r="H73" i="199"/>
  <c r="L73" i="199"/>
  <c r="F73" i="199"/>
  <c r="I73" i="199"/>
  <c r="G73" i="199"/>
  <c r="K73" i="199"/>
  <c r="J73" i="199"/>
  <c r="F91" i="199"/>
  <c r="L91" i="199" s="1"/>
  <c r="N31" i="199"/>
  <c r="H31" i="199"/>
  <c r="L31" i="199"/>
  <c r="J31" i="199"/>
  <c r="I31" i="199"/>
  <c r="O31" i="199"/>
  <c r="M31" i="199"/>
  <c r="P31" i="199"/>
  <c r="K31" i="199"/>
  <c r="G31" i="199"/>
  <c r="F31" i="199"/>
  <c r="O4" i="199"/>
  <c r="I4" i="199"/>
  <c r="N4" i="199"/>
  <c r="H4" i="199"/>
  <c r="J4" i="199"/>
  <c r="L4" i="199"/>
  <c r="K4" i="199"/>
  <c r="G4" i="199"/>
  <c r="P4" i="199"/>
  <c r="F4" i="199"/>
  <c r="Q4" i="199" s="1"/>
  <c r="M4" i="199"/>
  <c r="P27" i="199"/>
  <c r="J27" i="199"/>
  <c r="O27" i="199"/>
  <c r="I27" i="199"/>
  <c r="M27" i="199"/>
  <c r="L27" i="199"/>
  <c r="N27" i="199"/>
  <c r="F27" i="199"/>
  <c r="K27" i="199"/>
  <c r="H27" i="199"/>
  <c r="G27" i="199"/>
  <c r="L17" i="199"/>
  <c r="F17" i="199"/>
  <c r="Q17" i="199" s="1"/>
  <c r="K17" i="199"/>
  <c r="M17" i="199"/>
  <c r="J17" i="199"/>
  <c r="P17" i="199"/>
  <c r="G17" i="199"/>
  <c r="O17" i="199"/>
  <c r="N17" i="199"/>
  <c r="I17" i="199"/>
  <c r="H17" i="199"/>
  <c r="H78" i="199"/>
  <c r="N78" i="199" s="1"/>
  <c r="L29" i="199"/>
  <c r="F29" i="199"/>
  <c r="K29" i="199"/>
  <c r="M29" i="199"/>
  <c r="J29" i="199"/>
  <c r="N29" i="199"/>
  <c r="P29" i="199"/>
  <c r="O29" i="199"/>
  <c r="I29" i="199"/>
  <c r="H29" i="199"/>
  <c r="G29" i="199"/>
  <c r="D94" i="199"/>
  <c r="L57" i="199"/>
  <c r="F57" i="199"/>
  <c r="P57" i="199"/>
  <c r="J57" i="199"/>
  <c r="M57" i="199"/>
  <c r="Q57" i="199" s="1"/>
  <c r="K57" i="199"/>
  <c r="I57" i="199"/>
  <c r="H57" i="199"/>
  <c r="G57" i="199"/>
  <c r="O57" i="199"/>
  <c r="N57" i="199"/>
  <c r="N59" i="199"/>
  <c r="H59" i="199"/>
  <c r="L59" i="199"/>
  <c r="F59" i="199"/>
  <c r="K59" i="199"/>
  <c r="J59" i="199"/>
  <c r="I59" i="199"/>
  <c r="G59" i="199"/>
  <c r="O59" i="199"/>
  <c r="P59" i="199"/>
  <c r="M59" i="199"/>
  <c r="D25" i="199"/>
  <c r="K3" i="199"/>
  <c r="P3" i="199"/>
  <c r="J3" i="199"/>
  <c r="N3" i="199"/>
  <c r="F3" i="199"/>
  <c r="H3" i="199"/>
  <c r="O3" i="199"/>
  <c r="G3" i="199"/>
  <c r="M3" i="199"/>
  <c r="L3" i="199"/>
  <c r="I3" i="199"/>
  <c r="N62" i="199"/>
  <c r="H62" i="199"/>
  <c r="L62" i="199"/>
  <c r="F62" i="199"/>
  <c r="R62" i="199" s="1"/>
  <c r="K62" i="199"/>
  <c r="J62" i="199"/>
  <c r="O62" i="199"/>
  <c r="P62" i="199"/>
  <c r="M62" i="199"/>
  <c r="Q62" i="199" s="1"/>
  <c r="I62" i="199"/>
  <c r="G62" i="199"/>
  <c r="D45" i="199"/>
  <c r="I42" i="199"/>
  <c r="I45" i="199" s="1"/>
  <c r="R42" i="199"/>
  <c r="H49" i="199"/>
  <c r="D71" i="199"/>
  <c r="L49" i="199"/>
  <c r="F49" i="199"/>
  <c r="M49" i="199" s="1"/>
  <c r="I49" i="199"/>
  <c r="G49" i="199"/>
  <c r="K49" i="199"/>
  <c r="J49" i="199"/>
  <c r="M96" i="199"/>
  <c r="H96" i="199"/>
  <c r="R96" i="199" s="1"/>
  <c r="D77" i="199"/>
  <c r="F72" i="199"/>
  <c r="H90" i="199"/>
  <c r="M90" i="199" s="1"/>
  <c r="L54" i="199"/>
  <c r="F54" i="199"/>
  <c r="P54" i="199"/>
  <c r="J54" i="199"/>
  <c r="I54" i="199"/>
  <c r="H54" i="199"/>
  <c r="M54" i="199"/>
  <c r="G54" i="199"/>
  <c r="K54" i="199"/>
  <c r="O54" i="199"/>
  <c r="N54" i="199"/>
  <c r="N56" i="199"/>
  <c r="H56" i="199"/>
  <c r="L56" i="199"/>
  <c r="F56" i="199"/>
  <c r="Q56" i="199" s="1"/>
  <c r="I56" i="199"/>
  <c r="P56" i="199"/>
  <c r="G56" i="199"/>
  <c r="K56" i="199"/>
  <c r="J56" i="199"/>
  <c r="O56" i="199"/>
  <c r="M56" i="199"/>
  <c r="I67" i="199"/>
  <c r="M67" i="199" s="1"/>
  <c r="G67" i="199"/>
  <c r="F67" i="199"/>
  <c r="R67" i="199" s="1"/>
  <c r="L67" i="199"/>
  <c r="K67" i="199"/>
  <c r="J67" i="199"/>
  <c r="H67" i="199"/>
  <c r="K65" i="199"/>
  <c r="I65" i="199"/>
  <c r="H65" i="199"/>
  <c r="G65" i="199"/>
  <c r="L65" i="199"/>
  <c r="J65" i="199"/>
  <c r="F65" i="199"/>
  <c r="J12" i="199"/>
  <c r="I12" i="199"/>
  <c r="G12" i="199"/>
  <c r="N12" i="199"/>
  <c r="F12" i="199"/>
  <c r="H12" i="199"/>
  <c r="L12" i="199"/>
  <c r="K12" i="199"/>
  <c r="M12" i="199"/>
  <c r="J74" i="199"/>
  <c r="H74" i="199"/>
  <c r="L74" i="199"/>
  <c r="K74" i="199"/>
  <c r="G74" i="199"/>
  <c r="I74" i="199"/>
  <c r="F74" i="199"/>
  <c r="M74" i="199" s="1"/>
  <c r="H52" i="199"/>
  <c r="L52" i="199"/>
  <c r="F52" i="199"/>
  <c r="K52" i="199"/>
  <c r="J52" i="199"/>
  <c r="I52" i="199"/>
  <c r="G52" i="199"/>
  <c r="L32" i="199"/>
  <c r="F32" i="199"/>
  <c r="P32" i="199"/>
  <c r="J32" i="199"/>
  <c r="N32" i="199"/>
  <c r="M32" i="199"/>
  <c r="O32" i="199"/>
  <c r="K32" i="199"/>
  <c r="H32" i="199"/>
  <c r="G32" i="199"/>
  <c r="I32" i="199"/>
  <c r="Q32" i="199" s="1"/>
  <c r="R70" i="199"/>
  <c r="L70" i="199"/>
  <c r="F70" i="199"/>
  <c r="R16" i="199"/>
  <c r="O10" i="199"/>
  <c r="I10" i="199"/>
  <c r="N10" i="199"/>
  <c r="H10" i="199"/>
  <c r="R10" i="199" s="1"/>
  <c r="P10" i="199"/>
  <c r="F10" i="199"/>
  <c r="M10" i="199"/>
  <c r="K10" i="199"/>
  <c r="L10" i="199"/>
  <c r="Q10" i="199" s="1"/>
  <c r="J10" i="199"/>
  <c r="G10" i="199"/>
  <c r="K6" i="199"/>
  <c r="P6" i="199"/>
  <c r="J6" i="199"/>
  <c r="H6" i="199"/>
  <c r="I6" i="199"/>
  <c r="O6" i="199"/>
  <c r="G6" i="199"/>
  <c r="N6" i="199"/>
  <c r="F6" i="199"/>
  <c r="Q6" i="199" s="1"/>
  <c r="M6" i="199"/>
  <c r="L6" i="199"/>
  <c r="F69" i="199"/>
  <c r="R69" i="199" s="1"/>
  <c r="J50" i="199"/>
  <c r="H50" i="199"/>
  <c r="L50" i="199"/>
  <c r="K50" i="199"/>
  <c r="G50" i="199"/>
  <c r="I50" i="199"/>
  <c r="F50" i="199"/>
  <c r="M50" i="199" s="1"/>
  <c r="F43" i="199"/>
  <c r="F45" i="199" s="1"/>
  <c r="F46" i="199"/>
  <c r="F47" i="199" s="1"/>
  <c r="D47" i="199"/>
  <c r="J46" i="199"/>
  <c r="J47" i="199" s="1"/>
  <c r="N46" i="199"/>
  <c r="N47" i="199" s="1"/>
  <c r="R81" i="199"/>
  <c r="F81" i="199"/>
  <c r="P33" i="199"/>
  <c r="J33" i="199"/>
  <c r="N33" i="199"/>
  <c r="H33" i="199"/>
  <c r="I33" i="199"/>
  <c r="G33" i="199"/>
  <c r="M33" i="199"/>
  <c r="L33" i="199"/>
  <c r="F33" i="199"/>
  <c r="K33" i="199"/>
  <c r="O33" i="199"/>
  <c r="F11" i="199"/>
  <c r="R11" i="199" s="1"/>
  <c r="Q7" i="199"/>
  <c r="R7" i="199" s="1"/>
  <c r="F64" i="199"/>
  <c r="R64" i="199"/>
  <c r="F15" i="199"/>
  <c r="R15" i="199"/>
  <c r="L15" i="199"/>
  <c r="D88" i="199"/>
  <c r="F89" i="199"/>
  <c r="P58" i="199"/>
  <c r="J58" i="199"/>
  <c r="N58" i="199"/>
  <c r="H58" i="199"/>
  <c r="G58" i="199"/>
  <c r="O58" i="199"/>
  <c r="F58" i="199"/>
  <c r="Q58" i="199" s="1"/>
  <c r="K58" i="199"/>
  <c r="I58" i="199"/>
  <c r="M58" i="199"/>
  <c r="L58" i="199"/>
  <c r="K95" i="199"/>
  <c r="O95" i="199"/>
  <c r="I95" i="199"/>
  <c r="M95" i="199"/>
  <c r="G95" i="199"/>
  <c r="H95" i="199"/>
  <c r="F95" i="199"/>
  <c r="Q95" i="199" s="1"/>
  <c r="P95" i="199"/>
  <c r="N95" i="199"/>
  <c r="L95" i="199"/>
  <c r="J95" i="199"/>
  <c r="J76" i="199"/>
  <c r="H76" i="199"/>
  <c r="L76" i="199"/>
  <c r="F76" i="199"/>
  <c r="M76" i="199" s="1"/>
  <c r="G76" i="199"/>
  <c r="K76" i="199"/>
  <c r="I76" i="199"/>
  <c r="P9" i="199"/>
  <c r="J9" i="199"/>
  <c r="L9" i="199"/>
  <c r="K9" i="199"/>
  <c r="M9" i="199"/>
  <c r="O9" i="199"/>
  <c r="N9" i="199"/>
  <c r="I9" i="199"/>
  <c r="H9" i="199"/>
  <c r="G9" i="199"/>
  <c r="F9" i="199"/>
  <c r="Q9" i="199" s="1"/>
  <c r="R9" i="199" s="1"/>
  <c r="F82" i="199"/>
  <c r="R82" i="199" s="1"/>
  <c r="F63" i="199"/>
  <c r="R63" i="199" s="1"/>
  <c r="N63" i="199"/>
  <c r="P55" i="199"/>
  <c r="J55" i="199"/>
  <c r="N55" i="199"/>
  <c r="H55" i="199"/>
  <c r="M55" i="199"/>
  <c r="L55" i="199"/>
  <c r="K55" i="199"/>
  <c r="I55" i="199"/>
  <c r="G55" i="199"/>
  <c r="F55" i="199"/>
  <c r="R55" i="199" s="1"/>
  <c r="Q55" i="199"/>
  <c r="O55" i="199"/>
  <c r="G66" i="199"/>
  <c r="K66" i="199"/>
  <c r="H66" i="199"/>
  <c r="F66" i="199"/>
  <c r="J66" i="199"/>
  <c r="L66" i="199"/>
  <c r="I66" i="199"/>
  <c r="F61" i="199"/>
  <c r="R61" i="199" s="1"/>
  <c r="R83" i="199"/>
  <c r="F83" i="199"/>
  <c r="N14" i="199"/>
  <c r="H14" i="199"/>
  <c r="M14" i="199"/>
  <c r="G14" i="199"/>
  <c r="Q14" i="199" s="1"/>
  <c r="I14" i="199"/>
  <c r="P14" i="199"/>
  <c r="F14" i="199"/>
  <c r="J14" i="199"/>
  <c r="K14" i="199"/>
  <c r="O14" i="199"/>
  <c r="L14" i="199"/>
  <c r="F36" i="199"/>
  <c r="R44" i="199"/>
  <c r="L44" i="199"/>
  <c r="L45" i="199" s="1"/>
  <c r="R13" i="198"/>
  <c r="K4" i="198"/>
  <c r="N4" i="198"/>
  <c r="G4" i="198"/>
  <c r="M4" i="198"/>
  <c r="F4" i="198"/>
  <c r="Q4" i="198" s="1"/>
  <c r="I4" i="198"/>
  <c r="L4" i="198"/>
  <c r="P4" i="198"/>
  <c r="J4" i="198"/>
  <c r="O4" i="198"/>
  <c r="H4" i="198"/>
  <c r="K28" i="198"/>
  <c r="L28" i="198"/>
  <c r="O28" i="198"/>
  <c r="H28" i="198"/>
  <c r="I28" i="198"/>
  <c r="G28" i="198"/>
  <c r="G37" i="198" s="1"/>
  <c r="P28" i="198"/>
  <c r="F28" i="198"/>
  <c r="Q28" i="198" s="1"/>
  <c r="N28" i="198"/>
  <c r="M28" i="198"/>
  <c r="J28" i="198"/>
  <c r="K66" i="198"/>
  <c r="G66" i="198"/>
  <c r="M66" i="198" s="1"/>
  <c r="J66" i="198"/>
  <c r="F66" i="198"/>
  <c r="I66" i="198"/>
  <c r="H66" i="198"/>
  <c r="L66" i="198"/>
  <c r="M14" i="198"/>
  <c r="G14" i="198"/>
  <c r="P14" i="198"/>
  <c r="J14" i="198"/>
  <c r="H14" i="198"/>
  <c r="K14" i="198"/>
  <c r="O14" i="198"/>
  <c r="F14" i="198"/>
  <c r="Q14" i="198" s="1"/>
  <c r="N14" i="198"/>
  <c r="L14" i="198"/>
  <c r="I14" i="198"/>
  <c r="P57" i="198"/>
  <c r="J57" i="198"/>
  <c r="L57" i="198"/>
  <c r="I57" i="198"/>
  <c r="N57" i="198"/>
  <c r="F57" i="198"/>
  <c r="H57" i="198"/>
  <c r="G57" i="198"/>
  <c r="O57" i="198"/>
  <c r="M57" i="198"/>
  <c r="K57" i="198"/>
  <c r="N46" i="198"/>
  <c r="N47" i="198" s="1"/>
  <c r="J46" i="198"/>
  <c r="J47" i="198" s="1"/>
  <c r="D47" i="198"/>
  <c r="F46" i="198"/>
  <c r="F47" i="198" s="1"/>
  <c r="F83" i="198"/>
  <c r="R83" i="198" s="1"/>
  <c r="Q9" i="198"/>
  <c r="R9" i="198" s="1"/>
  <c r="N10" i="198"/>
  <c r="H10" i="198"/>
  <c r="K10" i="198"/>
  <c r="O10" i="198"/>
  <c r="F10" i="198"/>
  <c r="Q10" i="198" s="1"/>
  <c r="I10" i="198"/>
  <c r="M10" i="198"/>
  <c r="L10" i="198"/>
  <c r="J10" i="198"/>
  <c r="P10" i="198"/>
  <c r="G10" i="198"/>
  <c r="R10" i="198" s="1"/>
  <c r="K95" i="198"/>
  <c r="M95" i="198"/>
  <c r="G95" i="198"/>
  <c r="I95" i="198"/>
  <c r="R95" i="198" s="1"/>
  <c r="O95" i="198"/>
  <c r="J95" i="198"/>
  <c r="H95" i="198"/>
  <c r="F95" i="198"/>
  <c r="Q95" i="198" s="1"/>
  <c r="N95" i="198"/>
  <c r="P95" i="198"/>
  <c r="L95" i="198"/>
  <c r="H50" i="198"/>
  <c r="G50" i="198"/>
  <c r="J50" i="198"/>
  <c r="M50" i="198" s="1"/>
  <c r="L50" i="198"/>
  <c r="K50" i="198"/>
  <c r="I50" i="198"/>
  <c r="F50" i="198"/>
  <c r="P32" i="198"/>
  <c r="J32" i="198"/>
  <c r="L32" i="198"/>
  <c r="H32" i="198"/>
  <c r="M32" i="198"/>
  <c r="I32" i="198"/>
  <c r="G32" i="198"/>
  <c r="F32" i="198"/>
  <c r="O32" i="198"/>
  <c r="N32" i="198"/>
  <c r="K32" i="198"/>
  <c r="N58" i="198"/>
  <c r="H58" i="198"/>
  <c r="L58" i="198"/>
  <c r="M58" i="198"/>
  <c r="I58" i="198"/>
  <c r="G58" i="198"/>
  <c r="F58" i="198"/>
  <c r="P58" i="198"/>
  <c r="O58" i="198"/>
  <c r="K58" i="198"/>
  <c r="J58" i="198"/>
  <c r="H78" i="198"/>
  <c r="N78" i="198"/>
  <c r="R78" i="198" s="1"/>
  <c r="Q92" i="198"/>
  <c r="I65" i="198"/>
  <c r="J65" i="198"/>
  <c r="L65" i="198"/>
  <c r="G65" i="198"/>
  <c r="F65" i="198"/>
  <c r="K65" i="198"/>
  <c r="H65" i="198"/>
  <c r="M16" i="198"/>
  <c r="G16" i="198"/>
  <c r="Q16" i="198" s="1"/>
  <c r="P16" i="198"/>
  <c r="J16" i="198"/>
  <c r="H16" i="198"/>
  <c r="K16" i="198"/>
  <c r="O16" i="198"/>
  <c r="F16" i="198"/>
  <c r="N16" i="198"/>
  <c r="L16" i="198"/>
  <c r="I16" i="198"/>
  <c r="O29" i="198"/>
  <c r="I29" i="198"/>
  <c r="L29" i="198"/>
  <c r="P29" i="198"/>
  <c r="H29" i="198"/>
  <c r="F29" i="198"/>
  <c r="Q29" i="198" s="1"/>
  <c r="J29" i="198"/>
  <c r="N29" i="198"/>
  <c r="M29" i="198"/>
  <c r="K29" i="198"/>
  <c r="G29" i="198"/>
  <c r="F69" i="198"/>
  <c r="R69" i="198"/>
  <c r="N55" i="198"/>
  <c r="H55" i="198"/>
  <c r="K55" i="198"/>
  <c r="L55" i="198"/>
  <c r="P55" i="198"/>
  <c r="G55" i="198"/>
  <c r="J55" i="198"/>
  <c r="I55" i="198"/>
  <c r="F55" i="198"/>
  <c r="Q55" i="198" s="1"/>
  <c r="O55" i="198"/>
  <c r="M55" i="198"/>
  <c r="K7" i="198"/>
  <c r="O7" i="198"/>
  <c r="H7" i="198"/>
  <c r="N7" i="198"/>
  <c r="G7" i="198"/>
  <c r="M7" i="198"/>
  <c r="F7" i="198"/>
  <c r="J7" i="198"/>
  <c r="L7" i="198"/>
  <c r="P7" i="198"/>
  <c r="I7" i="198"/>
  <c r="L31" i="198"/>
  <c r="K31" i="198"/>
  <c r="N31" i="198"/>
  <c r="F31" i="198"/>
  <c r="I31" i="198"/>
  <c r="Q31" i="198" s="1"/>
  <c r="J31" i="198"/>
  <c r="O31" i="198"/>
  <c r="H31" i="198"/>
  <c r="G31" i="198"/>
  <c r="P31" i="198"/>
  <c r="M31" i="198"/>
  <c r="D88" i="198"/>
  <c r="F89" i="198"/>
  <c r="L77" i="198"/>
  <c r="R73" i="198"/>
  <c r="I12" i="198"/>
  <c r="L12" i="198"/>
  <c r="F12" i="198"/>
  <c r="O12" i="198" s="1"/>
  <c r="G12" i="198"/>
  <c r="R12" i="198" s="1"/>
  <c r="J12" i="198"/>
  <c r="N12" i="198"/>
  <c r="M12" i="198"/>
  <c r="K12" i="198"/>
  <c r="H12" i="198"/>
  <c r="L56" i="198"/>
  <c r="F56" i="198"/>
  <c r="Q56" i="198" s="1"/>
  <c r="K56" i="198"/>
  <c r="O56" i="198"/>
  <c r="G56" i="198"/>
  <c r="J56" i="198"/>
  <c r="I56" i="198"/>
  <c r="N56" i="198"/>
  <c r="H56" i="198"/>
  <c r="P56" i="198"/>
  <c r="M56" i="198"/>
  <c r="O26" i="198"/>
  <c r="H26" i="198"/>
  <c r="J26" i="198"/>
  <c r="N26" i="198"/>
  <c r="P26" i="198"/>
  <c r="P37" i="198" s="1"/>
  <c r="F26" i="198"/>
  <c r="M26" i="198"/>
  <c r="K26" i="198"/>
  <c r="I26" i="198"/>
  <c r="D37" i="198"/>
  <c r="F15" i="198"/>
  <c r="R15" i="198" s="1"/>
  <c r="L15" i="198"/>
  <c r="H74" i="198"/>
  <c r="G74" i="198"/>
  <c r="G77" i="198" s="1"/>
  <c r="J74" i="198"/>
  <c r="I74" i="198"/>
  <c r="L74" i="198"/>
  <c r="K74" i="198"/>
  <c r="K77" i="198" s="1"/>
  <c r="K79" i="198" s="1"/>
  <c r="F74" i="198"/>
  <c r="M74" i="198" s="1"/>
  <c r="N33" i="198"/>
  <c r="H33" i="198"/>
  <c r="L33" i="198"/>
  <c r="L37" i="198" s="1"/>
  <c r="K33" i="198"/>
  <c r="P33" i="198"/>
  <c r="G33" i="198"/>
  <c r="I33" i="198"/>
  <c r="F33" i="198"/>
  <c r="O33" i="198"/>
  <c r="M33" i="198"/>
  <c r="J33" i="198"/>
  <c r="L59" i="198"/>
  <c r="F59" i="198"/>
  <c r="M59" i="198"/>
  <c r="P59" i="198"/>
  <c r="H59" i="198"/>
  <c r="K59" i="198"/>
  <c r="G59" i="198"/>
  <c r="O59" i="198"/>
  <c r="N59" i="198"/>
  <c r="J59" i="198"/>
  <c r="I59" i="198"/>
  <c r="F91" i="198"/>
  <c r="L91" i="198" s="1"/>
  <c r="D94" i="198"/>
  <c r="L52" i="198"/>
  <c r="F52" i="198"/>
  <c r="I52" i="198"/>
  <c r="K52" i="198"/>
  <c r="G52" i="198"/>
  <c r="J52" i="198"/>
  <c r="H52" i="198"/>
  <c r="F70" i="198"/>
  <c r="L70" i="198" s="1"/>
  <c r="R70" i="198" s="1"/>
  <c r="G67" i="198"/>
  <c r="M67" i="198" s="1"/>
  <c r="R67" i="198" s="1"/>
  <c r="K67" i="198"/>
  <c r="I67" i="198"/>
  <c r="L67" i="198"/>
  <c r="J67" i="198"/>
  <c r="H67" i="198"/>
  <c r="F67" i="198"/>
  <c r="J51" i="198"/>
  <c r="L51" i="198"/>
  <c r="H51" i="198"/>
  <c r="K51" i="198"/>
  <c r="I51" i="198"/>
  <c r="G51" i="198"/>
  <c r="R51" i="198" s="1"/>
  <c r="F51" i="198"/>
  <c r="M51" i="198" s="1"/>
  <c r="F72" i="198"/>
  <c r="D77" i="198"/>
  <c r="R72" i="198"/>
  <c r="J75" i="198"/>
  <c r="L75" i="198"/>
  <c r="H75" i="198"/>
  <c r="G75" i="198"/>
  <c r="F75" i="198"/>
  <c r="K75" i="198"/>
  <c r="I75" i="198"/>
  <c r="O8" i="198"/>
  <c r="I8" i="198"/>
  <c r="P8" i="198"/>
  <c r="H8" i="198"/>
  <c r="N8" i="198"/>
  <c r="G8" i="198"/>
  <c r="K8" i="198"/>
  <c r="M8" i="198"/>
  <c r="F8" i="198"/>
  <c r="L8" i="198"/>
  <c r="J8" i="198"/>
  <c r="L76" i="198"/>
  <c r="F76" i="198"/>
  <c r="R76" i="198" s="1"/>
  <c r="I76" i="198"/>
  <c r="I77" i="198" s="1"/>
  <c r="K76" i="198"/>
  <c r="G76" i="198"/>
  <c r="J76" i="198"/>
  <c r="H76" i="198"/>
  <c r="M76" i="198"/>
  <c r="D71" i="198"/>
  <c r="L49" i="198"/>
  <c r="F49" i="198"/>
  <c r="M49" i="198" s="1"/>
  <c r="J49" i="198"/>
  <c r="G49" i="198"/>
  <c r="K49" i="198"/>
  <c r="K71" i="198" s="1"/>
  <c r="I49" i="198"/>
  <c r="H49" i="198"/>
  <c r="H71" i="198" s="1"/>
  <c r="M6" i="198"/>
  <c r="G6" i="198"/>
  <c r="O6" i="198"/>
  <c r="H6" i="198"/>
  <c r="N6" i="198"/>
  <c r="F6" i="198"/>
  <c r="L6" i="198"/>
  <c r="J6" i="198"/>
  <c r="K6" i="198"/>
  <c r="P6" i="198"/>
  <c r="I6" i="198"/>
  <c r="H53" i="198"/>
  <c r="F53" i="198"/>
  <c r="M53" i="198" s="1"/>
  <c r="J53" i="198"/>
  <c r="I53" i="198"/>
  <c r="L53" i="198"/>
  <c r="R53" i="198" s="1"/>
  <c r="G53" i="198"/>
  <c r="K53" i="198"/>
  <c r="O17" i="198"/>
  <c r="I17" i="198"/>
  <c r="L17" i="198"/>
  <c r="P17" i="198"/>
  <c r="H17" i="198"/>
  <c r="M17" i="198"/>
  <c r="F17" i="198"/>
  <c r="K17" i="198"/>
  <c r="J17" i="198"/>
  <c r="Q17" i="198" s="1"/>
  <c r="G17" i="198"/>
  <c r="N17" i="198"/>
  <c r="F82" i="198"/>
  <c r="F84" i="198" s="1"/>
  <c r="R84" i="198" s="1"/>
  <c r="R82" i="198"/>
  <c r="F36" i="198"/>
  <c r="L36" i="198" s="1"/>
  <c r="F61" i="198"/>
  <c r="R61" i="198" s="1"/>
  <c r="F11" i="198"/>
  <c r="R11" i="198" s="1"/>
  <c r="D45" i="198"/>
  <c r="R42" i="198"/>
  <c r="I42" i="198"/>
  <c r="I45" i="198" s="1"/>
  <c r="M30" i="198"/>
  <c r="G30" i="198"/>
  <c r="Q30" i="198" s="1"/>
  <c r="L30" i="198"/>
  <c r="P30" i="198"/>
  <c r="I30" i="198"/>
  <c r="N30" i="198"/>
  <c r="K30" i="198"/>
  <c r="J30" i="198"/>
  <c r="H30" i="198"/>
  <c r="F30" i="198"/>
  <c r="R30" i="198" s="1"/>
  <c r="O30" i="198"/>
  <c r="Q62" i="198"/>
  <c r="R62" i="198" s="1"/>
  <c r="D25" i="198"/>
  <c r="M3" i="198"/>
  <c r="G3" i="198"/>
  <c r="N3" i="198"/>
  <c r="F3" i="198"/>
  <c r="L3" i="198"/>
  <c r="I3" i="198"/>
  <c r="K3" i="198"/>
  <c r="P3" i="198"/>
  <c r="J3" i="198"/>
  <c r="O3" i="198"/>
  <c r="H3" i="198"/>
  <c r="O5" i="198"/>
  <c r="I5" i="198"/>
  <c r="N5" i="198"/>
  <c r="G5" i="198"/>
  <c r="M5" i="198"/>
  <c r="F5" i="198"/>
  <c r="L5" i="198"/>
  <c r="J5" i="198"/>
  <c r="K5" i="198"/>
  <c r="H5" i="198"/>
  <c r="P5" i="198"/>
  <c r="P54" i="198"/>
  <c r="J54" i="198"/>
  <c r="K54" i="198"/>
  <c r="H54" i="198"/>
  <c r="M54" i="198"/>
  <c r="L54" i="198"/>
  <c r="I54" i="198"/>
  <c r="G54" i="198"/>
  <c r="F54" i="198"/>
  <c r="O54" i="198"/>
  <c r="N54" i="198"/>
  <c r="L24" i="198"/>
  <c r="F24" i="198"/>
  <c r="R24" i="198" s="1"/>
  <c r="L44" i="198"/>
  <c r="L45" i="198" s="1"/>
  <c r="F64" i="198"/>
  <c r="R64" i="198"/>
  <c r="F43" i="198"/>
  <c r="F45" i="198" s="1"/>
  <c r="R43" i="198"/>
  <c r="H90" i="198"/>
  <c r="J77" i="198"/>
  <c r="R53" i="197"/>
  <c r="R12" i="197"/>
  <c r="P57" i="197"/>
  <c r="J57" i="197"/>
  <c r="O57" i="197"/>
  <c r="H57" i="197"/>
  <c r="G57" i="197"/>
  <c r="L57" i="197"/>
  <c r="N57" i="197"/>
  <c r="M57" i="197"/>
  <c r="K57" i="197"/>
  <c r="F57" i="197"/>
  <c r="Q57" i="197" s="1"/>
  <c r="I57" i="197"/>
  <c r="L56" i="197"/>
  <c r="F56" i="197"/>
  <c r="O56" i="197"/>
  <c r="H56" i="197"/>
  <c r="M56" i="197"/>
  <c r="I56" i="197"/>
  <c r="P56" i="197"/>
  <c r="N56" i="197"/>
  <c r="K56" i="197"/>
  <c r="J56" i="197"/>
  <c r="G56" i="197"/>
  <c r="L13" i="197"/>
  <c r="F13" i="197"/>
  <c r="O13" i="197"/>
  <c r="I13" i="197"/>
  <c r="Q13" i="197" s="1"/>
  <c r="H13" i="197"/>
  <c r="R13" i="197" s="1"/>
  <c r="P13" i="197"/>
  <c r="G13" i="197"/>
  <c r="N13" i="197"/>
  <c r="M13" i="197"/>
  <c r="J13" i="197"/>
  <c r="K13" i="197"/>
  <c r="N58" i="197"/>
  <c r="H58" i="197"/>
  <c r="P58" i="197"/>
  <c r="I58" i="197"/>
  <c r="K58" i="197"/>
  <c r="O58" i="197"/>
  <c r="F58" i="197"/>
  <c r="M58" i="197"/>
  <c r="L58" i="197"/>
  <c r="J58" i="197"/>
  <c r="G58" i="197"/>
  <c r="L31" i="197"/>
  <c r="O31" i="197"/>
  <c r="Q31" i="197" s="1"/>
  <c r="H31" i="197"/>
  <c r="J31" i="197"/>
  <c r="N31" i="197"/>
  <c r="F31" i="197"/>
  <c r="P31" i="197"/>
  <c r="M31" i="197"/>
  <c r="I31" i="197"/>
  <c r="K31" i="197"/>
  <c r="G31" i="197"/>
  <c r="L15" i="197"/>
  <c r="R15" i="197" s="1"/>
  <c r="F15" i="197"/>
  <c r="L59" i="197"/>
  <c r="F59" i="197"/>
  <c r="P59" i="197"/>
  <c r="I59" i="197"/>
  <c r="N59" i="197"/>
  <c r="J59" i="197"/>
  <c r="M59" i="197"/>
  <c r="K59" i="197"/>
  <c r="H59" i="197"/>
  <c r="G59" i="197"/>
  <c r="O59" i="197"/>
  <c r="L76" i="197"/>
  <c r="F76" i="197"/>
  <c r="I76" i="197"/>
  <c r="H76" i="197"/>
  <c r="K76" i="197"/>
  <c r="J76" i="197"/>
  <c r="G76" i="197"/>
  <c r="Q92" i="197"/>
  <c r="L92" i="197" s="1"/>
  <c r="R92" i="197" s="1"/>
  <c r="D71" i="197"/>
  <c r="L49" i="197"/>
  <c r="F49" i="197"/>
  <c r="G49" i="197"/>
  <c r="I49" i="197"/>
  <c r="K49" i="197"/>
  <c r="H49" i="197"/>
  <c r="J49" i="197"/>
  <c r="D45" i="197"/>
  <c r="I42" i="197"/>
  <c r="I45" i="197" s="1"/>
  <c r="D37" i="197"/>
  <c r="K26" i="197"/>
  <c r="O26" i="197"/>
  <c r="F26" i="197"/>
  <c r="J26" i="197"/>
  <c r="I26" i="197"/>
  <c r="H26" i="197"/>
  <c r="Q26" i="197" s="1"/>
  <c r="N26" i="197"/>
  <c r="P26" i="197"/>
  <c r="M26" i="197"/>
  <c r="M9" i="197"/>
  <c r="G9" i="197"/>
  <c r="P9" i="197"/>
  <c r="J9" i="197"/>
  <c r="O9" i="197"/>
  <c r="F9" i="197"/>
  <c r="N9" i="197"/>
  <c r="L9" i="197"/>
  <c r="K9" i="197"/>
  <c r="I9" i="197"/>
  <c r="H9" i="197"/>
  <c r="P6" i="197"/>
  <c r="J6" i="197"/>
  <c r="L6" i="197"/>
  <c r="K6" i="197"/>
  <c r="K25" i="197" s="1"/>
  <c r="I6" i="197"/>
  <c r="O6" i="197"/>
  <c r="H6" i="197"/>
  <c r="N6" i="197"/>
  <c r="M6" i="197"/>
  <c r="G6" i="197"/>
  <c r="Q6" i="197" s="1"/>
  <c r="F6" i="197"/>
  <c r="L44" i="197"/>
  <c r="L45" i="197" s="1"/>
  <c r="R44" i="197"/>
  <c r="L17" i="197"/>
  <c r="F17" i="197"/>
  <c r="R17" i="197" s="1"/>
  <c r="P17" i="197"/>
  <c r="I17" i="197"/>
  <c r="M17" i="197"/>
  <c r="H17" i="197"/>
  <c r="K17" i="197"/>
  <c r="Q17" i="197"/>
  <c r="G17" i="197"/>
  <c r="O17" i="197"/>
  <c r="N17" i="197"/>
  <c r="J17" i="197"/>
  <c r="I65" i="197"/>
  <c r="F65" i="197"/>
  <c r="R65" i="197" s="1"/>
  <c r="J65" i="197"/>
  <c r="L65" i="197"/>
  <c r="K65" i="197"/>
  <c r="H65" i="197"/>
  <c r="M65" i="197" s="1"/>
  <c r="G65" i="197"/>
  <c r="F91" i="197"/>
  <c r="L91" i="197" s="1"/>
  <c r="R91" i="197" s="1"/>
  <c r="D94" i="197"/>
  <c r="R33" i="197"/>
  <c r="R14" i="197"/>
  <c r="R61" i="197"/>
  <c r="F61" i="197"/>
  <c r="H50" i="197"/>
  <c r="K50" i="197"/>
  <c r="L50" i="197"/>
  <c r="G50" i="197"/>
  <c r="F50" i="197"/>
  <c r="J50" i="197"/>
  <c r="I50" i="197"/>
  <c r="M50" i="197" s="1"/>
  <c r="P54" i="197"/>
  <c r="J54" i="197"/>
  <c r="N54" i="197"/>
  <c r="G54" i="197"/>
  <c r="O54" i="197"/>
  <c r="O71" i="197" s="1"/>
  <c r="F54" i="197"/>
  <c r="K54" i="197"/>
  <c r="I54" i="197"/>
  <c r="M54" i="197"/>
  <c r="L54" i="197"/>
  <c r="H54" i="197"/>
  <c r="H96" i="197"/>
  <c r="M96" i="197" s="1"/>
  <c r="L5" i="197"/>
  <c r="F5" i="197"/>
  <c r="K5" i="197"/>
  <c r="J5" i="197"/>
  <c r="P5" i="197"/>
  <c r="I5" i="197"/>
  <c r="O5" i="197"/>
  <c r="H5" i="197"/>
  <c r="M5" i="197"/>
  <c r="G5" i="197"/>
  <c r="N5" i="197"/>
  <c r="R72" i="197"/>
  <c r="D77" i="197"/>
  <c r="F72" i="197"/>
  <c r="J51" i="197"/>
  <c r="H51" i="197"/>
  <c r="K51" i="197"/>
  <c r="F51" i="197"/>
  <c r="R51" i="197" s="1"/>
  <c r="I51" i="197"/>
  <c r="G51" i="197"/>
  <c r="M51" i="197"/>
  <c r="L51" i="197"/>
  <c r="F63" i="197"/>
  <c r="L8" i="197"/>
  <c r="F8" i="197"/>
  <c r="Q8" i="197" s="1"/>
  <c r="M8" i="197"/>
  <c r="K8" i="197"/>
  <c r="J8" i="197"/>
  <c r="P8" i="197"/>
  <c r="P25" i="197" s="1"/>
  <c r="I8" i="197"/>
  <c r="N8" i="197"/>
  <c r="H8" i="197"/>
  <c r="G8" i="197"/>
  <c r="O8" i="197"/>
  <c r="M67" i="197"/>
  <c r="G67" i="197"/>
  <c r="H67" i="197"/>
  <c r="F67" i="197"/>
  <c r="K67" i="197"/>
  <c r="J67" i="197"/>
  <c r="R67" i="197"/>
  <c r="L67" i="197"/>
  <c r="I67" i="197"/>
  <c r="N28" i="197"/>
  <c r="H28" i="197"/>
  <c r="P28" i="197"/>
  <c r="I28" i="197"/>
  <c r="Q28" i="197" s="1"/>
  <c r="R28" i="197" s="1"/>
  <c r="L28" i="197"/>
  <c r="O28" i="197"/>
  <c r="G28" i="197"/>
  <c r="M28" i="197"/>
  <c r="K28" i="197"/>
  <c r="J28" i="197"/>
  <c r="F28" i="197"/>
  <c r="D95" i="197"/>
  <c r="L52" i="197"/>
  <c r="F52" i="197"/>
  <c r="M52" i="197" s="1"/>
  <c r="I52" i="197"/>
  <c r="K52" i="197"/>
  <c r="J52" i="197"/>
  <c r="H52" i="197"/>
  <c r="G52" i="197"/>
  <c r="F43" i="197"/>
  <c r="F45" i="197" s="1"/>
  <c r="H90" i="197"/>
  <c r="R3" i="197"/>
  <c r="O12" i="197"/>
  <c r="R83" i="197"/>
  <c r="F83" i="197"/>
  <c r="P16" i="197"/>
  <c r="J16" i="197"/>
  <c r="M16" i="197"/>
  <c r="G16" i="197"/>
  <c r="L16" i="197"/>
  <c r="K16" i="197"/>
  <c r="I16" i="197"/>
  <c r="O16" i="197"/>
  <c r="Q16" i="197"/>
  <c r="H16" i="197"/>
  <c r="F16" i="197"/>
  <c r="R16" i="197" s="1"/>
  <c r="N16" i="197"/>
  <c r="H78" i="197"/>
  <c r="N78" i="197"/>
  <c r="R78" i="197" s="1"/>
  <c r="H74" i="197"/>
  <c r="K74" i="197"/>
  <c r="L74" i="197"/>
  <c r="G74" i="197"/>
  <c r="J74" i="197"/>
  <c r="I74" i="197"/>
  <c r="F74" i="197"/>
  <c r="M74" i="197" s="1"/>
  <c r="F81" i="197"/>
  <c r="R81" i="197" s="1"/>
  <c r="L73" i="197"/>
  <c r="F73" i="197"/>
  <c r="G73" i="197"/>
  <c r="I73" i="197"/>
  <c r="I77" i="197" s="1"/>
  <c r="H73" i="197"/>
  <c r="K73" i="197"/>
  <c r="J73" i="197"/>
  <c r="J77" i="197" s="1"/>
  <c r="F11" i="197"/>
  <c r="R11" i="197"/>
  <c r="F69" i="197"/>
  <c r="R69" i="197" s="1"/>
  <c r="L29" i="197"/>
  <c r="F29" i="197"/>
  <c r="P29" i="197"/>
  <c r="I29" i="197"/>
  <c r="M29" i="197"/>
  <c r="K29" i="197"/>
  <c r="J29" i="197"/>
  <c r="H29" i="197"/>
  <c r="G29" i="197"/>
  <c r="O29" i="197"/>
  <c r="N29" i="197"/>
  <c r="K10" i="197"/>
  <c r="N10" i="197"/>
  <c r="H10" i="197"/>
  <c r="J10" i="197"/>
  <c r="I10" i="197"/>
  <c r="P10" i="197"/>
  <c r="G10" i="197"/>
  <c r="O10" i="197"/>
  <c r="F10" i="197"/>
  <c r="Q10" i="197" s="1"/>
  <c r="L10" i="197"/>
  <c r="M10" i="197"/>
  <c r="L62" i="197"/>
  <c r="F62" i="197"/>
  <c r="Q62" i="197" s="1"/>
  <c r="M62" i="197"/>
  <c r="N62" i="197"/>
  <c r="I62" i="197"/>
  <c r="H62" i="197"/>
  <c r="G62" i="197"/>
  <c r="P62" i="197"/>
  <c r="K62" i="197"/>
  <c r="O62" i="197"/>
  <c r="J62" i="197"/>
  <c r="K66" i="197"/>
  <c r="J66" i="197"/>
  <c r="H66" i="197"/>
  <c r="L66" i="197"/>
  <c r="I66" i="197"/>
  <c r="G66" i="197"/>
  <c r="F66" i="197"/>
  <c r="M66" i="197" s="1"/>
  <c r="P30" i="197"/>
  <c r="J30" i="197"/>
  <c r="I30" i="197"/>
  <c r="M30" i="197"/>
  <c r="F30" i="197"/>
  <c r="H30" i="197"/>
  <c r="G30" i="197"/>
  <c r="Q30" i="197" s="1"/>
  <c r="R30" i="197" s="1"/>
  <c r="L30" i="197"/>
  <c r="O30" i="197"/>
  <c r="N30" i="197"/>
  <c r="K30" i="197"/>
  <c r="N7" i="197"/>
  <c r="H7" i="197"/>
  <c r="L7" i="197"/>
  <c r="K7" i="197"/>
  <c r="J7" i="197"/>
  <c r="Q7" i="197" s="1"/>
  <c r="P7" i="197"/>
  <c r="I7" i="197"/>
  <c r="F7" i="197"/>
  <c r="G7" i="197"/>
  <c r="O7" i="197"/>
  <c r="O25" i="197" s="1"/>
  <c r="M7" i="197"/>
  <c r="P27" i="197"/>
  <c r="J27" i="197"/>
  <c r="O27" i="197"/>
  <c r="H27" i="197"/>
  <c r="L27" i="197"/>
  <c r="G27" i="197"/>
  <c r="F27" i="197"/>
  <c r="K27" i="197"/>
  <c r="N27" i="197"/>
  <c r="M27" i="197"/>
  <c r="I27" i="197"/>
  <c r="Q27" i="197" s="1"/>
  <c r="F46" i="197"/>
  <c r="F47" i="197" s="1"/>
  <c r="D47" i="197"/>
  <c r="J46" i="197"/>
  <c r="J47" i="197" s="1"/>
  <c r="N46" i="197"/>
  <c r="N47" i="197" s="1"/>
  <c r="N4" i="197"/>
  <c r="N25" i="197" s="1"/>
  <c r="H4" i="197"/>
  <c r="H25" i="197" s="1"/>
  <c r="K4" i="197"/>
  <c r="J4" i="197"/>
  <c r="J25" i="197" s="1"/>
  <c r="P4" i="197"/>
  <c r="I4" i="197"/>
  <c r="I25" i="197" s="1"/>
  <c r="O4" i="197"/>
  <c r="G4" i="197"/>
  <c r="F4" i="197"/>
  <c r="F25" i="197" s="1"/>
  <c r="M4" i="197"/>
  <c r="M25" i="197" s="1"/>
  <c r="L4" i="197"/>
  <c r="L25" i="197" s="1"/>
  <c r="F64" i="197"/>
  <c r="R64" i="197" s="1"/>
  <c r="J75" i="197"/>
  <c r="H75" i="197"/>
  <c r="K75" i="197"/>
  <c r="F75" i="197"/>
  <c r="M75" i="197" s="1"/>
  <c r="L75" i="197"/>
  <c r="I75" i="197"/>
  <c r="G75" i="197"/>
  <c r="F80" i="197"/>
  <c r="R80" i="197" s="1"/>
  <c r="D84" i="197"/>
  <c r="F36" i="197"/>
  <c r="L36" i="197"/>
  <c r="R36" i="197"/>
  <c r="F82" i="197"/>
  <c r="R82" i="197" s="1"/>
  <c r="F24" i="197"/>
  <c r="R24" i="197" s="1"/>
  <c r="L24" i="197"/>
  <c r="N55" i="197"/>
  <c r="H55" i="197"/>
  <c r="O55" i="197"/>
  <c r="G55" i="197"/>
  <c r="J55" i="197"/>
  <c r="M55" i="197"/>
  <c r="I55" i="197"/>
  <c r="P55" i="197"/>
  <c r="L55" i="197"/>
  <c r="K55" i="197"/>
  <c r="F55" i="197"/>
  <c r="Q55" i="197" s="1"/>
  <c r="P32" i="197"/>
  <c r="J32" i="197"/>
  <c r="O32" i="197"/>
  <c r="H32" i="197"/>
  <c r="M32" i="197"/>
  <c r="I32" i="197"/>
  <c r="G32" i="197"/>
  <c r="N32" i="197"/>
  <c r="L32" i="197"/>
  <c r="K32" i="197"/>
  <c r="R32" i="197" s="1"/>
  <c r="F32" i="197"/>
  <c r="Q32" i="197" s="1"/>
  <c r="H68" i="197"/>
  <c r="R68" i="197" s="1"/>
  <c r="D88" i="197"/>
  <c r="F89" i="197"/>
  <c r="R57" i="196"/>
  <c r="R74" i="196"/>
  <c r="R14" i="196"/>
  <c r="R16" i="196"/>
  <c r="R7" i="196"/>
  <c r="L76" i="196"/>
  <c r="F76" i="196"/>
  <c r="J76" i="196"/>
  <c r="H76" i="196"/>
  <c r="K76" i="196"/>
  <c r="I76" i="196"/>
  <c r="G76" i="196"/>
  <c r="K5" i="196"/>
  <c r="P5" i="196"/>
  <c r="I5" i="196"/>
  <c r="O5" i="196"/>
  <c r="H5" i="196"/>
  <c r="N5" i="196"/>
  <c r="G5" i="196"/>
  <c r="M5" i="196"/>
  <c r="F5" i="196"/>
  <c r="J5" i="196"/>
  <c r="L5" i="196"/>
  <c r="N58" i="196"/>
  <c r="H58" i="196"/>
  <c r="M58" i="196"/>
  <c r="F58" i="196"/>
  <c r="Q58" i="196" s="1"/>
  <c r="O58" i="196"/>
  <c r="J58" i="196"/>
  <c r="I58" i="196"/>
  <c r="L58" i="196"/>
  <c r="G58" i="196"/>
  <c r="P58" i="196"/>
  <c r="K58" i="196"/>
  <c r="R10" i="196"/>
  <c r="H90" i="196"/>
  <c r="M90" i="196" s="1"/>
  <c r="R50" i="196"/>
  <c r="F70" i="196"/>
  <c r="F11" i="196"/>
  <c r="R11" i="196" s="1"/>
  <c r="K13" i="196"/>
  <c r="N13" i="196"/>
  <c r="H13" i="196"/>
  <c r="L13" i="196"/>
  <c r="J13" i="196"/>
  <c r="I13" i="196"/>
  <c r="P13" i="196"/>
  <c r="G13" i="196"/>
  <c r="O13" i="196"/>
  <c r="M13" i="196"/>
  <c r="F13" i="196"/>
  <c r="Q13" i="196" s="1"/>
  <c r="F69" i="196"/>
  <c r="R69" i="196"/>
  <c r="N55" i="196"/>
  <c r="H55" i="196"/>
  <c r="L55" i="196"/>
  <c r="M55" i="196"/>
  <c r="I55" i="196"/>
  <c r="K55" i="196"/>
  <c r="P55" i="196"/>
  <c r="J55" i="196"/>
  <c r="G55" i="196"/>
  <c r="F55" i="196"/>
  <c r="Q55" i="196" s="1"/>
  <c r="O55" i="196"/>
  <c r="K66" i="196"/>
  <c r="H66" i="196"/>
  <c r="L66" i="196"/>
  <c r="G66" i="196"/>
  <c r="J66" i="196"/>
  <c r="I66" i="196"/>
  <c r="M66" i="196" s="1"/>
  <c r="F66" i="196"/>
  <c r="R66" i="196" s="1"/>
  <c r="R62" i="196"/>
  <c r="R6" i="196"/>
  <c r="M74" i="196"/>
  <c r="I65" i="196"/>
  <c r="K65" i="196"/>
  <c r="H65" i="196"/>
  <c r="G65" i="196"/>
  <c r="L65" i="196"/>
  <c r="F65" i="196"/>
  <c r="J65" i="196"/>
  <c r="M65" i="196" s="1"/>
  <c r="Q16" i="196"/>
  <c r="Q14" i="196"/>
  <c r="N30" i="196"/>
  <c r="H30" i="196"/>
  <c r="M30" i="196"/>
  <c r="F30" i="196"/>
  <c r="J30" i="196"/>
  <c r="K30" i="196"/>
  <c r="I30" i="196"/>
  <c r="O30" i="196"/>
  <c r="G30" i="196"/>
  <c r="P30" i="196"/>
  <c r="L30" i="196"/>
  <c r="M4" i="196"/>
  <c r="G4" i="196"/>
  <c r="P4" i="196"/>
  <c r="I4" i="196"/>
  <c r="O4" i="196"/>
  <c r="H4" i="196"/>
  <c r="N4" i="196"/>
  <c r="F4" i="196"/>
  <c r="L4" i="196"/>
  <c r="K4" i="196"/>
  <c r="J4" i="196"/>
  <c r="P32" i="196"/>
  <c r="J32" i="196"/>
  <c r="M32" i="196"/>
  <c r="F32" i="196"/>
  <c r="I32" i="196"/>
  <c r="Q32" i="196" s="1"/>
  <c r="N32" i="196"/>
  <c r="G32" i="196"/>
  <c r="K32" i="196"/>
  <c r="O32" i="196"/>
  <c r="L32" i="196"/>
  <c r="H32" i="196"/>
  <c r="N27" i="196"/>
  <c r="H27" i="196"/>
  <c r="L27" i="196"/>
  <c r="P27" i="196"/>
  <c r="I27" i="196"/>
  <c r="J27" i="196"/>
  <c r="G27" i="196"/>
  <c r="G37" i="196" s="1"/>
  <c r="M27" i="196"/>
  <c r="F27" i="196"/>
  <c r="O27" i="196"/>
  <c r="K27" i="196"/>
  <c r="J75" i="196"/>
  <c r="J77" i="196" s="1"/>
  <c r="F75" i="196"/>
  <c r="F77" i="196" s="1"/>
  <c r="I75" i="196"/>
  <c r="I77" i="196" s="1"/>
  <c r="H75" i="196"/>
  <c r="H77" i="196" s="1"/>
  <c r="H79" i="196" s="1"/>
  <c r="L75" i="196"/>
  <c r="G75" i="196"/>
  <c r="G77" i="196" s="1"/>
  <c r="K75" i="196"/>
  <c r="K77" i="196" s="1"/>
  <c r="L56" i="196"/>
  <c r="F56" i="196"/>
  <c r="M56" i="196"/>
  <c r="P56" i="196"/>
  <c r="H56" i="196"/>
  <c r="Q56" i="196" s="1"/>
  <c r="K56" i="196"/>
  <c r="R56" i="196" s="1"/>
  <c r="J56" i="196"/>
  <c r="O56" i="196"/>
  <c r="I56" i="196"/>
  <c r="G56" i="196"/>
  <c r="N56" i="196"/>
  <c r="D88" i="196"/>
  <c r="F89" i="196"/>
  <c r="Q29" i="196"/>
  <c r="R29" i="196" s="1"/>
  <c r="Q17" i="196"/>
  <c r="R17" i="196" s="1"/>
  <c r="L44" i="196"/>
  <c r="L45" i="196" s="1"/>
  <c r="R44" i="196"/>
  <c r="K95" i="196"/>
  <c r="M95" i="196"/>
  <c r="G95" i="196"/>
  <c r="I95" i="196"/>
  <c r="O95" i="196"/>
  <c r="J95" i="196"/>
  <c r="H95" i="196"/>
  <c r="F95" i="196"/>
  <c r="N95" i="196"/>
  <c r="P95" i="196"/>
  <c r="L95" i="196"/>
  <c r="D45" i="196"/>
  <c r="I42" i="196"/>
  <c r="I45" i="196" s="1"/>
  <c r="K8" i="196"/>
  <c r="J8" i="196"/>
  <c r="P8" i="196"/>
  <c r="I8" i="196"/>
  <c r="O8" i="196"/>
  <c r="H8" i="196"/>
  <c r="N8" i="196"/>
  <c r="G8" i="196"/>
  <c r="F8" i="196"/>
  <c r="L8" i="196"/>
  <c r="M8" i="196"/>
  <c r="F43" i="196"/>
  <c r="F45" i="196" s="1"/>
  <c r="R59" i="196"/>
  <c r="Q31" i="196"/>
  <c r="R31" i="196" s="1"/>
  <c r="R53" i="196"/>
  <c r="R81" i="196"/>
  <c r="F81" i="196"/>
  <c r="F84" i="196" s="1"/>
  <c r="R84" i="196" s="1"/>
  <c r="P26" i="196"/>
  <c r="P37" i="196" s="1"/>
  <c r="I26" i="196"/>
  <c r="I37" i="196" s="1"/>
  <c r="K26" i="196"/>
  <c r="O26" i="196"/>
  <c r="F26" i="196"/>
  <c r="Q26" i="196" s="1"/>
  <c r="M26" i="196"/>
  <c r="J26" i="196"/>
  <c r="J37" i="196" s="1"/>
  <c r="D37" i="196"/>
  <c r="H26" i="196"/>
  <c r="N26" i="196"/>
  <c r="O3" i="196"/>
  <c r="I3" i="196"/>
  <c r="I25" i="196" s="1"/>
  <c r="I48" i="196" s="1"/>
  <c r="P3" i="196"/>
  <c r="H3" i="196"/>
  <c r="N3" i="196"/>
  <c r="G3" i="196"/>
  <c r="M3" i="196"/>
  <c r="F3" i="196"/>
  <c r="F25" i="196" s="1"/>
  <c r="L3" i="196"/>
  <c r="K3" i="196"/>
  <c r="J3" i="196"/>
  <c r="D25" i="196"/>
  <c r="D47" i="196"/>
  <c r="N46" i="196"/>
  <c r="N47" i="196" s="1"/>
  <c r="F46" i="196"/>
  <c r="F47" i="196" s="1"/>
  <c r="J46" i="196"/>
  <c r="J47" i="196" s="1"/>
  <c r="L28" i="196"/>
  <c r="F28" i="196"/>
  <c r="M28" i="196"/>
  <c r="P28" i="196"/>
  <c r="I28" i="196"/>
  <c r="G28" i="196"/>
  <c r="O28" i="196"/>
  <c r="J28" i="196"/>
  <c r="N28" i="196"/>
  <c r="K28" i="196"/>
  <c r="H28" i="196"/>
  <c r="F82" i="196"/>
  <c r="R82" i="196"/>
  <c r="G67" i="196"/>
  <c r="L67" i="196"/>
  <c r="J67" i="196"/>
  <c r="F67" i="196"/>
  <c r="K67" i="196"/>
  <c r="I67" i="196"/>
  <c r="H67" i="196"/>
  <c r="Q92" i="196"/>
  <c r="L92" i="196" s="1"/>
  <c r="R92" i="196" s="1"/>
  <c r="D77" i="196"/>
  <c r="L77" i="196"/>
  <c r="K12" i="196"/>
  <c r="O12" i="196" s="1"/>
  <c r="N12" i="196"/>
  <c r="H12" i="196"/>
  <c r="F12" i="196"/>
  <c r="M12" i="196"/>
  <c r="L12" i="196"/>
  <c r="J12" i="196"/>
  <c r="G12" i="196"/>
  <c r="I12" i="196"/>
  <c r="P54" i="196"/>
  <c r="P71" i="196" s="1"/>
  <c r="P79" i="196" s="1"/>
  <c r="J54" i="196"/>
  <c r="L54" i="196"/>
  <c r="I54" i="196"/>
  <c r="N54" i="196"/>
  <c r="F54" i="196"/>
  <c r="M54" i="196"/>
  <c r="K54" i="196"/>
  <c r="H54" i="196"/>
  <c r="G54" i="196"/>
  <c r="O54" i="196"/>
  <c r="N63" i="196"/>
  <c r="R63" i="196" s="1"/>
  <c r="D71" i="196"/>
  <c r="L49" i="196"/>
  <c r="F49" i="196"/>
  <c r="K49" i="196"/>
  <c r="H49" i="196"/>
  <c r="H71" i="196" s="1"/>
  <c r="J49" i="196"/>
  <c r="I49" i="196"/>
  <c r="G49" i="196"/>
  <c r="H68" i="196"/>
  <c r="R68" i="196" s="1"/>
  <c r="J51" i="196"/>
  <c r="F51" i="196"/>
  <c r="M51" i="196" s="1"/>
  <c r="R51" i="196" s="1"/>
  <c r="I51" i="196"/>
  <c r="H51" i="196"/>
  <c r="L51" i="196"/>
  <c r="K51" i="196"/>
  <c r="G51" i="196"/>
  <c r="F91" i="196"/>
  <c r="L91" i="196" s="1"/>
  <c r="D94" i="196"/>
  <c r="R73" i="196"/>
  <c r="R6" i="195"/>
  <c r="R53" i="195"/>
  <c r="R75" i="195"/>
  <c r="I65" i="195"/>
  <c r="H65" i="195"/>
  <c r="G65" i="195"/>
  <c r="F65" i="195"/>
  <c r="M65" i="195" s="1"/>
  <c r="K65" i="195"/>
  <c r="L65" i="195"/>
  <c r="J65" i="195"/>
  <c r="F61" i="195"/>
  <c r="R61" i="195" s="1"/>
  <c r="K12" i="195"/>
  <c r="M12" i="195"/>
  <c r="G12" i="195"/>
  <c r="I12" i="195"/>
  <c r="I25" i="195" s="1"/>
  <c r="H12" i="195"/>
  <c r="O12" i="195" s="1"/>
  <c r="O25" i="195" s="1"/>
  <c r="F12" i="195"/>
  <c r="J12" i="195"/>
  <c r="N12" i="195"/>
  <c r="N25" i="195" s="1"/>
  <c r="L12" i="195"/>
  <c r="D45" i="195"/>
  <c r="R42" i="195"/>
  <c r="I42" i="195"/>
  <c r="I45" i="195" s="1"/>
  <c r="L31" i="195"/>
  <c r="K31" i="195"/>
  <c r="J31" i="195"/>
  <c r="I31" i="195"/>
  <c r="N31" i="195"/>
  <c r="F31" i="195"/>
  <c r="M31" i="195"/>
  <c r="H31" i="195"/>
  <c r="G31" i="195"/>
  <c r="P31" i="195"/>
  <c r="O31" i="195"/>
  <c r="L62" i="195"/>
  <c r="F62" i="195"/>
  <c r="Q62" i="195" s="1"/>
  <c r="K62" i="195"/>
  <c r="J62" i="195"/>
  <c r="I62" i="195"/>
  <c r="P62" i="195"/>
  <c r="H62" i="195"/>
  <c r="N62" i="195"/>
  <c r="G62" i="195"/>
  <c r="M62" i="195"/>
  <c r="O62" i="195"/>
  <c r="F80" i="195"/>
  <c r="D84" i="195"/>
  <c r="Q92" i="195"/>
  <c r="L92" i="195" s="1"/>
  <c r="R92" i="195" s="1"/>
  <c r="L25" i="195"/>
  <c r="O14" i="195"/>
  <c r="I14" i="195"/>
  <c r="N14" i="195"/>
  <c r="K14" i="195"/>
  <c r="J14" i="195"/>
  <c r="H14" i="195"/>
  <c r="G14" i="195"/>
  <c r="P14" i="195"/>
  <c r="F14" i="195"/>
  <c r="M14" i="195"/>
  <c r="L14" i="195"/>
  <c r="K30" i="195"/>
  <c r="P30" i="195"/>
  <c r="J30" i="195"/>
  <c r="M30" i="195"/>
  <c r="G30" i="195"/>
  <c r="L30" i="195"/>
  <c r="Q30" i="195" s="1"/>
  <c r="I30" i="195"/>
  <c r="H30" i="195"/>
  <c r="N30" i="195"/>
  <c r="F30" i="195"/>
  <c r="O30" i="195"/>
  <c r="P32" i="195"/>
  <c r="J32" i="195"/>
  <c r="O32" i="195"/>
  <c r="I32" i="195"/>
  <c r="N32" i="195"/>
  <c r="F32" i="195"/>
  <c r="Q32" i="195" s="1"/>
  <c r="M32" i="195"/>
  <c r="H32" i="195"/>
  <c r="L32" i="195"/>
  <c r="K32" i="195"/>
  <c r="G32" i="195"/>
  <c r="F36" i="195"/>
  <c r="F64" i="195"/>
  <c r="R64" i="195" s="1"/>
  <c r="F82" i="195"/>
  <c r="R82" i="195" s="1"/>
  <c r="D94" i="195"/>
  <c r="Q3" i="195"/>
  <c r="R3" i="195" s="1"/>
  <c r="H25" i="195"/>
  <c r="Q8" i="195"/>
  <c r="R8" i="195" s="1"/>
  <c r="R29" i="195"/>
  <c r="M67" i="195"/>
  <c r="G67" i="195"/>
  <c r="L67" i="195"/>
  <c r="F67" i="195"/>
  <c r="R67" i="195" s="1"/>
  <c r="K67" i="195"/>
  <c r="I67" i="195"/>
  <c r="J67" i="195"/>
  <c r="H67" i="195"/>
  <c r="H78" i="195"/>
  <c r="N78" i="195" s="1"/>
  <c r="K27" i="195"/>
  <c r="P27" i="195"/>
  <c r="J27" i="195"/>
  <c r="M27" i="195"/>
  <c r="G27" i="195"/>
  <c r="F27" i="195"/>
  <c r="O27" i="195"/>
  <c r="N27" i="195"/>
  <c r="L27" i="195"/>
  <c r="I27" i="195"/>
  <c r="H27" i="195"/>
  <c r="Q27" i="195" s="1"/>
  <c r="F63" i="195"/>
  <c r="N63" i="195" s="1"/>
  <c r="R63" i="195" s="1"/>
  <c r="H96" i="195"/>
  <c r="F91" i="195"/>
  <c r="L91" i="195" s="1"/>
  <c r="R91" i="195" s="1"/>
  <c r="D71" i="195"/>
  <c r="L49" i="195"/>
  <c r="F49" i="195"/>
  <c r="K49" i="195"/>
  <c r="J49" i="195"/>
  <c r="H49" i="195"/>
  <c r="I49" i="195"/>
  <c r="I71" i="195" s="1"/>
  <c r="G49" i="195"/>
  <c r="F69" i="195"/>
  <c r="R69" i="195" s="1"/>
  <c r="D95" i="195"/>
  <c r="M74" i="195"/>
  <c r="R74" i="195" s="1"/>
  <c r="D25" i="195"/>
  <c r="K13" i="195"/>
  <c r="K25" i="195" s="1"/>
  <c r="M13" i="195"/>
  <c r="M25" i="195" s="1"/>
  <c r="M48" i="195" s="1"/>
  <c r="G13" i="195"/>
  <c r="G25" i="195" s="1"/>
  <c r="O13" i="195"/>
  <c r="F13" i="195"/>
  <c r="Q13" i="195" s="1"/>
  <c r="N13" i="195"/>
  <c r="L13" i="195"/>
  <c r="J13" i="195"/>
  <c r="J25" i="195" s="1"/>
  <c r="J48" i="195" s="1"/>
  <c r="P13" i="195"/>
  <c r="P25" i="195" s="1"/>
  <c r="P48" i="195" s="1"/>
  <c r="I13" i="195"/>
  <c r="H13" i="195"/>
  <c r="D88" i="195"/>
  <c r="F89" i="195"/>
  <c r="H90" i="195"/>
  <c r="M90" i="195" s="1"/>
  <c r="R90" i="195" s="1"/>
  <c r="M26" i="195"/>
  <c r="M37" i="195" s="1"/>
  <c r="K26" i="195"/>
  <c r="O26" i="195"/>
  <c r="H26" i="195"/>
  <c r="F26" i="195"/>
  <c r="F37" i="195" s="1"/>
  <c r="P26" i="195"/>
  <c r="P37" i="195" s="1"/>
  <c r="I26" i="195"/>
  <c r="N26" i="195"/>
  <c r="D37" i="195"/>
  <c r="J26" i="195"/>
  <c r="J37" i="195" s="1"/>
  <c r="F72" i="195"/>
  <c r="F77" i="195" s="1"/>
  <c r="D77" i="195"/>
  <c r="O28" i="195"/>
  <c r="I28" i="195"/>
  <c r="N28" i="195"/>
  <c r="H28" i="195"/>
  <c r="K28" i="195"/>
  <c r="P28" i="195"/>
  <c r="M28" i="195"/>
  <c r="L28" i="195"/>
  <c r="J28" i="195"/>
  <c r="G28" i="195"/>
  <c r="F28" i="195"/>
  <c r="L52" i="195"/>
  <c r="F52" i="195"/>
  <c r="K52" i="195"/>
  <c r="J52" i="195"/>
  <c r="I52" i="195"/>
  <c r="H52" i="195"/>
  <c r="G52" i="195"/>
  <c r="L73" i="195"/>
  <c r="L77" i="195" s="1"/>
  <c r="F73" i="195"/>
  <c r="R73" i="195" s="1"/>
  <c r="K73" i="195"/>
  <c r="M73" i="195"/>
  <c r="J73" i="195"/>
  <c r="H73" i="195"/>
  <c r="H77" i="195" s="1"/>
  <c r="I73" i="195"/>
  <c r="G73" i="195"/>
  <c r="G77" i="195" s="1"/>
  <c r="F43" i="195"/>
  <c r="F45" i="195" s="1"/>
  <c r="M53" i="195"/>
  <c r="R17" i="195"/>
  <c r="N46" i="195"/>
  <c r="N47" i="195" s="1"/>
  <c r="F46" i="195"/>
  <c r="F47" i="195" s="1"/>
  <c r="D47" i="195"/>
  <c r="J46" i="195"/>
  <c r="J47" i="195" s="1"/>
  <c r="L59" i="195"/>
  <c r="F59" i="195"/>
  <c r="K59" i="195"/>
  <c r="J59" i="195"/>
  <c r="I59" i="195"/>
  <c r="P59" i="195"/>
  <c r="H59" i="195"/>
  <c r="N59" i="195"/>
  <c r="O59" i="195"/>
  <c r="O71" i="195" s="1"/>
  <c r="M59" i="195"/>
  <c r="G59" i="195"/>
  <c r="H68" i="195"/>
  <c r="R68" i="195" s="1"/>
  <c r="L24" i="195"/>
  <c r="R24" i="195"/>
  <c r="F24" i="195"/>
  <c r="N58" i="195"/>
  <c r="H58" i="195"/>
  <c r="M58" i="195"/>
  <c r="G58" i="195"/>
  <c r="P58" i="195"/>
  <c r="F58" i="195"/>
  <c r="Q58" i="195" s="1"/>
  <c r="R58" i="195" s="1"/>
  <c r="O58" i="195"/>
  <c r="L58" i="195"/>
  <c r="J58" i="195"/>
  <c r="K58" i="195"/>
  <c r="I58" i="195"/>
  <c r="L70" i="195"/>
  <c r="F70" i="195"/>
  <c r="R70" i="195" s="1"/>
  <c r="O16" i="195"/>
  <c r="I16" i="195"/>
  <c r="N16" i="195"/>
  <c r="H16" i="195"/>
  <c r="Q16" i="195"/>
  <c r="K16" i="195"/>
  <c r="P16" i="195"/>
  <c r="M16" i="195"/>
  <c r="L16" i="195"/>
  <c r="F16" i="195"/>
  <c r="J16" i="195"/>
  <c r="R16" i="195" s="1"/>
  <c r="G16" i="195"/>
  <c r="L56" i="195"/>
  <c r="F56" i="195"/>
  <c r="K56" i="195"/>
  <c r="P56" i="195"/>
  <c r="P71" i="195" s="1"/>
  <c r="P79" i="195" s="1"/>
  <c r="H56" i="195"/>
  <c r="R56" i="195" s="1"/>
  <c r="O56" i="195"/>
  <c r="G56" i="195"/>
  <c r="N56" i="195"/>
  <c r="Q56" i="195" s="1"/>
  <c r="J56" i="195"/>
  <c r="M56" i="195"/>
  <c r="I56" i="195"/>
  <c r="L76" i="195"/>
  <c r="F76" i="195"/>
  <c r="K76" i="195"/>
  <c r="J76" i="195"/>
  <c r="I76" i="195"/>
  <c r="H76" i="195"/>
  <c r="R76" i="195" s="1"/>
  <c r="G76" i="195"/>
  <c r="M76" i="195"/>
  <c r="K66" i="195"/>
  <c r="J66" i="195"/>
  <c r="G66" i="195"/>
  <c r="R66" i="195" s="1"/>
  <c r="F66" i="195"/>
  <c r="M66" i="195"/>
  <c r="I66" i="195"/>
  <c r="L66" i="195"/>
  <c r="H66" i="195"/>
  <c r="R15" i="195"/>
  <c r="Q10" i="195"/>
  <c r="R10" i="195" s="1"/>
  <c r="K95" i="194"/>
  <c r="N95" i="194"/>
  <c r="H95" i="194"/>
  <c r="J95" i="194"/>
  <c r="M95" i="194"/>
  <c r="F95" i="194"/>
  <c r="Q95" i="194" s="1"/>
  <c r="L95" i="194"/>
  <c r="P95" i="194"/>
  <c r="O95" i="194"/>
  <c r="I95" i="194"/>
  <c r="G95" i="194"/>
  <c r="R56" i="194"/>
  <c r="K25" i="194"/>
  <c r="R76" i="194"/>
  <c r="J73" i="194"/>
  <c r="G73" i="194"/>
  <c r="G77" i="194" s="1"/>
  <c r="I73" i="194"/>
  <c r="I77" i="194" s="1"/>
  <c r="F73" i="194"/>
  <c r="M73" i="194" s="1"/>
  <c r="M77" i="194" s="1"/>
  <c r="L73" i="194"/>
  <c r="K73" i="194"/>
  <c r="H73" i="194"/>
  <c r="N57" i="194"/>
  <c r="H57" i="194"/>
  <c r="K57" i="194"/>
  <c r="P57" i="194"/>
  <c r="G57" i="194"/>
  <c r="J57" i="194"/>
  <c r="M57" i="194"/>
  <c r="L57" i="194"/>
  <c r="I57" i="194"/>
  <c r="O57" i="194"/>
  <c r="F57" i="194"/>
  <c r="Q57" i="194" s="1"/>
  <c r="R57" i="194" s="1"/>
  <c r="F61" i="194"/>
  <c r="R61" i="194" s="1"/>
  <c r="L74" i="194"/>
  <c r="F74" i="194"/>
  <c r="I74" i="194"/>
  <c r="H74" i="194"/>
  <c r="M74" i="194" s="1"/>
  <c r="J74" i="194"/>
  <c r="G74" i="194"/>
  <c r="K74" i="194"/>
  <c r="I53" i="194"/>
  <c r="F53" i="194"/>
  <c r="M53" i="194" s="1"/>
  <c r="G53" i="194"/>
  <c r="J53" i="194"/>
  <c r="H53" i="194"/>
  <c r="L53" i="194"/>
  <c r="K53" i="194"/>
  <c r="M30" i="194"/>
  <c r="G30" i="194"/>
  <c r="Q30" i="194" s="1"/>
  <c r="K30" i="194"/>
  <c r="N30" i="194"/>
  <c r="L30" i="194"/>
  <c r="J30" i="194"/>
  <c r="P30" i="194"/>
  <c r="O30" i="194"/>
  <c r="R30" i="194" s="1"/>
  <c r="F30" i="194"/>
  <c r="I30" i="194"/>
  <c r="H30" i="194"/>
  <c r="K32" i="194"/>
  <c r="P32" i="194"/>
  <c r="I32" i="194"/>
  <c r="M32" i="194"/>
  <c r="L32" i="194"/>
  <c r="J32" i="194"/>
  <c r="H32" i="194"/>
  <c r="Q32" i="194" s="1"/>
  <c r="F32" i="194"/>
  <c r="R32" i="194" s="1"/>
  <c r="N32" i="194"/>
  <c r="G32" i="194"/>
  <c r="O32" i="194"/>
  <c r="D94" i="194"/>
  <c r="F63" i="194"/>
  <c r="H68" i="194"/>
  <c r="R68" i="194" s="1"/>
  <c r="G52" i="194"/>
  <c r="I52" i="194"/>
  <c r="H52" i="194"/>
  <c r="J52" i="194"/>
  <c r="F52" i="194"/>
  <c r="M52" i="194" s="1"/>
  <c r="K52" i="194"/>
  <c r="L52" i="194"/>
  <c r="M13" i="194"/>
  <c r="N13" i="194"/>
  <c r="G13" i="194"/>
  <c r="P13" i="194"/>
  <c r="H13" i="194"/>
  <c r="O13" i="194"/>
  <c r="F13" i="194"/>
  <c r="L13" i="194"/>
  <c r="J13" i="194"/>
  <c r="I13" i="194"/>
  <c r="K13" i="194"/>
  <c r="Q29" i="194"/>
  <c r="R29" i="194" s="1"/>
  <c r="M76" i="194"/>
  <c r="P62" i="194"/>
  <c r="J62" i="194"/>
  <c r="M62" i="194"/>
  <c r="G62" i="194"/>
  <c r="R62" i="194" s="1"/>
  <c r="O62" i="194"/>
  <c r="F62" i="194"/>
  <c r="Q62" i="194" s="1"/>
  <c r="H62" i="194"/>
  <c r="N62" i="194"/>
  <c r="L62" i="194"/>
  <c r="K62" i="194"/>
  <c r="I62" i="194"/>
  <c r="K31" i="194"/>
  <c r="L31" i="194"/>
  <c r="P31" i="194"/>
  <c r="H31" i="194"/>
  <c r="O31" i="194"/>
  <c r="G31" i="194"/>
  <c r="N31" i="194"/>
  <c r="F31" i="194"/>
  <c r="J31" i="194"/>
  <c r="I31" i="194"/>
  <c r="M31" i="194"/>
  <c r="K67" i="194"/>
  <c r="H67" i="194"/>
  <c r="J67" i="194"/>
  <c r="I67" i="194"/>
  <c r="F67" i="194"/>
  <c r="M67" i="194" s="1"/>
  <c r="L67" i="194"/>
  <c r="G67" i="194"/>
  <c r="L7" i="194"/>
  <c r="L25" i="194" s="1"/>
  <c r="L48" i="194" s="1"/>
  <c r="F7" i="194"/>
  <c r="N7" i="194"/>
  <c r="G7" i="194"/>
  <c r="M7" i="194"/>
  <c r="M25" i="194" s="1"/>
  <c r="M48" i="194" s="1"/>
  <c r="K7" i="194"/>
  <c r="I7" i="194"/>
  <c r="O7" i="194"/>
  <c r="H7" i="194"/>
  <c r="P7" i="194"/>
  <c r="P25" i="194" s="1"/>
  <c r="J7" i="194"/>
  <c r="J25" i="194" s="1"/>
  <c r="L24" i="194"/>
  <c r="F24" i="194"/>
  <c r="R24" i="194" s="1"/>
  <c r="O17" i="194"/>
  <c r="I17" i="194"/>
  <c r="K17" i="194"/>
  <c r="M17" i="194"/>
  <c r="L17" i="194"/>
  <c r="J17" i="194"/>
  <c r="P17" i="194"/>
  <c r="N17" i="194"/>
  <c r="G17" i="194"/>
  <c r="H17" i="194"/>
  <c r="F17" i="194"/>
  <c r="R42" i="194"/>
  <c r="I42" i="194"/>
  <c r="I45" i="194" s="1"/>
  <c r="D45" i="194"/>
  <c r="K14" i="194"/>
  <c r="N14" i="194"/>
  <c r="G14" i="194"/>
  <c r="R14" i="194" s="1"/>
  <c r="J14" i="194"/>
  <c r="I14" i="194"/>
  <c r="P14" i="194"/>
  <c r="H14" i="194"/>
  <c r="M14" i="194"/>
  <c r="L14" i="194"/>
  <c r="O14" i="194"/>
  <c r="F14" i="194"/>
  <c r="Q14" i="194" s="1"/>
  <c r="H75" i="194"/>
  <c r="K75" i="194"/>
  <c r="M75" i="194" s="1"/>
  <c r="G75" i="194"/>
  <c r="F75" i="194"/>
  <c r="L75" i="194"/>
  <c r="J75" i="194"/>
  <c r="I75" i="194"/>
  <c r="O55" i="194"/>
  <c r="I55" i="194"/>
  <c r="K55" i="194"/>
  <c r="H55" i="194"/>
  <c r="P55" i="194"/>
  <c r="F55" i="194"/>
  <c r="R55" i="194" s="1"/>
  <c r="N55" i="194"/>
  <c r="M55" i="194"/>
  <c r="G55" i="194"/>
  <c r="Q55" i="194" s="1"/>
  <c r="L55" i="194"/>
  <c r="J55" i="194"/>
  <c r="I50" i="194"/>
  <c r="G50" i="194"/>
  <c r="K50" i="194"/>
  <c r="H50" i="194"/>
  <c r="F50" i="194"/>
  <c r="J50" i="194"/>
  <c r="L50" i="194"/>
  <c r="L10" i="194"/>
  <c r="F10" i="194"/>
  <c r="Q10" i="194" s="1"/>
  <c r="O10" i="194"/>
  <c r="H10" i="194"/>
  <c r="N10" i="194"/>
  <c r="G10" i="194"/>
  <c r="M10" i="194"/>
  <c r="J10" i="194"/>
  <c r="I10" i="194"/>
  <c r="P10" i="194"/>
  <c r="K10" i="194"/>
  <c r="H25" i="194"/>
  <c r="Q27" i="194"/>
  <c r="R27" i="194" s="1"/>
  <c r="Q56" i="194"/>
  <c r="R65" i="194"/>
  <c r="D88" i="194"/>
  <c r="F89" i="194"/>
  <c r="L89" i="194" s="1"/>
  <c r="H90" i="194"/>
  <c r="M90" i="194" s="1"/>
  <c r="D25" i="194"/>
  <c r="L15" i="194"/>
  <c r="F15" i="194"/>
  <c r="R15" i="194" s="1"/>
  <c r="D47" i="194"/>
  <c r="N46" i="194"/>
  <c r="N47" i="194" s="1"/>
  <c r="F46" i="194"/>
  <c r="F47" i="194" s="1"/>
  <c r="R46" i="194"/>
  <c r="J46" i="194"/>
  <c r="J47" i="194" s="1"/>
  <c r="K16" i="194"/>
  <c r="J16" i="194"/>
  <c r="I16" i="194"/>
  <c r="P16" i="194"/>
  <c r="H16" i="194"/>
  <c r="O16" i="194"/>
  <c r="G16" i="194"/>
  <c r="M16" i="194"/>
  <c r="L16" i="194"/>
  <c r="N16" i="194"/>
  <c r="F16" i="194"/>
  <c r="Q16" i="194" s="1"/>
  <c r="K51" i="194"/>
  <c r="L51" i="194"/>
  <c r="I51" i="194"/>
  <c r="H51" i="194"/>
  <c r="G51" i="194"/>
  <c r="F51" i="194"/>
  <c r="J51" i="194"/>
  <c r="L44" i="194"/>
  <c r="L45" i="194" s="1"/>
  <c r="G49" i="194"/>
  <c r="J49" i="194"/>
  <c r="L49" i="194"/>
  <c r="H49" i="194"/>
  <c r="F49" i="194"/>
  <c r="M49" i="194" s="1"/>
  <c r="D71" i="194"/>
  <c r="I49" i="194"/>
  <c r="K49" i="194"/>
  <c r="K71" i="194" s="1"/>
  <c r="N9" i="194"/>
  <c r="H9" i="194"/>
  <c r="O9" i="194"/>
  <c r="G9" i="194"/>
  <c r="M9" i="194"/>
  <c r="F9" i="194"/>
  <c r="F25" i="194" s="1"/>
  <c r="L9" i="194"/>
  <c r="J9" i="194"/>
  <c r="I9" i="194"/>
  <c r="K9" i="194"/>
  <c r="Q9" i="194"/>
  <c r="P9" i="194"/>
  <c r="Q59" i="194"/>
  <c r="R59" i="194" s="1"/>
  <c r="R80" i="194"/>
  <c r="D84" i="194"/>
  <c r="F80" i="194"/>
  <c r="O33" i="194"/>
  <c r="I33" i="194"/>
  <c r="J33" i="194"/>
  <c r="P33" i="194"/>
  <c r="G33" i="194"/>
  <c r="H33" i="194"/>
  <c r="F33" i="194"/>
  <c r="Q33" i="194" s="1"/>
  <c r="N33" i="194"/>
  <c r="L33" i="194"/>
  <c r="K33" i="194"/>
  <c r="M33" i="194"/>
  <c r="L36" i="194"/>
  <c r="R36" i="194"/>
  <c r="F36" i="194"/>
  <c r="R81" i="194"/>
  <c r="F81" i="194"/>
  <c r="M12" i="194"/>
  <c r="G12" i="194"/>
  <c r="O12" i="194" s="1"/>
  <c r="L12" i="194"/>
  <c r="K12" i="194"/>
  <c r="J12" i="194"/>
  <c r="H12" i="194"/>
  <c r="F12" i="194"/>
  <c r="R12" i="194" s="1"/>
  <c r="I12" i="194"/>
  <c r="N12" i="194"/>
  <c r="F70" i="194"/>
  <c r="L70" i="194" s="1"/>
  <c r="K28" i="194"/>
  <c r="J28" i="194"/>
  <c r="O28" i="194"/>
  <c r="G28" i="194"/>
  <c r="G37" i="194" s="1"/>
  <c r="N28" i="194"/>
  <c r="F28" i="194"/>
  <c r="Q28" i="194" s="1"/>
  <c r="M28" i="194"/>
  <c r="I28" i="194"/>
  <c r="P28" i="194"/>
  <c r="H28" i="194"/>
  <c r="L28" i="194"/>
  <c r="L37" i="194" s="1"/>
  <c r="K54" i="194"/>
  <c r="J54" i="194"/>
  <c r="N54" i="194"/>
  <c r="F54" i="194"/>
  <c r="I54" i="194"/>
  <c r="H54" i="194"/>
  <c r="P54" i="194"/>
  <c r="G54" i="194"/>
  <c r="Q54" i="194" s="1"/>
  <c r="L54" i="194"/>
  <c r="O54" i="194"/>
  <c r="M54" i="194"/>
  <c r="H96" i="194"/>
  <c r="M96" i="194" s="1"/>
  <c r="R96" i="194" s="1"/>
  <c r="Q92" i="194"/>
  <c r="L92" i="194" s="1"/>
  <c r="R92" i="194" s="1"/>
  <c r="O26" i="194"/>
  <c r="H26" i="194"/>
  <c r="I26" i="194"/>
  <c r="I37" i="194" s="1"/>
  <c r="F26" i="194"/>
  <c r="P26" i="194"/>
  <c r="N26" i="194"/>
  <c r="J26" i="194"/>
  <c r="K26" i="194"/>
  <c r="K37" i="194" s="1"/>
  <c r="D37" i="194"/>
  <c r="M26" i="194"/>
  <c r="M37" i="194" s="1"/>
  <c r="D77" i="194"/>
  <c r="F72" i="194"/>
  <c r="F77" i="194" s="1"/>
  <c r="F43" i="194"/>
  <c r="F45" i="194" s="1"/>
  <c r="P8" i="194"/>
  <c r="J8" i="194"/>
  <c r="N8" i="194"/>
  <c r="N25" i="194" s="1"/>
  <c r="G8" i="194"/>
  <c r="M8" i="194"/>
  <c r="Q8" i="194" s="1"/>
  <c r="F8" i="194"/>
  <c r="L8" i="194"/>
  <c r="I8" i="194"/>
  <c r="H8" i="194"/>
  <c r="O8" i="194"/>
  <c r="O25" i="194" s="1"/>
  <c r="K8" i="194"/>
  <c r="I94" i="193"/>
  <c r="H94" i="193"/>
  <c r="G94" i="193"/>
  <c r="F94" i="193"/>
  <c r="L94" i="193"/>
  <c r="K94" i="193"/>
  <c r="J94" i="193"/>
  <c r="R73" i="193"/>
  <c r="O31" i="193"/>
  <c r="I31" i="193"/>
  <c r="K31" i="193"/>
  <c r="J31" i="193"/>
  <c r="P31" i="193"/>
  <c r="H31" i="193"/>
  <c r="N31" i="193"/>
  <c r="G31" i="193"/>
  <c r="L31" i="193"/>
  <c r="F31" i="193"/>
  <c r="Q31" i="193" s="1"/>
  <c r="M31" i="193"/>
  <c r="N63" i="193"/>
  <c r="R63" i="193" s="1"/>
  <c r="F63" i="193"/>
  <c r="O28" i="193"/>
  <c r="I28" i="193"/>
  <c r="N28" i="193"/>
  <c r="H28" i="193"/>
  <c r="M28" i="193"/>
  <c r="G28" i="193"/>
  <c r="L28" i="193"/>
  <c r="F28" i="193"/>
  <c r="J28" i="193"/>
  <c r="P28" i="193"/>
  <c r="K28" i="193"/>
  <c r="K27" i="193"/>
  <c r="P27" i="193"/>
  <c r="J27" i="193"/>
  <c r="O27" i="193"/>
  <c r="I27" i="193"/>
  <c r="N27" i="193"/>
  <c r="H27" i="193"/>
  <c r="F27" i="193"/>
  <c r="L27" i="193"/>
  <c r="M27" i="193"/>
  <c r="G27" i="193"/>
  <c r="G37" i="193" s="1"/>
  <c r="K53" i="193"/>
  <c r="J53" i="193"/>
  <c r="L53" i="193"/>
  <c r="I53" i="193"/>
  <c r="H53" i="193"/>
  <c r="G53" i="193"/>
  <c r="M53" i="193" s="1"/>
  <c r="F53" i="193"/>
  <c r="K8" i="193"/>
  <c r="L8" i="193"/>
  <c r="F8" i="193"/>
  <c r="Q8" i="193" s="1"/>
  <c r="R8" i="193" s="1"/>
  <c r="P8" i="193"/>
  <c r="J8" i="193"/>
  <c r="O8" i="193"/>
  <c r="I8" i="193"/>
  <c r="N8" i="193"/>
  <c r="H8" i="193"/>
  <c r="M8" i="193"/>
  <c r="G8" i="193"/>
  <c r="R9" i="193"/>
  <c r="O16" i="193"/>
  <c r="I16" i="193"/>
  <c r="N16" i="193"/>
  <c r="H16" i="193"/>
  <c r="M16" i="193"/>
  <c r="G16" i="193"/>
  <c r="L16" i="193"/>
  <c r="F16" i="193"/>
  <c r="Q16" i="193" s="1"/>
  <c r="R16" i="193" s="1"/>
  <c r="J16" i="193"/>
  <c r="P16" i="193"/>
  <c r="K16" i="193"/>
  <c r="M17" i="193"/>
  <c r="G17" i="193"/>
  <c r="L17" i="193"/>
  <c r="F17" i="193"/>
  <c r="Q17" i="193" s="1"/>
  <c r="K17" i="193"/>
  <c r="P17" i="193"/>
  <c r="J17" i="193"/>
  <c r="N17" i="193"/>
  <c r="I17" i="193"/>
  <c r="H17" i="193"/>
  <c r="O17" i="193"/>
  <c r="F36" i="193"/>
  <c r="L36" i="193" s="1"/>
  <c r="R36" i="193" s="1"/>
  <c r="K30" i="193"/>
  <c r="P30" i="193"/>
  <c r="J30" i="193"/>
  <c r="O30" i="193"/>
  <c r="I30" i="193"/>
  <c r="N30" i="193"/>
  <c r="H30" i="193"/>
  <c r="M30" i="193"/>
  <c r="L30" i="193"/>
  <c r="G30" i="193"/>
  <c r="F30" i="193"/>
  <c r="F70" i="193"/>
  <c r="L70" i="193"/>
  <c r="R70" i="193" s="1"/>
  <c r="K55" i="193"/>
  <c r="P55" i="193"/>
  <c r="J55" i="193"/>
  <c r="N55" i="193"/>
  <c r="F55" i="193"/>
  <c r="M55" i="193"/>
  <c r="L55" i="193"/>
  <c r="I55" i="193"/>
  <c r="H55" i="193"/>
  <c r="G55" i="193"/>
  <c r="O55" i="193"/>
  <c r="F80" i="193"/>
  <c r="D84" i="193"/>
  <c r="F91" i="193"/>
  <c r="I52" i="193"/>
  <c r="H52" i="193"/>
  <c r="L52" i="193"/>
  <c r="K52" i="193"/>
  <c r="J52" i="193"/>
  <c r="G52" i="193"/>
  <c r="F52" i="193"/>
  <c r="D95" i="193"/>
  <c r="M7" i="193"/>
  <c r="G7" i="193"/>
  <c r="N7" i="193"/>
  <c r="H7" i="193"/>
  <c r="L7" i="193"/>
  <c r="F7" i="193"/>
  <c r="R7" i="193" s="1"/>
  <c r="K7" i="193"/>
  <c r="Q7" i="193" s="1"/>
  <c r="P7" i="193"/>
  <c r="J7" i="193"/>
  <c r="O7" i="193"/>
  <c r="I7" i="193"/>
  <c r="O14" i="193"/>
  <c r="I14" i="193"/>
  <c r="N14" i="193"/>
  <c r="H14" i="193"/>
  <c r="Q14" i="193" s="1"/>
  <c r="M14" i="193"/>
  <c r="G14" i="193"/>
  <c r="L14" i="193"/>
  <c r="F14" i="193"/>
  <c r="J14" i="193"/>
  <c r="K14" i="193"/>
  <c r="P14" i="193"/>
  <c r="F11" i="193"/>
  <c r="R11" i="193" s="1"/>
  <c r="M29" i="193"/>
  <c r="G29" i="193"/>
  <c r="L29" i="193"/>
  <c r="F29" i="193"/>
  <c r="Q29" i="193" s="1"/>
  <c r="K29" i="193"/>
  <c r="P29" i="193"/>
  <c r="J29" i="193"/>
  <c r="R29" i="193" s="1"/>
  <c r="N29" i="193"/>
  <c r="I29" i="193"/>
  <c r="H29" i="193"/>
  <c r="O29" i="193"/>
  <c r="F43" i="193"/>
  <c r="F45" i="193" s="1"/>
  <c r="K12" i="193"/>
  <c r="J12" i="193"/>
  <c r="I12" i="193"/>
  <c r="N12" i="193"/>
  <c r="H12" i="193"/>
  <c r="M12" i="193"/>
  <c r="L12" i="193"/>
  <c r="G12" i="193"/>
  <c r="F12" i="193"/>
  <c r="M96" i="193"/>
  <c r="R96" i="193" s="1"/>
  <c r="H96" i="193"/>
  <c r="D77" i="193"/>
  <c r="F72" i="193"/>
  <c r="R72" i="193" s="1"/>
  <c r="K33" i="193"/>
  <c r="P33" i="193"/>
  <c r="L33" i="193"/>
  <c r="J33" i="193"/>
  <c r="I33" i="193"/>
  <c r="O33" i="193"/>
  <c r="H33" i="193"/>
  <c r="N33" i="193"/>
  <c r="M33" i="193"/>
  <c r="G33" i="193"/>
  <c r="F33" i="193"/>
  <c r="K58" i="193"/>
  <c r="P58" i="193"/>
  <c r="J58" i="193"/>
  <c r="H58" i="193"/>
  <c r="O58" i="193"/>
  <c r="G58" i="193"/>
  <c r="N58" i="193"/>
  <c r="F58" i="193"/>
  <c r="M58" i="193"/>
  <c r="L58" i="193"/>
  <c r="I58" i="193"/>
  <c r="D88" i="193"/>
  <c r="F89" i="193"/>
  <c r="R6" i="193"/>
  <c r="M57" i="193"/>
  <c r="G57" i="193"/>
  <c r="L57" i="193"/>
  <c r="F57" i="193"/>
  <c r="N57" i="193"/>
  <c r="K57" i="193"/>
  <c r="J57" i="193"/>
  <c r="I57" i="193"/>
  <c r="H57" i="193"/>
  <c r="P57" i="193"/>
  <c r="O57" i="193"/>
  <c r="D37" i="193"/>
  <c r="M26" i="193"/>
  <c r="K26" i="193"/>
  <c r="J26" i="193"/>
  <c r="P26" i="193"/>
  <c r="P37" i="193" s="1"/>
  <c r="I26" i="193"/>
  <c r="F26" i="193"/>
  <c r="Q26" i="193" s="1"/>
  <c r="O26" i="193"/>
  <c r="N26" i="193"/>
  <c r="H26" i="193"/>
  <c r="K50" i="193"/>
  <c r="J50" i="193"/>
  <c r="F50" i="193"/>
  <c r="L50" i="193"/>
  <c r="I50" i="193"/>
  <c r="H50" i="193"/>
  <c r="G50" i="193"/>
  <c r="L15" i="193"/>
  <c r="F15" i="193"/>
  <c r="R15" i="193"/>
  <c r="H68" i="193"/>
  <c r="R68" i="193"/>
  <c r="H90" i="193"/>
  <c r="I77" i="193"/>
  <c r="Q92" i="193"/>
  <c r="L92" i="193" s="1"/>
  <c r="R92" i="193" s="1"/>
  <c r="K5" i="193"/>
  <c r="L5" i="193"/>
  <c r="L25" i="193" s="1"/>
  <c r="P5" i="193"/>
  <c r="J5" i="193"/>
  <c r="O5" i="193"/>
  <c r="I5" i="193"/>
  <c r="N5" i="193"/>
  <c r="H5" i="193"/>
  <c r="H25" i="193" s="1"/>
  <c r="M5" i="193"/>
  <c r="G5" i="193"/>
  <c r="F5" i="193"/>
  <c r="Q5" i="193" s="1"/>
  <c r="H75" i="193"/>
  <c r="H77" i="193" s="1"/>
  <c r="G75" i="193"/>
  <c r="L75" i="193"/>
  <c r="F75" i="193"/>
  <c r="M75" i="193" s="1"/>
  <c r="K75" i="193"/>
  <c r="J75" i="193"/>
  <c r="I75" i="193"/>
  <c r="P10" i="193"/>
  <c r="J10" i="193"/>
  <c r="N10" i="193"/>
  <c r="H10" i="193"/>
  <c r="M10" i="193"/>
  <c r="G10" i="193"/>
  <c r="F10" i="193"/>
  <c r="K10" i="193"/>
  <c r="O10" i="193"/>
  <c r="L10" i="193"/>
  <c r="I10" i="193"/>
  <c r="M54" i="193"/>
  <c r="G54" i="193"/>
  <c r="L54" i="193"/>
  <c r="F54" i="193"/>
  <c r="J54" i="193"/>
  <c r="I54" i="193"/>
  <c r="P54" i="193"/>
  <c r="H54" i="193"/>
  <c r="Q54" i="193" s="1"/>
  <c r="O54" i="193"/>
  <c r="N54" i="193"/>
  <c r="K54" i="193"/>
  <c r="H66" i="193"/>
  <c r="G66" i="193"/>
  <c r="I66" i="193"/>
  <c r="F66" i="193"/>
  <c r="L66" i="193"/>
  <c r="K66" i="193"/>
  <c r="J66" i="193"/>
  <c r="M66" i="193" s="1"/>
  <c r="I49" i="193"/>
  <c r="H49" i="193"/>
  <c r="D71" i="193"/>
  <c r="F49" i="193"/>
  <c r="M49" i="193"/>
  <c r="L49" i="193"/>
  <c r="K49" i="193"/>
  <c r="J49" i="193"/>
  <c r="G49" i="193"/>
  <c r="K13" i="193"/>
  <c r="P13" i="193"/>
  <c r="J13" i="193"/>
  <c r="O13" i="193"/>
  <c r="I13" i="193"/>
  <c r="N13" i="193"/>
  <c r="H13" i="193"/>
  <c r="F13" i="193"/>
  <c r="Q13" i="193" s="1"/>
  <c r="L13" i="193"/>
  <c r="M13" i="193"/>
  <c r="G13" i="193"/>
  <c r="F46" i="193"/>
  <c r="F47" i="193" s="1"/>
  <c r="N46" i="193"/>
  <c r="N47" i="193" s="1"/>
  <c r="J46" i="193"/>
  <c r="J47" i="193" s="1"/>
  <c r="D47" i="193"/>
  <c r="F81" i="193"/>
  <c r="R81" i="193" s="1"/>
  <c r="D45" i="193"/>
  <c r="I42" i="193"/>
  <c r="I45" i="193" s="1"/>
  <c r="L74" i="193"/>
  <c r="F74" i="193"/>
  <c r="K74" i="193"/>
  <c r="K77" i="193" s="1"/>
  <c r="J74" i="193"/>
  <c r="J77" i="193" s="1"/>
  <c r="I74" i="193"/>
  <c r="H74" i="193"/>
  <c r="G74" i="193"/>
  <c r="M32" i="193"/>
  <c r="G32" i="193"/>
  <c r="R32" i="193" s="1"/>
  <c r="K32" i="193"/>
  <c r="Q32" i="193"/>
  <c r="J32" i="193"/>
  <c r="P32" i="193"/>
  <c r="I32" i="193"/>
  <c r="O32" i="193"/>
  <c r="H32" i="193"/>
  <c r="L32" i="193"/>
  <c r="F32" i="193"/>
  <c r="N32" i="193"/>
  <c r="M4" i="193"/>
  <c r="G4" i="193"/>
  <c r="G25" i="193" s="1"/>
  <c r="G48" i="193" s="1"/>
  <c r="H4" i="193"/>
  <c r="L4" i="193"/>
  <c r="F4" i="193"/>
  <c r="F25" i="193" s="1"/>
  <c r="K4" i="193"/>
  <c r="K25" i="193" s="1"/>
  <c r="P4" i="193"/>
  <c r="J4" i="193"/>
  <c r="J25" i="193" s="1"/>
  <c r="O4" i="193"/>
  <c r="I4" i="193"/>
  <c r="I25" i="193" s="1"/>
  <c r="N4" i="193"/>
  <c r="N25" i="193" s="1"/>
  <c r="F69" i="193"/>
  <c r="R69" i="193" s="1"/>
  <c r="L65" i="193"/>
  <c r="F65" i="193"/>
  <c r="R65" i="193" s="1"/>
  <c r="K65" i="193"/>
  <c r="I65" i="193"/>
  <c r="H65" i="193"/>
  <c r="G65" i="193"/>
  <c r="M65" i="193" s="1"/>
  <c r="J65" i="193"/>
  <c r="J76" i="193"/>
  <c r="I76" i="193"/>
  <c r="H76" i="193"/>
  <c r="F76" i="193"/>
  <c r="M76" i="193" s="1"/>
  <c r="L76" i="193"/>
  <c r="L77" i="193" s="1"/>
  <c r="G76" i="193"/>
  <c r="K76" i="193"/>
  <c r="R76" i="193" s="1"/>
  <c r="F82" i="193"/>
  <c r="R82" i="193" s="1"/>
  <c r="O59" i="193"/>
  <c r="I59" i="193"/>
  <c r="N59" i="193"/>
  <c r="Q59" i="193" s="1"/>
  <c r="H59" i="193"/>
  <c r="L59" i="193"/>
  <c r="K59" i="193"/>
  <c r="J59" i="193"/>
  <c r="G59" i="193"/>
  <c r="F59" i="193"/>
  <c r="R59" i="193" s="1"/>
  <c r="P59" i="193"/>
  <c r="M59" i="193"/>
  <c r="O56" i="193"/>
  <c r="I56" i="193"/>
  <c r="N56" i="193"/>
  <c r="H56" i="193"/>
  <c r="J56" i="193"/>
  <c r="G56" i="193"/>
  <c r="P56" i="193"/>
  <c r="F56" i="193"/>
  <c r="M56" i="193"/>
  <c r="L56" i="193"/>
  <c r="K56" i="193"/>
  <c r="J67" i="193"/>
  <c r="I67" i="193"/>
  <c r="G67" i="193"/>
  <c r="R67" i="193" s="1"/>
  <c r="F67" i="193"/>
  <c r="M67" i="193" s="1"/>
  <c r="L67" i="193"/>
  <c r="K67" i="193"/>
  <c r="H67" i="193"/>
  <c r="R24" i="193"/>
  <c r="L24" i="193"/>
  <c r="F24" i="193"/>
  <c r="F61" i="193"/>
  <c r="R61" i="193" s="1"/>
  <c r="R83" i="193"/>
  <c r="F83" i="193"/>
  <c r="L44" i="193"/>
  <c r="L45" i="193" s="1"/>
  <c r="M25" i="193"/>
  <c r="O62" i="193"/>
  <c r="I62" i="193"/>
  <c r="N62" i="193"/>
  <c r="H62" i="193"/>
  <c r="L62" i="193"/>
  <c r="K62" i="193"/>
  <c r="J62" i="193"/>
  <c r="G62" i="193"/>
  <c r="P62" i="193"/>
  <c r="M62" i="193"/>
  <c r="F62" i="193"/>
  <c r="Q3" i="193"/>
  <c r="R3" i="193" s="1"/>
  <c r="F70" i="192"/>
  <c r="L70" i="192"/>
  <c r="R70" i="192" s="1"/>
  <c r="L59" i="192"/>
  <c r="F59" i="192"/>
  <c r="M59" i="192"/>
  <c r="P59" i="192"/>
  <c r="H59" i="192"/>
  <c r="K59" i="192"/>
  <c r="G59" i="192"/>
  <c r="Q59" i="192" s="1"/>
  <c r="J59" i="192"/>
  <c r="O59" i="192"/>
  <c r="N59" i="192"/>
  <c r="I59" i="192"/>
  <c r="F36" i="192"/>
  <c r="L36" i="192" s="1"/>
  <c r="L37" i="192" s="1"/>
  <c r="I65" i="192"/>
  <c r="J65" i="192"/>
  <c r="L65" i="192"/>
  <c r="G65" i="192"/>
  <c r="F65" i="192"/>
  <c r="K65" i="192"/>
  <c r="H65" i="192"/>
  <c r="H74" i="192"/>
  <c r="G74" i="192"/>
  <c r="J74" i="192"/>
  <c r="L74" i="192"/>
  <c r="L77" i="192" s="1"/>
  <c r="L79" i="192" s="1"/>
  <c r="I74" i="192"/>
  <c r="K74" i="192"/>
  <c r="F74" i="192"/>
  <c r="F11" i="192"/>
  <c r="R11" i="192"/>
  <c r="H53" i="192"/>
  <c r="F53" i="192"/>
  <c r="M53" i="192" s="1"/>
  <c r="J53" i="192"/>
  <c r="I53" i="192"/>
  <c r="G53" i="192"/>
  <c r="L53" i="192"/>
  <c r="K53" i="192"/>
  <c r="F83" i="192"/>
  <c r="R83" i="192" s="1"/>
  <c r="I12" i="192"/>
  <c r="O12" i="192" s="1"/>
  <c r="L12" i="192"/>
  <c r="F12" i="192"/>
  <c r="G12" i="192"/>
  <c r="R12" i="192" s="1"/>
  <c r="N12" i="192"/>
  <c r="M12" i="192"/>
  <c r="K12" i="192"/>
  <c r="J12" i="192"/>
  <c r="H12" i="192"/>
  <c r="O5" i="192"/>
  <c r="I5" i="192"/>
  <c r="N5" i="192"/>
  <c r="G5" i="192"/>
  <c r="R5" i="192" s="1"/>
  <c r="M5" i="192"/>
  <c r="F5" i="192"/>
  <c r="L5" i="192"/>
  <c r="K5" i="192"/>
  <c r="Q5" i="192"/>
  <c r="P5" i="192"/>
  <c r="J5" i="192"/>
  <c r="H5" i="192"/>
  <c r="P54" i="192"/>
  <c r="J54" i="192"/>
  <c r="K54" i="192"/>
  <c r="H54" i="192"/>
  <c r="M54" i="192"/>
  <c r="L54" i="192"/>
  <c r="I54" i="192"/>
  <c r="R54" i="192" s="1"/>
  <c r="O54" i="192"/>
  <c r="G54" i="192"/>
  <c r="F54" i="192"/>
  <c r="Q54" i="192" s="1"/>
  <c r="N54" i="192"/>
  <c r="L24" i="192"/>
  <c r="R24" i="192"/>
  <c r="F24" i="192"/>
  <c r="L44" i="192"/>
  <c r="L45" i="192" s="1"/>
  <c r="R44" i="192"/>
  <c r="F64" i="192"/>
  <c r="R64" i="192"/>
  <c r="R43" i="192"/>
  <c r="F43" i="192"/>
  <c r="F45" i="192" s="1"/>
  <c r="H90" i="192"/>
  <c r="Q9" i="192"/>
  <c r="R9" i="192" s="1"/>
  <c r="R27" i="192"/>
  <c r="F15" i="192"/>
  <c r="F91" i="192"/>
  <c r="L91" i="192" s="1"/>
  <c r="R91" i="192" s="1"/>
  <c r="O17" i="192"/>
  <c r="I17" i="192"/>
  <c r="L17" i="192"/>
  <c r="P17" i="192"/>
  <c r="H17" i="192"/>
  <c r="M17" i="192"/>
  <c r="K17" i="192"/>
  <c r="J17" i="192"/>
  <c r="G17" i="192"/>
  <c r="R17" i="192" s="1"/>
  <c r="Q17" i="192"/>
  <c r="N17" i="192"/>
  <c r="F17" i="192"/>
  <c r="Q62" i="192"/>
  <c r="F84" i="192"/>
  <c r="D25" i="192"/>
  <c r="M3" i="192"/>
  <c r="G3" i="192"/>
  <c r="N3" i="192"/>
  <c r="F3" i="192"/>
  <c r="L3" i="192"/>
  <c r="K3" i="192"/>
  <c r="J3" i="192"/>
  <c r="P3" i="192"/>
  <c r="O3" i="192"/>
  <c r="I3" i="192"/>
  <c r="H3" i="192"/>
  <c r="L56" i="192"/>
  <c r="F56" i="192"/>
  <c r="Q56" i="192" s="1"/>
  <c r="K56" i="192"/>
  <c r="O56" i="192"/>
  <c r="G56" i="192"/>
  <c r="J56" i="192"/>
  <c r="I56" i="192"/>
  <c r="H56" i="192"/>
  <c r="N56" i="192"/>
  <c r="P56" i="192"/>
  <c r="M56" i="192"/>
  <c r="K4" i="192"/>
  <c r="N4" i="192"/>
  <c r="G4" i="192"/>
  <c r="M4" i="192"/>
  <c r="F4" i="192"/>
  <c r="L4" i="192"/>
  <c r="J4" i="192"/>
  <c r="Q4" i="192" s="1"/>
  <c r="I4" i="192"/>
  <c r="H4" i="192"/>
  <c r="P4" i="192"/>
  <c r="O4" i="192"/>
  <c r="G67" i="192"/>
  <c r="K67" i="192"/>
  <c r="I67" i="192"/>
  <c r="L67" i="192"/>
  <c r="J67" i="192"/>
  <c r="H67" i="192"/>
  <c r="F67" i="192"/>
  <c r="O29" i="192"/>
  <c r="I29" i="192"/>
  <c r="L29" i="192"/>
  <c r="P29" i="192"/>
  <c r="H29" i="192"/>
  <c r="F29" i="192"/>
  <c r="Q29" i="192" s="1"/>
  <c r="R29" i="192" s="1"/>
  <c r="N29" i="192"/>
  <c r="M29" i="192"/>
  <c r="K29" i="192"/>
  <c r="J29" i="192"/>
  <c r="G29" i="192"/>
  <c r="K28" i="192"/>
  <c r="L28" i="192"/>
  <c r="O28" i="192"/>
  <c r="H28" i="192"/>
  <c r="I28" i="192"/>
  <c r="G28" i="192"/>
  <c r="G37" i="192" s="1"/>
  <c r="P28" i="192"/>
  <c r="F28" i="192"/>
  <c r="Q28" i="192" s="1"/>
  <c r="N28" i="192"/>
  <c r="M28" i="192"/>
  <c r="J28" i="192"/>
  <c r="J51" i="192"/>
  <c r="L51" i="192"/>
  <c r="H51" i="192"/>
  <c r="G51" i="192"/>
  <c r="K51" i="192"/>
  <c r="I51" i="192"/>
  <c r="F51" i="192"/>
  <c r="F69" i="192"/>
  <c r="R69" i="192"/>
  <c r="K66" i="192"/>
  <c r="G66" i="192"/>
  <c r="J66" i="192"/>
  <c r="F66" i="192"/>
  <c r="I66" i="192"/>
  <c r="H66" i="192"/>
  <c r="L66" i="192"/>
  <c r="R62" i="192"/>
  <c r="L52" i="192"/>
  <c r="F52" i="192"/>
  <c r="I52" i="192"/>
  <c r="K52" i="192"/>
  <c r="G52" i="192"/>
  <c r="J52" i="192"/>
  <c r="H52" i="192"/>
  <c r="M52" i="192" s="1"/>
  <c r="O26" i="192"/>
  <c r="H26" i="192"/>
  <c r="J26" i="192"/>
  <c r="N26" i="192"/>
  <c r="P26" i="192"/>
  <c r="M26" i="192"/>
  <c r="K26" i="192"/>
  <c r="I26" i="192"/>
  <c r="D37" i="192"/>
  <c r="F26" i="192"/>
  <c r="I94" i="192"/>
  <c r="K94" i="192"/>
  <c r="J94" i="192"/>
  <c r="H94" i="192"/>
  <c r="G94" i="192"/>
  <c r="M94" i="192"/>
  <c r="L94" i="192"/>
  <c r="F94" i="192"/>
  <c r="R94" i="192" s="1"/>
  <c r="D45" i="192"/>
  <c r="I42" i="192"/>
  <c r="I45" i="192" s="1"/>
  <c r="M6" i="192"/>
  <c r="G6" i="192"/>
  <c r="O6" i="192"/>
  <c r="H6" i="192"/>
  <c r="N6" i="192"/>
  <c r="F6" i="192"/>
  <c r="L6" i="192"/>
  <c r="K6" i="192"/>
  <c r="P6" i="192"/>
  <c r="J6" i="192"/>
  <c r="I6" i="192"/>
  <c r="F61" i="192"/>
  <c r="R61" i="192"/>
  <c r="H77" i="192"/>
  <c r="D71" i="192"/>
  <c r="L49" i="192"/>
  <c r="L71" i="192" s="1"/>
  <c r="F49" i="192"/>
  <c r="J49" i="192"/>
  <c r="G49" i="192"/>
  <c r="K49" i="192"/>
  <c r="I49" i="192"/>
  <c r="H49" i="192"/>
  <c r="K7" i="192"/>
  <c r="O7" i="192"/>
  <c r="H7" i="192"/>
  <c r="Q7" i="192" s="1"/>
  <c r="N7" i="192"/>
  <c r="G7" i="192"/>
  <c r="M7" i="192"/>
  <c r="F7" i="192"/>
  <c r="L7" i="192"/>
  <c r="J7" i="192"/>
  <c r="I7" i="192"/>
  <c r="P7" i="192"/>
  <c r="F72" i="192"/>
  <c r="D77" i="192"/>
  <c r="R72" i="192"/>
  <c r="M30" i="192"/>
  <c r="G30" i="192"/>
  <c r="L30" i="192"/>
  <c r="P30" i="192"/>
  <c r="I30" i="192"/>
  <c r="N30" i="192"/>
  <c r="K30" i="192"/>
  <c r="J30" i="192"/>
  <c r="H30" i="192"/>
  <c r="F30" i="192"/>
  <c r="R30" i="192" s="1"/>
  <c r="Q30" i="192"/>
  <c r="O30" i="192"/>
  <c r="L31" i="192"/>
  <c r="K31" i="192"/>
  <c r="N31" i="192"/>
  <c r="F31" i="192"/>
  <c r="Q31" i="192" s="1"/>
  <c r="I31" i="192"/>
  <c r="J31" i="192"/>
  <c r="H31" i="192"/>
  <c r="G31" i="192"/>
  <c r="P31" i="192"/>
  <c r="O31" i="192"/>
  <c r="M31" i="192"/>
  <c r="P57" i="192"/>
  <c r="J57" i="192"/>
  <c r="L57" i="192"/>
  <c r="I57" i="192"/>
  <c r="N57" i="192"/>
  <c r="F57" i="192"/>
  <c r="Q57" i="192" s="1"/>
  <c r="H57" i="192"/>
  <c r="G57" i="192"/>
  <c r="M57" i="192"/>
  <c r="O57" i="192"/>
  <c r="K57" i="192"/>
  <c r="J75" i="192"/>
  <c r="L75" i="192"/>
  <c r="H75" i="192"/>
  <c r="G75" i="192"/>
  <c r="G77" i="192" s="1"/>
  <c r="F75" i="192"/>
  <c r="K75" i="192"/>
  <c r="I75" i="192"/>
  <c r="D88" i="192"/>
  <c r="F89" i="192"/>
  <c r="N55" i="192"/>
  <c r="H55" i="192"/>
  <c r="K55" i="192"/>
  <c r="L55" i="192"/>
  <c r="P55" i="192"/>
  <c r="G55" i="192"/>
  <c r="J55" i="192"/>
  <c r="I55" i="192"/>
  <c r="O55" i="192"/>
  <c r="F55" i="192"/>
  <c r="M55" i="192"/>
  <c r="M14" i="192"/>
  <c r="G14" i="192"/>
  <c r="P14" i="192"/>
  <c r="J14" i="192"/>
  <c r="H14" i="192"/>
  <c r="Q14" i="192" s="1"/>
  <c r="O14" i="192"/>
  <c r="F14" i="192"/>
  <c r="N14" i="192"/>
  <c r="L14" i="192"/>
  <c r="K14" i="192"/>
  <c r="I14" i="192"/>
  <c r="N33" i="192"/>
  <c r="H33" i="192"/>
  <c r="L33" i="192"/>
  <c r="K33" i="192"/>
  <c r="P33" i="192"/>
  <c r="G33" i="192"/>
  <c r="I33" i="192"/>
  <c r="F33" i="192"/>
  <c r="O33" i="192"/>
  <c r="Q33" i="192" s="1"/>
  <c r="M33" i="192"/>
  <c r="J33" i="192"/>
  <c r="F82" i="192"/>
  <c r="R82" i="192"/>
  <c r="O8" i="192"/>
  <c r="I8" i="192"/>
  <c r="P8" i="192"/>
  <c r="H8" i="192"/>
  <c r="N8" i="192"/>
  <c r="G8" i="192"/>
  <c r="Q8" i="192" s="1"/>
  <c r="M8" i="192"/>
  <c r="F8" i="192"/>
  <c r="L8" i="192"/>
  <c r="K8" i="192"/>
  <c r="J8" i="192"/>
  <c r="D84" i="192"/>
  <c r="M73" i="192"/>
  <c r="R73" i="192" s="1"/>
  <c r="K77" i="192"/>
  <c r="L76" i="192"/>
  <c r="F76" i="192"/>
  <c r="I76" i="192"/>
  <c r="R76" i="192" s="1"/>
  <c r="K76" i="192"/>
  <c r="G76" i="192"/>
  <c r="J76" i="192"/>
  <c r="J77" i="192" s="1"/>
  <c r="H76" i="192"/>
  <c r="M76" i="192"/>
  <c r="M16" i="192"/>
  <c r="G16" i="192"/>
  <c r="P16" i="192"/>
  <c r="J16" i="192"/>
  <c r="H16" i="192"/>
  <c r="Q16" i="192" s="1"/>
  <c r="O16" i="192"/>
  <c r="F16" i="192"/>
  <c r="R16" i="192" s="1"/>
  <c r="N16" i="192"/>
  <c r="L16" i="192"/>
  <c r="K16" i="192"/>
  <c r="I16" i="192"/>
  <c r="N10" i="192"/>
  <c r="H10" i="192"/>
  <c r="Q10" i="192" s="1"/>
  <c r="K10" i="192"/>
  <c r="O10" i="192"/>
  <c r="R10" i="192" s="1"/>
  <c r="F10" i="192"/>
  <c r="M10" i="192"/>
  <c r="L10" i="192"/>
  <c r="J10" i="192"/>
  <c r="P10" i="192"/>
  <c r="I10" i="192"/>
  <c r="G10" i="192"/>
  <c r="K95" i="192"/>
  <c r="M95" i="192"/>
  <c r="G95" i="192"/>
  <c r="Q95" i="192" s="1"/>
  <c r="I95" i="192"/>
  <c r="O95" i="192"/>
  <c r="J95" i="192"/>
  <c r="H95" i="192"/>
  <c r="N95" i="192"/>
  <c r="F95" i="192"/>
  <c r="R95" i="192" s="1"/>
  <c r="P95" i="192"/>
  <c r="L95" i="192"/>
  <c r="H50" i="192"/>
  <c r="G50" i="192"/>
  <c r="J50" i="192"/>
  <c r="L50" i="192"/>
  <c r="K50" i="192"/>
  <c r="I50" i="192"/>
  <c r="F50" i="192"/>
  <c r="M50" i="192" s="1"/>
  <c r="P32" i="192"/>
  <c r="J32" i="192"/>
  <c r="L32" i="192"/>
  <c r="H32" i="192"/>
  <c r="M32" i="192"/>
  <c r="I32" i="192"/>
  <c r="G32" i="192"/>
  <c r="F32" i="192"/>
  <c r="Q32" i="192" s="1"/>
  <c r="O32" i="192"/>
  <c r="N32" i="192"/>
  <c r="K32" i="192"/>
  <c r="N58" i="192"/>
  <c r="H58" i="192"/>
  <c r="L58" i="192"/>
  <c r="M58" i="192"/>
  <c r="I58" i="192"/>
  <c r="G58" i="192"/>
  <c r="F58" i="192"/>
  <c r="K58" i="192"/>
  <c r="P58" i="192"/>
  <c r="Q58" i="192" s="1"/>
  <c r="O58" i="192"/>
  <c r="J58" i="192"/>
  <c r="H78" i="192"/>
  <c r="R78" i="192" s="1"/>
  <c r="N78" i="192"/>
  <c r="Q92" i="192"/>
  <c r="L92" i="192" s="1"/>
  <c r="R92" i="192" s="1"/>
  <c r="N46" i="192"/>
  <c r="N47" i="192" s="1"/>
  <c r="J46" i="192"/>
  <c r="J47" i="192" s="1"/>
  <c r="D47" i="192"/>
  <c r="F46" i="192"/>
  <c r="F47" i="192" s="1"/>
  <c r="R74" i="191"/>
  <c r="R16" i="191"/>
  <c r="F80" i="191"/>
  <c r="D84" i="191"/>
  <c r="R80" i="191"/>
  <c r="H90" i="191"/>
  <c r="M90" i="191" s="1"/>
  <c r="Q17" i="191"/>
  <c r="R17" i="191" s="1"/>
  <c r="R51" i="191"/>
  <c r="K5" i="191"/>
  <c r="N5" i="191"/>
  <c r="G5" i="191"/>
  <c r="Q5" i="191" s="1"/>
  <c r="M5" i="191"/>
  <c r="F5" i="191"/>
  <c r="L5" i="191"/>
  <c r="J5" i="191"/>
  <c r="P5" i="191"/>
  <c r="O5" i="191"/>
  <c r="I5" i="191"/>
  <c r="H5" i="191"/>
  <c r="F70" i="191"/>
  <c r="L70" i="191" s="1"/>
  <c r="R70" i="191" s="1"/>
  <c r="J75" i="191"/>
  <c r="G75" i="191"/>
  <c r="F75" i="191"/>
  <c r="M75" i="191" s="1"/>
  <c r="K75" i="191"/>
  <c r="I75" i="191"/>
  <c r="L75" i="191"/>
  <c r="H75" i="191"/>
  <c r="P57" i="191"/>
  <c r="J57" i="191"/>
  <c r="N57" i="191"/>
  <c r="G57" i="191"/>
  <c r="L57" i="191"/>
  <c r="H57" i="191"/>
  <c r="F57" i="191"/>
  <c r="Q57" i="191" s="1"/>
  <c r="O57" i="191"/>
  <c r="K57" i="191"/>
  <c r="M57" i="191"/>
  <c r="I57" i="191"/>
  <c r="J26" i="191"/>
  <c r="K26" i="191"/>
  <c r="O26" i="191"/>
  <c r="F26" i="191"/>
  <c r="H26" i="191"/>
  <c r="H37" i="191" s="1"/>
  <c r="D37" i="191"/>
  <c r="P26" i="191"/>
  <c r="N26" i="191"/>
  <c r="I26" i="191"/>
  <c r="M26" i="191"/>
  <c r="M37" i="191" s="1"/>
  <c r="K8" i="191"/>
  <c r="O8" i="191"/>
  <c r="H8" i="191"/>
  <c r="N8" i="191"/>
  <c r="G8" i="191"/>
  <c r="M8" i="191"/>
  <c r="F8" i="191"/>
  <c r="Q8" i="191" s="1"/>
  <c r="L8" i="191"/>
  <c r="J8" i="191"/>
  <c r="P8" i="191"/>
  <c r="I8" i="191"/>
  <c r="K95" i="191"/>
  <c r="M95" i="191"/>
  <c r="G95" i="191"/>
  <c r="I95" i="191"/>
  <c r="O95" i="191"/>
  <c r="J95" i="191"/>
  <c r="H95" i="191"/>
  <c r="F95" i="191"/>
  <c r="N95" i="191"/>
  <c r="P95" i="191"/>
  <c r="L95" i="191"/>
  <c r="Q95" i="191" s="1"/>
  <c r="N55" i="191"/>
  <c r="H55" i="191"/>
  <c r="M55" i="191"/>
  <c r="F55" i="191"/>
  <c r="O55" i="191"/>
  <c r="J55" i="191"/>
  <c r="I55" i="191"/>
  <c r="G55" i="191"/>
  <c r="L55" i="191"/>
  <c r="P55" i="191"/>
  <c r="K55" i="191"/>
  <c r="L73" i="191"/>
  <c r="F73" i="191"/>
  <c r="I73" i="191"/>
  <c r="K73" i="191"/>
  <c r="J73" i="191"/>
  <c r="H73" i="191"/>
  <c r="G73" i="191"/>
  <c r="G77" i="191" s="1"/>
  <c r="F89" i="191"/>
  <c r="D88" i="191"/>
  <c r="F81" i="191"/>
  <c r="R81" i="191"/>
  <c r="Q10" i="191"/>
  <c r="R10" i="191" s="1"/>
  <c r="R24" i="191"/>
  <c r="F36" i="191"/>
  <c r="L36" i="191"/>
  <c r="R36" i="191" s="1"/>
  <c r="F83" i="191"/>
  <c r="R83" i="191"/>
  <c r="O9" i="191"/>
  <c r="I9" i="191"/>
  <c r="P9" i="191"/>
  <c r="H9" i="191"/>
  <c r="N9" i="191"/>
  <c r="G9" i="191"/>
  <c r="M9" i="191"/>
  <c r="F9" i="191"/>
  <c r="R9" i="191" s="1"/>
  <c r="L9" i="191"/>
  <c r="K9" i="191"/>
  <c r="Q9" i="191" s="1"/>
  <c r="J9" i="191"/>
  <c r="Q16" i="191"/>
  <c r="N58" i="191"/>
  <c r="H58" i="191"/>
  <c r="O58" i="191"/>
  <c r="G58" i="191"/>
  <c r="Q58" i="191" s="1"/>
  <c r="R58" i="191" s="1"/>
  <c r="P58" i="191"/>
  <c r="F58" i="191"/>
  <c r="K58" i="191"/>
  <c r="J58" i="191"/>
  <c r="M58" i="191"/>
  <c r="L58" i="191"/>
  <c r="I58" i="191"/>
  <c r="L56" i="191"/>
  <c r="F56" i="191"/>
  <c r="Q56" i="191" s="1"/>
  <c r="N56" i="191"/>
  <c r="G56" i="191"/>
  <c r="I56" i="191"/>
  <c r="R56" i="191" s="1"/>
  <c r="M56" i="191"/>
  <c r="H56" i="191"/>
  <c r="K56" i="191"/>
  <c r="P56" i="191"/>
  <c r="O56" i="191"/>
  <c r="J56" i="191"/>
  <c r="Q6" i="191"/>
  <c r="R6" i="191" s="1"/>
  <c r="F11" i="191"/>
  <c r="R11" i="191" s="1"/>
  <c r="K12" i="191"/>
  <c r="N12" i="191"/>
  <c r="H12" i="191"/>
  <c r="L12" i="191"/>
  <c r="J12" i="191"/>
  <c r="I12" i="191"/>
  <c r="G12" i="191"/>
  <c r="O12" i="191"/>
  <c r="M12" i="191"/>
  <c r="F12" i="191"/>
  <c r="R12" i="191" s="1"/>
  <c r="K29" i="191"/>
  <c r="M29" i="191"/>
  <c r="F29" i="191"/>
  <c r="Q29" i="191" s="1"/>
  <c r="P29" i="191"/>
  <c r="I29" i="191"/>
  <c r="J29" i="191"/>
  <c r="H29" i="191"/>
  <c r="G29" i="191"/>
  <c r="O29" i="191"/>
  <c r="N29" i="191"/>
  <c r="L29" i="191"/>
  <c r="F82" i="191"/>
  <c r="R82" i="191"/>
  <c r="Q92" i="191"/>
  <c r="L92" i="191" s="1"/>
  <c r="R92" i="191" s="1"/>
  <c r="L44" i="191"/>
  <c r="L45" i="191" s="1"/>
  <c r="M28" i="191"/>
  <c r="G28" i="191"/>
  <c r="Q28" i="191" s="1"/>
  <c r="L28" i="191"/>
  <c r="P28" i="191"/>
  <c r="I28" i="191"/>
  <c r="N28" i="191"/>
  <c r="K28" i="191"/>
  <c r="J28" i="191"/>
  <c r="H28" i="191"/>
  <c r="F28" i="191"/>
  <c r="R28" i="191" s="1"/>
  <c r="O28" i="191"/>
  <c r="I65" i="191"/>
  <c r="L65" i="191"/>
  <c r="F65" i="191"/>
  <c r="J65" i="191"/>
  <c r="M65" i="191" s="1"/>
  <c r="H65" i="191"/>
  <c r="K65" i="191"/>
  <c r="G65" i="191"/>
  <c r="F64" i="191"/>
  <c r="R64" i="191" s="1"/>
  <c r="Q7" i="191"/>
  <c r="L52" i="191"/>
  <c r="F52" i="191"/>
  <c r="M52" i="191" s="1"/>
  <c r="R52" i="191" s="1"/>
  <c r="K52" i="191"/>
  <c r="I52" i="191"/>
  <c r="H52" i="191"/>
  <c r="J52" i="191"/>
  <c r="G52" i="191"/>
  <c r="K66" i="191"/>
  <c r="I66" i="191"/>
  <c r="H66" i="191"/>
  <c r="G66" i="191"/>
  <c r="F66" i="191"/>
  <c r="L66" i="191"/>
  <c r="J66" i="191"/>
  <c r="H53" i="191"/>
  <c r="I53" i="191"/>
  <c r="L53" i="191"/>
  <c r="G53" i="191"/>
  <c r="F53" i="191"/>
  <c r="K53" i="191"/>
  <c r="J53" i="191"/>
  <c r="M4" i="191"/>
  <c r="G4" i="191"/>
  <c r="R4" i="191" s="1"/>
  <c r="N4" i="191"/>
  <c r="F4" i="191"/>
  <c r="L4" i="191"/>
  <c r="K4" i="191"/>
  <c r="J4" i="191"/>
  <c r="Q4" i="191" s="1"/>
  <c r="I4" i="191"/>
  <c r="O4" i="191"/>
  <c r="H4" i="191"/>
  <c r="P4" i="191"/>
  <c r="P32" i="191"/>
  <c r="J32" i="191"/>
  <c r="N32" i="191"/>
  <c r="G32" i="191"/>
  <c r="I32" i="191"/>
  <c r="M32" i="191"/>
  <c r="O32" i="191"/>
  <c r="L32" i="191"/>
  <c r="K32" i="191"/>
  <c r="H32" i="191"/>
  <c r="Q32" i="191"/>
  <c r="F32" i="191"/>
  <c r="R32" i="191" s="1"/>
  <c r="K13" i="191"/>
  <c r="N13" i="191"/>
  <c r="H13" i="191"/>
  <c r="I13" i="191"/>
  <c r="P13" i="191"/>
  <c r="G13" i="191"/>
  <c r="O13" i="191"/>
  <c r="F13" i="191"/>
  <c r="M13" i="191"/>
  <c r="R13" i="191" s="1"/>
  <c r="L13" i="191"/>
  <c r="J13" i="191"/>
  <c r="Q13" i="191" s="1"/>
  <c r="L76" i="191"/>
  <c r="F76" i="191"/>
  <c r="M76" i="191" s="1"/>
  <c r="R76" i="191" s="1"/>
  <c r="K76" i="191"/>
  <c r="I76" i="191"/>
  <c r="H76" i="191"/>
  <c r="G76" i="191"/>
  <c r="J76" i="191"/>
  <c r="D71" i="191"/>
  <c r="L49" i="191"/>
  <c r="F49" i="191"/>
  <c r="I49" i="191"/>
  <c r="H49" i="191"/>
  <c r="G49" i="191"/>
  <c r="K49" i="191"/>
  <c r="J49" i="191"/>
  <c r="F91" i="191"/>
  <c r="L91" i="191" s="1"/>
  <c r="D94" i="191"/>
  <c r="G67" i="191"/>
  <c r="F67" i="191"/>
  <c r="K67" i="191"/>
  <c r="H67" i="191"/>
  <c r="J67" i="191"/>
  <c r="M67" i="191" s="1"/>
  <c r="I67" i="191"/>
  <c r="L67" i="191"/>
  <c r="H50" i="191"/>
  <c r="J50" i="191"/>
  <c r="G50" i="191"/>
  <c r="L50" i="191"/>
  <c r="K50" i="191"/>
  <c r="I50" i="191"/>
  <c r="F50" i="191"/>
  <c r="R7" i="191"/>
  <c r="D77" i="191"/>
  <c r="M74" i="191"/>
  <c r="L59" i="191"/>
  <c r="Q59" i="191" s="1"/>
  <c r="F59" i="191"/>
  <c r="R59" i="191" s="1"/>
  <c r="O59" i="191"/>
  <c r="H59" i="191"/>
  <c r="J59" i="191"/>
  <c r="N59" i="191"/>
  <c r="P59" i="191"/>
  <c r="M59" i="191"/>
  <c r="I59" i="191"/>
  <c r="K59" i="191"/>
  <c r="G59" i="191"/>
  <c r="R43" i="191"/>
  <c r="F43" i="191"/>
  <c r="F45" i="191" s="1"/>
  <c r="O30" i="191"/>
  <c r="I30" i="191"/>
  <c r="M30" i="191"/>
  <c r="F30" i="191"/>
  <c r="J30" i="191"/>
  <c r="G30" i="191"/>
  <c r="P30" i="191"/>
  <c r="N30" i="191"/>
  <c r="L30" i="191"/>
  <c r="Q30" i="191" s="1"/>
  <c r="K30" i="191"/>
  <c r="H30" i="191"/>
  <c r="R30" i="191" s="1"/>
  <c r="L62" i="191"/>
  <c r="F62" i="191"/>
  <c r="R62" i="191" s="1"/>
  <c r="K62" i="191"/>
  <c r="I62" i="191"/>
  <c r="N62" i="191"/>
  <c r="M62" i="191"/>
  <c r="J62" i="191"/>
  <c r="H62" i="191"/>
  <c r="P62" i="191"/>
  <c r="G62" i="191"/>
  <c r="Q62" i="191" s="1"/>
  <c r="O62" i="191"/>
  <c r="Q31" i="191"/>
  <c r="R31" i="191" s="1"/>
  <c r="D25" i="191"/>
  <c r="O3" i="191"/>
  <c r="I3" i="191"/>
  <c r="M3" i="191"/>
  <c r="F3" i="191"/>
  <c r="L3" i="191"/>
  <c r="K3" i="191"/>
  <c r="J3" i="191"/>
  <c r="G3" i="191"/>
  <c r="P3" i="191"/>
  <c r="N3" i="191"/>
  <c r="N25" i="191" s="1"/>
  <c r="H3" i="191"/>
  <c r="D45" i="191"/>
  <c r="I42" i="191"/>
  <c r="I45" i="191" s="1"/>
  <c r="R42" i="191"/>
  <c r="O27" i="191"/>
  <c r="I27" i="191"/>
  <c r="L27" i="191"/>
  <c r="P27" i="191"/>
  <c r="H27" i="191"/>
  <c r="F27" i="191"/>
  <c r="N27" i="191"/>
  <c r="M27" i="191"/>
  <c r="K27" i="191"/>
  <c r="J27" i="191"/>
  <c r="G27" i="191"/>
  <c r="H78" i="191"/>
  <c r="F63" i="191"/>
  <c r="P54" i="191"/>
  <c r="P71" i="191" s="1"/>
  <c r="P79" i="191" s="1"/>
  <c r="J54" i="191"/>
  <c r="M54" i="191"/>
  <c r="F54" i="191"/>
  <c r="K54" i="191"/>
  <c r="O54" i="191"/>
  <c r="G54" i="191"/>
  <c r="I54" i="191"/>
  <c r="H54" i="191"/>
  <c r="N54" i="191"/>
  <c r="L54" i="191"/>
  <c r="R46" i="191"/>
  <c r="D47" i="191"/>
  <c r="F46" i="191"/>
  <c r="F47" i="191" s="1"/>
  <c r="N46" i="191"/>
  <c r="N47" i="191" s="1"/>
  <c r="J46" i="191"/>
  <c r="J47" i="191" s="1"/>
  <c r="Q33" i="191"/>
  <c r="R33" i="191" s="1"/>
  <c r="Q14" i="191"/>
  <c r="R14" i="191" s="1"/>
  <c r="R59" i="190"/>
  <c r="R8" i="190"/>
  <c r="R5" i="190"/>
  <c r="R52" i="190"/>
  <c r="R58" i="190"/>
  <c r="I37" i="190"/>
  <c r="R76" i="190"/>
  <c r="R67" i="190"/>
  <c r="R13" i="190"/>
  <c r="R32" i="190"/>
  <c r="F91" i="190"/>
  <c r="L91" i="190" s="1"/>
  <c r="R57" i="190"/>
  <c r="L54" i="190"/>
  <c r="F54" i="190"/>
  <c r="P54" i="190"/>
  <c r="P71" i="190" s="1"/>
  <c r="P79" i="190" s="1"/>
  <c r="J54" i="190"/>
  <c r="N54" i="190"/>
  <c r="O54" i="190"/>
  <c r="O71" i="190" s="1"/>
  <c r="M54" i="190"/>
  <c r="I54" i="190"/>
  <c r="K54" i="190"/>
  <c r="H54" i="190"/>
  <c r="G54" i="190"/>
  <c r="Q54" i="190" s="1"/>
  <c r="D94" i="190"/>
  <c r="F70" i="190"/>
  <c r="L24" i="190"/>
  <c r="R24" i="190" s="1"/>
  <c r="R4" i="190"/>
  <c r="R9" i="190"/>
  <c r="F63" i="190"/>
  <c r="D88" i="190"/>
  <c r="F89" i="190"/>
  <c r="H49" i="190"/>
  <c r="D71" i="190"/>
  <c r="L49" i="190"/>
  <c r="F49" i="190"/>
  <c r="J49" i="190"/>
  <c r="K49" i="190"/>
  <c r="I49" i="190"/>
  <c r="G49" i="190"/>
  <c r="H68" i="190"/>
  <c r="R68" i="190" s="1"/>
  <c r="O95" i="190"/>
  <c r="I95" i="190"/>
  <c r="M95" i="190"/>
  <c r="G95" i="190"/>
  <c r="J95" i="190"/>
  <c r="P95" i="190"/>
  <c r="N95" i="190"/>
  <c r="L95" i="190"/>
  <c r="K95" i="190"/>
  <c r="F95" i="190"/>
  <c r="Q95" i="190" s="1"/>
  <c r="H95" i="190"/>
  <c r="K14" i="190"/>
  <c r="K25" i="190" s="1"/>
  <c r="M14" i="190"/>
  <c r="F14" i="190"/>
  <c r="R14" i="190" s="1"/>
  <c r="J14" i="190"/>
  <c r="I14" i="190"/>
  <c r="I25" i="190" s="1"/>
  <c r="I48" i="190" s="1"/>
  <c r="H14" i="190"/>
  <c r="Q14" i="190" s="1"/>
  <c r="L14" i="190"/>
  <c r="L25" i="190" s="1"/>
  <c r="P14" i="190"/>
  <c r="G14" i="190"/>
  <c r="N14" i="190"/>
  <c r="N25" i="190" s="1"/>
  <c r="O14" i="190"/>
  <c r="O25" i="190" s="1"/>
  <c r="D77" i="190"/>
  <c r="F72" i="190"/>
  <c r="R72" i="190"/>
  <c r="R12" i="190"/>
  <c r="G37" i="190"/>
  <c r="R30" i="190"/>
  <c r="Q26" i="190"/>
  <c r="R26" i="190" s="1"/>
  <c r="K65" i="190"/>
  <c r="I65" i="190"/>
  <c r="L65" i="190"/>
  <c r="J65" i="190"/>
  <c r="H65" i="190"/>
  <c r="F65" i="190"/>
  <c r="M65" i="190" s="1"/>
  <c r="G65" i="190"/>
  <c r="Q58" i="190"/>
  <c r="Q92" i="190"/>
  <c r="L92" i="190" s="1"/>
  <c r="R92" i="190" s="1"/>
  <c r="K16" i="190"/>
  <c r="P16" i="190"/>
  <c r="P25" i="190" s="1"/>
  <c r="P48" i="190" s="1"/>
  <c r="P2" i="190" s="1"/>
  <c r="P97" i="190" s="1"/>
  <c r="I16" i="190"/>
  <c r="N16" i="190"/>
  <c r="G16" i="190"/>
  <c r="G25" i="190" s="1"/>
  <c r="G48" i="190" s="1"/>
  <c r="M16" i="190"/>
  <c r="O16" i="190"/>
  <c r="L16" i="190"/>
  <c r="J16" i="190"/>
  <c r="J25" i="190" s="1"/>
  <c r="F16" i="190"/>
  <c r="Q16" i="190" s="1"/>
  <c r="H16" i="190"/>
  <c r="F43" i="190"/>
  <c r="F45" i="190" s="1"/>
  <c r="R46" i="190"/>
  <c r="D47" i="190"/>
  <c r="F46" i="190"/>
  <c r="F47" i="190" s="1"/>
  <c r="N46" i="190"/>
  <c r="N47" i="190" s="1"/>
  <c r="J46" i="190"/>
  <c r="J47" i="190" s="1"/>
  <c r="F81" i="190"/>
  <c r="R81" i="190" s="1"/>
  <c r="D25" i="190"/>
  <c r="R27" i="190"/>
  <c r="R75" i="190"/>
  <c r="P33" i="190"/>
  <c r="J33" i="190"/>
  <c r="N33" i="190"/>
  <c r="H33" i="190"/>
  <c r="M33" i="190"/>
  <c r="G33" i="190"/>
  <c r="O33" i="190"/>
  <c r="L33" i="190"/>
  <c r="K33" i="190"/>
  <c r="I33" i="190"/>
  <c r="F33" i="190"/>
  <c r="H25" i="190"/>
  <c r="L44" i="190"/>
  <c r="L45" i="190" s="1"/>
  <c r="Q8" i="190"/>
  <c r="R3" i="190"/>
  <c r="H73" i="190"/>
  <c r="H77" i="190" s="1"/>
  <c r="L73" i="190"/>
  <c r="L77" i="190" s="1"/>
  <c r="F73" i="190"/>
  <c r="J73" i="190"/>
  <c r="J77" i="190" s="1"/>
  <c r="K73" i="190"/>
  <c r="K77" i="190" s="1"/>
  <c r="I73" i="190"/>
  <c r="I77" i="190" s="1"/>
  <c r="G73" i="190"/>
  <c r="G77" i="190" s="1"/>
  <c r="K28" i="190"/>
  <c r="P28" i="190"/>
  <c r="P37" i="190" s="1"/>
  <c r="I28" i="190"/>
  <c r="N28" i="190"/>
  <c r="N37" i="190" s="1"/>
  <c r="G28" i="190"/>
  <c r="F28" i="190"/>
  <c r="F37" i="190" s="1"/>
  <c r="H28" i="190"/>
  <c r="H37" i="190" s="1"/>
  <c r="O28" i="190"/>
  <c r="O37" i="190" s="1"/>
  <c r="M28" i="190"/>
  <c r="M37" i="190" s="1"/>
  <c r="J28" i="190"/>
  <c r="L28" i="190"/>
  <c r="G66" i="190"/>
  <c r="K66" i="190"/>
  <c r="L66" i="190"/>
  <c r="J66" i="190"/>
  <c r="I66" i="190"/>
  <c r="H66" i="190"/>
  <c r="F66" i="190"/>
  <c r="M66" i="190" s="1"/>
  <c r="F61" i="190"/>
  <c r="R61" i="190"/>
  <c r="F83" i="190"/>
  <c r="R83" i="190" s="1"/>
  <c r="Q6" i="190"/>
  <c r="R6" i="190" s="1"/>
  <c r="M25" i="190"/>
  <c r="R42" i="190"/>
  <c r="Q7" i="190"/>
  <c r="R7" i="190" s="1"/>
  <c r="R75" i="189"/>
  <c r="R5" i="189"/>
  <c r="R59" i="189"/>
  <c r="R4" i="189"/>
  <c r="F80" i="189"/>
  <c r="R80" i="189"/>
  <c r="D84" i="189"/>
  <c r="R11" i="189"/>
  <c r="F11" i="189"/>
  <c r="F69" i="189"/>
  <c r="R69" i="189" s="1"/>
  <c r="P57" i="189"/>
  <c r="J57" i="189"/>
  <c r="I57" i="189"/>
  <c r="M57" i="189"/>
  <c r="F57" i="189"/>
  <c r="K57" i="189"/>
  <c r="O57" i="189"/>
  <c r="N57" i="189"/>
  <c r="H57" i="189"/>
  <c r="L57" i="189"/>
  <c r="G57" i="189"/>
  <c r="Q57" i="189" s="1"/>
  <c r="K9" i="189"/>
  <c r="M9" i="189"/>
  <c r="F9" i="189"/>
  <c r="Q9" i="189" s="1"/>
  <c r="L9" i="189"/>
  <c r="J9" i="189"/>
  <c r="O9" i="189"/>
  <c r="N9" i="189"/>
  <c r="P9" i="189"/>
  <c r="I9" i="189"/>
  <c r="H9" i="189"/>
  <c r="G9" i="189"/>
  <c r="L73" i="189"/>
  <c r="F73" i="189"/>
  <c r="H73" i="189"/>
  <c r="K73" i="189"/>
  <c r="J73" i="189"/>
  <c r="I73" i="189"/>
  <c r="G73" i="189"/>
  <c r="R73" i="189" s="1"/>
  <c r="M73" i="189"/>
  <c r="G67" i="189"/>
  <c r="I67" i="189"/>
  <c r="L67" i="189"/>
  <c r="J67" i="189"/>
  <c r="H67" i="189"/>
  <c r="R67" i="189" s="1"/>
  <c r="F67" i="189"/>
  <c r="M67" i="189" s="1"/>
  <c r="K67" i="189"/>
  <c r="H50" i="189"/>
  <c r="L50" i="189"/>
  <c r="I50" i="189"/>
  <c r="F50" i="189"/>
  <c r="J50" i="189"/>
  <c r="G50" i="189"/>
  <c r="K50" i="189"/>
  <c r="F43" i="189"/>
  <c r="F45" i="189" s="1"/>
  <c r="R43" i="189"/>
  <c r="N58" i="189"/>
  <c r="H58" i="189"/>
  <c r="J58" i="189"/>
  <c r="M58" i="189"/>
  <c r="F58" i="189"/>
  <c r="G58" i="189"/>
  <c r="P58" i="189"/>
  <c r="O58" i="189"/>
  <c r="L58" i="189"/>
  <c r="K58" i="189"/>
  <c r="I58" i="189"/>
  <c r="P13" i="189"/>
  <c r="J13" i="189"/>
  <c r="M13" i="189"/>
  <c r="F13" i="189"/>
  <c r="L13" i="189"/>
  <c r="K13" i="189"/>
  <c r="O13" i="189"/>
  <c r="N13" i="189"/>
  <c r="G13" i="189"/>
  <c r="I13" i="189"/>
  <c r="Q13" i="189" s="1"/>
  <c r="H13" i="189"/>
  <c r="F81" i="189"/>
  <c r="R81" i="189" s="1"/>
  <c r="F64" i="189"/>
  <c r="R64" i="189"/>
  <c r="M29" i="189"/>
  <c r="G29" i="189"/>
  <c r="P29" i="189"/>
  <c r="J29" i="189"/>
  <c r="N29" i="189"/>
  <c r="F29" i="189"/>
  <c r="O29" i="189"/>
  <c r="L29" i="189"/>
  <c r="H29" i="189"/>
  <c r="Q29" i="189" s="1"/>
  <c r="K29" i="189"/>
  <c r="I29" i="189"/>
  <c r="H96" i="189"/>
  <c r="R96" i="189" s="1"/>
  <c r="M96" i="189"/>
  <c r="H90" i="189"/>
  <c r="M90" i="189" s="1"/>
  <c r="H74" i="189"/>
  <c r="L74" i="189"/>
  <c r="I74" i="189"/>
  <c r="F74" i="189"/>
  <c r="M74" i="189" s="1"/>
  <c r="K74" i="189"/>
  <c r="G74" i="189"/>
  <c r="J74" i="189"/>
  <c r="K66" i="189"/>
  <c r="L66" i="189"/>
  <c r="H66" i="189"/>
  <c r="I66" i="189"/>
  <c r="M66" i="189" s="1"/>
  <c r="F66" i="189"/>
  <c r="J66" i="189"/>
  <c r="G66" i="189"/>
  <c r="R65" i="189"/>
  <c r="M75" i="189"/>
  <c r="N14" i="189"/>
  <c r="H14" i="189"/>
  <c r="M14" i="189"/>
  <c r="F14" i="189"/>
  <c r="R14" i="189" s="1"/>
  <c r="L14" i="189"/>
  <c r="K14" i="189"/>
  <c r="P14" i="189"/>
  <c r="O14" i="189"/>
  <c r="I14" i="189"/>
  <c r="G14" i="189"/>
  <c r="J14" i="189"/>
  <c r="Q14" i="189"/>
  <c r="L44" i="189"/>
  <c r="L45" i="189" s="1"/>
  <c r="R44" i="189"/>
  <c r="D45" i="189"/>
  <c r="I42" i="189"/>
  <c r="I45" i="189" s="1"/>
  <c r="F89" i="189"/>
  <c r="D88" i="189"/>
  <c r="P32" i="189"/>
  <c r="J32" i="189"/>
  <c r="I32" i="189"/>
  <c r="M32" i="189"/>
  <c r="F32" i="189"/>
  <c r="K32" i="189"/>
  <c r="H32" i="189"/>
  <c r="G32" i="189"/>
  <c r="Q32" i="189" s="1"/>
  <c r="L32" i="189"/>
  <c r="O32" i="189"/>
  <c r="N32" i="189"/>
  <c r="F15" i="189"/>
  <c r="L15" i="189"/>
  <c r="R15" i="189" s="1"/>
  <c r="O7" i="189"/>
  <c r="I7" i="189"/>
  <c r="L7" i="189"/>
  <c r="K7" i="189"/>
  <c r="J7" i="189"/>
  <c r="N7" i="189"/>
  <c r="M7" i="189"/>
  <c r="H7" i="189"/>
  <c r="G7" i="189"/>
  <c r="F7" i="189"/>
  <c r="P7" i="189"/>
  <c r="D71" i="189"/>
  <c r="L49" i="189"/>
  <c r="F49" i="189"/>
  <c r="H49" i="189"/>
  <c r="K49" i="189"/>
  <c r="G49" i="189"/>
  <c r="J49" i="189"/>
  <c r="J71" i="189" s="1"/>
  <c r="I49" i="189"/>
  <c r="P54" i="189"/>
  <c r="J54" i="189"/>
  <c r="O54" i="189"/>
  <c r="H54" i="189"/>
  <c r="L54" i="189"/>
  <c r="I54" i="189"/>
  <c r="G54" i="189"/>
  <c r="F54" i="189"/>
  <c r="N54" i="189"/>
  <c r="M54" i="189"/>
  <c r="K54" i="189"/>
  <c r="M26" i="189"/>
  <c r="P26" i="189"/>
  <c r="I26" i="189"/>
  <c r="J26" i="189"/>
  <c r="O26" i="189"/>
  <c r="N26" i="189"/>
  <c r="K26" i="189"/>
  <c r="D37" i="189"/>
  <c r="Q26" i="189"/>
  <c r="H26" i="189"/>
  <c r="F26" i="189"/>
  <c r="F37" i="189" s="1"/>
  <c r="F91" i="189"/>
  <c r="Q92" i="189"/>
  <c r="L92" i="189" s="1"/>
  <c r="R92" i="189" s="1"/>
  <c r="O28" i="189"/>
  <c r="I28" i="189"/>
  <c r="L28" i="189"/>
  <c r="F28" i="189"/>
  <c r="J28" i="189"/>
  <c r="Q28" i="189" s="1"/>
  <c r="H28" i="189"/>
  <c r="G28" i="189"/>
  <c r="P28" i="189"/>
  <c r="M28" i="189"/>
  <c r="K28" i="189"/>
  <c r="N28" i="189"/>
  <c r="M95" i="189"/>
  <c r="G95" i="189"/>
  <c r="P95" i="189"/>
  <c r="I95" i="189"/>
  <c r="L95" i="189"/>
  <c r="K95" i="189"/>
  <c r="F95" i="189"/>
  <c r="N95" i="189"/>
  <c r="O95" i="189"/>
  <c r="J95" i="189"/>
  <c r="H95" i="189"/>
  <c r="F83" i="189"/>
  <c r="R83" i="189"/>
  <c r="F46" i="189"/>
  <c r="F47" i="189" s="1"/>
  <c r="D47" i="189"/>
  <c r="N46" i="189"/>
  <c r="N47" i="189" s="1"/>
  <c r="J46" i="189"/>
  <c r="J47" i="189" s="1"/>
  <c r="L3" i="189"/>
  <c r="F3" i="189"/>
  <c r="F25" i="189" s="1"/>
  <c r="F48" i="189" s="1"/>
  <c r="D25" i="189"/>
  <c r="K3" i="189"/>
  <c r="P3" i="189"/>
  <c r="J3" i="189"/>
  <c r="N3" i="189"/>
  <c r="M3" i="189"/>
  <c r="O3" i="189"/>
  <c r="I3" i="189"/>
  <c r="H3" i="189"/>
  <c r="G3" i="189"/>
  <c r="N33" i="189"/>
  <c r="H33" i="189"/>
  <c r="J33" i="189"/>
  <c r="M33" i="189"/>
  <c r="F33" i="189"/>
  <c r="G33" i="189"/>
  <c r="I33" i="189"/>
  <c r="Q33" i="189" s="1"/>
  <c r="P33" i="189"/>
  <c r="L33" i="189"/>
  <c r="K33" i="189"/>
  <c r="O33" i="189"/>
  <c r="R33" i="189" s="1"/>
  <c r="M8" i="189"/>
  <c r="G8" i="189"/>
  <c r="L8" i="189"/>
  <c r="K8" i="189"/>
  <c r="J8" i="189"/>
  <c r="O8" i="189"/>
  <c r="N8" i="189"/>
  <c r="P8" i="189"/>
  <c r="I8" i="189"/>
  <c r="H8" i="189"/>
  <c r="F8" i="189"/>
  <c r="F63" i="189"/>
  <c r="N63" i="189" s="1"/>
  <c r="N55" i="189"/>
  <c r="H55" i="189"/>
  <c r="P55" i="189"/>
  <c r="I55" i="189"/>
  <c r="L55" i="189"/>
  <c r="F55" i="189"/>
  <c r="R55" i="189" s="1"/>
  <c r="G55" i="189"/>
  <c r="Q55" i="189" s="1"/>
  <c r="O55" i="189"/>
  <c r="K55" i="189"/>
  <c r="M55" i="189"/>
  <c r="J55" i="189"/>
  <c r="K27" i="189"/>
  <c r="N27" i="189"/>
  <c r="H27" i="189"/>
  <c r="O27" i="189"/>
  <c r="F27" i="189"/>
  <c r="L27" i="189"/>
  <c r="J27" i="189"/>
  <c r="I27" i="189"/>
  <c r="M27" i="189"/>
  <c r="P27" i="189"/>
  <c r="G27" i="189"/>
  <c r="D94" i="189"/>
  <c r="H78" i="189"/>
  <c r="N78" i="189" s="1"/>
  <c r="R78" i="189" s="1"/>
  <c r="R72" i="189"/>
  <c r="D77" i="189"/>
  <c r="F72" i="189"/>
  <c r="R16" i="189"/>
  <c r="H68" i="189"/>
  <c r="R68" i="189"/>
  <c r="L76" i="189"/>
  <c r="F76" i="189"/>
  <c r="G76" i="189"/>
  <c r="J76" i="189"/>
  <c r="H76" i="189"/>
  <c r="K76" i="189"/>
  <c r="I76" i="189"/>
  <c r="L31" i="189"/>
  <c r="P31" i="189"/>
  <c r="I31" i="189"/>
  <c r="M31" i="189"/>
  <c r="F31" i="189"/>
  <c r="N31" i="189"/>
  <c r="J31" i="189"/>
  <c r="H31" i="189"/>
  <c r="G31" i="189"/>
  <c r="O31" i="189"/>
  <c r="K31" i="189"/>
  <c r="L62" i="189"/>
  <c r="F62" i="189"/>
  <c r="N62" i="189"/>
  <c r="G62" i="189"/>
  <c r="J62" i="189"/>
  <c r="H62" i="189"/>
  <c r="Q62" i="189" s="1"/>
  <c r="K62" i="189"/>
  <c r="P62" i="189"/>
  <c r="I62" i="189"/>
  <c r="O62" i="189"/>
  <c r="M62" i="189"/>
  <c r="O10" i="189"/>
  <c r="I10" i="189"/>
  <c r="M10" i="189"/>
  <c r="F10" i="189"/>
  <c r="R10" i="189" s="1"/>
  <c r="L10" i="189"/>
  <c r="K10" i="189"/>
  <c r="P10" i="189"/>
  <c r="N10" i="189"/>
  <c r="J10" i="189"/>
  <c r="H10" i="189"/>
  <c r="G10" i="189"/>
  <c r="Q10" i="189" s="1"/>
  <c r="F36" i="189"/>
  <c r="R36" i="189" s="1"/>
  <c r="L36" i="189"/>
  <c r="H53" i="189"/>
  <c r="K53" i="189"/>
  <c r="G53" i="189"/>
  <c r="I53" i="189"/>
  <c r="J53" i="189"/>
  <c r="L53" i="189"/>
  <c r="F53" i="189"/>
  <c r="M53" i="189" s="1"/>
  <c r="K6" i="189"/>
  <c r="L6" i="189"/>
  <c r="J6" i="189"/>
  <c r="P6" i="189"/>
  <c r="I6" i="189"/>
  <c r="N6" i="189"/>
  <c r="M6" i="189"/>
  <c r="O6" i="189"/>
  <c r="H6" i="189"/>
  <c r="G6" i="189"/>
  <c r="F6" i="189"/>
  <c r="Q6" i="189" s="1"/>
  <c r="L70" i="189"/>
  <c r="R70" i="189" s="1"/>
  <c r="F70" i="189"/>
  <c r="L56" i="189"/>
  <c r="F56" i="189"/>
  <c r="P56" i="189"/>
  <c r="I56" i="189"/>
  <c r="M56" i="189"/>
  <c r="N56" i="189"/>
  <c r="G56" i="189"/>
  <c r="Q56" i="189" s="1"/>
  <c r="O56" i="189"/>
  <c r="K56" i="189"/>
  <c r="J56" i="189"/>
  <c r="H56" i="189"/>
  <c r="K30" i="189"/>
  <c r="N30" i="189"/>
  <c r="H30" i="189"/>
  <c r="I30" i="189"/>
  <c r="M30" i="189"/>
  <c r="L30" i="189"/>
  <c r="J30" i="189"/>
  <c r="F30" i="189"/>
  <c r="O30" i="189"/>
  <c r="P30" i="189"/>
  <c r="G30" i="189"/>
  <c r="L52" i="189"/>
  <c r="F52" i="189"/>
  <c r="G52" i="189"/>
  <c r="J52" i="189"/>
  <c r="H52" i="189"/>
  <c r="K52" i="189"/>
  <c r="I52" i="189"/>
  <c r="F61" i="189"/>
  <c r="R61" i="189" s="1"/>
  <c r="R54" i="188"/>
  <c r="L57" i="188"/>
  <c r="F57" i="188"/>
  <c r="P57" i="188"/>
  <c r="P71" i="188" s="1"/>
  <c r="P79" i="188" s="1"/>
  <c r="J57" i="188"/>
  <c r="O57" i="188"/>
  <c r="O71" i="188" s="1"/>
  <c r="G57" i="188"/>
  <c r="N57" i="188"/>
  <c r="M57" i="188"/>
  <c r="K57" i="188"/>
  <c r="I57" i="188"/>
  <c r="H57" i="188"/>
  <c r="R43" i="188"/>
  <c r="F43" i="188"/>
  <c r="F45" i="188" s="1"/>
  <c r="H73" i="188"/>
  <c r="L73" i="188"/>
  <c r="F73" i="188"/>
  <c r="I73" i="188"/>
  <c r="I77" i="188" s="1"/>
  <c r="G73" i="188"/>
  <c r="K73" i="188"/>
  <c r="J73" i="188"/>
  <c r="F69" i="188"/>
  <c r="R69" i="188" s="1"/>
  <c r="P16" i="188"/>
  <c r="J16" i="188"/>
  <c r="O16" i="188"/>
  <c r="I16" i="188"/>
  <c r="N16" i="188"/>
  <c r="F16" i="188"/>
  <c r="M16" i="188"/>
  <c r="L16" i="188"/>
  <c r="K16" i="188"/>
  <c r="H16" i="188"/>
  <c r="G16" i="188"/>
  <c r="F64" i="188"/>
  <c r="R64" i="188"/>
  <c r="L15" i="188"/>
  <c r="F15" i="188"/>
  <c r="R15" i="188" s="1"/>
  <c r="N26" i="188"/>
  <c r="F26" i="188"/>
  <c r="M26" i="188"/>
  <c r="P26" i="188"/>
  <c r="D37" i="188"/>
  <c r="O26" i="188"/>
  <c r="K26" i="188"/>
  <c r="K37" i="188" s="1"/>
  <c r="J26" i="188"/>
  <c r="I26" i="188"/>
  <c r="I37" i="188" s="1"/>
  <c r="H26" i="188"/>
  <c r="G66" i="188"/>
  <c r="K66" i="188"/>
  <c r="J66" i="188"/>
  <c r="I66" i="188"/>
  <c r="M66" i="188" s="1"/>
  <c r="H66" i="188"/>
  <c r="L66" i="188"/>
  <c r="F66" i="188"/>
  <c r="M6" i="188"/>
  <c r="G6" i="188"/>
  <c r="R6" i="188" s="1"/>
  <c r="N6" i="188"/>
  <c r="N25" i="188" s="1"/>
  <c r="F6" i="188"/>
  <c r="L6" i="188"/>
  <c r="K6" i="188"/>
  <c r="J6" i="188"/>
  <c r="P6" i="188"/>
  <c r="I6" i="188"/>
  <c r="O6" i="188"/>
  <c r="H6" i="188"/>
  <c r="Q6" i="188" s="1"/>
  <c r="L27" i="188"/>
  <c r="F27" i="188"/>
  <c r="K27" i="188"/>
  <c r="J27" i="188"/>
  <c r="I27" i="188"/>
  <c r="N27" i="188"/>
  <c r="P27" i="188"/>
  <c r="H27" i="188"/>
  <c r="O27" i="188"/>
  <c r="G27" i="188"/>
  <c r="Q27" i="188" s="1"/>
  <c r="M27" i="188"/>
  <c r="H90" i="188"/>
  <c r="M90" i="188" s="1"/>
  <c r="H52" i="188"/>
  <c r="L52" i="188"/>
  <c r="F52" i="188"/>
  <c r="M52" i="188" s="1"/>
  <c r="I52" i="188"/>
  <c r="G52" i="188"/>
  <c r="K52" i="188"/>
  <c r="J52" i="188"/>
  <c r="H76" i="188"/>
  <c r="L76" i="188"/>
  <c r="F76" i="188"/>
  <c r="M76" i="188"/>
  <c r="I76" i="188"/>
  <c r="G76" i="188"/>
  <c r="R76" i="188" s="1"/>
  <c r="K76" i="188"/>
  <c r="J76" i="188"/>
  <c r="F89" i="188"/>
  <c r="L89" i="188" s="1"/>
  <c r="D88" i="188"/>
  <c r="K65" i="188"/>
  <c r="I65" i="188"/>
  <c r="L65" i="188"/>
  <c r="J65" i="188"/>
  <c r="F65" i="188"/>
  <c r="M65" i="188" s="1"/>
  <c r="H65" i="188"/>
  <c r="G65" i="188"/>
  <c r="F91" i="188"/>
  <c r="L91" i="188" s="1"/>
  <c r="M9" i="188"/>
  <c r="G9" i="188"/>
  <c r="L9" i="188"/>
  <c r="F9" i="188"/>
  <c r="I9" i="188"/>
  <c r="P9" i="188"/>
  <c r="H9" i="188"/>
  <c r="O9" i="188"/>
  <c r="N9" i="188"/>
  <c r="K9" i="188"/>
  <c r="Q9" i="188" s="1"/>
  <c r="J9" i="188"/>
  <c r="R55" i="188"/>
  <c r="F24" i="188"/>
  <c r="L24" i="188" s="1"/>
  <c r="R24" i="188" s="1"/>
  <c r="F81" i="188"/>
  <c r="R81" i="188" s="1"/>
  <c r="N31" i="188"/>
  <c r="H31" i="188"/>
  <c r="L31" i="188"/>
  <c r="M31" i="188"/>
  <c r="K31" i="188"/>
  <c r="J31" i="188"/>
  <c r="I31" i="188"/>
  <c r="G31" i="188"/>
  <c r="F31" i="188"/>
  <c r="Q31" i="188" s="1"/>
  <c r="P31" i="188"/>
  <c r="O31" i="188"/>
  <c r="F11" i="188"/>
  <c r="R11" i="188" s="1"/>
  <c r="M50" i="188"/>
  <c r="R50" i="188" s="1"/>
  <c r="O5" i="188"/>
  <c r="I5" i="188"/>
  <c r="M5" i="188"/>
  <c r="F5" i="188"/>
  <c r="R5" i="188" s="1"/>
  <c r="L5" i="188"/>
  <c r="K5" i="188"/>
  <c r="Q5" i="188"/>
  <c r="J5" i="188"/>
  <c r="P5" i="188"/>
  <c r="N5" i="188"/>
  <c r="H5" i="188"/>
  <c r="G5" i="188"/>
  <c r="P30" i="188"/>
  <c r="L30" i="188"/>
  <c r="F30" i="188"/>
  <c r="K30" i="188"/>
  <c r="N30" i="188"/>
  <c r="M30" i="188"/>
  <c r="J30" i="188"/>
  <c r="I30" i="188"/>
  <c r="H30" i="188"/>
  <c r="O30" i="188"/>
  <c r="G30" i="188"/>
  <c r="J53" i="188"/>
  <c r="H53" i="188"/>
  <c r="L53" i="188"/>
  <c r="K53" i="188"/>
  <c r="I53" i="188"/>
  <c r="G53" i="188"/>
  <c r="F53" i="188"/>
  <c r="H78" i="188"/>
  <c r="Q92" i="188"/>
  <c r="L92" i="188" s="1"/>
  <c r="R92" i="188" s="1"/>
  <c r="H68" i="188"/>
  <c r="R68" i="188" s="1"/>
  <c r="O8" i="188"/>
  <c r="I8" i="188"/>
  <c r="N8" i="188"/>
  <c r="G8" i="188"/>
  <c r="M8" i="188"/>
  <c r="F8" i="188"/>
  <c r="Q8" i="188" s="1"/>
  <c r="L8" i="188"/>
  <c r="K8" i="188"/>
  <c r="P8" i="188"/>
  <c r="J8" i="188"/>
  <c r="H8" i="188"/>
  <c r="P33" i="188"/>
  <c r="J33" i="188"/>
  <c r="N33" i="188"/>
  <c r="H33" i="188"/>
  <c r="L33" i="188"/>
  <c r="K33" i="188"/>
  <c r="I33" i="188"/>
  <c r="R33" i="188" s="1"/>
  <c r="G33" i="188"/>
  <c r="F33" i="188"/>
  <c r="Q33" i="188"/>
  <c r="O33" i="188"/>
  <c r="M33" i="188"/>
  <c r="P14" i="188"/>
  <c r="J14" i="188"/>
  <c r="O14" i="188"/>
  <c r="I14" i="188"/>
  <c r="N14" i="188"/>
  <c r="F14" i="188"/>
  <c r="R14" i="188" s="1"/>
  <c r="M14" i="188"/>
  <c r="L14" i="188"/>
  <c r="K14" i="188"/>
  <c r="H14" i="188"/>
  <c r="G14" i="188"/>
  <c r="Q14" i="188" s="1"/>
  <c r="L75" i="188"/>
  <c r="F75" i="188"/>
  <c r="J75" i="188"/>
  <c r="G75" i="188"/>
  <c r="I75" i="188"/>
  <c r="K75" i="188"/>
  <c r="H75" i="188"/>
  <c r="R61" i="188"/>
  <c r="F61" i="188"/>
  <c r="D45" i="188"/>
  <c r="R42" i="188"/>
  <c r="I42" i="188"/>
  <c r="I45" i="188" s="1"/>
  <c r="L12" i="188"/>
  <c r="F12" i="188"/>
  <c r="K12" i="188"/>
  <c r="N12" i="188"/>
  <c r="M12" i="188"/>
  <c r="J12" i="188"/>
  <c r="I12" i="188"/>
  <c r="H12" i="188"/>
  <c r="H25" i="188" s="1"/>
  <c r="G12" i="188"/>
  <c r="F36" i="188"/>
  <c r="N59" i="188"/>
  <c r="H59" i="188"/>
  <c r="L59" i="188"/>
  <c r="F59" i="188"/>
  <c r="O59" i="188"/>
  <c r="M59" i="188"/>
  <c r="K59" i="188"/>
  <c r="J59" i="188"/>
  <c r="I59" i="188"/>
  <c r="G59" i="188"/>
  <c r="P59" i="188"/>
  <c r="F80" i="188"/>
  <c r="D84" i="188"/>
  <c r="D94" i="188"/>
  <c r="F70" i="188"/>
  <c r="R70" i="188"/>
  <c r="L70" i="188"/>
  <c r="R74" i="188"/>
  <c r="M4" i="188"/>
  <c r="M25" i="188" s="1"/>
  <c r="G4" i="188"/>
  <c r="G25" i="188" s="1"/>
  <c r="L4" i="188"/>
  <c r="L25" i="188" s="1"/>
  <c r="F4" i="188"/>
  <c r="Q4" i="188" s="1"/>
  <c r="K4" i="188"/>
  <c r="K25" i="188" s="1"/>
  <c r="K48" i="188" s="1"/>
  <c r="P4" i="188"/>
  <c r="J4" i="188"/>
  <c r="I4" i="188"/>
  <c r="I25" i="188" s="1"/>
  <c r="I48" i="188" s="1"/>
  <c r="H4" i="188"/>
  <c r="O4" i="188"/>
  <c r="N4" i="188"/>
  <c r="N29" i="188"/>
  <c r="H29" i="188"/>
  <c r="M29" i="188"/>
  <c r="G29" i="188"/>
  <c r="J29" i="188"/>
  <c r="I29" i="188"/>
  <c r="L29" i="188"/>
  <c r="P29" i="188"/>
  <c r="F29" i="188"/>
  <c r="Q29" i="188" s="1"/>
  <c r="O29" i="188"/>
  <c r="K29" i="188"/>
  <c r="R3" i="188"/>
  <c r="I67" i="188"/>
  <c r="G67" i="188"/>
  <c r="J67" i="188"/>
  <c r="H67" i="188"/>
  <c r="F67" i="188"/>
  <c r="M67" i="188" s="1"/>
  <c r="L67" i="188"/>
  <c r="K67" i="188"/>
  <c r="K10" i="188"/>
  <c r="P10" i="188"/>
  <c r="P25" i="188" s="1"/>
  <c r="J10" i="188"/>
  <c r="M10" i="188"/>
  <c r="L10" i="188"/>
  <c r="I10" i="188"/>
  <c r="H10" i="188"/>
  <c r="O10" i="188"/>
  <c r="N10" i="188"/>
  <c r="G10" i="188"/>
  <c r="F10" i="188"/>
  <c r="Q10" i="188" s="1"/>
  <c r="N46" i="188"/>
  <c r="N47" i="188" s="1"/>
  <c r="J46" i="188"/>
  <c r="J47" i="188" s="1"/>
  <c r="D47" i="188"/>
  <c r="F46" i="188"/>
  <c r="F47" i="188" s="1"/>
  <c r="L32" i="188"/>
  <c r="F32" i="188"/>
  <c r="Q32" i="188" s="1"/>
  <c r="P32" i="188"/>
  <c r="J32" i="188"/>
  <c r="H32" i="188"/>
  <c r="R32" i="188" s="1"/>
  <c r="O32" i="188"/>
  <c r="G32" i="188"/>
  <c r="K32" i="188"/>
  <c r="I32" i="188"/>
  <c r="N32" i="188"/>
  <c r="M32" i="188"/>
  <c r="F63" i="188"/>
  <c r="N63" i="188" s="1"/>
  <c r="R63" i="188" s="1"/>
  <c r="F83" i="188"/>
  <c r="R83" i="188" s="1"/>
  <c r="P28" i="188"/>
  <c r="J28" i="188"/>
  <c r="O28" i="188"/>
  <c r="I28" i="188"/>
  <c r="N28" i="188"/>
  <c r="F28" i="188"/>
  <c r="M28" i="188"/>
  <c r="H28" i="188"/>
  <c r="L28" i="188"/>
  <c r="K28" i="188"/>
  <c r="G28" i="188"/>
  <c r="L13" i="188"/>
  <c r="F13" i="188"/>
  <c r="K13" i="188"/>
  <c r="J13" i="188"/>
  <c r="Q13" i="188" s="1"/>
  <c r="I13" i="188"/>
  <c r="P13" i="188"/>
  <c r="H13" i="188"/>
  <c r="O13" i="188"/>
  <c r="G13" i="188"/>
  <c r="N13" i="188"/>
  <c r="M13" i="188"/>
  <c r="L51" i="188"/>
  <c r="F51" i="188"/>
  <c r="J51" i="188"/>
  <c r="G51" i="188"/>
  <c r="R51" i="188"/>
  <c r="I51" i="188"/>
  <c r="M51" i="188"/>
  <c r="K51" i="188"/>
  <c r="H51" i="188"/>
  <c r="K7" i="188"/>
  <c r="N7" i="188"/>
  <c r="G7" i="188"/>
  <c r="M7" i="188"/>
  <c r="F7" i="188"/>
  <c r="Q7" i="188" s="1"/>
  <c r="R7" i="188" s="1"/>
  <c r="L7" i="188"/>
  <c r="J7" i="188"/>
  <c r="I7" i="188"/>
  <c r="H7" i="188"/>
  <c r="P7" i="188"/>
  <c r="O7" i="188"/>
  <c r="N62" i="188"/>
  <c r="H62" i="188"/>
  <c r="L62" i="188"/>
  <c r="F62" i="188"/>
  <c r="Q62" i="188" s="1"/>
  <c r="O62" i="188"/>
  <c r="M62" i="188"/>
  <c r="I62" i="188"/>
  <c r="G62" i="188"/>
  <c r="K62" i="188"/>
  <c r="P62" i="188"/>
  <c r="J62" i="188"/>
  <c r="D95" i="188"/>
  <c r="D77" i="188"/>
  <c r="F72" i="188"/>
  <c r="R72" i="188"/>
  <c r="H49" i="188"/>
  <c r="H71" i="188" s="1"/>
  <c r="D71" i="188"/>
  <c r="L49" i="188"/>
  <c r="F49" i="188"/>
  <c r="I49" i="188"/>
  <c r="G49" i="188"/>
  <c r="K49" i="188"/>
  <c r="K71" i="188" s="1"/>
  <c r="J49" i="188"/>
  <c r="N17" i="188"/>
  <c r="H17" i="188"/>
  <c r="M17" i="188"/>
  <c r="G17" i="188"/>
  <c r="J17" i="188"/>
  <c r="I17" i="188"/>
  <c r="P17" i="188"/>
  <c r="F17" i="188"/>
  <c r="Q17" i="188" s="1"/>
  <c r="O17" i="188"/>
  <c r="L17" i="188"/>
  <c r="K17" i="188"/>
  <c r="Q54" i="188"/>
  <c r="D25" i="188"/>
  <c r="Q3" i="188"/>
  <c r="R51" i="187"/>
  <c r="D37" i="187"/>
  <c r="O26" i="187"/>
  <c r="H26" i="187"/>
  <c r="N26" i="187"/>
  <c r="F26" i="187"/>
  <c r="P26" i="187"/>
  <c r="M26" i="187"/>
  <c r="K26" i="187"/>
  <c r="I26" i="187"/>
  <c r="J26" i="187"/>
  <c r="F64" i="187"/>
  <c r="R64" i="187"/>
  <c r="F91" i="187"/>
  <c r="D94" i="187"/>
  <c r="K53" i="187"/>
  <c r="H53" i="187"/>
  <c r="F53" i="187"/>
  <c r="L53" i="187"/>
  <c r="G53" i="187"/>
  <c r="G71" i="187" s="1"/>
  <c r="J53" i="187"/>
  <c r="I53" i="187"/>
  <c r="L36" i="187"/>
  <c r="R36" i="187" s="1"/>
  <c r="F70" i="187"/>
  <c r="L70" i="187" s="1"/>
  <c r="R70" i="187" s="1"/>
  <c r="O29" i="187"/>
  <c r="I29" i="187"/>
  <c r="N29" i="187"/>
  <c r="H29" i="187"/>
  <c r="K29" i="187"/>
  <c r="J29" i="187"/>
  <c r="G29" i="187"/>
  <c r="P29" i="187"/>
  <c r="F29" i="187"/>
  <c r="L29" i="187"/>
  <c r="M29" i="187"/>
  <c r="M30" i="187"/>
  <c r="G30" i="187"/>
  <c r="L30" i="187"/>
  <c r="F30" i="187"/>
  <c r="O30" i="187"/>
  <c r="N30" i="187"/>
  <c r="K30" i="187"/>
  <c r="J30" i="187"/>
  <c r="P30" i="187"/>
  <c r="H30" i="187"/>
  <c r="I30" i="187"/>
  <c r="L77" i="187"/>
  <c r="L24" i="187"/>
  <c r="R24" i="187" s="1"/>
  <c r="F24" i="187"/>
  <c r="K5" i="187"/>
  <c r="P5" i="187"/>
  <c r="J5" i="187"/>
  <c r="O5" i="187"/>
  <c r="I5" i="187"/>
  <c r="N5" i="187"/>
  <c r="H5" i="187"/>
  <c r="L5" i="187"/>
  <c r="F5" i="187"/>
  <c r="Q5" i="187" s="1"/>
  <c r="M5" i="187"/>
  <c r="G5" i="187"/>
  <c r="D77" i="187"/>
  <c r="F72" i="187"/>
  <c r="R72" i="187"/>
  <c r="F69" i="187"/>
  <c r="R69" i="187"/>
  <c r="H96" i="187"/>
  <c r="R96" i="187" s="1"/>
  <c r="M96" i="187"/>
  <c r="K55" i="187"/>
  <c r="N55" i="187"/>
  <c r="H55" i="187"/>
  <c r="I55" i="187"/>
  <c r="P55" i="187"/>
  <c r="G55" i="187"/>
  <c r="F55" i="187"/>
  <c r="O55" i="187"/>
  <c r="M55" i="187"/>
  <c r="J55" i="187"/>
  <c r="L55" i="187"/>
  <c r="Q55" i="187" s="1"/>
  <c r="M32" i="187"/>
  <c r="G32" i="187"/>
  <c r="P32" i="187"/>
  <c r="J32" i="187"/>
  <c r="I32" i="187"/>
  <c r="H32" i="187"/>
  <c r="L32" i="187"/>
  <c r="K32" i="187"/>
  <c r="F32" i="187"/>
  <c r="Q32" i="187" s="1"/>
  <c r="R32" i="187" s="1"/>
  <c r="N32" i="187"/>
  <c r="O32" i="187"/>
  <c r="J67" i="187"/>
  <c r="G67" i="187"/>
  <c r="K67" i="187"/>
  <c r="I67" i="187"/>
  <c r="L67" i="187"/>
  <c r="H67" i="187"/>
  <c r="F67" i="187"/>
  <c r="M27" i="187"/>
  <c r="G27" i="187"/>
  <c r="L27" i="187"/>
  <c r="F27" i="187"/>
  <c r="Q27" i="187" s="1"/>
  <c r="K27" i="187"/>
  <c r="J27" i="187"/>
  <c r="I27" i="187"/>
  <c r="R27" i="187" s="1"/>
  <c r="P27" i="187"/>
  <c r="H27" i="187"/>
  <c r="N27" i="187"/>
  <c r="O27" i="187"/>
  <c r="O9" i="187"/>
  <c r="I9" i="187"/>
  <c r="N9" i="187"/>
  <c r="H9" i="187"/>
  <c r="M9" i="187"/>
  <c r="G9" i="187"/>
  <c r="L9" i="187"/>
  <c r="F9" i="187"/>
  <c r="R9" i="187" s="1"/>
  <c r="P9" i="187"/>
  <c r="J9" i="187"/>
  <c r="Q9" i="187"/>
  <c r="K9" i="187"/>
  <c r="O3" i="187"/>
  <c r="I3" i="187"/>
  <c r="N3" i="187"/>
  <c r="H3" i="187"/>
  <c r="M3" i="187"/>
  <c r="G3" i="187"/>
  <c r="L3" i="187"/>
  <c r="F3" i="187"/>
  <c r="P3" i="187"/>
  <c r="J3" i="187"/>
  <c r="D25" i="187"/>
  <c r="K3" i="187"/>
  <c r="F83" i="187"/>
  <c r="R83" i="187"/>
  <c r="Q92" i="187"/>
  <c r="M57" i="187"/>
  <c r="G57" i="187"/>
  <c r="P57" i="187"/>
  <c r="J57" i="187"/>
  <c r="H57" i="187"/>
  <c r="O57" i="187"/>
  <c r="F57" i="187"/>
  <c r="N57" i="187"/>
  <c r="L57" i="187"/>
  <c r="I57" i="187"/>
  <c r="K57" i="187"/>
  <c r="M12" i="187"/>
  <c r="G12" i="187"/>
  <c r="L12" i="187"/>
  <c r="F12" i="187"/>
  <c r="N12" i="187"/>
  <c r="K12" i="187"/>
  <c r="R12" i="187" s="1"/>
  <c r="J12" i="187"/>
  <c r="H12" i="187"/>
  <c r="I12" i="187"/>
  <c r="O12" i="187" s="1"/>
  <c r="L65" i="187"/>
  <c r="F65" i="187"/>
  <c r="M65" i="187" s="1"/>
  <c r="I65" i="187"/>
  <c r="K65" i="187"/>
  <c r="G65" i="187"/>
  <c r="H65" i="187"/>
  <c r="J65" i="187"/>
  <c r="O31" i="187"/>
  <c r="I31" i="187"/>
  <c r="L31" i="187"/>
  <c r="N31" i="187"/>
  <c r="F31" i="187"/>
  <c r="M31" i="187"/>
  <c r="K31" i="187"/>
  <c r="J31" i="187"/>
  <c r="H31" i="187"/>
  <c r="G31" i="187"/>
  <c r="Q31" i="187" s="1"/>
  <c r="P31" i="187"/>
  <c r="I76" i="187"/>
  <c r="L76" i="187"/>
  <c r="F76" i="187"/>
  <c r="G76" i="187"/>
  <c r="K76" i="187"/>
  <c r="J76" i="187"/>
  <c r="H76" i="187"/>
  <c r="K14" i="187"/>
  <c r="P14" i="187"/>
  <c r="J14" i="187"/>
  <c r="O14" i="187"/>
  <c r="G14" i="187"/>
  <c r="N14" i="187"/>
  <c r="F14" i="187"/>
  <c r="M14" i="187"/>
  <c r="L14" i="187"/>
  <c r="H14" i="187"/>
  <c r="I14" i="187"/>
  <c r="Q14" i="187" s="1"/>
  <c r="F43" i="187"/>
  <c r="F45" i="187" s="1"/>
  <c r="K33" i="187"/>
  <c r="N33" i="187"/>
  <c r="H33" i="187"/>
  <c r="M33" i="187"/>
  <c r="L33" i="187"/>
  <c r="J33" i="187"/>
  <c r="I33" i="187"/>
  <c r="G33" i="187"/>
  <c r="F33" i="187"/>
  <c r="Q33" i="187" s="1"/>
  <c r="R33" i="187" s="1"/>
  <c r="O33" i="187"/>
  <c r="P33" i="187"/>
  <c r="K58" i="187"/>
  <c r="N58" i="187"/>
  <c r="H58" i="187"/>
  <c r="L58" i="187"/>
  <c r="J58" i="187"/>
  <c r="F58" i="187"/>
  <c r="Q58" i="187" s="1"/>
  <c r="P58" i="187"/>
  <c r="O58" i="187"/>
  <c r="G58" i="187"/>
  <c r="M58" i="187"/>
  <c r="I58" i="187"/>
  <c r="R11" i="187"/>
  <c r="F11" i="187"/>
  <c r="H90" i="187"/>
  <c r="M90" i="187" s="1"/>
  <c r="N63" i="187"/>
  <c r="R63" i="187"/>
  <c r="F63" i="187"/>
  <c r="O17" i="187"/>
  <c r="I17" i="187"/>
  <c r="N17" i="187"/>
  <c r="H17" i="187"/>
  <c r="K17" i="187"/>
  <c r="J17" i="187"/>
  <c r="G17" i="187"/>
  <c r="P17" i="187"/>
  <c r="F17" i="187"/>
  <c r="L17" i="187"/>
  <c r="M17" i="187"/>
  <c r="F81" i="187"/>
  <c r="R81" i="187"/>
  <c r="O62" i="187"/>
  <c r="I62" i="187"/>
  <c r="L62" i="187"/>
  <c r="F62" i="187"/>
  <c r="P62" i="187"/>
  <c r="G62" i="187"/>
  <c r="R62" i="187" s="1"/>
  <c r="N62" i="187"/>
  <c r="M62" i="187"/>
  <c r="K62" i="187"/>
  <c r="J62" i="187"/>
  <c r="H62" i="187"/>
  <c r="Q62" i="187"/>
  <c r="M54" i="187"/>
  <c r="G54" i="187"/>
  <c r="Q54" i="187" s="1"/>
  <c r="P54" i="187"/>
  <c r="J54" i="187"/>
  <c r="N54" i="187"/>
  <c r="L54" i="187"/>
  <c r="H54" i="187"/>
  <c r="F54" i="187"/>
  <c r="I54" i="187"/>
  <c r="O54" i="187"/>
  <c r="O71" i="187" s="1"/>
  <c r="K54" i="187"/>
  <c r="R91" i="186"/>
  <c r="O56" i="187"/>
  <c r="I56" i="187"/>
  <c r="L56" i="187"/>
  <c r="F56" i="187"/>
  <c r="M56" i="187"/>
  <c r="K56" i="187"/>
  <c r="G56" i="187"/>
  <c r="P56" i="187"/>
  <c r="H56" i="187"/>
  <c r="N56" i="187"/>
  <c r="J56" i="187"/>
  <c r="I52" i="187"/>
  <c r="L52" i="187"/>
  <c r="F52" i="187"/>
  <c r="G52" i="187"/>
  <c r="M52" i="187"/>
  <c r="R52" i="187" s="1"/>
  <c r="K52" i="187"/>
  <c r="J52" i="187"/>
  <c r="H52" i="187"/>
  <c r="H78" i="187"/>
  <c r="N78" i="187"/>
  <c r="R78" i="187"/>
  <c r="K16" i="187"/>
  <c r="P16" i="187"/>
  <c r="J16" i="187"/>
  <c r="O16" i="187"/>
  <c r="G16" i="187"/>
  <c r="R16" i="187" s="1"/>
  <c r="N16" i="187"/>
  <c r="F16" i="187"/>
  <c r="Q16" i="187" s="1"/>
  <c r="M16" i="187"/>
  <c r="L16" i="187"/>
  <c r="H16" i="187"/>
  <c r="I16" i="187"/>
  <c r="H66" i="187"/>
  <c r="K66" i="187"/>
  <c r="L66" i="187"/>
  <c r="J66" i="187"/>
  <c r="I66" i="187"/>
  <c r="G66" i="187"/>
  <c r="F66" i="187"/>
  <c r="D45" i="187"/>
  <c r="R42" i="187"/>
  <c r="I42" i="187"/>
  <c r="I45" i="187" s="1"/>
  <c r="K74" i="187"/>
  <c r="K77" i="187" s="1"/>
  <c r="K79" i="187" s="1"/>
  <c r="H74" i="187"/>
  <c r="H77" i="187" s="1"/>
  <c r="I74" i="187"/>
  <c r="I77" i="187" s="1"/>
  <c r="G74" i="187"/>
  <c r="G77" i="187" s="1"/>
  <c r="G79" i="187" s="1"/>
  <c r="F74" i="187"/>
  <c r="J74" i="187"/>
  <c r="J77" i="187" s="1"/>
  <c r="J79" i="187" s="1"/>
  <c r="L74" i="187"/>
  <c r="F82" i="187"/>
  <c r="R82" i="187"/>
  <c r="L15" i="187"/>
  <c r="R15" i="187" s="1"/>
  <c r="F15" i="187"/>
  <c r="K8" i="187"/>
  <c r="P8" i="187"/>
  <c r="J8" i="187"/>
  <c r="O8" i="187"/>
  <c r="I8" i="187"/>
  <c r="N8" i="187"/>
  <c r="H8" i="187"/>
  <c r="L8" i="187"/>
  <c r="F8" i="187"/>
  <c r="M8" i="187"/>
  <c r="G8" i="187"/>
  <c r="K50" i="187"/>
  <c r="K71" i="187" s="1"/>
  <c r="H50" i="187"/>
  <c r="H71" i="187" s="1"/>
  <c r="I50" i="187"/>
  <c r="G50" i="187"/>
  <c r="F50" i="187"/>
  <c r="F71" i="187" s="1"/>
  <c r="J50" i="187"/>
  <c r="J71" i="187" s="1"/>
  <c r="L50" i="187"/>
  <c r="F46" i="187"/>
  <c r="F47" i="187" s="1"/>
  <c r="R46" i="187"/>
  <c r="D47" i="187"/>
  <c r="J46" i="187"/>
  <c r="J47" i="187" s="1"/>
  <c r="N46" i="187"/>
  <c r="N47" i="187" s="1"/>
  <c r="D95" i="187"/>
  <c r="O59" i="187"/>
  <c r="I59" i="187"/>
  <c r="L59" i="187"/>
  <c r="F59" i="187"/>
  <c r="P59" i="187"/>
  <c r="G59" i="187"/>
  <c r="N59" i="187"/>
  <c r="M59" i="187"/>
  <c r="H59" i="187"/>
  <c r="K59" i="187"/>
  <c r="J59" i="187"/>
  <c r="F80" i="187"/>
  <c r="F84" i="187" s="1"/>
  <c r="D84" i="187"/>
  <c r="K28" i="187"/>
  <c r="P28" i="187"/>
  <c r="J28" i="187"/>
  <c r="O28" i="187"/>
  <c r="G28" i="187"/>
  <c r="N28" i="187"/>
  <c r="F28" i="187"/>
  <c r="M28" i="187"/>
  <c r="L28" i="187"/>
  <c r="H28" i="187"/>
  <c r="I28" i="187"/>
  <c r="F89" i="187"/>
  <c r="D88" i="187"/>
  <c r="L44" i="187"/>
  <c r="L45" i="187" s="1"/>
  <c r="M13" i="187"/>
  <c r="G13" i="187"/>
  <c r="L13" i="187"/>
  <c r="F13" i="187"/>
  <c r="Q13" i="187" s="1"/>
  <c r="K13" i="187"/>
  <c r="J13" i="187"/>
  <c r="I13" i="187"/>
  <c r="P13" i="187"/>
  <c r="H13" i="187"/>
  <c r="N13" i="187"/>
  <c r="O13" i="187"/>
  <c r="O6" i="187"/>
  <c r="I6" i="187"/>
  <c r="N6" i="187"/>
  <c r="H6" i="187"/>
  <c r="M6" i="187"/>
  <c r="G6" i="187"/>
  <c r="R6" i="187" s="1"/>
  <c r="L6" i="187"/>
  <c r="F6" i="187"/>
  <c r="P6" i="187"/>
  <c r="J6" i="187"/>
  <c r="Q6" i="187"/>
  <c r="K6" i="187"/>
  <c r="R10" i="186"/>
  <c r="R4" i="186"/>
  <c r="R95" i="186"/>
  <c r="R8" i="186"/>
  <c r="R73" i="186"/>
  <c r="R54" i="186"/>
  <c r="R17" i="186"/>
  <c r="R6" i="186"/>
  <c r="L76" i="186"/>
  <c r="F76" i="186"/>
  <c r="G76" i="186"/>
  <c r="K76" i="186"/>
  <c r="I76" i="186"/>
  <c r="J76" i="186"/>
  <c r="H76" i="186"/>
  <c r="H77" i="186" s="1"/>
  <c r="H79" i="186" s="1"/>
  <c r="N16" i="186"/>
  <c r="H16" i="186"/>
  <c r="K16" i="186"/>
  <c r="R16" i="186" s="1"/>
  <c r="P16" i="186"/>
  <c r="G16" i="186"/>
  <c r="Q16" i="186" s="1"/>
  <c r="O16" i="186"/>
  <c r="F16" i="186"/>
  <c r="M16" i="186"/>
  <c r="L16" i="186"/>
  <c r="J16" i="186"/>
  <c r="I16" i="186"/>
  <c r="F61" i="186"/>
  <c r="R61" i="186"/>
  <c r="N14" i="186"/>
  <c r="N25" i="186" s="1"/>
  <c r="H14" i="186"/>
  <c r="K14" i="186"/>
  <c r="K25" i="186" s="1"/>
  <c r="P14" i="186"/>
  <c r="G14" i="186"/>
  <c r="O14" i="186"/>
  <c r="F14" i="186"/>
  <c r="F25" i="186" s="1"/>
  <c r="L14" i="186"/>
  <c r="M14" i="186"/>
  <c r="J14" i="186"/>
  <c r="J25" i="186" s="1"/>
  <c r="J48" i="186" s="1"/>
  <c r="I14" i="186"/>
  <c r="I25" i="186" s="1"/>
  <c r="Q95" i="186"/>
  <c r="Q56" i="186"/>
  <c r="R56" i="186" s="1"/>
  <c r="F43" i="186"/>
  <c r="F45" i="186" s="1"/>
  <c r="R43" i="186"/>
  <c r="R9" i="186"/>
  <c r="N58" i="186"/>
  <c r="H58" i="186"/>
  <c r="J58" i="186"/>
  <c r="P58" i="186"/>
  <c r="I58" i="186"/>
  <c r="L58" i="186"/>
  <c r="F58" i="186"/>
  <c r="Q58" i="186" s="1"/>
  <c r="M58" i="186"/>
  <c r="O58" i="186"/>
  <c r="K58" i="186"/>
  <c r="G58" i="186"/>
  <c r="P32" i="186"/>
  <c r="J32" i="186"/>
  <c r="I32" i="186"/>
  <c r="O32" i="186"/>
  <c r="H32" i="186"/>
  <c r="L32" i="186"/>
  <c r="K32" i="186"/>
  <c r="G32" i="186"/>
  <c r="Q32" i="186" s="1"/>
  <c r="F32" i="186"/>
  <c r="R32" i="186" s="1"/>
  <c r="N32" i="186"/>
  <c r="M32" i="186"/>
  <c r="K66" i="186"/>
  <c r="L66" i="186"/>
  <c r="J66" i="186"/>
  <c r="G66" i="186"/>
  <c r="M66" i="186" s="1"/>
  <c r="I66" i="186"/>
  <c r="H66" i="186"/>
  <c r="F66" i="186"/>
  <c r="Q27" i="186"/>
  <c r="R67" i="186"/>
  <c r="L70" i="186"/>
  <c r="R70" i="186" s="1"/>
  <c r="R42" i="186"/>
  <c r="O25" i="186"/>
  <c r="R63" i="186"/>
  <c r="Q17" i="186"/>
  <c r="H25" i="186"/>
  <c r="R27" i="186"/>
  <c r="M50" i="186"/>
  <c r="R50" i="186" s="1"/>
  <c r="Q55" i="186"/>
  <c r="R55" i="186" s="1"/>
  <c r="F83" i="186"/>
  <c r="R83" i="186" s="1"/>
  <c r="R47" i="186"/>
  <c r="H96" i="186"/>
  <c r="M96" i="186" s="1"/>
  <c r="R96" i="186" s="1"/>
  <c r="R44" i="186"/>
  <c r="L44" i="186"/>
  <c r="L45" i="186" s="1"/>
  <c r="I94" i="186"/>
  <c r="K94" i="186"/>
  <c r="F94" i="186"/>
  <c r="L94" i="186"/>
  <c r="H94" i="186"/>
  <c r="G94" i="186"/>
  <c r="J94" i="186"/>
  <c r="D77" i="186"/>
  <c r="F36" i="186"/>
  <c r="R36" i="186"/>
  <c r="L36" i="186"/>
  <c r="O28" i="186"/>
  <c r="O37" i="186" s="1"/>
  <c r="I28" i="186"/>
  <c r="N28" i="186"/>
  <c r="H28" i="186"/>
  <c r="K28" i="186"/>
  <c r="K37" i="186" s="1"/>
  <c r="J28" i="186"/>
  <c r="J37" i="186" s="1"/>
  <c r="G28" i="186"/>
  <c r="G37" i="186" s="1"/>
  <c r="F28" i="186"/>
  <c r="P28" i="186"/>
  <c r="Q28" i="186" s="1"/>
  <c r="M28" i="186"/>
  <c r="L28" i="186"/>
  <c r="R49" i="186"/>
  <c r="J75" i="186"/>
  <c r="J77" i="186" s="1"/>
  <c r="I75" i="186"/>
  <c r="I77" i="186" s="1"/>
  <c r="H75" i="186"/>
  <c r="G75" i="186"/>
  <c r="G77" i="186" s="1"/>
  <c r="L75" i="186"/>
  <c r="K75" i="186"/>
  <c r="K77" i="186" s="1"/>
  <c r="F75" i="186"/>
  <c r="F77" i="186" s="1"/>
  <c r="N33" i="186"/>
  <c r="H33" i="186"/>
  <c r="J33" i="186"/>
  <c r="P33" i="186"/>
  <c r="R33" i="186" s="1"/>
  <c r="I33" i="186"/>
  <c r="L33" i="186"/>
  <c r="K33" i="186"/>
  <c r="G33" i="186"/>
  <c r="F33" i="186"/>
  <c r="Q33" i="186" s="1"/>
  <c r="O33" i="186"/>
  <c r="M33" i="186"/>
  <c r="Q30" i="186"/>
  <c r="R30" i="186" s="1"/>
  <c r="F69" i="186"/>
  <c r="R69" i="186"/>
  <c r="P57" i="186"/>
  <c r="P71" i="186" s="1"/>
  <c r="P79" i="186" s="1"/>
  <c r="J57" i="186"/>
  <c r="J71" i="186" s="1"/>
  <c r="I57" i="186"/>
  <c r="O57" i="186"/>
  <c r="H57" i="186"/>
  <c r="H71" i="186" s="1"/>
  <c r="L57" i="186"/>
  <c r="F57" i="186"/>
  <c r="Q57" i="186" s="1"/>
  <c r="N57" i="186"/>
  <c r="M57" i="186"/>
  <c r="K57" i="186"/>
  <c r="G57" i="186"/>
  <c r="L31" i="186"/>
  <c r="P31" i="186"/>
  <c r="I31" i="186"/>
  <c r="O31" i="186"/>
  <c r="H31" i="186"/>
  <c r="K31" i="186"/>
  <c r="R31" i="186" s="1"/>
  <c r="J31" i="186"/>
  <c r="G31" i="186"/>
  <c r="F31" i="186"/>
  <c r="Q31" i="186"/>
  <c r="N31" i="186"/>
  <c r="M31" i="186"/>
  <c r="M37" i="186" s="1"/>
  <c r="D88" i="186"/>
  <c r="F89" i="186"/>
  <c r="L89" i="186" s="1"/>
  <c r="R29" i="186"/>
  <c r="Q5" i="186"/>
  <c r="R5" i="186" s="1"/>
  <c r="D45" i="186"/>
  <c r="R3" i="186"/>
  <c r="P25" i="186"/>
  <c r="M25" i="186"/>
  <c r="H78" i="186"/>
  <c r="R78" i="186"/>
  <c r="N78" i="186"/>
  <c r="L59" i="186"/>
  <c r="F59" i="186"/>
  <c r="J59" i="186"/>
  <c r="P59" i="186"/>
  <c r="I59" i="186"/>
  <c r="M59" i="186"/>
  <c r="G59" i="186"/>
  <c r="O59" i="186"/>
  <c r="N59" i="186"/>
  <c r="N71" i="186" s="1"/>
  <c r="N79" i="186" s="1"/>
  <c r="K59" i="186"/>
  <c r="H59" i="186"/>
  <c r="Q59" i="186" s="1"/>
  <c r="H90" i="186"/>
  <c r="L25" i="186"/>
  <c r="F80" i="186"/>
  <c r="F84" i="186" s="1"/>
  <c r="R80" i="186"/>
  <c r="D84" i="186"/>
  <c r="Q62" i="186"/>
  <c r="R62" i="186" s="1"/>
  <c r="R46" i="186"/>
  <c r="L77" i="186"/>
  <c r="F64" i="186"/>
  <c r="R64" i="186"/>
  <c r="J51" i="186"/>
  <c r="I51" i="186"/>
  <c r="I71" i="186" s="1"/>
  <c r="H51" i="186"/>
  <c r="L51" i="186"/>
  <c r="L71" i="186" s="1"/>
  <c r="G51" i="186"/>
  <c r="G71" i="186" s="1"/>
  <c r="F51" i="186"/>
  <c r="K51" i="186"/>
  <c r="K71" i="186" s="1"/>
  <c r="H37" i="186"/>
  <c r="Q92" i="186"/>
  <c r="L92" i="186" s="1"/>
  <c r="R92" i="186" s="1"/>
  <c r="O71" i="186"/>
  <c r="R24" i="186"/>
  <c r="D25" i="186"/>
  <c r="Q4" i="186"/>
  <c r="D71" i="186"/>
  <c r="R63" i="185"/>
  <c r="R9" i="185"/>
  <c r="R30" i="185"/>
  <c r="L29" i="185"/>
  <c r="F29" i="185"/>
  <c r="O29" i="185"/>
  <c r="I29" i="185"/>
  <c r="H29" i="185"/>
  <c r="Q29" i="185" s="1"/>
  <c r="R29" i="185" s="1"/>
  <c r="P29" i="185"/>
  <c r="G29" i="185"/>
  <c r="N29" i="185"/>
  <c r="N37" i="185" s="1"/>
  <c r="M29" i="185"/>
  <c r="K29" i="185"/>
  <c r="J29" i="185"/>
  <c r="J37" i="185" s="1"/>
  <c r="P55" i="185"/>
  <c r="J55" i="185"/>
  <c r="N55" i="185"/>
  <c r="H55" i="185"/>
  <c r="M55" i="185"/>
  <c r="I55" i="185"/>
  <c r="G55" i="185"/>
  <c r="F55" i="185"/>
  <c r="R55" i="185" s="1"/>
  <c r="Q55" i="185"/>
  <c r="O55" i="185"/>
  <c r="L55" i="185"/>
  <c r="K55" i="185"/>
  <c r="F80" i="185"/>
  <c r="F84" i="185" s="1"/>
  <c r="D84" i="185"/>
  <c r="N56" i="185"/>
  <c r="H56" i="185"/>
  <c r="L56" i="185"/>
  <c r="F56" i="185"/>
  <c r="Q56" i="185" s="1"/>
  <c r="I56" i="185"/>
  <c r="M56" i="185"/>
  <c r="G56" i="185"/>
  <c r="R56" i="185" s="1"/>
  <c r="P56" i="185"/>
  <c r="K56" i="185"/>
  <c r="O56" i="185"/>
  <c r="J56" i="185"/>
  <c r="N63" i="185"/>
  <c r="F64" i="185"/>
  <c r="R64" i="185"/>
  <c r="F15" i="185"/>
  <c r="R15" i="185" s="1"/>
  <c r="L15" i="185"/>
  <c r="L54" i="185"/>
  <c r="F54" i="185"/>
  <c r="Q54" i="185" s="1"/>
  <c r="P54" i="185"/>
  <c r="J54" i="185"/>
  <c r="I54" i="185"/>
  <c r="N54" i="185"/>
  <c r="H54" i="185"/>
  <c r="G54" i="185"/>
  <c r="O54" i="185"/>
  <c r="M54" i="185"/>
  <c r="K54" i="185"/>
  <c r="H73" i="185"/>
  <c r="H77" i="185" s="1"/>
  <c r="L73" i="185"/>
  <c r="F73" i="185"/>
  <c r="M73" i="185" s="1"/>
  <c r="J73" i="185"/>
  <c r="I73" i="185"/>
  <c r="I77" i="185" s="1"/>
  <c r="K73" i="185"/>
  <c r="G73" i="185"/>
  <c r="G66" i="185"/>
  <c r="K66" i="185"/>
  <c r="H66" i="185"/>
  <c r="L66" i="185"/>
  <c r="J66" i="185"/>
  <c r="I66" i="185"/>
  <c r="F66" i="185"/>
  <c r="M66" i="185" s="1"/>
  <c r="F61" i="185"/>
  <c r="R61" i="185"/>
  <c r="R83" i="185"/>
  <c r="F83" i="185"/>
  <c r="P27" i="185"/>
  <c r="J27" i="185"/>
  <c r="M27" i="185"/>
  <c r="M37" i="185" s="1"/>
  <c r="G27" i="185"/>
  <c r="I27" i="185"/>
  <c r="H27" i="185"/>
  <c r="O27" i="185"/>
  <c r="O37" i="185" s="1"/>
  <c r="F27" i="185"/>
  <c r="N27" i="185"/>
  <c r="L27" i="185"/>
  <c r="K27" i="185"/>
  <c r="K37" i="185" s="1"/>
  <c r="H37" i="185"/>
  <c r="Q26" i="185"/>
  <c r="R26" i="185" s="1"/>
  <c r="P58" i="185"/>
  <c r="J58" i="185"/>
  <c r="N58" i="185"/>
  <c r="H58" i="185"/>
  <c r="Q58" i="185" s="1"/>
  <c r="G58" i="185"/>
  <c r="L58" i="185"/>
  <c r="F58" i="185"/>
  <c r="O58" i="185"/>
  <c r="M58" i="185"/>
  <c r="K58" i="185"/>
  <c r="I58" i="185"/>
  <c r="J50" i="185"/>
  <c r="H50" i="185"/>
  <c r="I50" i="185"/>
  <c r="G50" i="185"/>
  <c r="M50" i="185" s="1"/>
  <c r="F50" i="185"/>
  <c r="L50" i="185"/>
  <c r="K50" i="185"/>
  <c r="L51" i="185"/>
  <c r="F51" i="185"/>
  <c r="M51" i="185" s="1"/>
  <c r="J51" i="185"/>
  <c r="R51" i="185" s="1"/>
  <c r="H51" i="185"/>
  <c r="K51" i="185"/>
  <c r="I51" i="185"/>
  <c r="G51" i="185"/>
  <c r="L57" i="185"/>
  <c r="F57" i="185"/>
  <c r="P57" i="185"/>
  <c r="J57" i="185"/>
  <c r="M57" i="185"/>
  <c r="H57" i="185"/>
  <c r="G57" i="185"/>
  <c r="O57" i="185"/>
  <c r="K57" i="185"/>
  <c r="N57" i="185"/>
  <c r="I57" i="185"/>
  <c r="R44" i="185"/>
  <c r="L44" i="185"/>
  <c r="L45" i="185" s="1"/>
  <c r="F46" i="185"/>
  <c r="F47" i="185" s="1"/>
  <c r="D47" i="185"/>
  <c r="J46" i="185"/>
  <c r="J47" i="185" s="1"/>
  <c r="N46" i="185"/>
  <c r="N47" i="185" s="1"/>
  <c r="F36" i="185"/>
  <c r="N14" i="185"/>
  <c r="H14" i="185"/>
  <c r="K14" i="185"/>
  <c r="M14" i="185"/>
  <c r="L14" i="185"/>
  <c r="J14" i="185"/>
  <c r="I14" i="185"/>
  <c r="P14" i="185"/>
  <c r="O14" i="185"/>
  <c r="G14" i="185"/>
  <c r="F14" i="185"/>
  <c r="Q14" i="185" s="1"/>
  <c r="R14" i="185" s="1"/>
  <c r="J74" i="185"/>
  <c r="H74" i="185"/>
  <c r="I74" i="185"/>
  <c r="G74" i="185"/>
  <c r="F74" i="185"/>
  <c r="L74" i="185"/>
  <c r="K74" i="185"/>
  <c r="D88" i="185"/>
  <c r="F89" i="185"/>
  <c r="K65" i="185"/>
  <c r="I65" i="185"/>
  <c r="H65" i="185"/>
  <c r="G65" i="185"/>
  <c r="F65" i="185"/>
  <c r="L65" i="185"/>
  <c r="J65" i="185"/>
  <c r="F91" i="185"/>
  <c r="L91" i="185" s="1"/>
  <c r="R91" i="185" s="1"/>
  <c r="L75" i="185"/>
  <c r="F75" i="185"/>
  <c r="M75" i="185" s="1"/>
  <c r="J75" i="185"/>
  <c r="R75" i="185" s="1"/>
  <c r="H75" i="185"/>
  <c r="K75" i="185"/>
  <c r="I75" i="185"/>
  <c r="G75" i="185"/>
  <c r="P13" i="185"/>
  <c r="J13" i="185"/>
  <c r="M13" i="185"/>
  <c r="G13" i="185"/>
  <c r="I13" i="185"/>
  <c r="H13" i="185"/>
  <c r="O13" i="185"/>
  <c r="F13" i="185"/>
  <c r="N13" i="185"/>
  <c r="L13" i="185"/>
  <c r="K13" i="185"/>
  <c r="R12" i="185"/>
  <c r="Q3" i="185"/>
  <c r="R3" i="185" s="1"/>
  <c r="L5" i="185"/>
  <c r="F5" i="185"/>
  <c r="Q5" i="185" s="1"/>
  <c r="K5" i="185"/>
  <c r="P5" i="185"/>
  <c r="P25" i="185" s="1"/>
  <c r="J5" i="185"/>
  <c r="O5" i="185"/>
  <c r="I5" i="185"/>
  <c r="I25" i="185" s="1"/>
  <c r="I48" i="185" s="1"/>
  <c r="H5" i="185"/>
  <c r="M5" i="185"/>
  <c r="G5" i="185"/>
  <c r="G25" i="185" s="1"/>
  <c r="N5" i="185"/>
  <c r="N4" i="185"/>
  <c r="H4" i="185"/>
  <c r="R4" i="185" s="1"/>
  <c r="M4" i="185"/>
  <c r="M25" i="185" s="1"/>
  <c r="M48" i="185" s="1"/>
  <c r="G4" i="185"/>
  <c r="L4" i="185"/>
  <c r="L25" i="185" s="1"/>
  <c r="F4" i="185"/>
  <c r="F25" i="185" s="1"/>
  <c r="Q4" i="185"/>
  <c r="K4" i="185"/>
  <c r="P4" i="185"/>
  <c r="O4" i="185"/>
  <c r="J4" i="185"/>
  <c r="J25" i="185" s="1"/>
  <c r="J48" i="185" s="1"/>
  <c r="I4" i="185"/>
  <c r="M96" i="185"/>
  <c r="H96" i="185"/>
  <c r="R96" i="185" s="1"/>
  <c r="R81" i="185"/>
  <c r="F81" i="185"/>
  <c r="D95" i="185"/>
  <c r="F11" i="185"/>
  <c r="R11" i="185" s="1"/>
  <c r="D45" i="185"/>
  <c r="I42" i="185"/>
  <c r="I45" i="185" s="1"/>
  <c r="N16" i="185"/>
  <c r="H16" i="185"/>
  <c r="K16" i="185"/>
  <c r="M16" i="185"/>
  <c r="L16" i="185"/>
  <c r="J16" i="185"/>
  <c r="I16" i="185"/>
  <c r="P16" i="185"/>
  <c r="O16" i="185"/>
  <c r="G16" i="185"/>
  <c r="F16" i="185"/>
  <c r="L32" i="185"/>
  <c r="F32" i="185"/>
  <c r="Q32" i="185" s="1"/>
  <c r="P32" i="185"/>
  <c r="J32" i="185"/>
  <c r="N32" i="185"/>
  <c r="I32" i="185"/>
  <c r="H32" i="185"/>
  <c r="G32" i="185"/>
  <c r="O32" i="185"/>
  <c r="M32" i="185"/>
  <c r="K32" i="185"/>
  <c r="F82" i="185"/>
  <c r="R82" i="185"/>
  <c r="Q92" i="185"/>
  <c r="L92" i="185" s="1"/>
  <c r="R92" i="185" s="1"/>
  <c r="H68" i="185"/>
  <c r="R68" i="185"/>
  <c r="N10" i="185"/>
  <c r="N25" i="185" s="1"/>
  <c r="H10" i="185"/>
  <c r="M10" i="185"/>
  <c r="G10" i="185"/>
  <c r="L10" i="185"/>
  <c r="F10" i="185"/>
  <c r="Q10" i="185" s="1"/>
  <c r="K10" i="185"/>
  <c r="J10" i="185"/>
  <c r="I10" i="185"/>
  <c r="P10" i="185"/>
  <c r="O10" i="185"/>
  <c r="D25" i="185"/>
  <c r="D37" i="185"/>
  <c r="Q9" i="185"/>
  <c r="N59" i="185"/>
  <c r="H59" i="185"/>
  <c r="L59" i="185"/>
  <c r="F59" i="185"/>
  <c r="K59" i="185"/>
  <c r="P59" i="185"/>
  <c r="G59" i="185"/>
  <c r="O59" i="185"/>
  <c r="J59" i="185"/>
  <c r="M59" i="185"/>
  <c r="I59" i="185"/>
  <c r="P33" i="185"/>
  <c r="J33" i="185"/>
  <c r="N33" i="185"/>
  <c r="H33" i="185"/>
  <c r="I33" i="185"/>
  <c r="M33" i="185"/>
  <c r="G33" i="185"/>
  <c r="F33" i="185"/>
  <c r="R33" i="185" s="1"/>
  <c r="O33" i="185"/>
  <c r="K33" i="185"/>
  <c r="L33" i="185"/>
  <c r="Q33" i="185" s="1"/>
  <c r="D77" i="185"/>
  <c r="F72" i="185"/>
  <c r="J53" i="185"/>
  <c r="H53" i="185"/>
  <c r="M53" i="185" s="1"/>
  <c r="K53" i="185"/>
  <c r="F53" i="185"/>
  <c r="L53" i="185"/>
  <c r="G53" i="185"/>
  <c r="I53" i="185"/>
  <c r="L17" i="185"/>
  <c r="F17" i="185"/>
  <c r="O17" i="185"/>
  <c r="I17" i="185"/>
  <c r="H17" i="185"/>
  <c r="P17" i="185"/>
  <c r="G17" i="185"/>
  <c r="N17" i="185"/>
  <c r="M17" i="185"/>
  <c r="K17" i="185"/>
  <c r="Q17" i="185" s="1"/>
  <c r="J17" i="185"/>
  <c r="F43" i="185"/>
  <c r="F45" i="185" s="1"/>
  <c r="Q62" i="185"/>
  <c r="R62" i="185" s="1"/>
  <c r="L8" i="185"/>
  <c r="F8" i="185"/>
  <c r="Q8" i="185" s="1"/>
  <c r="K8" i="185"/>
  <c r="P8" i="185"/>
  <c r="J8" i="185"/>
  <c r="O8" i="185"/>
  <c r="O25" i="185" s="1"/>
  <c r="O48" i="185" s="1"/>
  <c r="I8" i="185"/>
  <c r="G8" i="185"/>
  <c r="N8" i="185"/>
  <c r="M8" i="185"/>
  <c r="H8" i="185"/>
  <c r="R8" i="185" s="1"/>
  <c r="H78" i="185"/>
  <c r="N78" i="185" s="1"/>
  <c r="R78" i="185" s="1"/>
  <c r="N31" i="185"/>
  <c r="H31" i="185"/>
  <c r="L31" i="185"/>
  <c r="J31" i="185"/>
  <c r="O31" i="185"/>
  <c r="F31" i="185"/>
  <c r="R31" i="185" s="1"/>
  <c r="I31" i="185"/>
  <c r="G31" i="185"/>
  <c r="Q31" i="185"/>
  <c r="P31" i="185"/>
  <c r="M31" i="185"/>
  <c r="K31" i="185"/>
  <c r="N28" i="185"/>
  <c r="H28" i="185"/>
  <c r="K28" i="185"/>
  <c r="M28" i="185"/>
  <c r="L28" i="185"/>
  <c r="J28" i="185"/>
  <c r="I28" i="185"/>
  <c r="I37" i="185" s="1"/>
  <c r="G28" i="185"/>
  <c r="F28" i="185"/>
  <c r="O28" i="185"/>
  <c r="P28" i="185"/>
  <c r="H49" i="185"/>
  <c r="H71" i="185" s="1"/>
  <c r="D71" i="185"/>
  <c r="L49" i="185"/>
  <c r="F49" i="185"/>
  <c r="J49" i="185"/>
  <c r="K49" i="185"/>
  <c r="K71" i="185" s="1"/>
  <c r="G49" i="185"/>
  <c r="I49" i="185"/>
  <c r="H90" i="185"/>
  <c r="M90" i="185" s="1"/>
  <c r="D94" i="185"/>
  <c r="F70" i="185"/>
  <c r="N7" i="185"/>
  <c r="H7" i="185"/>
  <c r="M7" i="185"/>
  <c r="G7" i="185"/>
  <c r="L7" i="185"/>
  <c r="F7" i="185"/>
  <c r="K7" i="185"/>
  <c r="K25" i="185" s="1"/>
  <c r="K48" i="185" s="1"/>
  <c r="P7" i="185"/>
  <c r="O7" i="185"/>
  <c r="J7" i="185"/>
  <c r="Q7" i="185" s="1"/>
  <c r="I7" i="185"/>
  <c r="M52" i="185"/>
  <c r="R52" i="185" s="1"/>
  <c r="R6" i="185"/>
  <c r="Q6" i="185"/>
  <c r="R7" i="184"/>
  <c r="L5" i="184"/>
  <c r="F5" i="184"/>
  <c r="K5" i="184"/>
  <c r="P5" i="184"/>
  <c r="J5" i="184"/>
  <c r="N5" i="184"/>
  <c r="H5" i="184"/>
  <c r="M5" i="184"/>
  <c r="G5" i="184"/>
  <c r="O5" i="184"/>
  <c r="I5" i="184"/>
  <c r="F89" i="184"/>
  <c r="D88" i="184"/>
  <c r="D45" i="184"/>
  <c r="I42" i="184"/>
  <c r="I45" i="184" s="1"/>
  <c r="R42" i="184"/>
  <c r="I49" i="184"/>
  <c r="H49" i="184"/>
  <c r="G49" i="184"/>
  <c r="D71" i="184"/>
  <c r="L49" i="184"/>
  <c r="F49" i="184"/>
  <c r="J49" i="184"/>
  <c r="K49" i="184"/>
  <c r="M16" i="184"/>
  <c r="G16" i="184"/>
  <c r="L16" i="184"/>
  <c r="F16" i="184"/>
  <c r="K16" i="184"/>
  <c r="O16" i="184"/>
  <c r="I16" i="184"/>
  <c r="N16" i="184"/>
  <c r="H16" i="184"/>
  <c r="R16" i="184" s="1"/>
  <c r="J16" i="184"/>
  <c r="Q16" i="184" s="1"/>
  <c r="P16" i="184"/>
  <c r="D94" i="184"/>
  <c r="F63" i="184"/>
  <c r="N63" i="184" s="1"/>
  <c r="L65" i="184"/>
  <c r="F65" i="184"/>
  <c r="M65" i="184" s="1"/>
  <c r="K65" i="184"/>
  <c r="J65" i="184"/>
  <c r="I65" i="184"/>
  <c r="H65" i="184"/>
  <c r="G65" i="184"/>
  <c r="F91" i="184"/>
  <c r="L91" i="184" s="1"/>
  <c r="K50" i="184"/>
  <c r="J50" i="184"/>
  <c r="I50" i="184"/>
  <c r="H50" i="184"/>
  <c r="L50" i="184"/>
  <c r="F50" i="184"/>
  <c r="M50" i="184" s="1"/>
  <c r="G50" i="184"/>
  <c r="D37" i="184"/>
  <c r="J26" i="184"/>
  <c r="P26" i="184"/>
  <c r="I26" i="184"/>
  <c r="O26" i="184"/>
  <c r="H26" i="184"/>
  <c r="M26" i="184"/>
  <c r="K26" i="184"/>
  <c r="N26" i="184"/>
  <c r="F26" i="184"/>
  <c r="Q26" i="184" s="1"/>
  <c r="D95" i="184"/>
  <c r="D25" i="184"/>
  <c r="P3" i="184"/>
  <c r="J3" i="184"/>
  <c r="J25" i="184" s="1"/>
  <c r="O3" i="184"/>
  <c r="I3" i="184"/>
  <c r="N3" i="184"/>
  <c r="H3" i="184"/>
  <c r="L3" i="184"/>
  <c r="F3" i="184"/>
  <c r="Q3" i="184" s="1"/>
  <c r="K3" i="184"/>
  <c r="M3" i="184"/>
  <c r="G3" i="184"/>
  <c r="H90" i="184"/>
  <c r="M90" i="184" s="1"/>
  <c r="R90" i="184" s="1"/>
  <c r="N31" i="184"/>
  <c r="M31" i="184"/>
  <c r="G31" i="184"/>
  <c r="Q31" i="184" s="1"/>
  <c r="L31" i="184"/>
  <c r="F31" i="184"/>
  <c r="K31" i="184"/>
  <c r="P31" i="184"/>
  <c r="I31" i="184"/>
  <c r="O31" i="184"/>
  <c r="H31" i="184"/>
  <c r="J31" i="184"/>
  <c r="F46" i="184"/>
  <c r="F47" i="184" s="1"/>
  <c r="D47" i="184"/>
  <c r="R46" i="184"/>
  <c r="N46" i="184"/>
  <c r="N47" i="184" s="1"/>
  <c r="J46" i="184"/>
  <c r="J47" i="184" s="1"/>
  <c r="K74" i="184"/>
  <c r="J74" i="184"/>
  <c r="I74" i="184"/>
  <c r="H74" i="184"/>
  <c r="G74" i="184"/>
  <c r="L74" i="184"/>
  <c r="F74" i="184"/>
  <c r="M74" i="184" s="1"/>
  <c r="R74" i="184" s="1"/>
  <c r="F61" i="184"/>
  <c r="R61" i="184"/>
  <c r="P6" i="184"/>
  <c r="J6" i="184"/>
  <c r="O6" i="184"/>
  <c r="I6" i="184"/>
  <c r="N6" i="184"/>
  <c r="H6" i="184"/>
  <c r="L6" i="184"/>
  <c r="F6" i="184"/>
  <c r="R6" i="184" s="1"/>
  <c r="Q6" i="184"/>
  <c r="K6" i="184"/>
  <c r="M6" i="184"/>
  <c r="G6" i="184"/>
  <c r="J67" i="184"/>
  <c r="I67" i="184"/>
  <c r="H67" i="184"/>
  <c r="G67" i="184"/>
  <c r="K67" i="184"/>
  <c r="F67" i="184"/>
  <c r="L67" i="184"/>
  <c r="M67" i="184" s="1"/>
  <c r="M14" i="184"/>
  <c r="G14" i="184"/>
  <c r="L14" i="184"/>
  <c r="F14" i="184"/>
  <c r="K14" i="184"/>
  <c r="O14" i="184"/>
  <c r="I14" i="184"/>
  <c r="N14" i="184"/>
  <c r="H14" i="184"/>
  <c r="P14" i="184"/>
  <c r="Q14" i="184" s="1"/>
  <c r="J14" i="184"/>
  <c r="G75" i="184"/>
  <c r="L75" i="184"/>
  <c r="F75" i="184"/>
  <c r="M75" i="184" s="1"/>
  <c r="K75" i="184"/>
  <c r="J75" i="184"/>
  <c r="H75" i="184"/>
  <c r="I75" i="184"/>
  <c r="H68" i="184"/>
  <c r="R68" i="184"/>
  <c r="K53" i="184"/>
  <c r="J53" i="184"/>
  <c r="I53" i="184"/>
  <c r="H53" i="184"/>
  <c r="F53" i="184"/>
  <c r="M53" i="184" s="1"/>
  <c r="L53" i="184"/>
  <c r="G53" i="184"/>
  <c r="F24" i="184"/>
  <c r="Q62" i="184"/>
  <c r="R62" i="184" s="1"/>
  <c r="L36" i="184"/>
  <c r="R36" i="184" s="1"/>
  <c r="F15" i="184"/>
  <c r="L15" i="184" s="1"/>
  <c r="F81" i="184"/>
  <c r="R81" i="184" s="1"/>
  <c r="P9" i="184"/>
  <c r="J9" i="184"/>
  <c r="O9" i="184"/>
  <c r="I9" i="184"/>
  <c r="N9" i="184"/>
  <c r="H9" i="184"/>
  <c r="L9" i="184"/>
  <c r="F9" i="184"/>
  <c r="K9" i="184"/>
  <c r="M9" i="184"/>
  <c r="G9" i="184"/>
  <c r="Q92" i="184"/>
  <c r="L92" i="184" s="1"/>
  <c r="R92" i="184" s="1"/>
  <c r="F83" i="184"/>
  <c r="R83" i="184" s="1"/>
  <c r="L44" i="184"/>
  <c r="L45" i="184" s="1"/>
  <c r="R44" i="184"/>
  <c r="O27" i="184"/>
  <c r="I27" i="184"/>
  <c r="N27" i="184"/>
  <c r="H27" i="184"/>
  <c r="M27" i="184"/>
  <c r="G27" i="184"/>
  <c r="K27" i="184"/>
  <c r="P27" i="184"/>
  <c r="J27" i="184"/>
  <c r="L27" i="184"/>
  <c r="F27" i="184"/>
  <c r="K29" i="184"/>
  <c r="P29" i="184"/>
  <c r="J29" i="184"/>
  <c r="O29" i="184"/>
  <c r="I29" i="184"/>
  <c r="M29" i="184"/>
  <c r="G29" i="184"/>
  <c r="L29" i="184"/>
  <c r="F29" i="184"/>
  <c r="N29" i="184"/>
  <c r="H29" i="184"/>
  <c r="F11" i="184"/>
  <c r="R11" i="184" s="1"/>
  <c r="R43" i="184"/>
  <c r="F43" i="184"/>
  <c r="F45" i="184" s="1"/>
  <c r="G51" i="184"/>
  <c r="L51" i="184"/>
  <c r="F51" i="184"/>
  <c r="K51" i="184"/>
  <c r="J51" i="184"/>
  <c r="H51" i="184"/>
  <c r="M51" i="184" s="1"/>
  <c r="I51" i="184"/>
  <c r="F70" i="184"/>
  <c r="L70" i="184"/>
  <c r="R70" i="184" s="1"/>
  <c r="K55" i="184"/>
  <c r="P55" i="184"/>
  <c r="J55" i="184"/>
  <c r="O55" i="184"/>
  <c r="I55" i="184"/>
  <c r="N55" i="184"/>
  <c r="H55" i="184"/>
  <c r="M55" i="184"/>
  <c r="L55" i="184"/>
  <c r="F55" i="184"/>
  <c r="Q55" i="184" s="1"/>
  <c r="R55" i="184" s="1"/>
  <c r="G55" i="184"/>
  <c r="F80" i="184"/>
  <c r="F84" i="184" s="1"/>
  <c r="D84" i="184"/>
  <c r="O13" i="184"/>
  <c r="I13" i="184"/>
  <c r="N13" i="184"/>
  <c r="H13" i="184"/>
  <c r="M13" i="184"/>
  <c r="G13" i="184"/>
  <c r="K13" i="184"/>
  <c r="P13" i="184"/>
  <c r="J13" i="184"/>
  <c r="F13" i="184"/>
  <c r="L13" i="184"/>
  <c r="Q59" i="184"/>
  <c r="R59" i="184" s="1"/>
  <c r="Q4" i="184"/>
  <c r="R4" i="184" s="1"/>
  <c r="Q10" i="184"/>
  <c r="R10" i="184" s="1"/>
  <c r="R82" i="184"/>
  <c r="F82" i="184"/>
  <c r="M57" i="184"/>
  <c r="G57" i="184"/>
  <c r="L57" i="184"/>
  <c r="F57" i="184"/>
  <c r="Q57" i="184" s="1"/>
  <c r="K57" i="184"/>
  <c r="P57" i="184"/>
  <c r="J57" i="184"/>
  <c r="H57" i="184"/>
  <c r="N57" i="184"/>
  <c r="I57" i="184"/>
  <c r="O57" i="184"/>
  <c r="O30" i="184"/>
  <c r="I30" i="184"/>
  <c r="N30" i="184"/>
  <c r="H30" i="184"/>
  <c r="M30" i="184"/>
  <c r="G30" i="184"/>
  <c r="K30" i="184"/>
  <c r="P30" i="184"/>
  <c r="J30" i="184"/>
  <c r="L30" i="184"/>
  <c r="F30" i="184"/>
  <c r="M28" i="184"/>
  <c r="G28" i="184"/>
  <c r="L28" i="184"/>
  <c r="F28" i="184"/>
  <c r="Q28" i="184" s="1"/>
  <c r="K28" i="184"/>
  <c r="O28" i="184"/>
  <c r="I28" i="184"/>
  <c r="R28" i="184" s="1"/>
  <c r="N28" i="184"/>
  <c r="H28" i="184"/>
  <c r="J28" i="184"/>
  <c r="P28" i="184"/>
  <c r="K17" i="184"/>
  <c r="P17" i="184"/>
  <c r="J17" i="184"/>
  <c r="O17" i="184"/>
  <c r="I17" i="184"/>
  <c r="M17" i="184"/>
  <c r="G17" i="184"/>
  <c r="L17" i="184"/>
  <c r="F17" i="184"/>
  <c r="N17" i="184"/>
  <c r="H17" i="184"/>
  <c r="I73" i="184"/>
  <c r="I77" i="184" s="1"/>
  <c r="H73" i="184"/>
  <c r="H77" i="184" s="1"/>
  <c r="G73" i="184"/>
  <c r="G77" i="184" s="1"/>
  <c r="L73" i="184"/>
  <c r="L77" i="184" s="1"/>
  <c r="F73" i="184"/>
  <c r="J73" i="184"/>
  <c r="J77" i="184" s="1"/>
  <c r="K73" i="184"/>
  <c r="L8" i="184"/>
  <c r="F8" i="184"/>
  <c r="K8" i="184"/>
  <c r="P8" i="184"/>
  <c r="J8" i="184"/>
  <c r="N8" i="184"/>
  <c r="H8" i="184"/>
  <c r="M8" i="184"/>
  <c r="Q8" i="184" s="1"/>
  <c r="G8" i="184"/>
  <c r="O8" i="184"/>
  <c r="I8" i="184"/>
  <c r="M32" i="184"/>
  <c r="L32" i="184"/>
  <c r="F32" i="184"/>
  <c r="Q32" i="184" s="1"/>
  <c r="K32" i="184"/>
  <c r="P32" i="184"/>
  <c r="J32" i="184"/>
  <c r="H32" i="184"/>
  <c r="G32" i="184"/>
  <c r="N32" i="184"/>
  <c r="I32" i="184"/>
  <c r="O32" i="184"/>
  <c r="H66" i="184"/>
  <c r="G66" i="184"/>
  <c r="L66" i="184"/>
  <c r="F66" i="184"/>
  <c r="M66" i="184" s="1"/>
  <c r="K66" i="184"/>
  <c r="J66" i="184"/>
  <c r="I66" i="184"/>
  <c r="M54" i="184"/>
  <c r="G54" i="184"/>
  <c r="L54" i="184"/>
  <c r="F54" i="184"/>
  <c r="K54" i="184"/>
  <c r="P54" i="184"/>
  <c r="J54" i="184"/>
  <c r="N54" i="184"/>
  <c r="I54" i="184"/>
  <c r="H54" i="184"/>
  <c r="Q54" i="184" s="1"/>
  <c r="O54" i="184"/>
  <c r="H96" i="184"/>
  <c r="D77" i="184"/>
  <c r="F72" i="184"/>
  <c r="R72" i="184"/>
  <c r="K33" i="184"/>
  <c r="P33" i="184"/>
  <c r="J33" i="184"/>
  <c r="O33" i="184"/>
  <c r="I33" i="184"/>
  <c r="N33" i="184"/>
  <c r="H33" i="184"/>
  <c r="L33" i="184"/>
  <c r="R33" i="184" s="1"/>
  <c r="G33" i="184"/>
  <c r="F33" i="184"/>
  <c r="Q33" i="184" s="1"/>
  <c r="M33" i="184"/>
  <c r="K58" i="184"/>
  <c r="P58" i="184"/>
  <c r="J58" i="184"/>
  <c r="O58" i="184"/>
  <c r="I58" i="184"/>
  <c r="N58" i="184"/>
  <c r="H58" i="184"/>
  <c r="R58" i="184" s="1"/>
  <c r="L58" i="184"/>
  <c r="G58" i="184"/>
  <c r="F58" i="184"/>
  <c r="Q58" i="184" s="1"/>
  <c r="M58" i="184"/>
  <c r="H78" i="184"/>
  <c r="N78" i="184" s="1"/>
  <c r="R78" i="184" s="1"/>
  <c r="I12" i="184"/>
  <c r="N12" i="184"/>
  <c r="H12" i="184"/>
  <c r="M12" i="184"/>
  <c r="G12" i="184"/>
  <c r="K12" i="184"/>
  <c r="J12" i="184"/>
  <c r="L12" i="184"/>
  <c r="F12" i="184"/>
  <c r="O12" i="184" s="1"/>
  <c r="O56" i="184"/>
  <c r="I56" i="184"/>
  <c r="N56" i="184"/>
  <c r="H56" i="184"/>
  <c r="M56" i="184"/>
  <c r="G56" i="184"/>
  <c r="R56" i="184" s="1"/>
  <c r="L56" i="184"/>
  <c r="F56" i="184"/>
  <c r="K56" i="184"/>
  <c r="Q56" i="184"/>
  <c r="P56" i="184"/>
  <c r="J56" i="184"/>
  <c r="O28" i="183"/>
  <c r="I28" i="183"/>
  <c r="K28" i="183"/>
  <c r="J28" i="183"/>
  <c r="P28" i="183"/>
  <c r="F28" i="183"/>
  <c r="Q28" i="183" s="1"/>
  <c r="N28" i="183"/>
  <c r="G28" i="183"/>
  <c r="M28" i="183"/>
  <c r="L28" i="183"/>
  <c r="H28" i="183"/>
  <c r="J51" i="183"/>
  <c r="I51" i="183"/>
  <c r="H51" i="183"/>
  <c r="G51" i="183"/>
  <c r="L51" i="183"/>
  <c r="K51" i="183"/>
  <c r="F51" i="183"/>
  <c r="M51" i="183" s="1"/>
  <c r="F70" i="183"/>
  <c r="H74" i="183"/>
  <c r="L74" i="183"/>
  <c r="J74" i="183"/>
  <c r="I74" i="183"/>
  <c r="G74" i="183"/>
  <c r="K74" i="183"/>
  <c r="F74" i="183"/>
  <c r="F72" i="183"/>
  <c r="D77" i="183"/>
  <c r="F15" i="183"/>
  <c r="L15" i="183" s="1"/>
  <c r="F82" i="183"/>
  <c r="R82" i="183"/>
  <c r="O16" i="183"/>
  <c r="I16" i="183"/>
  <c r="K16" i="183"/>
  <c r="J16" i="183"/>
  <c r="M16" i="183"/>
  <c r="L16" i="183"/>
  <c r="H16" i="183"/>
  <c r="G16" i="183"/>
  <c r="N16" i="183"/>
  <c r="P16" i="183"/>
  <c r="F16" i="183"/>
  <c r="D95" i="183"/>
  <c r="F64" i="183"/>
  <c r="R64" i="183"/>
  <c r="M96" i="183"/>
  <c r="R96" i="183"/>
  <c r="H96" i="183"/>
  <c r="H53" i="183"/>
  <c r="K53" i="183"/>
  <c r="F53" i="183"/>
  <c r="I53" i="183"/>
  <c r="G53" i="183"/>
  <c r="L53" i="183"/>
  <c r="J53" i="183"/>
  <c r="M53" i="183" s="1"/>
  <c r="P54" i="183"/>
  <c r="J54" i="183"/>
  <c r="O54" i="183"/>
  <c r="H54" i="183"/>
  <c r="M54" i="183"/>
  <c r="L54" i="183"/>
  <c r="K54" i="183"/>
  <c r="I54" i="183"/>
  <c r="G54" i="183"/>
  <c r="F54" i="183"/>
  <c r="N54" i="183"/>
  <c r="M26" i="183"/>
  <c r="M37" i="183" s="1"/>
  <c r="I26" i="183"/>
  <c r="P26" i="183"/>
  <c r="H26" i="183"/>
  <c r="K26" i="183"/>
  <c r="J26" i="183"/>
  <c r="F26" i="183"/>
  <c r="D37" i="183"/>
  <c r="N26" i="183"/>
  <c r="O26" i="183"/>
  <c r="F43" i="183"/>
  <c r="F45" i="183" s="1"/>
  <c r="H90" i="183"/>
  <c r="N33" i="183"/>
  <c r="H33" i="183"/>
  <c r="J33" i="183"/>
  <c r="K33" i="183"/>
  <c r="I33" i="183"/>
  <c r="P33" i="183"/>
  <c r="O33" i="183"/>
  <c r="M33" i="183"/>
  <c r="F33" i="183"/>
  <c r="Q33" i="183" s="1"/>
  <c r="L33" i="183"/>
  <c r="R33" i="183" s="1"/>
  <c r="G33" i="183"/>
  <c r="N55" i="183"/>
  <c r="H55" i="183"/>
  <c r="P55" i="183"/>
  <c r="I55" i="183"/>
  <c r="Q55" i="183"/>
  <c r="G55" i="183"/>
  <c r="O55" i="183"/>
  <c r="F55" i="183"/>
  <c r="K55" i="183"/>
  <c r="J55" i="183"/>
  <c r="R55" i="183"/>
  <c r="M55" i="183"/>
  <c r="L55" i="183"/>
  <c r="J76" i="183"/>
  <c r="L76" i="183"/>
  <c r="F76" i="183"/>
  <c r="H76" i="183"/>
  <c r="I76" i="183"/>
  <c r="G76" i="183"/>
  <c r="K76" i="183"/>
  <c r="D45" i="183"/>
  <c r="I42" i="183"/>
  <c r="I45" i="183" s="1"/>
  <c r="R42" i="183"/>
  <c r="I94" i="183"/>
  <c r="K94" i="183"/>
  <c r="L94" i="183"/>
  <c r="J94" i="183"/>
  <c r="F94" i="183"/>
  <c r="H94" i="183"/>
  <c r="G94" i="183"/>
  <c r="F80" i="183"/>
  <c r="F84" i="183" s="1"/>
  <c r="D84" i="183"/>
  <c r="L52" i="183"/>
  <c r="F52" i="183"/>
  <c r="G52" i="183"/>
  <c r="M52" i="183" s="1"/>
  <c r="H52" i="183"/>
  <c r="I52" i="183"/>
  <c r="K52" i="183"/>
  <c r="J52" i="183"/>
  <c r="M8" i="183"/>
  <c r="G8" i="183"/>
  <c r="L8" i="183"/>
  <c r="K8" i="183"/>
  <c r="F8" i="183"/>
  <c r="J8" i="183"/>
  <c r="P8" i="183"/>
  <c r="I8" i="183"/>
  <c r="N8" i="183"/>
  <c r="O8" i="183"/>
  <c r="H8" i="183"/>
  <c r="Q8" i="183" s="1"/>
  <c r="J75" i="183"/>
  <c r="I75" i="183"/>
  <c r="H75" i="183"/>
  <c r="G75" i="183"/>
  <c r="F75" i="183"/>
  <c r="M75" i="183" s="1"/>
  <c r="K75" i="183"/>
  <c r="L75" i="183"/>
  <c r="O4" i="183"/>
  <c r="I4" i="183"/>
  <c r="K4" i="183"/>
  <c r="J4" i="183"/>
  <c r="P4" i="183"/>
  <c r="H4" i="183"/>
  <c r="N4" i="183"/>
  <c r="R4" i="183" s="1"/>
  <c r="G4" i="183"/>
  <c r="M4" i="183"/>
  <c r="Q4" i="183" s="1"/>
  <c r="F4" i="183"/>
  <c r="L4" i="183"/>
  <c r="L44" i="183"/>
  <c r="L45" i="183" s="1"/>
  <c r="M29" i="183"/>
  <c r="G29" i="183"/>
  <c r="Q29" i="183" s="1"/>
  <c r="K29" i="183"/>
  <c r="J29" i="183"/>
  <c r="N29" i="183"/>
  <c r="L29" i="183"/>
  <c r="O29" i="183"/>
  <c r="I29" i="183"/>
  <c r="H29" i="183"/>
  <c r="P29" i="183"/>
  <c r="F29" i="183"/>
  <c r="K3" i="183"/>
  <c r="J3" i="183"/>
  <c r="P3" i="183"/>
  <c r="I3" i="183"/>
  <c r="O3" i="183"/>
  <c r="H3" i="183"/>
  <c r="L3" i="183"/>
  <c r="N3" i="183"/>
  <c r="G3" i="183"/>
  <c r="Q3" i="183" s="1"/>
  <c r="D25" i="183"/>
  <c r="M3" i="183"/>
  <c r="F3" i="183"/>
  <c r="P57" i="183"/>
  <c r="J57" i="183"/>
  <c r="I57" i="183"/>
  <c r="N57" i="183"/>
  <c r="F57" i="183"/>
  <c r="M57" i="183"/>
  <c r="H57" i="183"/>
  <c r="G57" i="183"/>
  <c r="Q57" i="183" s="1"/>
  <c r="O57" i="183"/>
  <c r="L57" i="183"/>
  <c r="K57" i="183"/>
  <c r="K12" i="183"/>
  <c r="J12" i="183"/>
  <c r="I12" i="183"/>
  <c r="H12" i="183"/>
  <c r="L12" i="183"/>
  <c r="G12" i="183"/>
  <c r="R12" i="183" s="1"/>
  <c r="N12" i="183"/>
  <c r="F12" i="183"/>
  <c r="O12" i="183" s="1"/>
  <c r="M12" i="183"/>
  <c r="G67" i="183"/>
  <c r="I67" i="183"/>
  <c r="L67" i="183"/>
  <c r="K67" i="183"/>
  <c r="J67" i="183"/>
  <c r="H67" i="183"/>
  <c r="F67" i="183"/>
  <c r="M67" i="183" s="1"/>
  <c r="K27" i="183"/>
  <c r="J27" i="183"/>
  <c r="P27" i="183"/>
  <c r="I27" i="183"/>
  <c r="H27" i="183"/>
  <c r="G27" i="183"/>
  <c r="O27" i="183"/>
  <c r="F27" i="183"/>
  <c r="L27" i="183"/>
  <c r="N27" i="183"/>
  <c r="M27" i="183"/>
  <c r="K66" i="183"/>
  <c r="L66" i="183"/>
  <c r="G66" i="183"/>
  <c r="F66" i="183"/>
  <c r="H66" i="183"/>
  <c r="J66" i="183"/>
  <c r="I66" i="183"/>
  <c r="F36" i="183"/>
  <c r="L36" i="183" s="1"/>
  <c r="P32" i="183"/>
  <c r="J32" i="183"/>
  <c r="I32" i="183"/>
  <c r="O32" i="183"/>
  <c r="G32" i="183"/>
  <c r="Q32" i="183" s="1"/>
  <c r="N32" i="183"/>
  <c r="F32" i="183"/>
  <c r="H32" i="183"/>
  <c r="M32" i="183"/>
  <c r="L32" i="183"/>
  <c r="K32" i="183"/>
  <c r="F91" i="183"/>
  <c r="L91" i="183" s="1"/>
  <c r="D71" i="183"/>
  <c r="L49" i="183"/>
  <c r="F49" i="183"/>
  <c r="H49" i="183"/>
  <c r="K49" i="183"/>
  <c r="J49" i="183"/>
  <c r="I49" i="183"/>
  <c r="G49" i="183"/>
  <c r="M5" i="183"/>
  <c r="G5" i="183"/>
  <c r="K5" i="183"/>
  <c r="J5" i="183"/>
  <c r="L5" i="183"/>
  <c r="P5" i="183"/>
  <c r="I5" i="183"/>
  <c r="O5" i="183"/>
  <c r="H5" i="183"/>
  <c r="N5" i="183"/>
  <c r="F5" i="183"/>
  <c r="Q5" i="183" s="1"/>
  <c r="L24" i="183"/>
  <c r="R24" i="183" s="1"/>
  <c r="F24" i="183"/>
  <c r="O7" i="183"/>
  <c r="I7" i="183"/>
  <c r="L7" i="183"/>
  <c r="K7" i="183"/>
  <c r="F7" i="183"/>
  <c r="Q7" i="183" s="1"/>
  <c r="J7" i="183"/>
  <c r="P7" i="183"/>
  <c r="H7" i="183"/>
  <c r="R7" i="183" s="1"/>
  <c r="N7" i="183"/>
  <c r="G7" i="183"/>
  <c r="M7" i="183"/>
  <c r="L59" i="183"/>
  <c r="F59" i="183"/>
  <c r="J59" i="183"/>
  <c r="M59" i="183"/>
  <c r="K59" i="183"/>
  <c r="G59" i="183"/>
  <c r="P59" i="183"/>
  <c r="O59" i="183"/>
  <c r="N59" i="183"/>
  <c r="I59" i="183"/>
  <c r="H59" i="183"/>
  <c r="L73" i="183"/>
  <c r="F73" i="183"/>
  <c r="M73" i="183" s="1"/>
  <c r="H73" i="183"/>
  <c r="K73" i="183"/>
  <c r="K77" i="183" s="1"/>
  <c r="J73" i="183"/>
  <c r="I73" i="183"/>
  <c r="G73" i="183"/>
  <c r="G77" i="183" s="1"/>
  <c r="M17" i="183"/>
  <c r="G17" i="183"/>
  <c r="K17" i="183"/>
  <c r="J17" i="183"/>
  <c r="I17" i="183"/>
  <c r="L17" i="183"/>
  <c r="H17" i="183"/>
  <c r="P17" i="183"/>
  <c r="F17" i="183"/>
  <c r="O17" i="183"/>
  <c r="N17" i="183"/>
  <c r="F69" i="183"/>
  <c r="R69" i="183"/>
  <c r="K6" i="183"/>
  <c r="R6" i="183" s="1"/>
  <c r="L6" i="183"/>
  <c r="J6" i="183"/>
  <c r="P6" i="183"/>
  <c r="I6" i="183"/>
  <c r="O6" i="183"/>
  <c r="H6" i="183"/>
  <c r="M6" i="183"/>
  <c r="N6" i="183"/>
  <c r="G6" i="183"/>
  <c r="F6" i="183"/>
  <c r="Q6" i="183" s="1"/>
  <c r="F61" i="183"/>
  <c r="R61" i="183" s="1"/>
  <c r="K13" i="183"/>
  <c r="P13" i="183"/>
  <c r="J13" i="183"/>
  <c r="O13" i="183"/>
  <c r="G13" i="183"/>
  <c r="N13" i="183"/>
  <c r="F13" i="183"/>
  <c r="M13" i="183"/>
  <c r="L13" i="183"/>
  <c r="H13" i="183"/>
  <c r="Q13" i="183" s="1"/>
  <c r="I13" i="183"/>
  <c r="H78" i="183"/>
  <c r="N78" i="183"/>
  <c r="R78" i="183" s="1"/>
  <c r="Q30" i="183"/>
  <c r="K30" i="183"/>
  <c r="L30" i="183"/>
  <c r="J30" i="183"/>
  <c r="I30" i="183"/>
  <c r="H30" i="183"/>
  <c r="M30" i="183"/>
  <c r="P30" i="183"/>
  <c r="G30" i="183"/>
  <c r="O30" i="183"/>
  <c r="F30" i="183"/>
  <c r="R30" i="183" s="1"/>
  <c r="N30" i="183"/>
  <c r="D88" i="183"/>
  <c r="F89" i="183"/>
  <c r="L89" i="183" s="1"/>
  <c r="L62" i="183"/>
  <c r="F62" i="183"/>
  <c r="N62" i="183"/>
  <c r="G62" i="183"/>
  <c r="K62" i="183"/>
  <c r="J62" i="183"/>
  <c r="Q62" i="183"/>
  <c r="I62" i="183"/>
  <c r="P62" i="183"/>
  <c r="O62" i="183"/>
  <c r="M62" i="183"/>
  <c r="H62" i="183"/>
  <c r="R62" i="183" s="1"/>
  <c r="F11" i="183"/>
  <c r="R11" i="183" s="1"/>
  <c r="F46" i="183"/>
  <c r="F47" i="183" s="1"/>
  <c r="D47" i="183"/>
  <c r="N46" i="183"/>
  <c r="N47" i="183" s="1"/>
  <c r="J46" i="183"/>
  <c r="J47" i="183" s="1"/>
  <c r="H68" i="183"/>
  <c r="R68" i="183" s="1"/>
  <c r="F83" i="183"/>
  <c r="R83" i="183" s="1"/>
  <c r="N58" i="183"/>
  <c r="H58" i="183"/>
  <c r="J58" i="183"/>
  <c r="I58" i="183"/>
  <c r="P58" i="183"/>
  <c r="G58" i="183"/>
  <c r="F58" i="183"/>
  <c r="O58" i="183"/>
  <c r="M58" i="183"/>
  <c r="K58" i="183"/>
  <c r="L58" i="183"/>
  <c r="L56" i="183"/>
  <c r="F56" i="183"/>
  <c r="P56" i="183"/>
  <c r="I56" i="183"/>
  <c r="K56" i="183"/>
  <c r="J56" i="183"/>
  <c r="H56" i="183"/>
  <c r="Q56" i="183" s="1"/>
  <c r="G56" i="183"/>
  <c r="M56" i="183"/>
  <c r="O56" i="183"/>
  <c r="N56" i="183"/>
  <c r="P10" i="183"/>
  <c r="J10" i="183"/>
  <c r="O10" i="183"/>
  <c r="I10" i="183"/>
  <c r="H10" i="183"/>
  <c r="G10" i="183"/>
  <c r="N10" i="183"/>
  <c r="F10" i="183"/>
  <c r="M10" i="183"/>
  <c r="L10" i="183"/>
  <c r="K10" i="183"/>
  <c r="Q10" i="183" s="1"/>
  <c r="O14" i="183"/>
  <c r="I14" i="183"/>
  <c r="N14" i="183"/>
  <c r="H14" i="183"/>
  <c r="R14" i="183" s="1"/>
  <c r="K14" i="183"/>
  <c r="J14" i="183"/>
  <c r="G14" i="183"/>
  <c r="Q14" i="183" s="1"/>
  <c r="P14" i="183"/>
  <c r="F14" i="183"/>
  <c r="L14" i="183"/>
  <c r="M14" i="183"/>
  <c r="I65" i="183"/>
  <c r="G65" i="183"/>
  <c r="H65" i="183"/>
  <c r="F65" i="183"/>
  <c r="M65" i="183" s="1"/>
  <c r="L65" i="183"/>
  <c r="K65" i="183"/>
  <c r="J65" i="183"/>
  <c r="L9" i="183"/>
  <c r="K9" i="183"/>
  <c r="N9" i="183"/>
  <c r="F9" i="183"/>
  <c r="Q9" i="183" s="1"/>
  <c r="M9" i="183"/>
  <c r="O9" i="183"/>
  <c r="J9" i="183"/>
  <c r="G9" i="183"/>
  <c r="I9" i="183"/>
  <c r="P9" i="183"/>
  <c r="H9" i="183"/>
  <c r="N63" i="183"/>
  <c r="R63" i="183" s="1"/>
  <c r="F63" i="183"/>
  <c r="L31" i="183"/>
  <c r="P31" i="183"/>
  <c r="I31" i="183"/>
  <c r="M31" i="183"/>
  <c r="K31" i="183"/>
  <c r="G31" i="183"/>
  <c r="R31" i="183" s="1"/>
  <c r="Q31" i="183"/>
  <c r="F31" i="183"/>
  <c r="H31" i="183"/>
  <c r="O31" i="183"/>
  <c r="N31" i="183"/>
  <c r="J31" i="183"/>
  <c r="R81" i="183"/>
  <c r="F81" i="183"/>
  <c r="H50" i="183"/>
  <c r="L50" i="183"/>
  <c r="J50" i="183"/>
  <c r="I50" i="183"/>
  <c r="K50" i="183"/>
  <c r="G50" i="183"/>
  <c r="F50" i="183"/>
  <c r="M50" i="183" s="1"/>
  <c r="Q92" i="183"/>
  <c r="L92" i="183" s="1"/>
  <c r="R92" i="183" s="1"/>
  <c r="F80" i="182"/>
  <c r="R80" i="182" s="1"/>
  <c r="D84" i="182"/>
  <c r="J73" i="182"/>
  <c r="J77" i="182" s="1"/>
  <c r="I73" i="182"/>
  <c r="L73" i="182"/>
  <c r="F73" i="182"/>
  <c r="K73" i="182"/>
  <c r="H73" i="182"/>
  <c r="G73" i="182"/>
  <c r="L13" i="182"/>
  <c r="F13" i="182"/>
  <c r="K13" i="182"/>
  <c r="J13" i="182"/>
  <c r="I13" i="182"/>
  <c r="H13" i="182"/>
  <c r="N13" i="182"/>
  <c r="P13" i="182"/>
  <c r="Q13" i="182" s="1"/>
  <c r="M13" i="182"/>
  <c r="O13" i="182"/>
  <c r="G13" i="182"/>
  <c r="G65" i="182"/>
  <c r="L65" i="182"/>
  <c r="F65" i="182"/>
  <c r="M65" i="182" s="1"/>
  <c r="I65" i="182"/>
  <c r="H65" i="182"/>
  <c r="K65" i="182"/>
  <c r="J65" i="182"/>
  <c r="K10" i="182"/>
  <c r="P10" i="182"/>
  <c r="J10" i="182"/>
  <c r="M10" i="182"/>
  <c r="L10" i="182"/>
  <c r="O10" i="182"/>
  <c r="G10" i="182"/>
  <c r="Q10" i="182" s="1"/>
  <c r="R10" i="182" s="1"/>
  <c r="N10" i="182"/>
  <c r="F10" i="182"/>
  <c r="I10" i="182"/>
  <c r="H10" i="182"/>
  <c r="L55" i="182"/>
  <c r="F55" i="182"/>
  <c r="K55" i="182"/>
  <c r="N55" i="182"/>
  <c r="H55" i="182"/>
  <c r="Q55" i="182" s="1"/>
  <c r="G55" i="182"/>
  <c r="P55" i="182"/>
  <c r="J55" i="182"/>
  <c r="I55" i="182"/>
  <c r="O55" i="182"/>
  <c r="M55" i="182"/>
  <c r="H90" i="182"/>
  <c r="F64" i="182"/>
  <c r="R64" i="182" s="1"/>
  <c r="F83" i="182"/>
  <c r="R83" i="182" s="1"/>
  <c r="J46" i="182"/>
  <c r="J47" i="182" s="1"/>
  <c r="F46" i="182"/>
  <c r="F47" i="182" s="1"/>
  <c r="N46" i="182"/>
  <c r="N47" i="182" s="1"/>
  <c r="D47" i="182"/>
  <c r="D77" i="182"/>
  <c r="F72" i="182"/>
  <c r="F24" i="182"/>
  <c r="L24" i="182" s="1"/>
  <c r="R24" i="182" s="1"/>
  <c r="F70" i="182"/>
  <c r="L70" i="182" s="1"/>
  <c r="R70" i="182" s="1"/>
  <c r="J52" i="182"/>
  <c r="I52" i="182"/>
  <c r="L52" i="182"/>
  <c r="F52" i="182"/>
  <c r="H52" i="182"/>
  <c r="G52" i="182"/>
  <c r="K52" i="182"/>
  <c r="F43" i="182"/>
  <c r="F45" i="182" s="1"/>
  <c r="L33" i="182"/>
  <c r="F33" i="182"/>
  <c r="Q33" i="182" s="1"/>
  <c r="K33" i="182"/>
  <c r="N33" i="182"/>
  <c r="H33" i="182"/>
  <c r="M33" i="182"/>
  <c r="J33" i="182"/>
  <c r="I33" i="182"/>
  <c r="G33" i="182"/>
  <c r="P33" i="182"/>
  <c r="O33" i="182"/>
  <c r="L58" i="182"/>
  <c r="F58" i="182"/>
  <c r="K58" i="182"/>
  <c r="N58" i="182"/>
  <c r="H58" i="182"/>
  <c r="M58" i="182"/>
  <c r="J58" i="182"/>
  <c r="I58" i="182"/>
  <c r="P58" i="182"/>
  <c r="O58" i="182"/>
  <c r="G58" i="182"/>
  <c r="Q58" i="182" s="1"/>
  <c r="P59" i="182"/>
  <c r="J59" i="182"/>
  <c r="O59" i="182"/>
  <c r="I59" i="182"/>
  <c r="L59" i="182"/>
  <c r="F59" i="182"/>
  <c r="R59" i="182" s="1"/>
  <c r="K59" i="182"/>
  <c r="H59" i="182"/>
  <c r="G59" i="182"/>
  <c r="Q59" i="182" s="1"/>
  <c r="N59" i="182"/>
  <c r="M59" i="182"/>
  <c r="O5" i="182"/>
  <c r="I5" i="182"/>
  <c r="N5" i="182"/>
  <c r="H5" i="182"/>
  <c r="K5" i="182"/>
  <c r="G5" i="182"/>
  <c r="J5" i="182"/>
  <c r="M5" i="182"/>
  <c r="Q5" i="182" s="1"/>
  <c r="L5" i="182"/>
  <c r="P5" i="182"/>
  <c r="F5" i="182"/>
  <c r="R5" i="182" s="1"/>
  <c r="H75" i="182"/>
  <c r="G75" i="182"/>
  <c r="J75" i="182"/>
  <c r="L75" i="182"/>
  <c r="I75" i="182"/>
  <c r="F75" i="182"/>
  <c r="K75" i="182"/>
  <c r="P3" i="182"/>
  <c r="J3" i="182"/>
  <c r="O3" i="182"/>
  <c r="I3" i="182"/>
  <c r="L3" i="182"/>
  <c r="F3" i="182"/>
  <c r="H3" i="182"/>
  <c r="K3" i="182"/>
  <c r="N3" i="182"/>
  <c r="N25" i="182" s="1"/>
  <c r="M3" i="182"/>
  <c r="G3" i="182"/>
  <c r="D25" i="182"/>
  <c r="N54" i="182"/>
  <c r="H54" i="182"/>
  <c r="M54" i="182"/>
  <c r="G54" i="182"/>
  <c r="P54" i="182"/>
  <c r="J54" i="182"/>
  <c r="I54" i="182"/>
  <c r="F54" i="182"/>
  <c r="L54" i="182"/>
  <c r="K54" i="182"/>
  <c r="O54" i="182"/>
  <c r="I66" i="182"/>
  <c r="H66" i="182"/>
  <c r="K66" i="182"/>
  <c r="J66" i="182"/>
  <c r="G66" i="182"/>
  <c r="M66" i="182" s="1"/>
  <c r="L66" i="182"/>
  <c r="R66" i="182" s="1"/>
  <c r="F66" i="182"/>
  <c r="L74" i="182"/>
  <c r="F74" i="182"/>
  <c r="K74" i="182"/>
  <c r="H74" i="182"/>
  <c r="J74" i="182"/>
  <c r="I74" i="182"/>
  <c r="G74" i="182"/>
  <c r="M9" i="182"/>
  <c r="G9" i="182"/>
  <c r="Q9" i="182" s="1"/>
  <c r="L9" i="182"/>
  <c r="F9" i="182"/>
  <c r="R9" i="182" s="1"/>
  <c r="I9" i="182"/>
  <c r="O9" i="182"/>
  <c r="P9" i="182"/>
  <c r="H9" i="182"/>
  <c r="K9" i="182"/>
  <c r="J9" i="182"/>
  <c r="N9" i="182"/>
  <c r="R17" i="182"/>
  <c r="O8" i="182"/>
  <c r="I8" i="182"/>
  <c r="N8" i="182"/>
  <c r="H8" i="182"/>
  <c r="M8" i="182"/>
  <c r="L8" i="182"/>
  <c r="R8" i="182" s="1"/>
  <c r="G8" i="182"/>
  <c r="K8" i="182"/>
  <c r="P8" i="182"/>
  <c r="F8" i="182"/>
  <c r="Q8" i="182" s="1"/>
  <c r="J8" i="182"/>
  <c r="L27" i="182"/>
  <c r="F27" i="182"/>
  <c r="Q27" i="182" s="1"/>
  <c r="K27" i="182"/>
  <c r="J27" i="182"/>
  <c r="I27" i="182"/>
  <c r="P27" i="182"/>
  <c r="N27" i="182"/>
  <c r="M27" i="182"/>
  <c r="H27" i="182"/>
  <c r="G27" i="182"/>
  <c r="O27" i="182"/>
  <c r="M96" i="182"/>
  <c r="R96" i="182" s="1"/>
  <c r="H96" i="182"/>
  <c r="P62" i="182"/>
  <c r="J62" i="182"/>
  <c r="O62" i="182"/>
  <c r="I62" i="182"/>
  <c r="L62" i="182"/>
  <c r="F62" i="182"/>
  <c r="N62" i="182"/>
  <c r="H62" i="182"/>
  <c r="G62" i="182"/>
  <c r="M62" i="182"/>
  <c r="K62" i="182"/>
  <c r="D88" i="182"/>
  <c r="F89" i="182"/>
  <c r="L89" i="182" s="1"/>
  <c r="L44" i="182"/>
  <c r="L45" i="182" s="1"/>
  <c r="R44" i="182"/>
  <c r="P28" i="182"/>
  <c r="J28" i="182"/>
  <c r="O28" i="182"/>
  <c r="I28" i="182"/>
  <c r="N28" i="182"/>
  <c r="Q28" i="182" s="1"/>
  <c r="F28" i="182"/>
  <c r="R28" i="182" s="1"/>
  <c r="L28" i="182"/>
  <c r="M28" i="182"/>
  <c r="H28" i="182"/>
  <c r="G28" i="182"/>
  <c r="K28" i="182"/>
  <c r="R68" i="182"/>
  <c r="H68" i="182"/>
  <c r="N57" i="182"/>
  <c r="H57" i="182"/>
  <c r="Q57" i="182" s="1"/>
  <c r="M57" i="182"/>
  <c r="G57" i="182"/>
  <c r="P57" i="182"/>
  <c r="J57" i="182"/>
  <c r="O57" i="182"/>
  <c r="L57" i="182"/>
  <c r="K57" i="182"/>
  <c r="F57" i="182"/>
  <c r="I57" i="182"/>
  <c r="P56" i="182"/>
  <c r="J56" i="182"/>
  <c r="O56" i="182"/>
  <c r="I56" i="182"/>
  <c r="L56" i="182"/>
  <c r="F56" i="182"/>
  <c r="N56" i="182"/>
  <c r="M56" i="182"/>
  <c r="K56" i="182"/>
  <c r="H56" i="182"/>
  <c r="G56" i="182"/>
  <c r="I42" i="182"/>
  <c r="I45" i="182" s="1"/>
  <c r="D45" i="182"/>
  <c r="R42" i="182"/>
  <c r="N32" i="182"/>
  <c r="H32" i="182"/>
  <c r="M32" i="182"/>
  <c r="G32" i="182"/>
  <c r="P32" i="182"/>
  <c r="J32" i="182"/>
  <c r="O32" i="182"/>
  <c r="L32" i="182"/>
  <c r="F32" i="182"/>
  <c r="Q32" i="182" s="1"/>
  <c r="K32" i="182"/>
  <c r="I32" i="182"/>
  <c r="M6" i="182"/>
  <c r="G6" i="182"/>
  <c r="R6" i="182" s="1"/>
  <c r="L6" i="182"/>
  <c r="F6" i="182"/>
  <c r="O6" i="182"/>
  <c r="N6" i="182"/>
  <c r="Q6" i="182"/>
  <c r="I6" i="182"/>
  <c r="P6" i="182"/>
  <c r="H6" i="182"/>
  <c r="K6" i="182"/>
  <c r="J6" i="182"/>
  <c r="L30" i="182"/>
  <c r="F30" i="182"/>
  <c r="Q30" i="182" s="1"/>
  <c r="K30" i="182"/>
  <c r="N30" i="182"/>
  <c r="J30" i="182"/>
  <c r="M30" i="182"/>
  <c r="P30" i="182"/>
  <c r="H30" i="182"/>
  <c r="O30" i="182"/>
  <c r="G30" i="182"/>
  <c r="I30" i="182"/>
  <c r="K4" i="182"/>
  <c r="P4" i="182"/>
  <c r="I4" i="182"/>
  <c r="O4" i="182"/>
  <c r="H4" i="182"/>
  <c r="L4" i="182"/>
  <c r="N4" i="182"/>
  <c r="G4" i="182"/>
  <c r="J4" i="182"/>
  <c r="M4" i="182"/>
  <c r="F4" i="182"/>
  <c r="J76" i="182"/>
  <c r="I76" i="182"/>
  <c r="L76" i="182"/>
  <c r="F76" i="182"/>
  <c r="M76" i="182" s="1"/>
  <c r="R76" i="182" s="1"/>
  <c r="H76" i="182"/>
  <c r="G76" i="182"/>
  <c r="K76" i="182"/>
  <c r="Q92" i="182"/>
  <c r="L92" i="182" s="1"/>
  <c r="R92" i="182" s="1"/>
  <c r="L50" i="182"/>
  <c r="F50" i="182"/>
  <c r="K50" i="182"/>
  <c r="H50" i="182"/>
  <c r="J50" i="182"/>
  <c r="I50" i="182"/>
  <c r="G50" i="182"/>
  <c r="P16" i="182"/>
  <c r="J16" i="182"/>
  <c r="O16" i="182"/>
  <c r="I16" i="182"/>
  <c r="N16" i="182"/>
  <c r="F16" i="182"/>
  <c r="M16" i="182"/>
  <c r="L16" i="182"/>
  <c r="H16" i="182"/>
  <c r="G16" i="182"/>
  <c r="Q16" i="182" s="1"/>
  <c r="K16" i="182"/>
  <c r="R11" i="182"/>
  <c r="F11" i="182"/>
  <c r="H51" i="182"/>
  <c r="G51" i="182"/>
  <c r="J51" i="182"/>
  <c r="L51" i="182"/>
  <c r="K51" i="182"/>
  <c r="F51" i="182"/>
  <c r="M51" i="182" s="1"/>
  <c r="I51" i="182"/>
  <c r="D37" i="182"/>
  <c r="N26" i="182"/>
  <c r="N37" i="182" s="1"/>
  <c r="F26" i="182"/>
  <c r="M26" i="182"/>
  <c r="P26" i="182"/>
  <c r="K26" i="182"/>
  <c r="O26" i="182"/>
  <c r="I26" i="182"/>
  <c r="H26" i="182"/>
  <c r="J26" i="182"/>
  <c r="F81" i="182"/>
  <c r="R81" i="182" s="1"/>
  <c r="L12" i="182"/>
  <c r="F12" i="182"/>
  <c r="O12" i="182" s="1"/>
  <c r="K12" i="182"/>
  <c r="N12" i="182"/>
  <c r="M12" i="182"/>
  <c r="J12" i="182"/>
  <c r="H12" i="182"/>
  <c r="G12" i="182"/>
  <c r="I12" i="182"/>
  <c r="R61" i="182"/>
  <c r="F61" i="182"/>
  <c r="K7" i="182"/>
  <c r="P7" i="182"/>
  <c r="J7" i="182"/>
  <c r="I7" i="182"/>
  <c r="Q7" i="182" s="1"/>
  <c r="O7" i="182"/>
  <c r="H7" i="182"/>
  <c r="M7" i="182"/>
  <c r="G7" i="182"/>
  <c r="L7" i="182"/>
  <c r="F7" i="182"/>
  <c r="N7" i="182"/>
  <c r="F91" i="182"/>
  <c r="L91" i="182" s="1"/>
  <c r="D94" i="182"/>
  <c r="L53" i="182"/>
  <c r="F53" i="182"/>
  <c r="K53" i="182"/>
  <c r="H53" i="182"/>
  <c r="G53" i="182"/>
  <c r="J53" i="182"/>
  <c r="I53" i="182"/>
  <c r="K67" i="182"/>
  <c r="J67" i="182"/>
  <c r="G67" i="182"/>
  <c r="L67" i="182"/>
  <c r="I67" i="182"/>
  <c r="H67" i="182"/>
  <c r="F67" i="182"/>
  <c r="F69" i="182"/>
  <c r="R69" i="182"/>
  <c r="P14" i="182"/>
  <c r="J14" i="182"/>
  <c r="O14" i="182"/>
  <c r="I14" i="182"/>
  <c r="N14" i="182"/>
  <c r="F14" i="182"/>
  <c r="L14" i="182"/>
  <c r="M14" i="182"/>
  <c r="H14" i="182"/>
  <c r="G14" i="182"/>
  <c r="K14" i="182"/>
  <c r="D95" i="182"/>
  <c r="J49" i="182"/>
  <c r="I49" i="182"/>
  <c r="I71" i="182" s="1"/>
  <c r="D71" i="182"/>
  <c r="L49" i="182"/>
  <c r="F49" i="182"/>
  <c r="K49" i="182"/>
  <c r="H49" i="182"/>
  <c r="G49" i="182"/>
  <c r="G71" i="182" s="1"/>
  <c r="G67" i="181"/>
  <c r="K67" i="181"/>
  <c r="H67" i="181"/>
  <c r="J67" i="181"/>
  <c r="I67" i="181"/>
  <c r="F67" i="181"/>
  <c r="M67" i="181" s="1"/>
  <c r="L67" i="181"/>
  <c r="D94" i="181"/>
  <c r="F81" i="181"/>
  <c r="F84" i="181" s="1"/>
  <c r="R81" i="181"/>
  <c r="L73" i="181"/>
  <c r="F73" i="181"/>
  <c r="J73" i="181"/>
  <c r="K73" i="181"/>
  <c r="K77" i="181" s="1"/>
  <c r="M73" i="181"/>
  <c r="I73" i="181"/>
  <c r="H73" i="181"/>
  <c r="G73" i="181"/>
  <c r="D88" i="179"/>
  <c r="D87" i="179" s="1"/>
  <c r="F87" i="179" s="1"/>
  <c r="L76" i="181"/>
  <c r="F76" i="181"/>
  <c r="M76" i="181" s="1"/>
  <c r="R76" i="181" s="1"/>
  <c r="I76" i="181"/>
  <c r="J76" i="181"/>
  <c r="G76" i="181"/>
  <c r="H76" i="181"/>
  <c r="K76" i="181"/>
  <c r="N55" i="181"/>
  <c r="H55" i="181"/>
  <c r="K55" i="181"/>
  <c r="J55" i="181"/>
  <c r="P55" i="181"/>
  <c r="G55" i="181"/>
  <c r="I55" i="181"/>
  <c r="M55" i="181"/>
  <c r="F55" i="181"/>
  <c r="R55" i="181" s="1"/>
  <c r="Q55" i="181"/>
  <c r="O55" i="181"/>
  <c r="L55" i="181"/>
  <c r="M10" i="181"/>
  <c r="G10" i="181"/>
  <c r="K10" i="181"/>
  <c r="L10" i="181"/>
  <c r="J10" i="181"/>
  <c r="I10" i="181"/>
  <c r="P10" i="181"/>
  <c r="H10" i="181"/>
  <c r="Q10" i="181" s="1"/>
  <c r="O10" i="181"/>
  <c r="N10" i="181"/>
  <c r="F10" i="181"/>
  <c r="K95" i="181"/>
  <c r="M95" i="181"/>
  <c r="G95" i="181"/>
  <c r="I95" i="181"/>
  <c r="N95" i="181"/>
  <c r="J95" i="181"/>
  <c r="F95" i="181"/>
  <c r="L95" i="181"/>
  <c r="P95" i="181"/>
  <c r="O95" i="181"/>
  <c r="H95" i="181"/>
  <c r="L44" i="181"/>
  <c r="L45" i="181" s="1"/>
  <c r="R44" i="181"/>
  <c r="F64" i="181"/>
  <c r="R64" i="181"/>
  <c r="F43" i="181"/>
  <c r="F45" i="181" s="1"/>
  <c r="H90" i="181"/>
  <c r="H50" i="181"/>
  <c r="G50" i="181"/>
  <c r="L50" i="181"/>
  <c r="J50" i="181"/>
  <c r="M50" i="181" s="1"/>
  <c r="K50" i="181"/>
  <c r="I50" i="181"/>
  <c r="F50" i="181"/>
  <c r="O9" i="181"/>
  <c r="M9" i="181"/>
  <c r="G9" i="181"/>
  <c r="I9" i="181"/>
  <c r="P9" i="181"/>
  <c r="H9" i="181"/>
  <c r="Q9" i="181" s="1"/>
  <c r="N9" i="181"/>
  <c r="F9" i="181"/>
  <c r="L9" i="181"/>
  <c r="J9" i="181"/>
  <c r="K9" i="181"/>
  <c r="D45" i="181"/>
  <c r="D84" i="181"/>
  <c r="L62" i="181"/>
  <c r="F62" i="181"/>
  <c r="R62" i="181" s="1"/>
  <c r="P62" i="181"/>
  <c r="I62" i="181"/>
  <c r="N62" i="181"/>
  <c r="K62" i="181"/>
  <c r="M62" i="181"/>
  <c r="J62" i="181"/>
  <c r="H62" i="181"/>
  <c r="Q62" i="181" s="1"/>
  <c r="G62" i="181"/>
  <c r="O62" i="181"/>
  <c r="F91" i="181"/>
  <c r="L91" i="181" s="1"/>
  <c r="R91" i="181" s="1"/>
  <c r="K7" i="181"/>
  <c r="O7" i="181"/>
  <c r="H7" i="181"/>
  <c r="N7" i="181"/>
  <c r="G7" i="181"/>
  <c r="M7" i="181"/>
  <c r="Q7" i="181" s="1"/>
  <c r="R7" i="181" s="1"/>
  <c r="F7" i="181"/>
  <c r="L7" i="181"/>
  <c r="J7" i="181"/>
  <c r="I7" i="181"/>
  <c r="P7" i="181"/>
  <c r="F61" i="181"/>
  <c r="R61" i="181" s="1"/>
  <c r="F63" i="181"/>
  <c r="R63" i="181" s="1"/>
  <c r="N63" i="181"/>
  <c r="I65" i="181"/>
  <c r="R65" i="181" s="1"/>
  <c r="J65" i="181"/>
  <c r="K65" i="181"/>
  <c r="G65" i="181"/>
  <c r="H65" i="181"/>
  <c r="M65" i="181"/>
  <c r="L65" i="181"/>
  <c r="F65" i="181"/>
  <c r="F70" i="181"/>
  <c r="R70" i="181" s="1"/>
  <c r="L70" i="181"/>
  <c r="M27" i="181"/>
  <c r="G27" i="181"/>
  <c r="J27" i="181"/>
  <c r="O27" i="181"/>
  <c r="H27" i="181"/>
  <c r="I27" i="181"/>
  <c r="F27" i="181"/>
  <c r="P27" i="181"/>
  <c r="N27" i="181"/>
  <c r="L27" i="181"/>
  <c r="K27" i="181"/>
  <c r="O26" i="181"/>
  <c r="H26" i="181"/>
  <c r="I26" i="181"/>
  <c r="N26" i="181"/>
  <c r="K26" i="181"/>
  <c r="J26" i="181"/>
  <c r="F26" i="181"/>
  <c r="D37" i="181"/>
  <c r="P26" i="181"/>
  <c r="M26" i="181"/>
  <c r="R11" i="181"/>
  <c r="F11" i="181"/>
  <c r="K28" i="181"/>
  <c r="J28" i="181"/>
  <c r="O28" i="181"/>
  <c r="H28" i="181"/>
  <c r="P28" i="181"/>
  <c r="F28" i="181"/>
  <c r="Q28" i="181" s="1"/>
  <c r="N28" i="181"/>
  <c r="M28" i="181"/>
  <c r="L28" i="181"/>
  <c r="G28" i="181"/>
  <c r="I28" i="181"/>
  <c r="J51" i="181"/>
  <c r="L51" i="181"/>
  <c r="K51" i="181"/>
  <c r="H51" i="181"/>
  <c r="F51" i="181"/>
  <c r="I51" i="181"/>
  <c r="G51" i="181"/>
  <c r="M51" i="181" s="1"/>
  <c r="F69" i="181"/>
  <c r="R69" i="181" s="1"/>
  <c r="K66" i="181"/>
  <c r="G66" i="181"/>
  <c r="I66" i="181"/>
  <c r="F66" i="181"/>
  <c r="H66" i="181"/>
  <c r="L66" i="181"/>
  <c r="J66" i="181"/>
  <c r="N46" i="181"/>
  <c r="N47" i="181" s="1"/>
  <c r="F46" i="181"/>
  <c r="F47" i="181" s="1"/>
  <c r="D47" i="181"/>
  <c r="J46" i="181"/>
  <c r="J47" i="181" s="1"/>
  <c r="O8" i="181"/>
  <c r="I8" i="181"/>
  <c r="P8" i="181"/>
  <c r="H8" i="181"/>
  <c r="N8" i="181"/>
  <c r="G8" i="181"/>
  <c r="M8" i="181"/>
  <c r="F8" i="181"/>
  <c r="L8" i="181"/>
  <c r="K8" i="181"/>
  <c r="J8" i="181"/>
  <c r="Q29" i="181"/>
  <c r="N33" i="181"/>
  <c r="H33" i="181"/>
  <c r="L33" i="181"/>
  <c r="Q33" i="181" s="1"/>
  <c r="J33" i="181"/>
  <c r="P33" i="181"/>
  <c r="G33" i="181"/>
  <c r="O33" i="181"/>
  <c r="M33" i="181"/>
  <c r="K33" i="181"/>
  <c r="F33" i="181"/>
  <c r="I33" i="181"/>
  <c r="F15" i="181"/>
  <c r="F36" i="181"/>
  <c r="R36" i="181" s="1"/>
  <c r="L36" i="181"/>
  <c r="L16" i="181"/>
  <c r="F16" i="181"/>
  <c r="P16" i="181"/>
  <c r="J16" i="181"/>
  <c r="N16" i="181"/>
  <c r="M16" i="181"/>
  <c r="K16" i="181"/>
  <c r="I16" i="181"/>
  <c r="H16" i="181"/>
  <c r="G16" i="181"/>
  <c r="O16" i="181"/>
  <c r="F24" i="181"/>
  <c r="M6" i="181"/>
  <c r="G6" i="181"/>
  <c r="O6" i="181"/>
  <c r="H6" i="181"/>
  <c r="R6" i="181" s="1"/>
  <c r="N6" i="181"/>
  <c r="F6" i="181"/>
  <c r="L6" i="181"/>
  <c r="K6" i="181"/>
  <c r="I6" i="181"/>
  <c r="Q6" i="181"/>
  <c r="P6" i="181"/>
  <c r="J6" i="181"/>
  <c r="H53" i="181"/>
  <c r="F53" i="181"/>
  <c r="I53" i="181"/>
  <c r="G53" i="181"/>
  <c r="K53" i="181"/>
  <c r="L53" i="181"/>
  <c r="J53" i="181"/>
  <c r="D71" i="181"/>
  <c r="L49" i="181"/>
  <c r="F49" i="181"/>
  <c r="J49" i="181"/>
  <c r="K49" i="181"/>
  <c r="H49" i="181"/>
  <c r="R49" i="181" s="1"/>
  <c r="G49" i="181"/>
  <c r="M49" i="181" s="1"/>
  <c r="I49" i="181"/>
  <c r="L31" i="181"/>
  <c r="K31" i="181"/>
  <c r="M31" i="181"/>
  <c r="I31" i="181"/>
  <c r="G31" i="181"/>
  <c r="P31" i="181"/>
  <c r="F31" i="181"/>
  <c r="Q31" i="181" s="1"/>
  <c r="O31" i="181"/>
  <c r="N31" i="181"/>
  <c r="J31" i="181"/>
  <c r="H31" i="181"/>
  <c r="P57" i="181"/>
  <c r="J57" i="181"/>
  <c r="L57" i="181"/>
  <c r="H57" i="181"/>
  <c r="N57" i="181"/>
  <c r="F57" i="181"/>
  <c r="Q57" i="181" s="1"/>
  <c r="G57" i="181"/>
  <c r="K57" i="181"/>
  <c r="O57" i="181"/>
  <c r="M57" i="181"/>
  <c r="I57" i="181"/>
  <c r="J75" i="181"/>
  <c r="L75" i="181"/>
  <c r="K75" i="181"/>
  <c r="H75" i="181"/>
  <c r="F75" i="181"/>
  <c r="M75" i="181" s="1"/>
  <c r="I75" i="181"/>
  <c r="G75" i="181"/>
  <c r="D88" i="181"/>
  <c r="F89" i="181"/>
  <c r="L89" i="181" s="1"/>
  <c r="M30" i="181"/>
  <c r="G30" i="181"/>
  <c r="K30" i="181"/>
  <c r="P30" i="181"/>
  <c r="I30" i="181"/>
  <c r="J30" i="181"/>
  <c r="H30" i="181"/>
  <c r="F30" i="181"/>
  <c r="O30" i="181"/>
  <c r="L30" i="181"/>
  <c r="N30" i="181"/>
  <c r="R29" i="181"/>
  <c r="K4" i="181"/>
  <c r="N4" i="181"/>
  <c r="G4" i="181"/>
  <c r="M4" i="181"/>
  <c r="F4" i="181"/>
  <c r="L4" i="181"/>
  <c r="J4" i="181"/>
  <c r="Q4" i="181" s="1"/>
  <c r="I4" i="181"/>
  <c r="H4" i="181"/>
  <c r="O4" i="181"/>
  <c r="P4" i="181"/>
  <c r="L59" i="181"/>
  <c r="F59" i="181"/>
  <c r="M59" i="181"/>
  <c r="O59" i="181"/>
  <c r="G59" i="181"/>
  <c r="K59" i="181"/>
  <c r="Q59" i="181"/>
  <c r="P59" i="181"/>
  <c r="I59" i="181"/>
  <c r="N59" i="181"/>
  <c r="J59" i="181"/>
  <c r="H59" i="181"/>
  <c r="R59" i="181" s="1"/>
  <c r="F82" i="181"/>
  <c r="R82" i="181" s="1"/>
  <c r="F72" i="181"/>
  <c r="D77" i="181"/>
  <c r="R72" i="181"/>
  <c r="N13" i="181"/>
  <c r="H13" i="181"/>
  <c r="Q13" i="181" s="1"/>
  <c r="L13" i="181"/>
  <c r="F13" i="181"/>
  <c r="J13" i="181"/>
  <c r="I13" i="181"/>
  <c r="P13" i="181"/>
  <c r="G13" i="181"/>
  <c r="O13" i="181"/>
  <c r="M13" i="181"/>
  <c r="K13" i="181"/>
  <c r="L14" i="181"/>
  <c r="F14" i="181"/>
  <c r="P14" i="181"/>
  <c r="J14" i="181"/>
  <c r="N14" i="181"/>
  <c r="M14" i="181"/>
  <c r="K14" i="181"/>
  <c r="I14" i="181"/>
  <c r="G14" i="181"/>
  <c r="Q14" i="181" s="1"/>
  <c r="O14" i="181"/>
  <c r="H14" i="181"/>
  <c r="D25" i="181"/>
  <c r="M3" i="181"/>
  <c r="G3" i="181"/>
  <c r="N3" i="181"/>
  <c r="F3" i="181"/>
  <c r="L3" i="181"/>
  <c r="K3" i="181"/>
  <c r="J3" i="181"/>
  <c r="H3" i="181"/>
  <c r="P3" i="181"/>
  <c r="P25" i="181" s="1"/>
  <c r="O3" i="181"/>
  <c r="I3" i="181"/>
  <c r="O5" i="181"/>
  <c r="I5" i="181"/>
  <c r="N5" i="181"/>
  <c r="G5" i="181"/>
  <c r="R5" i="181" s="1"/>
  <c r="M5" i="181"/>
  <c r="F5" i="181"/>
  <c r="L5" i="181"/>
  <c r="K5" i="181"/>
  <c r="Q5" i="181"/>
  <c r="P5" i="181"/>
  <c r="J5" i="181"/>
  <c r="H5" i="181"/>
  <c r="P54" i="181"/>
  <c r="J54" i="181"/>
  <c r="K54" i="181"/>
  <c r="O54" i="181"/>
  <c r="G54" i="181"/>
  <c r="M54" i="181"/>
  <c r="I54" i="181"/>
  <c r="H54" i="181"/>
  <c r="Q54" i="181" s="1"/>
  <c r="N54" i="181"/>
  <c r="F54" i="181"/>
  <c r="L54" i="181"/>
  <c r="L56" i="181"/>
  <c r="F56" i="181"/>
  <c r="K56" i="181"/>
  <c r="N56" i="181"/>
  <c r="J56" i="181"/>
  <c r="H56" i="181"/>
  <c r="R56" i="181" s="1"/>
  <c r="Q56" i="181"/>
  <c r="G56" i="181"/>
  <c r="M56" i="181"/>
  <c r="P56" i="181"/>
  <c r="O56" i="181"/>
  <c r="I56" i="181"/>
  <c r="P32" i="181"/>
  <c r="J32" i="181"/>
  <c r="L32" i="181"/>
  <c r="O32" i="181"/>
  <c r="G32" i="181"/>
  <c r="Q32" i="181" s="1"/>
  <c r="M32" i="181"/>
  <c r="F32" i="181"/>
  <c r="N32" i="181"/>
  <c r="K32" i="181"/>
  <c r="I32" i="181"/>
  <c r="H32" i="181"/>
  <c r="R32" i="181" s="1"/>
  <c r="N58" i="181"/>
  <c r="H58" i="181"/>
  <c r="L58" i="181"/>
  <c r="K58" i="181"/>
  <c r="I58" i="181"/>
  <c r="Q58" i="181" s="1"/>
  <c r="F58" i="181"/>
  <c r="R58" i="181" s="1"/>
  <c r="J58" i="181"/>
  <c r="P58" i="181"/>
  <c r="O58" i="181"/>
  <c r="M58" i="181"/>
  <c r="G58" i="181"/>
  <c r="H78" i="181"/>
  <c r="N78" i="181"/>
  <c r="R78" i="181" s="1"/>
  <c r="Q92" i="181"/>
  <c r="L92" i="181" s="1"/>
  <c r="R92" i="181" s="1"/>
  <c r="O17" i="181"/>
  <c r="I17" i="181"/>
  <c r="K17" i="181"/>
  <c r="P17" i="181"/>
  <c r="H17" i="181"/>
  <c r="J17" i="181"/>
  <c r="G17" i="181"/>
  <c r="F17" i="181"/>
  <c r="N17" i="181"/>
  <c r="M17" i="181"/>
  <c r="L17" i="181"/>
  <c r="O29" i="180"/>
  <c r="I29" i="180"/>
  <c r="L29" i="180"/>
  <c r="P29" i="180"/>
  <c r="H29" i="180"/>
  <c r="F29" i="180"/>
  <c r="J29" i="180"/>
  <c r="N29" i="180"/>
  <c r="M29" i="180"/>
  <c r="K29" i="180"/>
  <c r="G29" i="180"/>
  <c r="Q29" i="180" s="1"/>
  <c r="K66" i="180"/>
  <c r="G66" i="180"/>
  <c r="J66" i="180"/>
  <c r="F66" i="180"/>
  <c r="I66" i="180"/>
  <c r="H66" i="180"/>
  <c r="L66" i="180"/>
  <c r="F70" i="180"/>
  <c r="R70" i="180"/>
  <c r="L70" i="180"/>
  <c r="L31" i="180"/>
  <c r="K31" i="180"/>
  <c r="N31" i="180"/>
  <c r="F31" i="180"/>
  <c r="Q31" i="180" s="1"/>
  <c r="I31" i="180"/>
  <c r="J31" i="180"/>
  <c r="H31" i="180"/>
  <c r="G31" i="180"/>
  <c r="P31" i="180"/>
  <c r="O31" i="180"/>
  <c r="M31" i="180"/>
  <c r="M65" i="180"/>
  <c r="R65" i="180" s="1"/>
  <c r="K77" i="180"/>
  <c r="R62" i="180"/>
  <c r="M16" i="180"/>
  <c r="G16" i="180"/>
  <c r="P16" i="180"/>
  <c r="J16" i="180"/>
  <c r="H16" i="180"/>
  <c r="K16" i="180"/>
  <c r="O16" i="180"/>
  <c r="F16" i="180"/>
  <c r="N16" i="180"/>
  <c r="L16" i="180"/>
  <c r="Q16" i="180" s="1"/>
  <c r="I16" i="180"/>
  <c r="Q8" i="180"/>
  <c r="N10" i="180"/>
  <c r="H10" i="180"/>
  <c r="K10" i="180"/>
  <c r="O10" i="180"/>
  <c r="F10" i="180"/>
  <c r="I10" i="180"/>
  <c r="M10" i="180"/>
  <c r="Q10" i="180" s="1"/>
  <c r="L10" i="180"/>
  <c r="J10" i="180"/>
  <c r="P10" i="180"/>
  <c r="G10" i="180"/>
  <c r="K95" i="180"/>
  <c r="M95" i="180"/>
  <c r="G95" i="180"/>
  <c r="I95" i="180"/>
  <c r="O95" i="180"/>
  <c r="J95" i="180"/>
  <c r="H95" i="180"/>
  <c r="F95" i="180"/>
  <c r="N95" i="180"/>
  <c r="P95" i="180"/>
  <c r="L95" i="180"/>
  <c r="H50" i="180"/>
  <c r="G50" i="180"/>
  <c r="J50" i="180"/>
  <c r="L50" i="180"/>
  <c r="K50" i="180"/>
  <c r="R50" i="180" s="1"/>
  <c r="I50" i="180"/>
  <c r="F50" i="180"/>
  <c r="M50" i="180" s="1"/>
  <c r="P32" i="180"/>
  <c r="J32" i="180"/>
  <c r="L32" i="180"/>
  <c r="Q32" i="180"/>
  <c r="H32" i="180"/>
  <c r="M32" i="180"/>
  <c r="I32" i="180"/>
  <c r="N32" i="180"/>
  <c r="G32" i="180"/>
  <c r="R32" i="180"/>
  <c r="F32" i="180"/>
  <c r="O32" i="180"/>
  <c r="K32" i="180"/>
  <c r="N58" i="180"/>
  <c r="H58" i="180"/>
  <c r="L58" i="180"/>
  <c r="M58" i="180"/>
  <c r="I58" i="180"/>
  <c r="G58" i="180"/>
  <c r="F58" i="180"/>
  <c r="P58" i="180"/>
  <c r="O58" i="180"/>
  <c r="K58" i="180"/>
  <c r="J58" i="180"/>
  <c r="H78" i="180"/>
  <c r="R78" i="180"/>
  <c r="N78" i="180"/>
  <c r="Q92" i="180"/>
  <c r="L92" i="180" s="1"/>
  <c r="R92" i="180" s="1"/>
  <c r="R46" i="180"/>
  <c r="R27" i="180"/>
  <c r="L52" i="180"/>
  <c r="F52" i="180"/>
  <c r="R52" i="180" s="1"/>
  <c r="I52" i="180"/>
  <c r="K52" i="180"/>
  <c r="G52" i="180"/>
  <c r="M52" i="180" s="1"/>
  <c r="J52" i="180"/>
  <c r="H52" i="180"/>
  <c r="Q47" i="180"/>
  <c r="R47" i="180"/>
  <c r="K28" i="180"/>
  <c r="L28" i="180"/>
  <c r="O28" i="180"/>
  <c r="H28" i="180"/>
  <c r="I28" i="180"/>
  <c r="G28" i="180"/>
  <c r="Q28" i="180" s="1"/>
  <c r="P28" i="180"/>
  <c r="F28" i="180"/>
  <c r="N28" i="180"/>
  <c r="M28" i="180"/>
  <c r="J28" i="180"/>
  <c r="F69" i="180"/>
  <c r="R69" i="180" s="1"/>
  <c r="K7" i="180"/>
  <c r="O7" i="180"/>
  <c r="H7" i="180"/>
  <c r="N7" i="180"/>
  <c r="G7" i="180"/>
  <c r="J7" i="180"/>
  <c r="M7" i="180"/>
  <c r="F7" i="180"/>
  <c r="Q7" i="180" s="1"/>
  <c r="L7" i="180"/>
  <c r="P7" i="180"/>
  <c r="I7" i="180"/>
  <c r="P57" i="180"/>
  <c r="J57" i="180"/>
  <c r="L57" i="180"/>
  <c r="I57" i="180"/>
  <c r="N57" i="180"/>
  <c r="F57" i="180"/>
  <c r="H57" i="180"/>
  <c r="G57" i="180"/>
  <c r="O57" i="180"/>
  <c r="M57" i="180"/>
  <c r="K57" i="180"/>
  <c r="H77" i="180"/>
  <c r="Q3" i="180"/>
  <c r="L56" i="180"/>
  <c r="F56" i="180"/>
  <c r="K56" i="180"/>
  <c r="O56" i="180"/>
  <c r="G56" i="180"/>
  <c r="J56" i="180"/>
  <c r="I56" i="180"/>
  <c r="H56" i="180"/>
  <c r="P56" i="180"/>
  <c r="N56" i="180"/>
  <c r="M56" i="180"/>
  <c r="M14" i="180"/>
  <c r="G14" i="180"/>
  <c r="Q14" i="180" s="1"/>
  <c r="P14" i="180"/>
  <c r="J14" i="180"/>
  <c r="H14" i="180"/>
  <c r="K14" i="180"/>
  <c r="O14" i="180"/>
  <c r="F14" i="180"/>
  <c r="R14" i="180" s="1"/>
  <c r="N14" i="180"/>
  <c r="L14" i="180"/>
  <c r="I14" i="180"/>
  <c r="M6" i="180"/>
  <c r="G6" i="180"/>
  <c r="O6" i="180"/>
  <c r="H6" i="180"/>
  <c r="N6" i="180"/>
  <c r="F6" i="180"/>
  <c r="L6" i="180"/>
  <c r="J6" i="180"/>
  <c r="K6" i="180"/>
  <c r="I6" i="180"/>
  <c r="P6" i="180"/>
  <c r="Q6" i="180" s="1"/>
  <c r="O26" i="180"/>
  <c r="H26" i="180"/>
  <c r="J26" i="180"/>
  <c r="N26" i="180"/>
  <c r="P26" i="180"/>
  <c r="P37" i="180" s="1"/>
  <c r="F26" i="180"/>
  <c r="M26" i="180"/>
  <c r="K26" i="180"/>
  <c r="I26" i="180"/>
  <c r="D37" i="180"/>
  <c r="Q26" i="180"/>
  <c r="F15" i="180"/>
  <c r="L15" i="180" s="1"/>
  <c r="H74" i="180"/>
  <c r="G74" i="180"/>
  <c r="G77" i="180" s="1"/>
  <c r="J74" i="180"/>
  <c r="J77" i="180" s="1"/>
  <c r="I74" i="180"/>
  <c r="L74" i="180"/>
  <c r="K74" i="180"/>
  <c r="F74" i="180"/>
  <c r="N33" i="180"/>
  <c r="H33" i="180"/>
  <c r="L33" i="180"/>
  <c r="K33" i="180"/>
  <c r="P33" i="180"/>
  <c r="G33" i="180"/>
  <c r="I33" i="180"/>
  <c r="M33" i="180"/>
  <c r="F33" i="180"/>
  <c r="O33" i="180"/>
  <c r="J33" i="180"/>
  <c r="L59" i="180"/>
  <c r="F59" i="180"/>
  <c r="M59" i="180"/>
  <c r="P59" i="180"/>
  <c r="H59" i="180"/>
  <c r="K59" i="180"/>
  <c r="G59" i="180"/>
  <c r="Q59" i="180" s="1"/>
  <c r="O59" i="180"/>
  <c r="N59" i="180"/>
  <c r="J59" i="180"/>
  <c r="I59" i="180"/>
  <c r="F91" i="180"/>
  <c r="D94" i="180"/>
  <c r="R55" i="180"/>
  <c r="R13" i="180"/>
  <c r="L76" i="180"/>
  <c r="F76" i="180"/>
  <c r="R76" i="180" s="1"/>
  <c r="I76" i="180"/>
  <c r="K76" i="180"/>
  <c r="G76" i="180"/>
  <c r="J76" i="180"/>
  <c r="H76" i="180"/>
  <c r="M76" i="180"/>
  <c r="G67" i="180"/>
  <c r="K67" i="180"/>
  <c r="I67" i="180"/>
  <c r="L67" i="180"/>
  <c r="J67" i="180"/>
  <c r="H67" i="180"/>
  <c r="F67" i="180"/>
  <c r="D45" i="180"/>
  <c r="R42" i="180"/>
  <c r="I42" i="180"/>
  <c r="I45" i="180" s="1"/>
  <c r="F72" i="180"/>
  <c r="D77" i="180"/>
  <c r="J75" i="180"/>
  <c r="L75" i="180"/>
  <c r="L77" i="180" s="1"/>
  <c r="L79" i="180" s="1"/>
  <c r="H75" i="180"/>
  <c r="G75" i="180"/>
  <c r="M75" i="180" s="1"/>
  <c r="F75" i="180"/>
  <c r="K75" i="180"/>
  <c r="I75" i="180"/>
  <c r="O5" i="180"/>
  <c r="I5" i="180"/>
  <c r="N5" i="180"/>
  <c r="G5" i="180"/>
  <c r="M5" i="180"/>
  <c r="F5" i="180"/>
  <c r="Q5" i="180" s="1"/>
  <c r="L5" i="180"/>
  <c r="J5" i="180"/>
  <c r="K5" i="180"/>
  <c r="P5" i="180"/>
  <c r="H5" i="180"/>
  <c r="H53" i="180"/>
  <c r="F53" i="180"/>
  <c r="J53" i="180"/>
  <c r="I53" i="180"/>
  <c r="G53" i="180"/>
  <c r="L53" i="180"/>
  <c r="K53" i="180"/>
  <c r="O17" i="180"/>
  <c r="I17" i="180"/>
  <c r="L17" i="180"/>
  <c r="P17" i="180"/>
  <c r="H17" i="180"/>
  <c r="M17" i="180"/>
  <c r="F17" i="180"/>
  <c r="K17" i="180"/>
  <c r="J17" i="180"/>
  <c r="G17" i="180"/>
  <c r="N17" i="180"/>
  <c r="F82" i="180"/>
  <c r="R82" i="180" s="1"/>
  <c r="D84" i="180"/>
  <c r="F36" i="180"/>
  <c r="L36" i="180" s="1"/>
  <c r="F61" i="180"/>
  <c r="R61" i="180" s="1"/>
  <c r="R8" i="180"/>
  <c r="R9" i="180"/>
  <c r="R83" i="180"/>
  <c r="F83" i="180"/>
  <c r="K4" i="180"/>
  <c r="K25" i="180" s="1"/>
  <c r="N4" i="180"/>
  <c r="N25" i="180" s="1"/>
  <c r="G4" i="180"/>
  <c r="G25" i="180" s="1"/>
  <c r="M4" i="180"/>
  <c r="M25" i="180" s="1"/>
  <c r="F4" i="180"/>
  <c r="F25" i="180" s="1"/>
  <c r="P4" i="180"/>
  <c r="L4" i="180"/>
  <c r="I4" i="180"/>
  <c r="J4" i="180"/>
  <c r="O4" i="180"/>
  <c r="H4" i="180"/>
  <c r="J51" i="180"/>
  <c r="L51" i="180"/>
  <c r="H51" i="180"/>
  <c r="G51" i="180"/>
  <c r="K51" i="180"/>
  <c r="I51" i="180"/>
  <c r="F51" i="180"/>
  <c r="M30" i="180"/>
  <c r="G30" i="180"/>
  <c r="L30" i="180"/>
  <c r="P30" i="180"/>
  <c r="I30" i="180"/>
  <c r="N30" i="180"/>
  <c r="K30" i="180"/>
  <c r="J30" i="180"/>
  <c r="H30" i="180"/>
  <c r="F30" i="180"/>
  <c r="Q30" i="180" s="1"/>
  <c r="O30" i="180"/>
  <c r="D88" i="180"/>
  <c r="F89" i="180"/>
  <c r="L89" i="180" s="1"/>
  <c r="R89" i="180" s="1"/>
  <c r="M73" i="180"/>
  <c r="D71" i="180"/>
  <c r="L49" i="180"/>
  <c r="L71" i="180" s="1"/>
  <c r="F49" i="180"/>
  <c r="J49" i="180"/>
  <c r="G49" i="180"/>
  <c r="K49" i="180"/>
  <c r="I49" i="180"/>
  <c r="H49" i="180"/>
  <c r="H71" i="180" s="1"/>
  <c r="P54" i="180"/>
  <c r="J54" i="180"/>
  <c r="K54" i="180"/>
  <c r="H54" i="180"/>
  <c r="M54" i="180"/>
  <c r="L54" i="180"/>
  <c r="O54" i="180"/>
  <c r="O71" i="180" s="1"/>
  <c r="I54" i="180"/>
  <c r="G54" i="180"/>
  <c r="Q54" i="180" s="1"/>
  <c r="F54" i="180"/>
  <c r="N54" i="180"/>
  <c r="F24" i="180"/>
  <c r="L24" i="180" s="1"/>
  <c r="R24" i="180" s="1"/>
  <c r="L44" i="180"/>
  <c r="L45" i="180" s="1"/>
  <c r="F64" i="180"/>
  <c r="R64" i="180"/>
  <c r="F43" i="180"/>
  <c r="F45" i="180" s="1"/>
  <c r="H90" i="180"/>
  <c r="M90" i="180" s="1"/>
  <c r="R3" i="180"/>
  <c r="K95" i="179"/>
  <c r="P95" i="179"/>
  <c r="J95" i="179"/>
  <c r="O95" i="179"/>
  <c r="I95" i="179"/>
  <c r="N95" i="179"/>
  <c r="H95" i="179"/>
  <c r="L95" i="179"/>
  <c r="M95" i="179"/>
  <c r="G95" i="179"/>
  <c r="F95" i="179"/>
  <c r="R76" i="179"/>
  <c r="R32" i="179"/>
  <c r="R12" i="179"/>
  <c r="R13" i="179"/>
  <c r="I94" i="179"/>
  <c r="H94" i="179"/>
  <c r="G94" i="179"/>
  <c r="L94" i="179"/>
  <c r="F94" i="179"/>
  <c r="K94" i="179"/>
  <c r="J94" i="179"/>
  <c r="J73" i="179"/>
  <c r="I73" i="179"/>
  <c r="H73" i="179"/>
  <c r="G73" i="179"/>
  <c r="G77" i="179" s="1"/>
  <c r="F73" i="179"/>
  <c r="L73" i="179"/>
  <c r="K73" i="179"/>
  <c r="L74" i="179"/>
  <c r="F74" i="179"/>
  <c r="K74" i="179"/>
  <c r="J74" i="179"/>
  <c r="I74" i="179"/>
  <c r="G74" i="179"/>
  <c r="H74" i="179"/>
  <c r="L16" i="179"/>
  <c r="F16" i="179"/>
  <c r="K16" i="179"/>
  <c r="P16" i="179"/>
  <c r="J16" i="179"/>
  <c r="N16" i="179"/>
  <c r="H16" i="179"/>
  <c r="G16" i="179"/>
  <c r="Q16" i="179" s="1"/>
  <c r="M16" i="179"/>
  <c r="O16" i="179"/>
  <c r="I16" i="179"/>
  <c r="H51" i="179"/>
  <c r="G51" i="179"/>
  <c r="L51" i="179"/>
  <c r="F51" i="179"/>
  <c r="K51" i="179"/>
  <c r="J51" i="179"/>
  <c r="I51" i="179"/>
  <c r="M51" i="179" s="1"/>
  <c r="F70" i="179"/>
  <c r="L70" i="179" s="1"/>
  <c r="L55" i="179"/>
  <c r="F55" i="179"/>
  <c r="Q55" i="179" s="1"/>
  <c r="K55" i="179"/>
  <c r="P55" i="179"/>
  <c r="J55" i="179"/>
  <c r="O55" i="179"/>
  <c r="I55" i="179"/>
  <c r="N55" i="179"/>
  <c r="M55" i="179"/>
  <c r="H55" i="179"/>
  <c r="G55" i="179"/>
  <c r="H90" i="179"/>
  <c r="M90" i="179" s="1"/>
  <c r="R90" i="179" s="1"/>
  <c r="F36" i="179"/>
  <c r="R29" i="179"/>
  <c r="I42" i="179"/>
  <c r="I45" i="179" s="1"/>
  <c r="D45" i="179"/>
  <c r="L14" i="179"/>
  <c r="F14" i="179"/>
  <c r="Q14" i="179" s="1"/>
  <c r="K14" i="179"/>
  <c r="P14" i="179"/>
  <c r="J14" i="179"/>
  <c r="N14" i="179"/>
  <c r="H14" i="179"/>
  <c r="G14" i="179"/>
  <c r="M14" i="179"/>
  <c r="O14" i="179"/>
  <c r="I14" i="179"/>
  <c r="N54" i="179"/>
  <c r="H54" i="179"/>
  <c r="Q54" i="179" s="1"/>
  <c r="M54" i="179"/>
  <c r="G54" i="179"/>
  <c r="L54" i="179"/>
  <c r="F54" i="179"/>
  <c r="R54" i="179" s="1"/>
  <c r="K54" i="179"/>
  <c r="J54" i="179"/>
  <c r="I54" i="179"/>
  <c r="P54" i="179"/>
  <c r="O54" i="179"/>
  <c r="H96" i="179"/>
  <c r="M96" i="179" s="1"/>
  <c r="R96" i="179" s="1"/>
  <c r="D77" i="179"/>
  <c r="F72" i="179"/>
  <c r="L33" i="179"/>
  <c r="F33" i="179"/>
  <c r="Q33" i="179" s="1"/>
  <c r="K33" i="179"/>
  <c r="P33" i="179"/>
  <c r="J33" i="179"/>
  <c r="O33" i="179"/>
  <c r="I33" i="179"/>
  <c r="G33" i="179"/>
  <c r="M33" i="179"/>
  <c r="H33" i="179"/>
  <c r="N33" i="179"/>
  <c r="N37" i="179" s="1"/>
  <c r="L58" i="179"/>
  <c r="F58" i="179"/>
  <c r="K58" i="179"/>
  <c r="P58" i="179"/>
  <c r="J58" i="179"/>
  <c r="O58" i="179"/>
  <c r="I58" i="179"/>
  <c r="H58" i="179"/>
  <c r="G58" i="179"/>
  <c r="N58" i="179"/>
  <c r="M58" i="179"/>
  <c r="M10" i="179"/>
  <c r="G10" i="179"/>
  <c r="Q10" i="179" s="1"/>
  <c r="L10" i="179"/>
  <c r="F10" i="179"/>
  <c r="K10" i="179"/>
  <c r="O10" i="179"/>
  <c r="I10" i="179"/>
  <c r="R10" i="179" s="1"/>
  <c r="P10" i="179"/>
  <c r="N10" i="179"/>
  <c r="J10" i="179"/>
  <c r="H10" i="179"/>
  <c r="M4" i="179"/>
  <c r="G4" i="179"/>
  <c r="L4" i="179"/>
  <c r="F4" i="179"/>
  <c r="Q4" i="179" s="1"/>
  <c r="K4" i="179"/>
  <c r="O4" i="179"/>
  <c r="I4" i="179"/>
  <c r="R4" i="179" s="1"/>
  <c r="P4" i="179"/>
  <c r="N4" i="179"/>
  <c r="J4" i="179"/>
  <c r="H4" i="179"/>
  <c r="R8" i="179"/>
  <c r="J37" i="179"/>
  <c r="N57" i="179"/>
  <c r="H57" i="179"/>
  <c r="M57" i="179"/>
  <c r="G57" i="179"/>
  <c r="L57" i="179"/>
  <c r="F57" i="179"/>
  <c r="R57" i="179" s="1"/>
  <c r="K57" i="179"/>
  <c r="Q57" i="179" s="1"/>
  <c r="P57" i="179"/>
  <c r="J57" i="179"/>
  <c r="I57" i="179"/>
  <c r="O57" i="179"/>
  <c r="J49" i="179"/>
  <c r="I49" i="179"/>
  <c r="H49" i="179"/>
  <c r="G49" i="179"/>
  <c r="D71" i="179"/>
  <c r="F49" i="179"/>
  <c r="L49" i="179"/>
  <c r="K49" i="179"/>
  <c r="F61" i="179"/>
  <c r="R61" i="179" s="1"/>
  <c r="R83" i="179"/>
  <c r="F83" i="179"/>
  <c r="L44" i="179"/>
  <c r="L45" i="179" s="1"/>
  <c r="I66" i="179"/>
  <c r="H66" i="179"/>
  <c r="G66" i="179"/>
  <c r="L66" i="179"/>
  <c r="F66" i="179"/>
  <c r="M66" i="179" s="1"/>
  <c r="K66" i="179"/>
  <c r="J66" i="179"/>
  <c r="Q27" i="179"/>
  <c r="R27" i="179" s="1"/>
  <c r="Q59" i="179"/>
  <c r="R59" i="179" s="1"/>
  <c r="I37" i="179"/>
  <c r="J46" i="179"/>
  <c r="J47" i="179" s="1"/>
  <c r="F46" i="179"/>
  <c r="F47" i="179" s="1"/>
  <c r="D47" i="179"/>
  <c r="N46" i="179"/>
  <c r="N47" i="179" s="1"/>
  <c r="R46" i="179"/>
  <c r="O6" i="179"/>
  <c r="I6" i="179"/>
  <c r="N6" i="179"/>
  <c r="H6" i="179"/>
  <c r="M6" i="179"/>
  <c r="G6" i="179"/>
  <c r="K6" i="179"/>
  <c r="J6" i="179"/>
  <c r="P6" i="179"/>
  <c r="F6" i="179"/>
  <c r="R6" i="179" s="1"/>
  <c r="L6" i="179"/>
  <c r="Q6" i="179" s="1"/>
  <c r="L89" i="179"/>
  <c r="R89" i="179" s="1"/>
  <c r="L31" i="179"/>
  <c r="F31" i="179"/>
  <c r="K31" i="179"/>
  <c r="P31" i="179"/>
  <c r="J31" i="179"/>
  <c r="N31" i="179"/>
  <c r="H31" i="179"/>
  <c r="O31" i="179"/>
  <c r="Q31" i="179" s="1"/>
  <c r="M31" i="179"/>
  <c r="G31" i="179"/>
  <c r="I31" i="179"/>
  <c r="F63" i="179"/>
  <c r="G65" i="179"/>
  <c r="L65" i="179"/>
  <c r="F65" i="179"/>
  <c r="M65" i="179" s="1"/>
  <c r="K65" i="179"/>
  <c r="J65" i="179"/>
  <c r="I65" i="179"/>
  <c r="H65" i="179"/>
  <c r="F91" i="179"/>
  <c r="L91" i="179" s="1"/>
  <c r="R91" i="179" s="1"/>
  <c r="L50" i="179"/>
  <c r="F50" i="179"/>
  <c r="M50" i="179" s="1"/>
  <c r="R50" i="179" s="1"/>
  <c r="K50" i="179"/>
  <c r="J50" i="179"/>
  <c r="I50" i="179"/>
  <c r="H50" i="179"/>
  <c r="G50" i="179"/>
  <c r="M7" i="179"/>
  <c r="G7" i="179"/>
  <c r="L7" i="179"/>
  <c r="F7" i="179"/>
  <c r="Q7" i="179" s="1"/>
  <c r="K7" i="179"/>
  <c r="O7" i="179"/>
  <c r="I7" i="179"/>
  <c r="R7" i="179" s="1"/>
  <c r="H7" i="179"/>
  <c r="N7" i="179"/>
  <c r="J7" i="179"/>
  <c r="P7" i="179"/>
  <c r="F43" i="179"/>
  <c r="F45" i="179" s="1"/>
  <c r="R5" i="179"/>
  <c r="R17" i="179"/>
  <c r="R26" i="179"/>
  <c r="R81" i="179"/>
  <c r="F81" i="179"/>
  <c r="F84" i="179" s="1"/>
  <c r="R84" i="179" s="1"/>
  <c r="L28" i="179"/>
  <c r="F28" i="179"/>
  <c r="K28" i="179"/>
  <c r="K37" i="179" s="1"/>
  <c r="P28" i="179"/>
  <c r="P37" i="179" s="1"/>
  <c r="J28" i="179"/>
  <c r="N28" i="179"/>
  <c r="H28" i="179"/>
  <c r="H37" i="179" s="1"/>
  <c r="G28" i="179"/>
  <c r="G37" i="179" s="1"/>
  <c r="O28" i="179"/>
  <c r="O37" i="179" s="1"/>
  <c r="M28" i="179"/>
  <c r="M37" i="179" s="1"/>
  <c r="I28" i="179"/>
  <c r="H75" i="179"/>
  <c r="G75" i="179"/>
  <c r="L75" i="179"/>
  <c r="F75" i="179"/>
  <c r="K75" i="179"/>
  <c r="J75" i="179"/>
  <c r="I75" i="179"/>
  <c r="M75" i="179" s="1"/>
  <c r="H68" i="179"/>
  <c r="R68" i="179" s="1"/>
  <c r="L53" i="179"/>
  <c r="F53" i="179"/>
  <c r="K53" i="179"/>
  <c r="J53" i="179"/>
  <c r="R53" i="179" s="1"/>
  <c r="I53" i="179"/>
  <c r="H53" i="179"/>
  <c r="G53" i="179"/>
  <c r="M53" i="179" s="1"/>
  <c r="K67" i="179"/>
  <c r="J67" i="179"/>
  <c r="I67" i="179"/>
  <c r="H67" i="179"/>
  <c r="G67" i="179"/>
  <c r="F67" i="179"/>
  <c r="M67" i="179" s="1"/>
  <c r="L67" i="179"/>
  <c r="O9" i="179"/>
  <c r="I9" i="179"/>
  <c r="N9" i="179"/>
  <c r="H9" i="179"/>
  <c r="M9" i="179"/>
  <c r="G9" i="179"/>
  <c r="R9" i="179" s="1"/>
  <c r="K9" i="179"/>
  <c r="L9" i="179"/>
  <c r="J9" i="179"/>
  <c r="P9" i="179"/>
  <c r="F9" i="179"/>
  <c r="Q9" i="179" s="1"/>
  <c r="O3" i="179"/>
  <c r="I3" i="179"/>
  <c r="N3" i="179"/>
  <c r="N25" i="179" s="1"/>
  <c r="H3" i="179"/>
  <c r="M3" i="179"/>
  <c r="M25" i="179" s="1"/>
  <c r="G3" i="179"/>
  <c r="K3" i="179"/>
  <c r="K25" i="179" s="1"/>
  <c r="L3" i="179"/>
  <c r="L25" i="179" s="1"/>
  <c r="J3" i="179"/>
  <c r="D25" i="179"/>
  <c r="F3" i="179"/>
  <c r="P3" i="179"/>
  <c r="Q62" i="179"/>
  <c r="R62" i="179" s="1"/>
  <c r="F37" i="179"/>
  <c r="D37" i="179"/>
  <c r="F69" i="178"/>
  <c r="R69" i="178" s="1"/>
  <c r="N27" i="178"/>
  <c r="H27" i="178"/>
  <c r="M27" i="178"/>
  <c r="G27" i="178"/>
  <c r="L27" i="178"/>
  <c r="F27" i="178"/>
  <c r="K27" i="178"/>
  <c r="J27" i="178"/>
  <c r="O27" i="178"/>
  <c r="I27" i="178"/>
  <c r="P27" i="178"/>
  <c r="K51" i="178"/>
  <c r="F51" i="178"/>
  <c r="L51" i="178"/>
  <c r="J51" i="178"/>
  <c r="I51" i="178"/>
  <c r="H51" i="178"/>
  <c r="G51" i="178"/>
  <c r="O59" i="178"/>
  <c r="I59" i="178"/>
  <c r="M59" i="178"/>
  <c r="G59" i="178"/>
  <c r="K59" i="178"/>
  <c r="J59" i="178"/>
  <c r="H59" i="178"/>
  <c r="P59" i="178"/>
  <c r="F59" i="178"/>
  <c r="N59" i="178"/>
  <c r="L59" i="178"/>
  <c r="H96" i="178"/>
  <c r="M96" i="178"/>
  <c r="R96" i="178" s="1"/>
  <c r="D45" i="178"/>
  <c r="I42" i="178"/>
  <c r="I45" i="178" s="1"/>
  <c r="M3" i="178"/>
  <c r="G3" i="178"/>
  <c r="D25" i="178"/>
  <c r="L3" i="178"/>
  <c r="F3" i="178"/>
  <c r="Q3" i="178" s="1"/>
  <c r="O3" i="178"/>
  <c r="K3" i="178"/>
  <c r="I3" i="178"/>
  <c r="P3" i="178"/>
  <c r="J3" i="178"/>
  <c r="N3" i="178"/>
  <c r="H3" i="178"/>
  <c r="R80" i="178"/>
  <c r="D84" i="178"/>
  <c r="F80" i="178"/>
  <c r="L13" i="178"/>
  <c r="F13" i="178"/>
  <c r="G13" i="178"/>
  <c r="K13" i="178"/>
  <c r="H13" i="178"/>
  <c r="M13" i="178"/>
  <c r="P13" i="178"/>
  <c r="J13" i="178"/>
  <c r="N13" i="178"/>
  <c r="Q13" i="178" s="1"/>
  <c r="O13" i="178"/>
  <c r="I13" i="178"/>
  <c r="R64" i="178"/>
  <c r="F64" i="178"/>
  <c r="N78" i="178"/>
  <c r="R78" i="178"/>
  <c r="H78" i="178"/>
  <c r="I50" i="178"/>
  <c r="H50" i="178"/>
  <c r="G50" i="178"/>
  <c r="M50" i="178"/>
  <c r="F50" i="178"/>
  <c r="R50" i="178" s="1"/>
  <c r="L50" i="178"/>
  <c r="K50" i="178"/>
  <c r="J50" i="178"/>
  <c r="O56" i="178"/>
  <c r="I56" i="178"/>
  <c r="M56" i="178"/>
  <c r="G56" i="178"/>
  <c r="H56" i="178"/>
  <c r="P56" i="178"/>
  <c r="F56" i="178"/>
  <c r="Q56" i="178" s="1"/>
  <c r="N56" i="178"/>
  <c r="L56" i="178"/>
  <c r="K56" i="178"/>
  <c r="J56" i="178"/>
  <c r="F82" i="178"/>
  <c r="R82" i="178" s="1"/>
  <c r="I73" i="178"/>
  <c r="G73" i="178"/>
  <c r="L73" i="178"/>
  <c r="K73" i="178"/>
  <c r="J73" i="178"/>
  <c r="H73" i="178"/>
  <c r="F73" i="178"/>
  <c r="M73" i="178" s="1"/>
  <c r="M57" i="178"/>
  <c r="R57" i="178" s="1"/>
  <c r="G57" i="178"/>
  <c r="K57" i="178"/>
  <c r="L57" i="178"/>
  <c r="J57" i="178"/>
  <c r="Q57" i="178" s="1"/>
  <c r="I57" i="178"/>
  <c r="P57" i="178"/>
  <c r="H57" i="178"/>
  <c r="F57" i="178"/>
  <c r="N57" i="178"/>
  <c r="O57" i="178"/>
  <c r="K58" i="178"/>
  <c r="O58" i="178"/>
  <c r="I58" i="178"/>
  <c r="P58" i="178"/>
  <c r="G58" i="178"/>
  <c r="R58" i="178" s="1"/>
  <c r="N58" i="178"/>
  <c r="F58" i="178"/>
  <c r="Q58" i="178" s="1"/>
  <c r="M58" i="178"/>
  <c r="L58" i="178"/>
  <c r="J58" i="178"/>
  <c r="H58" i="178"/>
  <c r="O33" i="178"/>
  <c r="I33" i="178"/>
  <c r="K33" i="178"/>
  <c r="J33" i="178"/>
  <c r="P33" i="178"/>
  <c r="H33" i="178"/>
  <c r="N33" i="178"/>
  <c r="G33" i="178"/>
  <c r="F33" i="178"/>
  <c r="M33" i="178"/>
  <c r="L33" i="178"/>
  <c r="F43" i="178"/>
  <c r="F45" i="178" s="1"/>
  <c r="F11" i="178"/>
  <c r="R11" i="178" s="1"/>
  <c r="I53" i="178"/>
  <c r="G53" i="178"/>
  <c r="F53" i="178"/>
  <c r="L53" i="178"/>
  <c r="K53" i="178"/>
  <c r="J53" i="178"/>
  <c r="H53" i="178"/>
  <c r="K54" i="178"/>
  <c r="L54" i="178"/>
  <c r="J54" i="178"/>
  <c r="P54" i="178"/>
  <c r="I54" i="178"/>
  <c r="O54" i="178"/>
  <c r="H54" i="178"/>
  <c r="G54" i="178"/>
  <c r="R54" i="178" s="1"/>
  <c r="N54" i="178"/>
  <c r="M54" i="178"/>
  <c r="F54" i="178"/>
  <c r="Q54" i="178" s="1"/>
  <c r="G52" i="178"/>
  <c r="J52" i="178"/>
  <c r="I52" i="178"/>
  <c r="H52" i="178"/>
  <c r="F52" i="178"/>
  <c r="M52" i="178" s="1"/>
  <c r="L52" i="178"/>
  <c r="K52" i="178"/>
  <c r="M6" i="178"/>
  <c r="G6" i="178"/>
  <c r="L6" i="178"/>
  <c r="F6" i="178"/>
  <c r="Q6" i="178" s="1"/>
  <c r="O6" i="178"/>
  <c r="K6" i="178"/>
  <c r="P6" i="178"/>
  <c r="J6" i="178"/>
  <c r="I6" i="178"/>
  <c r="H6" i="178"/>
  <c r="N6" i="178"/>
  <c r="F36" i="178"/>
  <c r="L36" i="178" s="1"/>
  <c r="F83" i="178"/>
  <c r="R83" i="178"/>
  <c r="F81" i="178"/>
  <c r="R81" i="178" s="1"/>
  <c r="L65" i="178"/>
  <c r="F65" i="178"/>
  <c r="J65" i="178"/>
  <c r="H65" i="178"/>
  <c r="G65" i="178"/>
  <c r="K65" i="178"/>
  <c r="I65" i="178"/>
  <c r="L16" i="178"/>
  <c r="F16" i="178"/>
  <c r="K16" i="178"/>
  <c r="Q16" i="178" s="1"/>
  <c r="P16" i="178"/>
  <c r="J16" i="178"/>
  <c r="O16" i="178"/>
  <c r="I16" i="178"/>
  <c r="N16" i="178"/>
  <c r="M16" i="178"/>
  <c r="H16" i="178"/>
  <c r="G16" i="178"/>
  <c r="H90" i="178"/>
  <c r="K74" i="178"/>
  <c r="I74" i="178"/>
  <c r="L74" i="178"/>
  <c r="J74" i="178"/>
  <c r="H74" i="178"/>
  <c r="G74" i="178"/>
  <c r="M74" i="178" s="1"/>
  <c r="F74" i="178"/>
  <c r="P29" i="178"/>
  <c r="J29" i="178"/>
  <c r="O29" i="178"/>
  <c r="I29" i="178"/>
  <c r="R29" i="178" s="1"/>
  <c r="N29" i="178"/>
  <c r="H29" i="178"/>
  <c r="M29" i="178"/>
  <c r="G29" i="178"/>
  <c r="Q29" i="178"/>
  <c r="F29" i="178"/>
  <c r="L29" i="178"/>
  <c r="K29" i="178"/>
  <c r="O8" i="178"/>
  <c r="I8" i="178"/>
  <c r="J8" i="178"/>
  <c r="N8" i="178"/>
  <c r="H8" i="178"/>
  <c r="P8" i="178"/>
  <c r="M8" i="178"/>
  <c r="G8" i="178"/>
  <c r="K8" i="178"/>
  <c r="L8" i="178"/>
  <c r="F8" i="178"/>
  <c r="F89" i="178"/>
  <c r="D88" i="178"/>
  <c r="H66" i="178"/>
  <c r="L66" i="178"/>
  <c r="F66" i="178"/>
  <c r="M66" i="178" s="1"/>
  <c r="G66" i="178"/>
  <c r="K66" i="178"/>
  <c r="J66" i="178"/>
  <c r="I66" i="178"/>
  <c r="O5" i="178"/>
  <c r="I5" i="178"/>
  <c r="N5" i="178"/>
  <c r="H5" i="178"/>
  <c r="K5" i="178"/>
  <c r="M5" i="178"/>
  <c r="G5" i="178"/>
  <c r="Q5" i="178" s="1"/>
  <c r="L5" i="178"/>
  <c r="F5" i="178"/>
  <c r="J5" i="178"/>
  <c r="P5" i="178"/>
  <c r="L12" i="178"/>
  <c r="F12" i="178"/>
  <c r="O12" i="178" s="1"/>
  <c r="R12" i="178" s="1"/>
  <c r="K12" i="178"/>
  <c r="N12" i="178"/>
  <c r="M12" i="178"/>
  <c r="J12" i="178"/>
  <c r="H12" i="178"/>
  <c r="I12" i="178"/>
  <c r="G12" i="178"/>
  <c r="N30" i="178"/>
  <c r="H30" i="178"/>
  <c r="M30" i="178"/>
  <c r="G30" i="178"/>
  <c r="L30" i="178"/>
  <c r="F30" i="178"/>
  <c r="Q30" i="178" s="1"/>
  <c r="K30" i="178"/>
  <c r="I30" i="178"/>
  <c r="P30" i="178"/>
  <c r="J30" i="178"/>
  <c r="O30" i="178"/>
  <c r="H68" i="178"/>
  <c r="R68" i="178"/>
  <c r="K32" i="178"/>
  <c r="J32" i="178"/>
  <c r="P32" i="178"/>
  <c r="I32" i="178"/>
  <c r="O32" i="178"/>
  <c r="H32" i="178"/>
  <c r="N32" i="178"/>
  <c r="G32" i="178"/>
  <c r="M32" i="178"/>
  <c r="L32" i="178"/>
  <c r="F32" i="178"/>
  <c r="Q32" i="178" s="1"/>
  <c r="M9" i="178"/>
  <c r="G9" i="178"/>
  <c r="H9" i="178"/>
  <c r="Q9" i="178" s="1"/>
  <c r="L9" i="178"/>
  <c r="F9" i="178"/>
  <c r="R9" i="178" s="1"/>
  <c r="I9" i="178"/>
  <c r="K9" i="178"/>
  <c r="O9" i="178"/>
  <c r="P9" i="178"/>
  <c r="J9" i="178"/>
  <c r="N9" i="178"/>
  <c r="L15" i="178"/>
  <c r="R15" i="178" s="1"/>
  <c r="F15" i="178"/>
  <c r="G49" i="178"/>
  <c r="K49" i="178"/>
  <c r="J49" i="178"/>
  <c r="I49" i="178"/>
  <c r="H49" i="178"/>
  <c r="F49" i="178"/>
  <c r="D71" i="178"/>
  <c r="L49" i="178"/>
  <c r="K4" i="178"/>
  <c r="P4" i="178"/>
  <c r="J4" i="178"/>
  <c r="O4" i="178"/>
  <c r="I4" i="178"/>
  <c r="M4" i="178"/>
  <c r="N4" i="178"/>
  <c r="H4" i="178"/>
  <c r="G4" i="178"/>
  <c r="L4" i="178"/>
  <c r="F4" i="178"/>
  <c r="L24" i="178"/>
  <c r="F24" i="178"/>
  <c r="R24" i="178" s="1"/>
  <c r="F91" i="178"/>
  <c r="L91" i="178" s="1"/>
  <c r="R91" i="178" s="1"/>
  <c r="F70" i="178"/>
  <c r="R70" i="178"/>
  <c r="L70" i="178"/>
  <c r="L28" i="178"/>
  <c r="F28" i="178"/>
  <c r="Q28" i="178" s="1"/>
  <c r="K28" i="178"/>
  <c r="P28" i="178"/>
  <c r="J28" i="178"/>
  <c r="O28" i="178"/>
  <c r="I28" i="178"/>
  <c r="N28" i="178"/>
  <c r="M28" i="178"/>
  <c r="H28" i="178"/>
  <c r="G28" i="178"/>
  <c r="L44" i="178"/>
  <c r="L45" i="178" s="1"/>
  <c r="Q92" i="178"/>
  <c r="L92" i="178" s="1"/>
  <c r="R92" i="178" s="1"/>
  <c r="F63" i="178"/>
  <c r="N63" i="178" s="1"/>
  <c r="R63" i="178" s="1"/>
  <c r="P95" i="178"/>
  <c r="J95" i="178"/>
  <c r="N95" i="178"/>
  <c r="H95" i="178"/>
  <c r="M95" i="178"/>
  <c r="L95" i="178"/>
  <c r="K95" i="178"/>
  <c r="I95" i="178"/>
  <c r="G95" i="178"/>
  <c r="O95" i="178"/>
  <c r="F95" i="178"/>
  <c r="Q95" i="178" s="1"/>
  <c r="K10" i="178"/>
  <c r="F10" i="178"/>
  <c r="Q10" i="178" s="1"/>
  <c r="P10" i="178"/>
  <c r="J10" i="178"/>
  <c r="G10" i="178"/>
  <c r="L10" i="178"/>
  <c r="O10" i="178"/>
  <c r="I10" i="178"/>
  <c r="N10" i="178"/>
  <c r="H10" i="178"/>
  <c r="M10" i="178"/>
  <c r="F61" i="178"/>
  <c r="R61" i="178" s="1"/>
  <c r="I76" i="178"/>
  <c r="M76" i="178"/>
  <c r="G76" i="178"/>
  <c r="K76" i="178"/>
  <c r="J76" i="178"/>
  <c r="H76" i="178"/>
  <c r="F76" i="178"/>
  <c r="R76" i="178"/>
  <c r="L76" i="178"/>
  <c r="D94" i="178"/>
  <c r="J67" i="178"/>
  <c r="H67" i="178"/>
  <c r="F67" i="178"/>
  <c r="M67" i="178" s="1"/>
  <c r="L67" i="178"/>
  <c r="K67" i="178"/>
  <c r="G67" i="178"/>
  <c r="I67" i="178"/>
  <c r="D47" i="178"/>
  <c r="N46" i="178"/>
  <c r="N47" i="178" s="1"/>
  <c r="J46" i="178"/>
  <c r="J47" i="178" s="1"/>
  <c r="F46" i="178"/>
  <c r="F47" i="178" s="1"/>
  <c r="O62" i="178"/>
  <c r="I62" i="178"/>
  <c r="M62" i="178"/>
  <c r="G62" i="178"/>
  <c r="K62" i="178"/>
  <c r="J62" i="178"/>
  <c r="Q62" i="178"/>
  <c r="H62" i="178"/>
  <c r="P62" i="178"/>
  <c r="F62" i="178"/>
  <c r="R62" i="178" s="1"/>
  <c r="N62" i="178"/>
  <c r="L62" i="178"/>
  <c r="P17" i="178"/>
  <c r="J17" i="178"/>
  <c r="O17" i="178"/>
  <c r="I17" i="178"/>
  <c r="N17" i="178"/>
  <c r="H17" i="178"/>
  <c r="M17" i="178"/>
  <c r="G17" i="178"/>
  <c r="L17" i="178"/>
  <c r="F17" i="178"/>
  <c r="K17" i="178"/>
  <c r="L14" i="178"/>
  <c r="K14" i="178"/>
  <c r="P14" i="178"/>
  <c r="J14" i="178"/>
  <c r="O14" i="178"/>
  <c r="I14" i="178"/>
  <c r="N14" i="178"/>
  <c r="M14" i="178"/>
  <c r="F14" i="178"/>
  <c r="H14" i="178"/>
  <c r="G14" i="178"/>
  <c r="K7" i="178"/>
  <c r="F7" i="178"/>
  <c r="P7" i="178"/>
  <c r="J7" i="178"/>
  <c r="M7" i="178"/>
  <c r="L7" i="178"/>
  <c r="O7" i="178"/>
  <c r="I7" i="178"/>
  <c r="G7" i="178"/>
  <c r="Q7" i="178" s="1"/>
  <c r="N7" i="178"/>
  <c r="H7" i="178"/>
  <c r="P26" i="178"/>
  <c r="I26" i="178"/>
  <c r="O26" i="178"/>
  <c r="H26" i="178"/>
  <c r="H37" i="178" s="1"/>
  <c r="D37" i="178"/>
  <c r="N26" i="178"/>
  <c r="F26" i="178"/>
  <c r="M26" i="178"/>
  <c r="K26" i="178"/>
  <c r="K37" i="178" s="1"/>
  <c r="J26" i="178"/>
  <c r="D77" i="178"/>
  <c r="F72" i="178"/>
  <c r="R72" i="178"/>
  <c r="L31" i="178"/>
  <c r="F31" i="178"/>
  <c r="K31" i="178"/>
  <c r="P31" i="178"/>
  <c r="J31" i="178"/>
  <c r="R31" i="178" s="1"/>
  <c r="O31" i="178"/>
  <c r="I31" i="178"/>
  <c r="H31" i="178"/>
  <c r="M31" i="178"/>
  <c r="G31" i="178"/>
  <c r="Q31" i="178" s="1"/>
  <c r="N31" i="178"/>
  <c r="K55" i="178"/>
  <c r="O55" i="178"/>
  <c r="I55" i="178"/>
  <c r="M55" i="178"/>
  <c r="L55" i="178"/>
  <c r="J55" i="178"/>
  <c r="H55" i="178"/>
  <c r="G55" i="178"/>
  <c r="P55" i="178"/>
  <c r="F55" i="178"/>
  <c r="Q55" i="178" s="1"/>
  <c r="N55" i="178"/>
  <c r="G75" i="178"/>
  <c r="K75" i="178"/>
  <c r="L75" i="178"/>
  <c r="J75" i="178"/>
  <c r="I75" i="178"/>
  <c r="H75" i="178"/>
  <c r="F75" i="178"/>
  <c r="M75" i="178" s="1"/>
  <c r="M10" i="177"/>
  <c r="G10" i="177"/>
  <c r="G25" i="177" s="1"/>
  <c r="K10" i="177"/>
  <c r="J10" i="177"/>
  <c r="O10" i="177"/>
  <c r="I10" i="177"/>
  <c r="P10" i="177"/>
  <c r="H10" i="177"/>
  <c r="F10" i="177"/>
  <c r="Q10" i="177" s="1"/>
  <c r="N10" i="177"/>
  <c r="L10" i="177"/>
  <c r="Q5" i="177"/>
  <c r="K5" i="177"/>
  <c r="O5" i="177"/>
  <c r="I5" i="177"/>
  <c r="H5" i="177"/>
  <c r="M5" i="177"/>
  <c r="M25" i="177" s="1"/>
  <c r="P5" i="177"/>
  <c r="G5" i="177"/>
  <c r="N5" i="177"/>
  <c r="F5" i="177"/>
  <c r="R5" i="177" s="1"/>
  <c r="L5" i="177"/>
  <c r="J5" i="177"/>
  <c r="N31" i="177"/>
  <c r="H31" i="177"/>
  <c r="L31" i="177"/>
  <c r="K31" i="177"/>
  <c r="G31" i="177"/>
  <c r="O31" i="177"/>
  <c r="I31" i="177"/>
  <c r="R31" i="177" s="1"/>
  <c r="P31" i="177"/>
  <c r="F31" i="177"/>
  <c r="Q31" i="177" s="1"/>
  <c r="M31" i="177"/>
  <c r="J31" i="177"/>
  <c r="N62" i="177"/>
  <c r="H62" i="177"/>
  <c r="L62" i="177"/>
  <c r="F62" i="177"/>
  <c r="Q62" i="177" s="1"/>
  <c r="K62" i="177"/>
  <c r="M62" i="177"/>
  <c r="I62" i="177"/>
  <c r="O62" i="177"/>
  <c r="J62" i="177"/>
  <c r="G62" i="177"/>
  <c r="P62" i="177"/>
  <c r="F80" i="177"/>
  <c r="R80" i="177" s="1"/>
  <c r="D84" i="177"/>
  <c r="Q92" i="177"/>
  <c r="H68" i="177"/>
  <c r="R68" i="177"/>
  <c r="F63" i="177"/>
  <c r="R63" i="177" s="1"/>
  <c r="N63" i="177"/>
  <c r="Q9" i="177"/>
  <c r="P17" i="177"/>
  <c r="J17" i="177"/>
  <c r="N17" i="177"/>
  <c r="H17" i="177"/>
  <c r="G17" i="177"/>
  <c r="O17" i="177"/>
  <c r="F17" i="177"/>
  <c r="Q17" i="177" s="1"/>
  <c r="L17" i="177"/>
  <c r="M17" i="177"/>
  <c r="K17" i="177"/>
  <c r="I17" i="177"/>
  <c r="D45" i="177"/>
  <c r="I42" i="177"/>
  <c r="I45" i="177" s="1"/>
  <c r="K8" i="177"/>
  <c r="O8" i="177"/>
  <c r="I8" i="177"/>
  <c r="Q8" i="177" s="1"/>
  <c r="L8" i="177"/>
  <c r="G8" i="177"/>
  <c r="J8" i="177"/>
  <c r="H8" i="177"/>
  <c r="P8" i="177"/>
  <c r="N8" i="177"/>
  <c r="F8" i="177"/>
  <c r="M8" i="177"/>
  <c r="F36" i="177"/>
  <c r="L36" i="177"/>
  <c r="R36" i="177" s="1"/>
  <c r="F64" i="177"/>
  <c r="R64" i="177"/>
  <c r="F82" i="177"/>
  <c r="R82" i="177"/>
  <c r="D94" i="177"/>
  <c r="F70" i="177"/>
  <c r="L70" i="177" s="1"/>
  <c r="R70" i="177" s="1"/>
  <c r="J50" i="177"/>
  <c r="H50" i="177"/>
  <c r="G50" i="177"/>
  <c r="I50" i="177"/>
  <c r="L50" i="177"/>
  <c r="K50" i="177"/>
  <c r="F50" i="177"/>
  <c r="M50" i="177" s="1"/>
  <c r="K95" i="177"/>
  <c r="O95" i="177"/>
  <c r="I95" i="177"/>
  <c r="M95" i="177"/>
  <c r="G95" i="177"/>
  <c r="L95" i="177"/>
  <c r="F95" i="177"/>
  <c r="Q95" i="177" s="1"/>
  <c r="P95" i="177"/>
  <c r="J95" i="177"/>
  <c r="N95" i="177"/>
  <c r="H95" i="177"/>
  <c r="H90" i="177"/>
  <c r="N12" i="177"/>
  <c r="H12" i="177"/>
  <c r="L12" i="177"/>
  <c r="F12" i="177"/>
  <c r="R12" i="177" s="1"/>
  <c r="K12" i="177"/>
  <c r="G12" i="177"/>
  <c r="O12" i="177" s="1"/>
  <c r="J12" i="177"/>
  <c r="I12" i="177"/>
  <c r="M12" i="177"/>
  <c r="R57" i="177"/>
  <c r="P29" i="177"/>
  <c r="J29" i="177"/>
  <c r="N29" i="177"/>
  <c r="H29" i="177"/>
  <c r="R29" i="177" s="1"/>
  <c r="G29" i="177"/>
  <c r="O29" i="177"/>
  <c r="F29" i="177"/>
  <c r="M29" i="177"/>
  <c r="L29" i="177"/>
  <c r="K29" i="177"/>
  <c r="I29" i="177"/>
  <c r="Q29" i="177" s="1"/>
  <c r="F15" i="177"/>
  <c r="P58" i="177"/>
  <c r="J58" i="177"/>
  <c r="N58" i="177"/>
  <c r="H58" i="177"/>
  <c r="M58" i="177"/>
  <c r="G58" i="177"/>
  <c r="R58" i="177" s="1"/>
  <c r="I58" i="177"/>
  <c r="Q58" i="177"/>
  <c r="K58" i="177"/>
  <c r="F58" i="177"/>
  <c r="O58" i="177"/>
  <c r="L58" i="177"/>
  <c r="L32" i="177"/>
  <c r="F32" i="177"/>
  <c r="Q32" i="177" s="1"/>
  <c r="P32" i="177"/>
  <c r="J32" i="177"/>
  <c r="O32" i="177"/>
  <c r="I32" i="177"/>
  <c r="R32" i="177" s="1"/>
  <c r="M32" i="177"/>
  <c r="K32" i="177"/>
  <c r="H32" i="177"/>
  <c r="G32" i="177"/>
  <c r="N32" i="177"/>
  <c r="H52" i="177"/>
  <c r="L52" i="177"/>
  <c r="F52" i="177"/>
  <c r="R52" i="177" s="1"/>
  <c r="K52" i="177"/>
  <c r="M52" i="177"/>
  <c r="I52" i="177"/>
  <c r="J52" i="177"/>
  <c r="G52" i="177"/>
  <c r="H73" i="177"/>
  <c r="L73" i="177"/>
  <c r="L77" i="177" s="1"/>
  <c r="F73" i="177"/>
  <c r="K73" i="177"/>
  <c r="G73" i="177"/>
  <c r="M73" i="177" s="1"/>
  <c r="M77" i="177" s="1"/>
  <c r="I73" i="177"/>
  <c r="J73" i="177"/>
  <c r="J77" i="177" s="1"/>
  <c r="F43" i="177"/>
  <c r="F45" i="177" s="1"/>
  <c r="N46" i="177"/>
  <c r="N47" i="177" s="1"/>
  <c r="J46" i="177"/>
  <c r="J47" i="177" s="1"/>
  <c r="D47" i="177"/>
  <c r="F46" i="177"/>
  <c r="F47" i="177" s="1"/>
  <c r="F81" i="177"/>
  <c r="R81" i="177" s="1"/>
  <c r="F24" i="177"/>
  <c r="L24" i="177" s="1"/>
  <c r="R9" i="177"/>
  <c r="R51" i="177"/>
  <c r="H49" i="177"/>
  <c r="D71" i="177"/>
  <c r="L49" i="177"/>
  <c r="F49" i="177"/>
  <c r="K49" i="177"/>
  <c r="G49" i="177"/>
  <c r="I49" i="177"/>
  <c r="J49" i="177"/>
  <c r="P55" i="177"/>
  <c r="J55" i="177"/>
  <c r="N55" i="177"/>
  <c r="H55" i="177"/>
  <c r="M55" i="177"/>
  <c r="G55" i="177"/>
  <c r="O55" i="177"/>
  <c r="K55" i="177"/>
  <c r="L55" i="177"/>
  <c r="I55" i="177"/>
  <c r="F55" i="177"/>
  <c r="Q55" i="177" s="1"/>
  <c r="Q28" i="177"/>
  <c r="R28" i="177" s="1"/>
  <c r="M4" i="177"/>
  <c r="G4" i="177"/>
  <c r="K4" i="177"/>
  <c r="N4" i="177"/>
  <c r="N25" i="177" s="1"/>
  <c r="N48" i="177" s="1"/>
  <c r="L4" i="177"/>
  <c r="I4" i="177"/>
  <c r="I25" i="177" s="1"/>
  <c r="J4" i="177"/>
  <c r="J25" i="177" s="1"/>
  <c r="P4" i="177"/>
  <c r="H4" i="177"/>
  <c r="H25" i="177" s="1"/>
  <c r="O4" i="177"/>
  <c r="O25" i="177" s="1"/>
  <c r="F4" i="177"/>
  <c r="Q4" i="177" s="1"/>
  <c r="J74" i="177"/>
  <c r="H74" i="177"/>
  <c r="G74" i="177"/>
  <c r="I74" i="177"/>
  <c r="M74" i="177" s="1"/>
  <c r="F74" i="177"/>
  <c r="L74" i="177"/>
  <c r="K74" i="177"/>
  <c r="L54" i="177"/>
  <c r="F54" i="177"/>
  <c r="P54" i="177"/>
  <c r="J54" i="177"/>
  <c r="O54" i="177"/>
  <c r="I54" i="177"/>
  <c r="M54" i="177"/>
  <c r="K54" i="177"/>
  <c r="H54" i="177"/>
  <c r="G54" i="177"/>
  <c r="N54" i="177"/>
  <c r="N56" i="177"/>
  <c r="H56" i="177"/>
  <c r="Q56" i="177" s="1"/>
  <c r="L56" i="177"/>
  <c r="F56" i="177"/>
  <c r="R56" i="177" s="1"/>
  <c r="K56" i="177"/>
  <c r="M56" i="177"/>
  <c r="I56" i="177"/>
  <c r="P56" i="177"/>
  <c r="O56" i="177"/>
  <c r="J56" i="177"/>
  <c r="G56" i="177"/>
  <c r="H76" i="177"/>
  <c r="L76" i="177"/>
  <c r="F76" i="177"/>
  <c r="M76" i="177" s="1"/>
  <c r="K76" i="177"/>
  <c r="I76" i="177"/>
  <c r="R76" i="177" s="1"/>
  <c r="J76" i="177"/>
  <c r="G76" i="177"/>
  <c r="G66" i="177"/>
  <c r="K66" i="177"/>
  <c r="J66" i="177"/>
  <c r="F66" i="177"/>
  <c r="I66" i="177"/>
  <c r="L66" i="177"/>
  <c r="H66" i="177"/>
  <c r="R61" i="177"/>
  <c r="F61" i="177"/>
  <c r="F83" i="177"/>
  <c r="R83" i="177"/>
  <c r="P33" i="177"/>
  <c r="J33" i="177"/>
  <c r="N33" i="177"/>
  <c r="R33" i="177" s="1"/>
  <c r="H33" i="177"/>
  <c r="M33" i="177"/>
  <c r="G33" i="177"/>
  <c r="O33" i="177"/>
  <c r="K33" i="177"/>
  <c r="Q33" i="177"/>
  <c r="L33" i="177"/>
  <c r="I33" i="177"/>
  <c r="F33" i="177"/>
  <c r="R16" i="177"/>
  <c r="K25" i="177"/>
  <c r="F11" i="177"/>
  <c r="R11" i="177"/>
  <c r="F69" i="177"/>
  <c r="R69" i="177" s="1"/>
  <c r="F72" i="177"/>
  <c r="F77" i="177" s="1"/>
  <c r="D77" i="177"/>
  <c r="P26" i="177"/>
  <c r="I26" i="177"/>
  <c r="D37" i="177"/>
  <c r="N26" i="177"/>
  <c r="N37" i="177" s="1"/>
  <c r="F26" i="177"/>
  <c r="M26" i="177"/>
  <c r="K26" i="177"/>
  <c r="J26" i="177"/>
  <c r="H26" i="177"/>
  <c r="O26" i="177"/>
  <c r="R75" i="177"/>
  <c r="N27" i="177"/>
  <c r="H27" i="177"/>
  <c r="L27" i="177"/>
  <c r="F27" i="177"/>
  <c r="I27" i="177"/>
  <c r="Q27" i="177" s="1"/>
  <c r="M27" i="177"/>
  <c r="P27" i="177"/>
  <c r="R27" i="177" s="1"/>
  <c r="G27" i="177"/>
  <c r="O27" i="177"/>
  <c r="K27" i="177"/>
  <c r="J27" i="177"/>
  <c r="N13" i="177"/>
  <c r="H13" i="177"/>
  <c r="Q13" i="177" s="1"/>
  <c r="L13" i="177"/>
  <c r="F13" i="177"/>
  <c r="I13" i="177"/>
  <c r="M13" i="177"/>
  <c r="P13" i="177"/>
  <c r="G13" i="177"/>
  <c r="O13" i="177"/>
  <c r="K13" i="177"/>
  <c r="J13" i="177"/>
  <c r="M7" i="177"/>
  <c r="G7" i="177"/>
  <c r="K7" i="177"/>
  <c r="P7" i="177"/>
  <c r="P25" i="177" s="1"/>
  <c r="H7" i="177"/>
  <c r="O7" i="177"/>
  <c r="F7" i="177"/>
  <c r="N7" i="177"/>
  <c r="L7" i="177"/>
  <c r="J7" i="177"/>
  <c r="I7" i="177"/>
  <c r="Q7" i="177" s="1"/>
  <c r="N59" i="177"/>
  <c r="H59" i="177"/>
  <c r="L59" i="177"/>
  <c r="F59" i="177"/>
  <c r="K59" i="177"/>
  <c r="G59" i="177"/>
  <c r="O59" i="177"/>
  <c r="M59" i="177"/>
  <c r="J59" i="177"/>
  <c r="I59" i="177"/>
  <c r="P59" i="177"/>
  <c r="H78" i="177"/>
  <c r="R78" i="177" s="1"/>
  <c r="N78" i="177"/>
  <c r="D88" i="177"/>
  <c r="F89" i="177"/>
  <c r="L89" i="177" s="1"/>
  <c r="K65" i="177"/>
  <c r="I65" i="177"/>
  <c r="H65" i="177"/>
  <c r="L65" i="177"/>
  <c r="J65" i="177"/>
  <c r="G65" i="177"/>
  <c r="F65" i="177"/>
  <c r="F91" i="177"/>
  <c r="L91" i="177" s="1"/>
  <c r="N30" i="177"/>
  <c r="H30" i="177"/>
  <c r="L30" i="177"/>
  <c r="F30" i="177"/>
  <c r="K30" i="177"/>
  <c r="G30" i="177"/>
  <c r="J30" i="177"/>
  <c r="I30" i="177"/>
  <c r="P30" i="177"/>
  <c r="O30" i="177"/>
  <c r="M30" i="177"/>
  <c r="N17" i="176"/>
  <c r="H17" i="176"/>
  <c r="M17" i="176"/>
  <c r="G17" i="176"/>
  <c r="P17" i="176"/>
  <c r="J17" i="176"/>
  <c r="O17" i="176"/>
  <c r="L17" i="176"/>
  <c r="K17" i="176"/>
  <c r="I17" i="176"/>
  <c r="F17" i="176"/>
  <c r="I49" i="176"/>
  <c r="D71" i="176"/>
  <c r="L49" i="176"/>
  <c r="F49" i="176"/>
  <c r="H49" i="176"/>
  <c r="G49" i="176"/>
  <c r="K49" i="176"/>
  <c r="J49" i="176"/>
  <c r="F83" i="176"/>
  <c r="R83" i="176" s="1"/>
  <c r="J73" i="176"/>
  <c r="I73" i="176"/>
  <c r="L73" i="176"/>
  <c r="F73" i="176"/>
  <c r="K73" i="176"/>
  <c r="H73" i="176"/>
  <c r="G73" i="176"/>
  <c r="O8" i="176"/>
  <c r="I8" i="176"/>
  <c r="N8" i="176"/>
  <c r="H8" i="176"/>
  <c r="K8" i="176"/>
  <c r="J8" i="176"/>
  <c r="Q8" i="176" s="1"/>
  <c r="G8" i="176"/>
  <c r="F8" i="176"/>
  <c r="L8" i="176"/>
  <c r="M8" i="176"/>
  <c r="P8" i="176"/>
  <c r="H78" i="176"/>
  <c r="N78" i="176" s="1"/>
  <c r="R78" i="176" s="1"/>
  <c r="D37" i="176"/>
  <c r="N26" i="176"/>
  <c r="F26" i="176"/>
  <c r="M26" i="176"/>
  <c r="P26" i="176"/>
  <c r="I26" i="176"/>
  <c r="H26" i="176"/>
  <c r="Q26" i="176"/>
  <c r="O26" i="176"/>
  <c r="K26" i="176"/>
  <c r="J26" i="176"/>
  <c r="L70" i="176"/>
  <c r="F70" i="176"/>
  <c r="R70" i="176"/>
  <c r="O59" i="176"/>
  <c r="I59" i="176"/>
  <c r="L59" i="176"/>
  <c r="F59" i="176"/>
  <c r="N59" i="176"/>
  <c r="M59" i="176"/>
  <c r="H59" i="176"/>
  <c r="P59" i="176"/>
  <c r="K59" i="176"/>
  <c r="J59" i="176"/>
  <c r="Q59" i="176" s="1"/>
  <c r="G59" i="176"/>
  <c r="R43" i="176"/>
  <c r="F43" i="176"/>
  <c r="F45" i="176" s="1"/>
  <c r="K33" i="176"/>
  <c r="N33" i="176"/>
  <c r="H33" i="176"/>
  <c r="L33" i="176"/>
  <c r="J33" i="176"/>
  <c r="O33" i="176"/>
  <c r="F33" i="176"/>
  <c r="P33" i="176"/>
  <c r="M33" i="176"/>
  <c r="G33" i="176"/>
  <c r="I33" i="176"/>
  <c r="Q33" i="176" s="1"/>
  <c r="R33" i="176" s="1"/>
  <c r="K58" i="176"/>
  <c r="R58" i="176" s="1"/>
  <c r="N58" i="176"/>
  <c r="H58" i="176"/>
  <c r="J58" i="176"/>
  <c r="I58" i="176"/>
  <c r="M58" i="176"/>
  <c r="P58" i="176"/>
  <c r="O58" i="176"/>
  <c r="L58" i="176"/>
  <c r="G58" i="176"/>
  <c r="F58" i="176"/>
  <c r="Q58" i="176" s="1"/>
  <c r="Q54" i="176"/>
  <c r="R54" i="176" s="1"/>
  <c r="D95" i="176"/>
  <c r="M9" i="176"/>
  <c r="G9" i="176"/>
  <c r="L9" i="176"/>
  <c r="F9" i="176"/>
  <c r="O9" i="176"/>
  <c r="I9" i="176"/>
  <c r="H9" i="176"/>
  <c r="P9" i="176"/>
  <c r="N9" i="176"/>
  <c r="K9" i="176"/>
  <c r="J9" i="176"/>
  <c r="K3" i="176"/>
  <c r="P3" i="176"/>
  <c r="J3" i="176"/>
  <c r="D25" i="176"/>
  <c r="O3" i="176"/>
  <c r="I3" i="176"/>
  <c r="F3" i="176"/>
  <c r="L3" i="176"/>
  <c r="H3" i="176"/>
  <c r="G3" i="176"/>
  <c r="N3" i="176"/>
  <c r="M3" i="176"/>
  <c r="F11" i="176"/>
  <c r="R11" i="176" s="1"/>
  <c r="F82" i="176"/>
  <c r="R82" i="176" s="1"/>
  <c r="L27" i="176"/>
  <c r="F27" i="176"/>
  <c r="Q27" i="176" s="1"/>
  <c r="K27" i="176"/>
  <c r="N27" i="176"/>
  <c r="H27" i="176"/>
  <c r="G27" i="176"/>
  <c r="P27" i="176"/>
  <c r="O27" i="176"/>
  <c r="M27" i="176"/>
  <c r="I27" i="176"/>
  <c r="J27" i="176"/>
  <c r="F80" i="176"/>
  <c r="R80" i="176"/>
  <c r="D84" i="176"/>
  <c r="O62" i="176"/>
  <c r="I62" i="176"/>
  <c r="L62" i="176"/>
  <c r="F62" i="176"/>
  <c r="Q62" i="176" s="1"/>
  <c r="N62" i="176"/>
  <c r="M62" i="176"/>
  <c r="H62" i="176"/>
  <c r="P62" i="176"/>
  <c r="K62" i="176"/>
  <c r="G62" i="176"/>
  <c r="J62" i="176"/>
  <c r="H66" i="176"/>
  <c r="K66" i="176"/>
  <c r="J66" i="176"/>
  <c r="I66" i="176"/>
  <c r="G66" i="176"/>
  <c r="F66" i="176"/>
  <c r="M66" i="176" s="1"/>
  <c r="L66" i="176"/>
  <c r="D45" i="176"/>
  <c r="I42" i="176"/>
  <c r="I45" i="176" s="1"/>
  <c r="L74" i="176"/>
  <c r="F74" i="176"/>
  <c r="M74" i="176" s="1"/>
  <c r="R74" i="176" s="1"/>
  <c r="K74" i="176"/>
  <c r="H74" i="176"/>
  <c r="J74" i="176"/>
  <c r="I74" i="176"/>
  <c r="G74" i="176"/>
  <c r="K6" i="176"/>
  <c r="P6" i="176"/>
  <c r="J6" i="176"/>
  <c r="O6" i="176"/>
  <c r="I6" i="176"/>
  <c r="L6" i="176"/>
  <c r="F6" i="176"/>
  <c r="Q6" i="176" s="1"/>
  <c r="H6" i="176"/>
  <c r="G6" i="176"/>
  <c r="N6" i="176"/>
  <c r="M6" i="176"/>
  <c r="L30" i="176"/>
  <c r="F30" i="176"/>
  <c r="Q30" i="176" s="1"/>
  <c r="K30" i="176"/>
  <c r="N30" i="176"/>
  <c r="H30" i="176"/>
  <c r="M30" i="176"/>
  <c r="J30" i="176"/>
  <c r="I30" i="176"/>
  <c r="G30" i="176"/>
  <c r="P30" i="176"/>
  <c r="O30" i="176"/>
  <c r="D88" i="176"/>
  <c r="F89" i="176"/>
  <c r="L89" i="176" s="1"/>
  <c r="M32" i="176"/>
  <c r="G32" i="176"/>
  <c r="P32" i="176"/>
  <c r="J32" i="176"/>
  <c r="H32" i="176"/>
  <c r="R32" i="176" s="1"/>
  <c r="O32" i="176"/>
  <c r="F32" i="176"/>
  <c r="K32" i="176"/>
  <c r="N32" i="176"/>
  <c r="Q32" i="176" s="1"/>
  <c r="L32" i="176"/>
  <c r="I32" i="176"/>
  <c r="M5" i="176"/>
  <c r="G5" i="176"/>
  <c r="Q5" i="176" s="1"/>
  <c r="L5" i="176"/>
  <c r="F5" i="176"/>
  <c r="R5" i="176" s="1"/>
  <c r="K5" i="176"/>
  <c r="N5" i="176"/>
  <c r="H5" i="176"/>
  <c r="P5" i="176"/>
  <c r="O5" i="176"/>
  <c r="J5" i="176"/>
  <c r="I5" i="176"/>
  <c r="P16" i="176"/>
  <c r="J16" i="176"/>
  <c r="O16" i="176"/>
  <c r="I16" i="176"/>
  <c r="L16" i="176"/>
  <c r="F16" i="176"/>
  <c r="N16" i="176"/>
  <c r="M16" i="176"/>
  <c r="K16" i="176"/>
  <c r="H16" i="176"/>
  <c r="G16" i="176"/>
  <c r="L65" i="176"/>
  <c r="F65" i="176"/>
  <c r="I65" i="176"/>
  <c r="K65" i="176"/>
  <c r="J65" i="176"/>
  <c r="H65" i="176"/>
  <c r="G65" i="176"/>
  <c r="L12" i="176"/>
  <c r="F12" i="176"/>
  <c r="K12" i="176"/>
  <c r="N12" i="176"/>
  <c r="H12" i="176"/>
  <c r="M12" i="176"/>
  <c r="J12" i="176"/>
  <c r="I12" i="176"/>
  <c r="G12" i="176"/>
  <c r="O12" i="176" s="1"/>
  <c r="F36" i="176"/>
  <c r="R36" i="176" s="1"/>
  <c r="L36" i="176"/>
  <c r="K10" i="176"/>
  <c r="P10" i="176"/>
  <c r="J10" i="176"/>
  <c r="M10" i="176"/>
  <c r="G10" i="176"/>
  <c r="F10" i="176"/>
  <c r="O10" i="176"/>
  <c r="N10" i="176"/>
  <c r="H10" i="176"/>
  <c r="L10" i="176"/>
  <c r="I10" i="176"/>
  <c r="J76" i="176"/>
  <c r="I76" i="176"/>
  <c r="L76" i="176"/>
  <c r="F76" i="176"/>
  <c r="H76" i="176"/>
  <c r="K76" i="176"/>
  <c r="G76" i="176"/>
  <c r="Q92" i="176"/>
  <c r="L92" i="176" s="1"/>
  <c r="R92" i="176" s="1"/>
  <c r="K50" i="176"/>
  <c r="H50" i="176"/>
  <c r="G50" i="176"/>
  <c r="M50" i="176" s="1"/>
  <c r="F50" i="176"/>
  <c r="J50" i="176"/>
  <c r="L50" i="176"/>
  <c r="R50" i="176" s="1"/>
  <c r="I50" i="176"/>
  <c r="O56" i="176"/>
  <c r="I56" i="176"/>
  <c r="L56" i="176"/>
  <c r="F56" i="176"/>
  <c r="K56" i="176"/>
  <c r="J56" i="176"/>
  <c r="N56" i="176"/>
  <c r="H56" i="176"/>
  <c r="Q56" i="176" s="1"/>
  <c r="G56" i="176"/>
  <c r="M56" i="176"/>
  <c r="P56" i="176"/>
  <c r="M96" i="176"/>
  <c r="H96" i="176"/>
  <c r="R96" i="176" s="1"/>
  <c r="R44" i="176"/>
  <c r="L44" i="176"/>
  <c r="L45" i="176" s="1"/>
  <c r="P14" i="176"/>
  <c r="J14" i="176"/>
  <c r="O14" i="176"/>
  <c r="I14" i="176"/>
  <c r="L14" i="176"/>
  <c r="F14" i="176"/>
  <c r="K14" i="176"/>
  <c r="H14" i="176"/>
  <c r="G14" i="176"/>
  <c r="M14" i="176"/>
  <c r="N14" i="176"/>
  <c r="L15" i="176"/>
  <c r="F15" i="176"/>
  <c r="R15" i="176" s="1"/>
  <c r="F63" i="176"/>
  <c r="N63" i="176" s="1"/>
  <c r="N71" i="176" s="1"/>
  <c r="N79" i="176" s="1"/>
  <c r="P28" i="176"/>
  <c r="J28" i="176"/>
  <c r="O28" i="176"/>
  <c r="I28" i="176"/>
  <c r="L28" i="176"/>
  <c r="F28" i="176"/>
  <c r="R28" i="176" s="1"/>
  <c r="Q28" i="176"/>
  <c r="N28" i="176"/>
  <c r="M28" i="176"/>
  <c r="K28" i="176"/>
  <c r="H28" i="176"/>
  <c r="G28" i="176"/>
  <c r="R68" i="176"/>
  <c r="H68" i="176"/>
  <c r="L13" i="176"/>
  <c r="F13" i="176"/>
  <c r="K13" i="176"/>
  <c r="N13" i="176"/>
  <c r="H13" i="176"/>
  <c r="M13" i="176"/>
  <c r="J13" i="176"/>
  <c r="I13" i="176"/>
  <c r="O13" i="176"/>
  <c r="G13" i="176"/>
  <c r="P13" i="176"/>
  <c r="G51" i="176"/>
  <c r="J51" i="176"/>
  <c r="F51" i="176"/>
  <c r="I51" i="176"/>
  <c r="L51" i="176"/>
  <c r="K51" i="176"/>
  <c r="H51" i="176"/>
  <c r="O31" i="176"/>
  <c r="I31" i="176"/>
  <c r="L31" i="176"/>
  <c r="M31" i="176"/>
  <c r="K31" i="176"/>
  <c r="P31" i="176"/>
  <c r="G31" i="176"/>
  <c r="N31" i="176"/>
  <c r="J31" i="176"/>
  <c r="H31" i="176"/>
  <c r="R31" i="176" s="1"/>
  <c r="F31" i="176"/>
  <c r="Q31" i="176"/>
  <c r="F91" i="176"/>
  <c r="L91" i="176" s="1"/>
  <c r="D94" i="176"/>
  <c r="K53" i="176"/>
  <c r="H53" i="176"/>
  <c r="L53" i="176"/>
  <c r="G53" i="176"/>
  <c r="M53" i="176" s="1"/>
  <c r="J53" i="176"/>
  <c r="I53" i="176"/>
  <c r="R53" i="176" s="1"/>
  <c r="F53" i="176"/>
  <c r="K67" i="176"/>
  <c r="J67" i="176"/>
  <c r="G67" i="176"/>
  <c r="L67" i="176"/>
  <c r="I67" i="176"/>
  <c r="H67" i="176"/>
  <c r="F67" i="176"/>
  <c r="M67" i="176" s="1"/>
  <c r="N29" i="176"/>
  <c r="H29" i="176"/>
  <c r="M29" i="176"/>
  <c r="G29" i="176"/>
  <c r="P29" i="176"/>
  <c r="J29" i="176"/>
  <c r="O29" i="176"/>
  <c r="L29" i="176"/>
  <c r="K29" i="176"/>
  <c r="I29" i="176"/>
  <c r="F29" i="176"/>
  <c r="Q29" i="176" s="1"/>
  <c r="F46" i="176"/>
  <c r="F47" i="176" s="1"/>
  <c r="D47" i="176"/>
  <c r="N46" i="176"/>
  <c r="N47" i="176" s="1"/>
  <c r="J46" i="176"/>
  <c r="J47" i="176" s="1"/>
  <c r="F64" i="176"/>
  <c r="R64" i="176"/>
  <c r="H75" i="176"/>
  <c r="G75" i="176"/>
  <c r="J75" i="176"/>
  <c r="L75" i="176"/>
  <c r="F75" i="176"/>
  <c r="K75" i="176"/>
  <c r="I75" i="176"/>
  <c r="F69" i="176"/>
  <c r="R69" i="176" s="1"/>
  <c r="F61" i="176"/>
  <c r="R61" i="176" s="1"/>
  <c r="D77" i="176"/>
  <c r="F72" i="176"/>
  <c r="F77" i="176" s="1"/>
  <c r="F24" i="176"/>
  <c r="R24" i="176"/>
  <c r="L24" i="176"/>
  <c r="M57" i="176"/>
  <c r="G57" i="176"/>
  <c r="P57" i="176"/>
  <c r="J57" i="176"/>
  <c r="O57" i="176"/>
  <c r="F57" i="176"/>
  <c r="R57" i="176" s="1"/>
  <c r="N57" i="176"/>
  <c r="I57" i="176"/>
  <c r="Q57" i="176" s="1"/>
  <c r="L57" i="176"/>
  <c r="K57" i="176"/>
  <c r="H57" i="176"/>
  <c r="I52" i="176"/>
  <c r="L52" i="176"/>
  <c r="F52" i="176"/>
  <c r="H52" i="176"/>
  <c r="K52" i="176"/>
  <c r="G52" i="176"/>
  <c r="M52" i="176" s="1"/>
  <c r="R52" i="176" s="1"/>
  <c r="J52" i="176"/>
  <c r="K55" i="176"/>
  <c r="N55" i="176"/>
  <c r="H55" i="176"/>
  <c r="P55" i="176"/>
  <c r="P71" i="176" s="1"/>
  <c r="P79" i="176" s="1"/>
  <c r="G55" i="176"/>
  <c r="O55" i="176"/>
  <c r="O71" i="176" s="1"/>
  <c r="F55" i="176"/>
  <c r="J55" i="176"/>
  <c r="M55" i="176"/>
  <c r="L55" i="176"/>
  <c r="I55" i="176"/>
  <c r="Q55" i="176" s="1"/>
  <c r="H90" i="176"/>
  <c r="O7" i="176"/>
  <c r="I7" i="176"/>
  <c r="N7" i="176"/>
  <c r="H7" i="176"/>
  <c r="M7" i="176"/>
  <c r="G7" i="176"/>
  <c r="J7" i="176"/>
  <c r="P7" i="176"/>
  <c r="L7" i="176"/>
  <c r="K7" i="176"/>
  <c r="F7" i="176"/>
  <c r="R7" i="175"/>
  <c r="N95" i="175"/>
  <c r="H95" i="175"/>
  <c r="M95" i="175"/>
  <c r="G95" i="175"/>
  <c r="J95" i="175"/>
  <c r="I95" i="175"/>
  <c r="O95" i="175"/>
  <c r="L95" i="175"/>
  <c r="K95" i="175"/>
  <c r="F95" i="175"/>
  <c r="P95" i="175"/>
  <c r="R12" i="175"/>
  <c r="I50" i="175"/>
  <c r="H50" i="175"/>
  <c r="G50" i="175"/>
  <c r="F50" i="175"/>
  <c r="L50" i="175"/>
  <c r="L71" i="175" s="1"/>
  <c r="K50" i="175"/>
  <c r="J50" i="175"/>
  <c r="K51" i="175"/>
  <c r="J51" i="175"/>
  <c r="J71" i="175" s="1"/>
  <c r="G51" i="175"/>
  <c r="F51" i="175"/>
  <c r="M51" i="175" s="1"/>
  <c r="L51" i="175"/>
  <c r="I51" i="175"/>
  <c r="H51" i="175"/>
  <c r="H71" i="175" s="1"/>
  <c r="M8" i="175"/>
  <c r="G8" i="175"/>
  <c r="K8" i="175"/>
  <c r="P8" i="175"/>
  <c r="J8" i="175"/>
  <c r="O8" i="175"/>
  <c r="O25" i="175" s="1"/>
  <c r="N8" i="175"/>
  <c r="L8" i="175"/>
  <c r="I8" i="175"/>
  <c r="H8" i="175"/>
  <c r="F8" i="175"/>
  <c r="D45" i="175"/>
  <c r="I42" i="175"/>
  <c r="I45" i="175" s="1"/>
  <c r="H96" i="175"/>
  <c r="M96" i="175" s="1"/>
  <c r="R96" i="175" s="1"/>
  <c r="R72" i="175"/>
  <c r="M67" i="175"/>
  <c r="R67" i="175" s="1"/>
  <c r="R29" i="175"/>
  <c r="Q29" i="175"/>
  <c r="M73" i="175"/>
  <c r="I74" i="175"/>
  <c r="M74" i="175" s="1"/>
  <c r="H74" i="175"/>
  <c r="G74" i="175"/>
  <c r="G77" i="175" s="1"/>
  <c r="F74" i="175"/>
  <c r="L74" i="175"/>
  <c r="L77" i="175" s="1"/>
  <c r="K74" i="175"/>
  <c r="J74" i="175"/>
  <c r="J77" i="175" s="1"/>
  <c r="F69" i="175"/>
  <c r="R69" i="175" s="1"/>
  <c r="R6" i="175"/>
  <c r="H90" i="175"/>
  <c r="O33" i="175"/>
  <c r="I33" i="175"/>
  <c r="N33" i="175"/>
  <c r="H33" i="175"/>
  <c r="G33" i="175"/>
  <c r="P33" i="175"/>
  <c r="F33" i="175"/>
  <c r="Q33" i="175" s="1"/>
  <c r="K33" i="175"/>
  <c r="J33" i="175"/>
  <c r="M33" i="175"/>
  <c r="L33" i="175"/>
  <c r="O58" i="175"/>
  <c r="I58" i="175"/>
  <c r="N58" i="175"/>
  <c r="H58" i="175"/>
  <c r="K58" i="175"/>
  <c r="Q58" i="175" s="1"/>
  <c r="J58" i="175"/>
  <c r="R58" i="175" s="1"/>
  <c r="L58" i="175"/>
  <c r="G58" i="175"/>
  <c r="F58" i="175"/>
  <c r="P58" i="175"/>
  <c r="M58" i="175"/>
  <c r="L14" i="175"/>
  <c r="F14" i="175"/>
  <c r="K14" i="175"/>
  <c r="J14" i="175"/>
  <c r="P14" i="175"/>
  <c r="H14" i="175"/>
  <c r="O14" i="175"/>
  <c r="G14" i="175"/>
  <c r="I14" i="175"/>
  <c r="N14" i="175"/>
  <c r="M14" i="175"/>
  <c r="F80" i="175"/>
  <c r="D84" i="175"/>
  <c r="G52" i="175"/>
  <c r="M52" i="175" s="1"/>
  <c r="L52" i="175"/>
  <c r="F52" i="175"/>
  <c r="H52" i="175"/>
  <c r="K52" i="175"/>
  <c r="J52" i="175"/>
  <c r="I52" i="175"/>
  <c r="G76" i="175"/>
  <c r="L76" i="175"/>
  <c r="F76" i="175"/>
  <c r="F77" i="175" s="1"/>
  <c r="H76" i="175"/>
  <c r="K76" i="175"/>
  <c r="J76" i="175"/>
  <c r="I76" i="175"/>
  <c r="Q92" i="175"/>
  <c r="Q3" i="175"/>
  <c r="Q9" i="175"/>
  <c r="R9" i="175" s="1"/>
  <c r="Q17" i="175"/>
  <c r="R17" i="175" s="1"/>
  <c r="L31" i="175"/>
  <c r="F31" i="175"/>
  <c r="Q31" i="175" s="1"/>
  <c r="K31" i="175"/>
  <c r="N31" i="175"/>
  <c r="M31" i="175"/>
  <c r="J31" i="175"/>
  <c r="I31" i="175"/>
  <c r="P31" i="175"/>
  <c r="O31" i="175"/>
  <c r="H31" i="175"/>
  <c r="G31" i="175"/>
  <c r="R31" i="175" s="1"/>
  <c r="F43" i="175"/>
  <c r="F45" i="175" s="1"/>
  <c r="R43" i="175"/>
  <c r="D71" i="175"/>
  <c r="F64" i="175"/>
  <c r="R64" i="175" s="1"/>
  <c r="K54" i="175"/>
  <c r="P54" i="175"/>
  <c r="J54" i="175"/>
  <c r="M54" i="175"/>
  <c r="L54" i="175"/>
  <c r="N54" i="175"/>
  <c r="I54" i="175"/>
  <c r="H54" i="175"/>
  <c r="G54" i="175"/>
  <c r="O54" i="175"/>
  <c r="F54" i="175"/>
  <c r="N78" i="175"/>
  <c r="H78" i="175"/>
  <c r="R78" i="175" s="1"/>
  <c r="F89" i="175"/>
  <c r="L89" i="175" s="1"/>
  <c r="D88" i="175"/>
  <c r="Q27" i="175"/>
  <c r="R27" i="175" s="1"/>
  <c r="I77" i="175"/>
  <c r="R44" i="175"/>
  <c r="R82" i="175"/>
  <c r="F82" i="175"/>
  <c r="N13" i="175"/>
  <c r="H13" i="175"/>
  <c r="M13" i="175"/>
  <c r="P13" i="175"/>
  <c r="G13" i="175"/>
  <c r="L13" i="175"/>
  <c r="K13" i="175"/>
  <c r="F13" i="175"/>
  <c r="O13" i="175"/>
  <c r="J13" i="175"/>
  <c r="I13" i="175"/>
  <c r="M5" i="175"/>
  <c r="M25" i="175" s="1"/>
  <c r="G5" i="175"/>
  <c r="K5" i="175"/>
  <c r="K25" i="175" s="1"/>
  <c r="P5" i="175"/>
  <c r="J5" i="175"/>
  <c r="L5" i="175"/>
  <c r="I5" i="175"/>
  <c r="H5" i="175"/>
  <c r="H25" i="175" s="1"/>
  <c r="F5" i="175"/>
  <c r="F25" i="175" s="1"/>
  <c r="O5" i="175"/>
  <c r="N5" i="175"/>
  <c r="N25" i="175" s="1"/>
  <c r="N48" i="175" s="1"/>
  <c r="M56" i="175"/>
  <c r="G56" i="175"/>
  <c r="L56" i="175"/>
  <c r="F56" i="175"/>
  <c r="K56" i="175"/>
  <c r="J56" i="175"/>
  <c r="N56" i="175"/>
  <c r="I56" i="175"/>
  <c r="H56" i="175"/>
  <c r="P56" i="175"/>
  <c r="O56" i="175"/>
  <c r="P26" i="175"/>
  <c r="P37" i="175" s="1"/>
  <c r="I26" i="175"/>
  <c r="Q26" i="175" s="1"/>
  <c r="O26" i="175"/>
  <c r="H26" i="175"/>
  <c r="D37" i="175"/>
  <c r="K26" i="175"/>
  <c r="J26" i="175"/>
  <c r="F26" i="175"/>
  <c r="N26" i="175"/>
  <c r="N37" i="175" s="1"/>
  <c r="M26" i="175"/>
  <c r="L16" i="175"/>
  <c r="F16" i="175"/>
  <c r="K16" i="175"/>
  <c r="J16" i="175"/>
  <c r="I16" i="175"/>
  <c r="P16" i="175"/>
  <c r="H16" i="175"/>
  <c r="O16" i="175"/>
  <c r="G16" i="175"/>
  <c r="Q16" i="175" s="1"/>
  <c r="M16" i="175"/>
  <c r="N16" i="175"/>
  <c r="F91" i="175"/>
  <c r="L91" i="175" s="1"/>
  <c r="I53" i="175"/>
  <c r="I71" i="175" s="1"/>
  <c r="H53" i="175"/>
  <c r="L53" i="175"/>
  <c r="J53" i="175"/>
  <c r="G53" i="175"/>
  <c r="G71" i="175" s="1"/>
  <c r="F53" i="175"/>
  <c r="M53" i="175" s="1"/>
  <c r="K53" i="175"/>
  <c r="R81" i="175"/>
  <c r="F81" i="175"/>
  <c r="D94" i="175"/>
  <c r="R63" i="175"/>
  <c r="F63" i="175"/>
  <c r="N63" i="175"/>
  <c r="R65" i="175"/>
  <c r="F61" i="175"/>
  <c r="R61" i="175" s="1"/>
  <c r="I25" i="175"/>
  <c r="M62" i="175"/>
  <c r="G62" i="175"/>
  <c r="L62" i="175"/>
  <c r="F62" i="175"/>
  <c r="O62" i="175"/>
  <c r="N62" i="175"/>
  <c r="H62" i="175"/>
  <c r="P62" i="175"/>
  <c r="K62" i="175"/>
  <c r="J62" i="175"/>
  <c r="I62" i="175"/>
  <c r="D47" i="175"/>
  <c r="N46" i="175"/>
  <c r="N47" i="175" s="1"/>
  <c r="J46" i="175"/>
  <c r="J47" i="175" s="1"/>
  <c r="F46" i="175"/>
  <c r="F47" i="175" s="1"/>
  <c r="N30" i="175"/>
  <c r="H30" i="175"/>
  <c r="Q30" i="175" s="1"/>
  <c r="M30" i="175"/>
  <c r="G30" i="175"/>
  <c r="J30" i="175"/>
  <c r="I30" i="175"/>
  <c r="P30" i="175"/>
  <c r="F30" i="175"/>
  <c r="R30" i="175" s="1"/>
  <c r="O30" i="175"/>
  <c r="L30" i="175"/>
  <c r="K30" i="175"/>
  <c r="F11" i="175"/>
  <c r="R11" i="175" s="1"/>
  <c r="L66" i="175"/>
  <c r="F66" i="175"/>
  <c r="K66" i="175"/>
  <c r="J66" i="175"/>
  <c r="I66" i="175"/>
  <c r="H66" i="175"/>
  <c r="G66" i="175"/>
  <c r="L36" i="175"/>
  <c r="F36" i="175"/>
  <c r="R36" i="175" s="1"/>
  <c r="K32" i="175"/>
  <c r="P32" i="175"/>
  <c r="J32" i="175"/>
  <c r="M32" i="175"/>
  <c r="L32" i="175"/>
  <c r="I32" i="175"/>
  <c r="H32" i="175"/>
  <c r="R32" i="175" s="1"/>
  <c r="G32" i="175"/>
  <c r="F32" i="175"/>
  <c r="Q32" i="175" s="1"/>
  <c r="O32" i="175"/>
  <c r="N32" i="175"/>
  <c r="K57" i="175"/>
  <c r="P57" i="175"/>
  <c r="J57" i="175"/>
  <c r="O57" i="175"/>
  <c r="G57" i="175"/>
  <c r="N57" i="175"/>
  <c r="F57" i="175"/>
  <c r="L57" i="175"/>
  <c r="I57" i="175"/>
  <c r="H57" i="175"/>
  <c r="M57" i="175"/>
  <c r="Q57" i="175" s="1"/>
  <c r="D77" i="175"/>
  <c r="R4" i="175"/>
  <c r="R73" i="175"/>
  <c r="R49" i="175"/>
  <c r="R68" i="175"/>
  <c r="H68" i="175"/>
  <c r="O55" i="175"/>
  <c r="I55" i="175"/>
  <c r="N55" i="175"/>
  <c r="H55" i="175"/>
  <c r="G55" i="175"/>
  <c r="P55" i="175"/>
  <c r="F55" i="175"/>
  <c r="Q55" i="175" s="1"/>
  <c r="L55" i="175"/>
  <c r="K55" i="175"/>
  <c r="J55" i="175"/>
  <c r="M55" i="175"/>
  <c r="F24" i="175"/>
  <c r="L24" i="175" s="1"/>
  <c r="R24" i="175" s="1"/>
  <c r="L28" i="175"/>
  <c r="F28" i="175"/>
  <c r="K28" i="175"/>
  <c r="J28" i="175"/>
  <c r="I28" i="175"/>
  <c r="P28" i="175"/>
  <c r="H28" i="175"/>
  <c r="O28" i="175"/>
  <c r="Q28" i="175" s="1"/>
  <c r="G28" i="175"/>
  <c r="R28" i="175" s="1"/>
  <c r="M28" i="175"/>
  <c r="N28" i="175"/>
  <c r="M59" i="175"/>
  <c r="G59" i="175"/>
  <c r="Q59" i="175" s="1"/>
  <c r="L59" i="175"/>
  <c r="F59" i="175"/>
  <c r="O59" i="175"/>
  <c r="N59" i="175"/>
  <c r="J59" i="175"/>
  <c r="I59" i="175"/>
  <c r="H59" i="175"/>
  <c r="P59" i="175"/>
  <c r="K59" i="175"/>
  <c r="K75" i="175"/>
  <c r="J75" i="175"/>
  <c r="G75" i="175"/>
  <c r="R75" i="175" s="1"/>
  <c r="F75" i="175"/>
  <c r="M75" i="175" s="1"/>
  <c r="L75" i="175"/>
  <c r="I75" i="175"/>
  <c r="H75" i="175"/>
  <c r="H77" i="175" s="1"/>
  <c r="H79" i="175" s="1"/>
  <c r="D25" i="175"/>
  <c r="R3" i="175"/>
  <c r="R51" i="174"/>
  <c r="R8" i="174"/>
  <c r="K28" i="174"/>
  <c r="P28" i="174"/>
  <c r="J28" i="174"/>
  <c r="O28" i="174"/>
  <c r="I28" i="174"/>
  <c r="M28" i="174"/>
  <c r="G28" i="174"/>
  <c r="N28" i="174"/>
  <c r="L28" i="174"/>
  <c r="H28" i="174"/>
  <c r="F28" i="174"/>
  <c r="Q28" i="174" s="1"/>
  <c r="P56" i="174"/>
  <c r="J56" i="174"/>
  <c r="O56" i="174"/>
  <c r="I56" i="174"/>
  <c r="N56" i="174"/>
  <c r="H56" i="174"/>
  <c r="L56" i="174"/>
  <c r="F56" i="174"/>
  <c r="K56" i="174"/>
  <c r="M56" i="174"/>
  <c r="G56" i="174"/>
  <c r="J76" i="174"/>
  <c r="I76" i="174"/>
  <c r="H76" i="174"/>
  <c r="M76" i="174" s="1"/>
  <c r="L76" i="174"/>
  <c r="F76" i="174"/>
  <c r="K76" i="174"/>
  <c r="G76" i="174"/>
  <c r="I66" i="174"/>
  <c r="H66" i="174"/>
  <c r="G66" i="174"/>
  <c r="K66" i="174"/>
  <c r="J66" i="174"/>
  <c r="F66" i="174"/>
  <c r="L66" i="174"/>
  <c r="F61" i="174"/>
  <c r="R61" i="174" s="1"/>
  <c r="F83" i="174"/>
  <c r="R83" i="174" s="1"/>
  <c r="L44" i="174"/>
  <c r="L45" i="174" s="1"/>
  <c r="R44" i="174"/>
  <c r="Q7" i="174"/>
  <c r="R7" i="174" s="1"/>
  <c r="F24" i="174"/>
  <c r="F15" i="174"/>
  <c r="R4" i="174"/>
  <c r="K16" i="174"/>
  <c r="P16" i="174"/>
  <c r="J16" i="174"/>
  <c r="O16" i="174"/>
  <c r="I16" i="174"/>
  <c r="M16" i="174"/>
  <c r="G16" i="174"/>
  <c r="N16" i="174"/>
  <c r="L16" i="174"/>
  <c r="H16" i="174"/>
  <c r="F16" i="174"/>
  <c r="P59" i="174"/>
  <c r="J59" i="174"/>
  <c r="O59" i="174"/>
  <c r="I59" i="174"/>
  <c r="N59" i="174"/>
  <c r="H59" i="174"/>
  <c r="Q59" i="174" s="1"/>
  <c r="L59" i="174"/>
  <c r="F59" i="174"/>
  <c r="K59" i="174"/>
  <c r="M59" i="174"/>
  <c r="G59" i="174"/>
  <c r="H78" i="174"/>
  <c r="N78" i="174"/>
  <c r="R78" i="174" s="1"/>
  <c r="D88" i="174"/>
  <c r="F89" i="174"/>
  <c r="G65" i="174"/>
  <c r="L65" i="174"/>
  <c r="F65" i="174"/>
  <c r="M65" i="174" s="1"/>
  <c r="K65" i="174"/>
  <c r="I65" i="174"/>
  <c r="H65" i="174"/>
  <c r="J65" i="174"/>
  <c r="F91" i="174"/>
  <c r="L91" i="174" s="1"/>
  <c r="R91" i="174" s="1"/>
  <c r="L50" i="174"/>
  <c r="F50" i="174"/>
  <c r="K50" i="174"/>
  <c r="J50" i="174"/>
  <c r="H50" i="174"/>
  <c r="G50" i="174"/>
  <c r="I50" i="174"/>
  <c r="Q57" i="174"/>
  <c r="R57" i="174" s="1"/>
  <c r="M51" i="174"/>
  <c r="M13" i="174"/>
  <c r="G13" i="174"/>
  <c r="L13" i="174"/>
  <c r="F13" i="174"/>
  <c r="Q13" i="174" s="1"/>
  <c r="K13" i="174"/>
  <c r="O13" i="174"/>
  <c r="I13" i="174"/>
  <c r="P13" i="174"/>
  <c r="N13" i="174"/>
  <c r="J13" i="174"/>
  <c r="H13" i="174"/>
  <c r="Q5" i="174"/>
  <c r="Q6" i="174"/>
  <c r="F80" i="174"/>
  <c r="D84" i="174"/>
  <c r="R80" i="174"/>
  <c r="M12" i="174"/>
  <c r="G12" i="174"/>
  <c r="L12" i="174"/>
  <c r="F12" i="174"/>
  <c r="K12" i="174"/>
  <c r="K25" i="174" s="1"/>
  <c r="I12" i="174"/>
  <c r="I25" i="174" s="1"/>
  <c r="J12" i="174"/>
  <c r="J25" i="174" s="1"/>
  <c r="J48" i="174" s="1"/>
  <c r="H12" i="174"/>
  <c r="N12" i="174"/>
  <c r="F36" i="174"/>
  <c r="L36" i="174"/>
  <c r="R36" i="174" s="1"/>
  <c r="F64" i="174"/>
  <c r="R64" i="174"/>
  <c r="F82" i="174"/>
  <c r="R82" i="174"/>
  <c r="D94" i="174"/>
  <c r="L70" i="174"/>
  <c r="R70" i="174" s="1"/>
  <c r="F70" i="174"/>
  <c r="L55" i="174"/>
  <c r="F55" i="174"/>
  <c r="K55" i="174"/>
  <c r="P55" i="174"/>
  <c r="J55" i="174"/>
  <c r="N55" i="174"/>
  <c r="H55" i="174"/>
  <c r="M55" i="174"/>
  <c r="Q55" i="174" s="1"/>
  <c r="G55" i="174"/>
  <c r="O55" i="174"/>
  <c r="I55" i="174"/>
  <c r="H90" i="174"/>
  <c r="M90" i="174" s="1"/>
  <c r="M30" i="174"/>
  <c r="G30" i="174"/>
  <c r="L30" i="174"/>
  <c r="F30" i="174"/>
  <c r="K30" i="174"/>
  <c r="O30" i="174"/>
  <c r="I30" i="174"/>
  <c r="N30" i="174"/>
  <c r="J30" i="174"/>
  <c r="H30" i="174"/>
  <c r="Q30" i="174" s="1"/>
  <c r="P30" i="174"/>
  <c r="N32" i="174"/>
  <c r="H32" i="174"/>
  <c r="M32" i="174"/>
  <c r="G32" i="174"/>
  <c r="L32" i="174"/>
  <c r="F32" i="174"/>
  <c r="Q32" i="174" s="1"/>
  <c r="P32" i="174"/>
  <c r="J32" i="174"/>
  <c r="O32" i="174"/>
  <c r="I32" i="174"/>
  <c r="R32" i="174" s="1"/>
  <c r="K32" i="174"/>
  <c r="D25" i="174"/>
  <c r="H25" i="174"/>
  <c r="R10" i="174"/>
  <c r="R5" i="174"/>
  <c r="R6" i="174"/>
  <c r="K14" i="174"/>
  <c r="P14" i="174"/>
  <c r="J14" i="174"/>
  <c r="O14" i="174"/>
  <c r="I14" i="174"/>
  <c r="M14" i="174"/>
  <c r="G14" i="174"/>
  <c r="N14" i="174"/>
  <c r="L14" i="174"/>
  <c r="H14" i="174"/>
  <c r="F14" i="174"/>
  <c r="Q14" i="174" s="1"/>
  <c r="Q92" i="174"/>
  <c r="L92" i="174" s="1"/>
  <c r="R92" i="174" s="1"/>
  <c r="L53" i="174"/>
  <c r="R53" i="174" s="1"/>
  <c r="F53" i="174"/>
  <c r="K53" i="174"/>
  <c r="J53" i="174"/>
  <c r="H53" i="174"/>
  <c r="M53" i="174"/>
  <c r="G53" i="174"/>
  <c r="I53" i="174"/>
  <c r="N54" i="174"/>
  <c r="H54" i="174"/>
  <c r="M54" i="174"/>
  <c r="G54" i="174"/>
  <c r="L54" i="174"/>
  <c r="F54" i="174"/>
  <c r="P54" i="174"/>
  <c r="J54" i="174"/>
  <c r="O54" i="174"/>
  <c r="O71" i="174" s="1"/>
  <c r="I54" i="174"/>
  <c r="K54" i="174"/>
  <c r="P25" i="174"/>
  <c r="J49" i="174"/>
  <c r="I49" i="174"/>
  <c r="I71" i="174" s="1"/>
  <c r="H49" i="174"/>
  <c r="D71" i="174"/>
  <c r="L49" i="174"/>
  <c r="F49" i="174"/>
  <c r="K49" i="174"/>
  <c r="K71" i="174" s="1"/>
  <c r="G49" i="174"/>
  <c r="F69" i="174"/>
  <c r="R69" i="174"/>
  <c r="K95" i="174"/>
  <c r="P95" i="174"/>
  <c r="J95" i="174"/>
  <c r="O95" i="174"/>
  <c r="I95" i="174"/>
  <c r="M95" i="174"/>
  <c r="G95" i="174"/>
  <c r="L95" i="174"/>
  <c r="F95" i="174"/>
  <c r="N95" i="174"/>
  <c r="H95" i="174"/>
  <c r="R72" i="174"/>
  <c r="D77" i="174"/>
  <c r="F72" i="174"/>
  <c r="L33" i="174"/>
  <c r="F33" i="174"/>
  <c r="K33" i="174"/>
  <c r="P33" i="174"/>
  <c r="J33" i="174"/>
  <c r="N33" i="174"/>
  <c r="H33" i="174"/>
  <c r="M33" i="174"/>
  <c r="Q33" i="174" s="1"/>
  <c r="G33" i="174"/>
  <c r="O33" i="174"/>
  <c r="I33" i="174"/>
  <c r="L58" i="174"/>
  <c r="F58" i="174"/>
  <c r="Q58" i="174" s="1"/>
  <c r="K58" i="174"/>
  <c r="P58" i="174"/>
  <c r="J58" i="174"/>
  <c r="N58" i="174"/>
  <c r="H58" i="174"/>
  <c r="M58" i="174"/>
  <c r="G58" i="174"/>
  <c r="I58" i="174"/>
  <c r="O58" i="174"/>
  <c r="M27" i="174"/>
  <c r="G27" i="174"/>
  <c r="L27" i="174"/>
  <c r="F27" i="174"/>
  <c r="K27" i="174"/>
  <c r="O27" i="174"/>
  <c r="I27" i="174"/>
  <c r="P27" i="174"/>
  <c r="N27" i="174"/>
  <c r="J27" i="174"/>
  <c r="H27" i="174"/>
  <c r="O29" i="174"/>
  <c r="I29" i="174"/>
  <c r="N29" i="174"/>
  <c r="H29" i="174"/>
  <c r="M29" i="174"/>
  <c r="G29" i="174"/>
  <c r="Q29" i="174" s="1"/>
  <c r="K29" i="174"/>
  <c r="F29" i="174"/>
  <c r="P29" i="174"/>
  <c r="L29" i="174"/>
  <c r="J29" i="174"/>
  <c r="Q3" i="174"/>
  <c r="R3" i="174" s="1"/>
  <c r="N25" i="174"/>
  <c r="Q8" i="174"/>
  <c r="P62" i="174"/>
  <c r="J62" i="174"/>
  <c r="O62" i="174"/>
  <c r="I62" i="174"/>
  <c r="N62" i="174"/>
  <c r="H62" i="174"/>
  <c r="L62" i="174"/>
  <c r="F62" i="174"/>
  <c r="Q62" i="174" s="1"/>
  <c r="K62" i="174"/>
  <c r="M62" i="174"/>
  <c r="G62" i="174"/>
  <c r="H68" i="174"/>
  <c r="R68" i="174" s="1"/>
  <c r="K67" i="174"/>
  <c r="J67" i="174"/>
  <c r="R67" i="174" s="1"/>
  <c r="I67" i="174"/>
  <c r="M67" i="174"/>
  <c r="G67" i="174"/>
  <c r="L67" i="174"/>
  <c r="F67" i="174"/>
  <c r="H67" i="174"/>
  <c r="M25" i="174"/>
  <c r="K31" i="174"/>
  <c r="P31" i="174"/>
  <c r="J31" i="174"/>
  <c r="O31" i="174"/>
  <c r="I31" i="174"/>
  <c r="M31" i="174"/>
  <c r="G31" i="174"/>
  <c r="Q31" i="174" s="1"/>
  <c r="L31" i="174"/>
  <c r="F31" i="174"/>
  <c r="R31" i="174" s="1"/>
  <c r="N31" i="174"/>
  <c r="H31" i="174"/>
  <c r="J52" i="174"/>
  <c r="I52" i="174"/>
  <c r="H52" i="174"/>
  <c r="L52" i="174"/>
  <c r="F52" i="174"/>
  <c r="M52" i="174" s="1"/>
  <c r="K52" i="174"/>
  <c r="G52" i="174"/>
  <c r="J73" i="174"/>
  <c r="I73" i="174"/>
  <c r="I77" i="174" s="1"/>
  <c r="I79" i="174" s="1"/>
  <c r="H73" i="174"/>
  <c r="L73" i="174"/>
  <c r="F73" i="174"/>
  <c r="R73" i="174" s="1"/>
  <c r="K73" i="174"/>
  <c r="M73" i="174"/>
  <c r="G73" i="174"/>
  <c r="G77" i="174" s="1"/>
  <c r="R43" i="174"/>
  <c r="F43" i="174"/>
  <c r="F45" i="174" s="1"/>
  <c r="J46" i="174"/>
  <c r="J47" i="174" s="1"/>
  <c r="F46" i="174"/>
  <c r="F47" i="174" s="1"/>
  <c r="R46" i="174"/>
  <c r="N46" i="174"/>
  <c r="N47" i="174" s="1"/>
  <c r="D47" i="174"/>
  <c r="F81" i="174"/>
  <c r="R81" i="174" s="1"/>
  <c r="I42" i="174"/>
  <c r="I45" i="174" s="1"/>
  <c r="D45" i="174"/>
  <c r="R42" i="174"/>
  <c r="L74" i="174"/>
  <c r="F74" i="174"/>
  <c r="K74" i="174"/>
  <c r="J74" i="174"/>
  <c r="H74" i="174"/>
  <c r="G74" i="174"/>
  <c r="I74" i="174"/>
  <c r="M74" i="174" s="1"/>
  <c r="R74" i="174" s="1"/>
  <c r="D37" i="174"/>
  <c r="O26" i="174"/>
  <c r="O37" i="174" s="1"/>
  <c r="H26" i="174"/>
  <c r="N26" i="174"/>
  <c r="F26" i="174"/>
  <c r="M26" i="174"/>
  <c r="J26" i="174"/>
  <c r="J37" i="174" s="1"/>
  <c r="K26" i="174"/>
  <c r="I26" i="174"/>
  <c r="P26" i="174"/>
  <c r="P37" i="174" s="1"/>
  <c r="O17" i="174"/>
  <c r="I17" i="174"/>
  <c r="N17" i="174"/>
  <c r="H17" i="174"/>
  <c r="M17" i="174"/>
  <c r="G17" i="174"/>
  <c r="K17" i="174"/>
  <c r="F17" i="174"/>
  <c r="Q17" i="174" s="1"/>
  <c r="P17" i="174"/>
  <c r="L17" i="174"/>
  <c r="J17" i="174"/>
  <c r="Q9" i="174"/>
  <c r="R9" i="174" s="1"/>
  <c r="R50" i="173"/>
  <c r="P28" i="173"/>
  <c r="J28" i="173"/>
  <c r="J37" i="173" s="1"/>
  <c r="N28" i="173"/>
  <c r="G28" i="173"/>
  <c r="M28" i="173"/>
  <c r="F28" i="173"/>
  <c r="Q28" i="173" s="1"/>
  <c r="K28" i="173"/>
  <c r="I28" i="173"/>
  <c r="H28" i="173"/>
  <c r="O28" i="173"/>
  <c r="L28" i="173"/>
  <c r="F63" i="173"/>
  <c r="K5" i="173"/>
  <c r="P5" i="173"/>
  <c r="J5" i="173"/>
  <c r="N5" i="173"/>
  <c r="H5" i="173"/>
  <c r="O5" i="173"/>
  <c r="M5" i="173"/>
  <c r="G5" i="173"/>
  <c r="L5" i="173"/>
  <c r="I5" i="173"/>
  <c r="F5" i="173"/>
  <c r="Q5" i="173" s="1"/>
  <c r="I67" i="173"/>
  <c r="G67" i="173"/>
  <c r="H67" i="173"/>
  <c r="K67" i="173"/>
  <c r="F67" i="173"/>
  <c r="L67" i="173"/>
  <c r="J67" i="173"/>
  <c r="L57" i="173"/>
  <c r="F57" i="173"/>
  <c r="P57" i="173"/>
  <c r="J57" i="173"/>
  <c r="N57" i="173"/>
  <c r="G57" i="173"/>
  <c r="O57" i="173"/>
  <c r="K57" i="173"/>
  <c r="H57" i="173"/>
  <c r="M57" i="173"/>
  <c r="I57" i="173"/>
  <c r="Q92" i="173"/>
  <c r="L92" i="173" s="1"/>
  <c r="R92" i="173" s="1"/>
  <c r="H68" i="173"/>
  <c r="R68" i="173" s="1"/>
  <c r="Q6" i="173"/>
  <c r="R6" i="173" s="1"/>
  <c r="F69" i="173"/>
  <c r="R69" i="173"/>
  <c r="L54" i="173"/>
  <c r="F54" i="173"/>
  <c r="P54" i="173"/>
  <c r="J54" i="173"/>
  <c r="K54" i="173"/>
  <c r="O54" i="173"/>
  <c r="N54" i="173"/>
  <c r="I54" i="173"/>
  <c r="G54" i="173"/>
  <c r="M54" i="173"/>
  <c r="H54" i="173"/>
  <c r="F91" i="173"/>
  <c r="L91" i="173" s="1"/>
  <c r="R91" i="173" s="1"/>
  <c r="H76" i="173"/>
  <c r="L76" i="173"/>
  <c r="F76" i="173"/>
  <c r="K76" i="173"/>
  <c r="I76" i="173"/>
  <c r="J76" i="173"/>
  <c r="G76" i="173"/>
  <c r="H73" i="173"/>
  <c r="H77" i="173" s="1"/>
  <c r="L73" i="173"/>
  <c r="L77" i="173" s="1"/>
  <c r="F73" i="173"/>
  <c r="R73" i="173" s="1"/>
  <c r="G73" i="173"/>
  <c r="K73" i="173"/>
  <c r="J73" i="173"/>
  <c r="M73" i="173"/>
  <c r="I73" i="173"/>
  <c r="K8" i="173"/>
  <c r="P8" i="173"/>
  <c r="J8" i="173"/>
  <c r="N8" i="173"/>
  <c r="H8" i="173"/>
  <c r="Q8" i="173" s="1"/>
  <c r="I8" i="173"/>
  <c r="G8" i="173"/>
  <c r="F8" i="173"/>
  <c r="M8" i="173"/>
  <c r="R8" i="173" s="1"/>
  <c r="O8" i="173"/>
  <c r="L8" i="173"/>
  <c r="F82" i="173"/>
  <c r="R82" i="173"/>
  <c r="L75" i="173"/>
  <c r="F75" i="173"/>
  <c r="J75" i="173"/>
  <c r="K75" i="173"/>
  <c r="H75" i="173"/>
  <c r="I75" i="173"/>
  <c r="G75" i="173"/>
  <c r="D94" i="173"/>
  <c r="F70" i="173"/>
  <c r="G25" i="173"/>
  <c r="L13" i="173"/>
  <c r="F13" i="173"/>
  <c r="J13" i="173"/>
  <c r="P13" i="173"/>
  <c r="I13" i="173"/>
  <c r="N13" i="173"/>
  <c r="G13" i="173"/>
  <c r="H13" i="173"/>
  <c r="M13" i="173"/>
  <c r="O13" i="173"/>
  <c r="Q13" i="173" s="1"/>
  <c r="K13" i="173"/>
  <c r="D37" i="173"/>
  <c r="P55" i="173"/>
  <c r="J55" i="173"/>
  <c r="N55" i="173"/>
  <c r="H55" i="173"/>
  <c r="O55" i="173"/>
  <c r="F55" i="173"/>
  <c r="Q55" i="173" s="1"/>
  <c r="L55" i="173"/>
  <c r="K55" i="173"/>
  <c r="G55" i="173"/>
  <c r="M55" i="173"/>
  <c r="I55" i="173"/>
  <c r="Q3" i="173"/>
  <c r="R3" i="173" s="1"/>
  <c r="P58" i="173"/>
  <c r="J58" i="173"/>
  <c r="N58" i="173"/>
  <c r="H58" i="173"/>
  <c r="I58" i="173"/>
  <c r="M58" i="173"/>
  <c r="L58" i="173"/>
  <c r="G58" i="173"/>
  <c r="O58" i="173"/>
  <c r="K58" i="173"/>
  <c r="R58" i="173" s="1"/>
  <c r="F58" i="173"/>
  <c r="Q58" i="173"/>
  <c r="D25" i="173"/>
  <c r="Q33" i="173"/>
  <c r="R33" i="173" s="1"/>
  <c r="L12" i="173"/>
  <c r="F12" i="173"/>
  <c r="O12" i="173" s="1"/>
  <c r="H12" i="173"/>
  <c r="N12" i="173"/>
  <c r="G12" i="173"/>
  <c r="K12" i="173"/>
  <c r="J12" i="173"/>
  <c r="M12" i="173"/>
  <c r="I12" i="173"/>
  <c r="D88" i="173"/>
  <c r="F89" i="173"/>
  <c r="L89" i="173" s="1"/>
  <c r="R11" i="173"/>
  <c r="F11" i="173"/>
  <c r="N62" i="173"/>
  <c r="H62" i="173"/>
  <c r="L62" i="173"/>
  <c r="F62" i="173"/>
  <c r="R62" i="173" s="1"/>
  <c r="M62" i="173"/>
  <c r="O62" i="173"/>
  <c r="K62" i="173"/>
  <c r="I62" i="173"/>
  <c r="G62" i="173"/>
  <c r="Q62" i="173"/>
  <c r="P62" i="173"/>
  <c r="J62" i="173"/>
  <c r="F24" i="173"/>
  <c r="R24" i="173"/>
  <c r="L24" i="173"/>
  <c r="N31" i="173"/>
  <c r="H31" i="173"/>
  <c r="L31" i="173"/>
  <c r="K31" i="173"/>
  <c r="I31" i="173"/>
  <c r="G31" i="173"/>
  <c r="O31" i="173"/>
  <c r="F31" i="173"/>
  <c r="J31" i="173"/>
  <c r="M31" i="173"/>
  <c r="P31" i="173"/>
  <c r="Q31" i="173" s="1"/>
  <c r="L27" i="173"/>
  <c r="F27" i="173"/>
  <c r="N27" i="173"/>
  <c r="G27" i="173"/>
  <c r="M27" i="173"/>
  <c r="J27" i="173"/>
  <c r="P27" i="173"/>
  <c r="P37" i="173" s="1"/>
  <c r="H27" i="173"/>
  <c r="O27" i="173"/>
  <c r="I27" i="173"/>
  <c r="I37" i="173" s="1"/>
  <c r="K27" i="173"/>
  <c r="K37" i="173" s="1"/>
  <c r="L32" i="173"/>
  <c r="F32" i="173"/>
  <c r="P32" i="173"/>
  <c r="J32" i="173"/>
  <c r="O32" i="173"/>
  <c r="G32" i="173"/>
  <c r="N32" i="173"/>
  <c r="K32" i="173"/>
  <c r="M32" i="173"/>
  <c r="I32" i="173"/>
  <c r="H32" i="173"/>
  <c r="D95" i="173"/>
  <c r="D77" i="173"/>
  <c r="F72" i="173"/>
  <c r="F77" i="173" s="1"/>
  <c r="H90" i="173"/>
  <c r="M90" i="173" s="1"/>
  <c r="M9" i="173"/>
  <c r="G9" i="173"/>
  <c r="J9" i="173"/>
  <c r="P9" i="173"/>
  <c r="I9" i="173"/>
  <c r="N9" i="173"/>
  <c r="F9" i="173"/>
  <c r="H9" i="173"/>
  <c r="L9" i="173"/>
  <c r="K9" i="173"/>
  <c r="O9" i="173"/>
  <c r="M37" i="173"/>
  <c r="N29" i="173"/>
  <c r="H29" i="173"/>
  <c r="O29" i="173"/>
  <c r="G29" i="173"/>
  <c r="M29" i="173"/>
  <c r="F29" i="173"/>
  <c r="K29" i="173"/>
  <c r="J29" i="173"/>
  <c r="Q29" i="173" s="1"/>
  <c r="I29" i="173"/>
  <c r="P29" i="173"/>
  <c r="L29" i="173"/>
  <c r="L51" i="173"/>
  <c r="F51" i="173"/>
  <c r="J51" i="173"/>
  <c r="K51" i="173"/>
  <c r="H51" i="173"/>
  <c r="I51" i="173"/>
  <c r="G51" i="173"/>
  <c r="H78" i="173"/>
  <c r="N78" i="173"/>
  <c r="R78" i="173" s="1"/>
  <c r="H52" i="173"/>
  <c r="L52" i="173"/>
  <c r="F52" i="173"/>
  <c r="M52" i="173" s="1"/>
  <c r="K52" i="173"/>
  <c r="I52" i="173"/>
  <c r="G52" i="173"/>
  <c r="J52" i="173"/>
  <c r="N17" i="173"/>
  <c r="H17" i="173"/>
  <c r="O17" i="173"/>
  <c r="G17" i="173"/>
  <c r="M17" i="173"/>
  <c r="F17" i="173"/>
  <c r="R17" i="173" s="1"/>
  <c r="K17" i="173"/>
  <c r="P17" i="173"/>
  <c r="J17" i="173"/>
  <c r="Q17" i="173" s="1"/>
  <c r="I17" i="173"/>
  <c r="L17" i="173"/>
  <c r="L44" i="173"/>
  <c r="L45" i="173" s="1"/>
  <c r="D45" i="173"/>
  <c r="R42" i="173"/>
  <c r="I42" i="173"/>
  <c r="I45" i="173" s="1"/>
  <c r="K10" i="173"/>
  <c r="J10" i="173"/>
  <c r="P10" i="173"/>
  <c r="I10" i="173"/>
  <c r="N10" i="173"/>
  <c r="G10" i="173"/>
  <c r="H10" i="173"/>
  <c r="F10" i="173"/>
  <c r="M10" i="173"/>
  <c r="O10" i="173"/>
  <c r="L10" i="173"/>
  <c r="F43" i="173"/>
  <c r="F45" i="173" s="1"/>
  <c r="J46" i="173"/>
  <c r="J47" i="173" s="1"/>
  <c r="F46" i="173"/>
  <c r="F47" i="173" s="1"/>
  <c r="N46" i="173"/>
  <c r="N47" i="173" s="1"/>
  <c r="D47" i="173"/>
  <c r="R81" i="173"/>
  <c r="F81" i="173"/>
  <c r="L15" i="173"/>
  <c r="F15" i="173"/>
  <c r="R15" i="173" s="1"/>
  <c r="R56" i="173"/>
  <c r="N59" i="173"/>
  <c r="H59" i="173"/>
  <c r="L59" i="173"/>
  <c r="F59" i="173"/>
  <c r="M59" i="173"/>
  <c r="J59" i="173"/>
  <c r="I59" i="173"/>
  <c r="P59" i="173"/>
  <c r="O59" i="173"/>
  <c r="G59" i="173"/>
  <c r="K59" i="173"/>
  <c r="K65" i="173"/>
  <c r="I65" i="173"/>
  <c r="M65" i="173" s="1"/>
  <c r="R65" i="173" s="1"/>
  <c r="J65" i="173"/>
  <c r="H65" i="173"/>
  <c r="F65" i="173"/>
  <c r="L65" i="173"/>
  <c r="G65" i="173"/>
  <c r="M7" i="173"/>
  <c r="G7" i="173"/>
  <c r="L7" i="173"/>
  <c r="F7" i="173"/>
  <c r="P7" i="173"/>
  <c r="J7" i="173"/>
  <c r="J25" i="173" s="1"/>
  <c r="J48" i="173" s="1"/>
  <c r="K7" i="173"/>
  <c r="I7" i="173"/>
  <c r="O7" i="173"/>
  <c r="H7" i="173"/>
  <c r="N7" i="173"/>
  <c r="N25" i="173" s="1"/>
  <c r="N48" i="173" s="1"/>
  <c r="L30" i="173"/>
  <c r="F30" i="173"/>
  <c r="O30" i="173"/>
  <c r="H30" i="173"/>
  <c r="N30" i="173"/>
  <c r="G30" i="173"/>
  <c r="K30" i="173"/>
  <c r="J30" i="173"/>
  <c r="I30" i="173"/>
  <c r="P30" i="173"/>
  <c r="M30" i="173"/>
  <c r="P16" i="173"/>
  <c r="J16" i="173"/>
  <c r="N16" i="173"/>
  <c r="G16" i="173"/>
  <c r="M16" i="173"/>
  <c r="Q16" i="173" s="1"/>
  <c r="F16" i="173"/>
  <c r="K16" i="173"/>
  <c r="I16" i="173"/>
  <c r="O16" i="173"/>
  <c r="L16" i="173"/>
  <c r="H16" i="173"/>
  <c r="H49" i="173"/>
  <c r="D71" i="173"/>
  <c r="L49" i="173"/>
  <c r="F49" i="173"/>
  <c r="G49" i="173"/>
  <c r="K49" i="173"/>
  <c r="J49" i="173"/>
  <c r="J71" i="173" s="1"/>
  <c r="I49" i="173"/>
  <c r="F64" i="173"/>
  <c r="R64" i="173" s="1"/>
  <c r="J53" i="173"/>
  <c r="H53" i="173"/>
  <c r="L53" i="173"/>
  <c r="I53" i="173"/>
  <c r="K53" i="173"/>
  <c r="G53" i="173"/>
  <c r="M53" i="173" s="1"/>
  <c r="F53" i="173"/>
  <c r="F36" i="173"/>
  <c r="L36" i="173" s="1"/>
  <c r="R36" i="173" s="1"/>
  <c r="G66" i="173"/>
  <c r="K66" i="173"/>
  <c r="I66" i="173"/>
  <c r="J66" i="173"/>
  <c r="L66" i="173"/>
  <c r="H66" i="173"/>
  <c r="F66" i="173"/>
  <c r="M66" i="173" s="1"/>
  <c r="R61" i="173"/>
  <c r="F61" i="173"/>
  <c r="R83" i="173"/>
  <c r="F83" i="173"/>
  <c r="M4" i="173"/>
  <c r="M25" i="173" s="1"/>
  <c r="M48" i="173" s="1"/>
  <c r="L4" i="173"/>
  <c r="L25" i="173" s="1"/>
  <c r="F4" i="173"/>
  <c r="P4" i="173"/>
  <c r="J4" i="173"/>
  <c r="G4" i="173"/>
  <c r="I4" i="173"/>
  <c r="I25" i="173" s="1"/>
  <c r="I48" i="173" s="1"/>
  <c r="O4" i="173"/>
  <c r="N4" i="173"/>
  <c r="K4" i="173"/>
  <c r="H4" i="173"/>
  <c r="H25" i="173" s="1"/>
  <c r="N37" i="173"/>
  <c r="P14" i="173"/>
  <c r="J14" i="173"/>
  <c r="K14" i="173"/>
  <c r="K25" i="173" s="1"/>
  <c r="I14" i="173"/>
  <c r="N14" i="173"/>
  <c r="G14" i="173"/>
  <c r="H14" i="173"/>
  <c r="F14" i="173"/>
  <c r="M14" i="173"/>
  <c r="O14" i="173"/>
  <c r="L14" i="173"/>
  <c r="F80" i="173"/>
  <c r="F84" i="173" s="1"/>
  <c r="D84" i="173"/>
  <c r="R80" i="173"/>
  <c r="R29" i="172"/>
  <c r="R55" i="172"/>
  <c r="R74" i="172"/>
  <c r="R33" i="172"/>
  <c r="K8" i="172"/>
  <c r="P8" i="172"/>
  <c r="J8" i="172"/>
  <c r="M8" i="172"/>
  <c r="L8" i="172"/>
  <c r="H8" i="172"/>
  <c r="I8" i="172"/>
  <c r="G8" i="172"/>
  <c r="R8" i="172" s="1"/>
  <c r="O8" i="172"/>
  <c r="F8" i="172"/>
  <c r="Q8" i="172" s="1"/>
  <c r="N8" i="172"/>
  <c r="N59" i="172"/>
  <c r="H59" i="172"/>
  <c r="M59" i="172"/>
  <c r="G59" i="172"/>
  <c r="O59" i="172"/>
  <c r="K59" i="172"/>
  <c r="J59" i="172"/>
  <c r="F59" i="172"/>
  <c r="P59" i="172"/>
  <c r="L59" i="172"/>
  <c r="I59" i="172"/>
  <c r="H68" i="172"/>
  <c r="R68" i="172" s="1"/>
  <c r="F36" i="172"/>
  <c r="N62" i="172"/>
  <c r="H62" i="172"/>
  <c r="M62" i="172"/>
  <c r="G62" i="172"/>
  <c r="O62" i="172"/>
  <c r="P62" i="172"/>
  <c r="L62" i="172"/>
  <c r="F62" i="172"/>
  <c r="Q62" i="172" s="1"/>
  <c r="K62" i="172"/>
  <c r="J62" i="172"/>
  <c r="I62" i="172"/>
  <c r="F70" i="172"/>
  <c r="M10" i="172"/>
  <c r="G10" i="172"/>
  <c r="K10" i="172"/>
  <c r="J10" i="172"/>
  <c r="P10" i="172"/>
  <c r="F10" i="172"/>
  <c r="Q10" i="172" s="1"/>
  <c r="O10" i="172"/>
  <c r="N10" i="172"/>
  <c r="L10" i="172"/>
  <c r="H10" i="172"/>
  <c r="I10" i="172"/>
  <c r="G77" i="172"/>
  <c r="P26" i="172"/>
  <c r="I26" i="172"/>
  <c r="N26" i="172"/>
  <c r="M26" i="172"/>
  <c r="H26" i="172"/>
  <c r="F26" i="172"/>
  <c r="O26" i="172"/>
  <c r="D37" i="172"/>
  <c r="K26" i="172"/>
  <c r="J26" i="172"/>
  <c r="L54" i="172"/>
  <c r="F54" i="172"/>
  <c r="Q54" i="172" s="1"/>
  <c r="K54" i="172"/>
  <c r="M54" i="172"/>
  <c r="P54" i="172"/>
  <c r="G54" i="172"/>
  <c r="O54" i="172"/>
  <c r="J54" i="172"/>
  <c r="I54" i="172"/>
  <c r="H54" i="172"/>
  <c r="N54" i="172"/>
  <c r="H90" i="172"/>
  <c r="M90" i="172" s="1"/>
  <c r="M73" i="172"/>
  <c r="D88" i="172"/>
  <c r="F89" i="172"/>
  <c r="R42" i="172"/>
  <c r="D45" i="172"/>
  <c r="I42" i="172"/>
  <c r="I45" i="172" s="1"/>
  <c r="L32" i="172"/>
  <c r="F32" i="172"/>
  <c r="Q32" i="172" s="1"/>
  <c r="K32" i="172"/>
  <c r="N32" i="172"/>
  <c r="M32" i="172"/>
  <c r="J32" i="172"/>
  <c r="P32" i="172"/>
  <c r="O32" i="172"/>
  <c r="I32" i="172"/>
  <c r="H32" i="172"/>
  <c r="G32" i="172"/>
  <c r="F69" i="172"/>
  <c r="R69" i="172" s="1"/>
  <c r="L57" i="172"/>
  <c r="F57" i="172"/>
  <c r="K57" i="172"/>
  <c r="O57" i="172"/>
  <c r="G57" i="172"/>
  <c r="H57" i="172"/>
  <c r="P57" i="172"/>
  <c r="J57" i="172"/>
  <c r="Q57" i="172" s="1"/>
  <c r="N57" i="172"/>
  <c r="M57" i="172"/>
  <c r="I57" i="172"/>
  <c r="D47" i="172"/>
  <c r="N46" i="172"/>
  <c r="N47" i="172" s="1"/>
  <c r="J46" i="172"/>
  <c r="J47" i="172" s="1"/>
  <c r="F46" i="172"/>
  <c r="F47" i="172" s="1"/>
  <c r="R46" i="172"/>
  <c r="F81" i="172"/>
  <c r="R81" i="172" s="1"/>
  <c r="M49" i="172"/>
  <c r="J25" i="172"/>
  <c r="R56" i="172"/>
  <c r="R82" i="172"/>
  <c r="F82" i="172"/>
  <c r="L75" i="172"/>
  <c r="L77" i="172" s="1"/>
  <c r="F75" i="172"/>
  <c r="K75" i="172"/>
  <c r="K77" i="172" s="1"/>
  <c r="G75" i="172"/>
  <c r="J75" i="172"/>
  <c r="J77" i="172" s="1"/>
  <c r="I75" i="172"/>
  <c r="I77" i="172" s="1"/>
  <c r="I79" i="172" s="1"/>
  <c r="H75" i="172"/>
  <c r="H77" i="172" s="1"/>
  <c r="H79" i="172" s="1"/>
  <c r="N27" i="172"/>
  <c r="H27" i="172"/>
  <c r="O27" i="172"/>
  <c r="G27" i="172"/>
  <c r="G37" i="172" s="1"/>
  <c r="M27" i="172"/>
  <c r="F27" i="172"/>
  <c r="Q27" i="172" s="1"/>
  <c r="P27" i="172"/>
  <c r="K27" i="172"/>
  <c r="L27" i="172"/>
  <c r="I27" i="172"/>
  <c r="J27" i="172"/>
  <c r="F43" i="172"/>
  <c r="F45" i="172" s="1"/>
  <c r="F11" i="172"/>
  <c r="R11" i="172"/>
  <c r="H96" i="172"/>
  <c r="M96" i="172" s="1"/>
  <c r="R96" i="172" s="1"/>
  <c r="N30" i="172"/>
  <c r="H30" i="172"/>
  <c r="P30" i="172"/>
  <c r="I30" i="172"/>
  <c r="O30" i="172"/>
  <c r="G30" i="172"/>
  <c r="Q30" i="172" s="1"/>
  <c r="F30" i="172"/>
  <c r="M30" i="172"/>
  <c r="L30" i="172"/>
  <c r="J30" i="172"/>
  <c r="K30" i="172"/>
  <c r="R31" i="172"/>
  <c r="J50" i="172"/>
  <c r="I50" i="172"/>
  <c r="G50" i="172"/>
  <c r="G71" i="172" s="1"/>
  <c r="L50" i="172"/>
  <c r="K50" i="172"/>
  <c r="H50" i="172"/>
  <c r="F50" i="172"/>
  <c r="D94" i="172"/>
  <c r="P58" i="172"/>
  <c r="J58" i="172"/>
  <c r="O58" i="172"/>
  <c r="I58" i="172"/>
  <c r="K58" i="172"/>
  <c r="N58" i="172"/>
  <c r="M58" i="172"/>
  <c r="F58" i="172"/>
  <c r="L58" i="172"/>
  <c r="H58" i="172"/>
  <c r="G58" i="172"/>
  <c r="Q58" i="172" s="1"/>
  <c r="H52" i="172"/>
  <c r="G52" i="172"/>
  <c r="L52" i="172"/>
  <c r="I52" i="172"/>
  <c r="I71" i="172" s="1"/>
  <c r="K52" i="172"/>
  <c r="J52" i="172"/>
  <c r="F52" i="172"/>
  <c r="H76" i="172"/>
  <c r="G76" i="172"/>
  <c r="L76" i="172"/>
  <c r="J76" i="172"/>
  <c r="I76" i="172"/>
  <c r="F76" i="172"/>
  <c r="R76" i="172" s="1"/>
  <c r="K76" i="172"/>
  <c r="M76" i="172" s="1"/>
  <c r="F61" i="172"/>
  <c r="R61" i="172" s="1"/>
  <c r="F83" i="172"/>
  <c r="R83" i="172" s="1"/>
  <c r="H71" i="172"/>
  <c r="P17" i="172"/>
  <c r="J17" i="172"/>
  <c r="O17" i="172"/>
  <c r="H17" i="172"/>
  <c r="N17" i="172"/>
  <c r="G17" i="172"/>
  <c r="F17" i="172"/>
  <c r="L17" i="172"/>
  <c r="M17" i="172"/>
  <c r="K17" i="172"/>
  <c r="I17" i="172"/>
  <c r="R13" i="172"/>
  <c r="M7" i="172"/>
  <c r="G7" i="172"/>
  <c r="Q7" i="172" s="1"/>
  <c r="L7" i="172"/>
  <c r="F7" i="172"/>
  <c r="I7" i="172"/>
  <c r="P7" i="172"/>
  <c r="H7" i="172"/>
  <c r="N7" i="172"/>
  <c r="N25" i="172" s="1"/>
  <c r="O7" i="172"/>
  <c r="K7" i="172"/>
  <c r="J7" i="172"/>
  <c r="R28" i="172"/>
  <c r="R3" i="172"/>
  <c r="M4" i="172"/>
  <c r="G4" i="172"/>
  <c r="L4" i="172"/>
  <c r="F4" i="172"/>
  <c r="F25" i="172" s="1"/>
  <c r="O4" i="172"/>
  <c r="O25" i="172" s="1"/>
  <c r="N4" i="172"/>
  <c r="J4" i="172"/>
  <c r="K4" i="172"/>
  <c r="K25" i="172" s="1"/>
  <c r="I4" i="172"/>
  <c r="I25" i="172" s="1"/>
  <c r="Q4" i="172"/>
  <c r="H4" i="172"/>
  <c r="H25" i="172" s="1"/>
  <c r="P4" i="172"/>
  <c r="P25" i="172" s="1"/>
  <c r="K95" i="172"/>
  <c r="O95" i="172"/>
  <c r="I95" i="172"/>
  <c r="N95" i="172"/>
  <c r="H95" i="172"/>
  <c r="F95" i="172"/>
  <c r="Q95" i="172" s="1"/>
  <c r="L95" i="172"/>
  <c r="J95" i="172"/>
  <c r="M95" i="172"/>
  <c r="G95" i="172"/>
  <c r="P95" i="172"/>
  <c r="F15" i="172"/>
  <c r="L15" i="172" s="1"/>
  <c r="L51" i="172"/>
  <c r="F51" i="172"/>
  <c r="K51" i="172"/>
  <c r="G51" i="172"/>
  <c r="M51" i="172" s="1"/>
  <c r="R51" i="172" s="1"/>
  <c r="I51" i="172"/>
  <c r="H51" i="172"/>
  <c r="J51" i="172"/>
  <c r="I67" i="172"/>
  <c r="H67" i="172"/>
  <c r="J67" i="172"/>
  <c r="F67" i="172"/>
  <c r="L67" i="172"/>
  <c r="K67" i="172"/>
  <c r="G67" i="172"/>
  <c r="F64" i="172"/>
  <c r="R64" i="172" s="1"/>
  <c r="D77" i="172"/>
  <c r="F72" i="172"/>
  <c r="F77" i="172" s="1"/>
  <c r="L44" i="172"/>
  <c r="L45" i="172" s="1"/>
  <c r="O6" i="172"/>
  <c r="I6" i="172"/>
  <c r="N6" i="172"/>
  <c r="H6" i="172"/>
  <c r="M6" i="172"/>
  <c r="L6" i="172"/>
  <c r="J6" i="172"/>
  <c r="K6" i="172"/>
  <c r="G6" i="172"/>
  <c r="F6" i="172"/>
  <c r="Q6" i="172" s="1"/>
  <c r="P6" i="172"/>
  <c r="R6" i="172" s="1"/>
  <c r="K5" i="172"/>
  <c r="P5" i="172"/>
  <c r="J5" i="172"/>
  <c r="I5" i="172"/>
  <c r="H5" i="172"/>
  <c r="N5" i="172"/>
  <c r="F5" i="172"/>
  <c r="O5" i="172"/>
  <c r="G5" i="172"/>
  <c r="Q5" i="172" s="1"/>
  <c r="M5" i="172"/>
  <c r="L5" i="172"/>
  <c r="G66" i="172"/>
  <c r="L66" i="172"/>
  <c r="F66" i="172"/>
  <c r="M66" i="172" s="1"/>
  <c r="J66" i="172"/>
  <c r="H66" i="172"/>
  <c r="K66" i="172"/>
  <c r="I66" i="172"/>
  <c r="J53" i="172"/>
  <c r="I53" i="172"/>
  <c r="F53" i="172"/>
  <c r="R53" i="172" s="1"/>
  <c r="G53" i="172"/>
  <c r="M53" i="172" s="1"/>
  <c r="L53" i="172"/>
  <c r="K53" i="172"/>
  <c r="K71" i="172" s="1"/>
  <c r="H53" i="172"/>
  <c r="D84" i="172"/>
  <c r="F80" i="172"/>
  <c r="F84" i="172" s="1"/>
  <c r="F63" i="172"/>
  <c r="R63" i="172" s="1"/>
  <c r="N63" i="172"/>
  <c r="K65" i="172"/>
  <c r="J65" i="172"/>
  <c r="L65" i="172"/>
  <c r="F65" i="172"/>
  <c r="M65" i="172" s="1"/>
  <c r="R65" i="172" s="1"/>
  <c r="H65" i="172"/>
  <c r="G65" i="172"/>
  <c r="I65" i="172"/>
  <c r="F91" i="172"/>
  <c r="L91" i="172" s="1"/>
  <c r="D71" i="172"/>
  <c r="R49" i="172"/>
  <c r="L14" i="172"/>
  <c r="F14" i="172"/>
  <c r="Q14" i="172" s="1"/>
  <c r="K14" i="172"/>
  <c r="J14" i="172"/>
  <c r="P14" i="172"/>
  <c r="G14" i="172"/>
  <c r="O14" i="172"/>
  <c r="M14" i="172"/>
  <c r="N14" i="172"/>
  <c r="I14" i="172"/>
  <c r="H14" i="172"/>
  <c r="L16" i="172"/>
  <c r="F16" i="172"/>
  <c r="O16" i="172"/>
  <c r="H16" i="172"/>
  <c r="N16" i="172"/>
  <c r="G16" i="172"/>
  <c r="Q16" i="172" s="1"/>
  <c r="J16" i="172"/>
  <c r="I16" i="172"/>
  <c r="P16" i="172"/>
  <c r="K16" i="172"/>
  <c r="M16" i="172"/>
  <c r="R50" i="171"/>
  <c r="R30" i="171"/>
  <c r="R6" i="171"/>
  <c r="R74" i="171"/>
  <c r="J51" i="171"/>
  <c r="H51" i="171"/>
  <c r="G51" i="171"/>
  <c r="F51" i="171"/>
  <c r="L51" i="171"/>
  <c r="I51" i="171"/>
  <c r="K51" i="171"/>
  <c r="N46" i="171"/>
  <c r="N47" i="171" s="1"/>
  <c r="D47" i="171"/>
  <c r="J46" i="171"/>
  <c r="J47" i="171" s="1"/>
  <c r="F46" i="171"/>
  <c r="F47" i="171" s="1"/>
  <c r="N12" i="171"/>
  <c r="H12" i="171"/>
  <c r="M12" i="171"/>
  <c r="G12" i="171"/>
  <c r="O12" i="171" s="1"/>
  <c r="L12" i="171"/>
  <c r="F12" i="171"/>
  <c r="K12" i="171"/>
  <c r="J12" i="171"/>
  <c r="I12" i="171"/>
  <c r="Q26" i="171"/>
  <c r="R26" i="171" s="1"/>
  <c r="J75" i="171"/>
  <c r="H75" i="171"/>
  <c r="G75" i="171"/>
  <c r="R75" i="171" s="1"/>
  <c r="F75" i="171"/>
  <c r="M75" i="171" s="1"/>
  <c r="L75" i="171"/>
  <c r="I75" i="171"/>
  <c r="K75" i="171"/>
  <c r="R43" i="171"/>
  <c r="F43" i="171"/>
  <c r="F45" i="171" s="1"/>
  <c r="F11" i="171"/>
  <c r="R11" i="171" s="1"/>
  <c r="F72" i="171"/>
  <c r="R72" i="171" s="1"/>
  <c r="D77" i="171"/>
  <c r="P32" i="171"/>
  <c r="J32" i="171"/>
  <c r="O32" i="171"/>
  <c r="H32" i="171"/>
  <c r="Q32" i="171" s="1"/>
  <c r="L32" i="171"/>
  <c r="N32" i="171"/>
  <c r="M32" i="171"/>
  <c r="G32" i="171"/>
  <c r="K32" i="171"/>
  <c r="I32" i="171"/>
  <c r="R32" i="171" s="1"/>
  <c r="F32" i="171"/>
  <c r="N58" i="171"/>
  <c r="H58" i="171"/>
  <c r="P58" i="171"/>
  <c r="I58" i="171"/>
  <c r="O58" i="171"/>
  <c r="G58" i="171"/>
  <c r="M58" i="171"/>
  <c r="F58" i="171"/>
  <c r="Q58" i="171" s="1"/>
  <c r="L58" i="171"/>
  <c r="J58" i="171"/>
  <c r="K58" i="171"/>
  <c r="H78" i="171"/>
  <c r="N78" i="171"/>
  <c r="R78" i="171" s="1"/>
  <c r="G67" i="171"/>
  <c r="H67" i="171"/>
  <c r="F67" i="171"/>
  <c r="M67" i="171" s="1"/>
  <c r="L67" i="171"/>
  <c r="K67" i="171"/>
  <c r="I67" i="171"/>
  <c r="J67" i="171"/>
  <c r="F70" i="171"/>
  <c r="L70" i="171"/>
  <c r="R70" i="171"/>
  <c r="L62" i="171"/>
  <c r="F62" i="171"/>
  <c r="M62" i="171"/>
  <c r="K62" i="171"/>
  <c r="J62" i="171"/>
  <c r="P62" i="171"/>
  <c r="I62" i="171"/>
  <c r="O62" i="171"/>
  <c r="G62" i="171"/>
  <c r="N62" i="171"/>
  <c r="Q62" i="171" s="1"/>
  <c r="H62" i="171"/>
  <c r="K66" i="171"/>
  <c r="J66" i="171"/>
  <c r="I66" i="171"/>
  <c r="H66" i="171"/>
  <c r="M66" i="171" s="1"/>
  <c r="R66" i="171" s="1"/>
  <c r="G66" i="171"/>
  <c r="L66" i="171"/>
  <c r="F66" i="171"/>
  <c r="L29" i="171"/>
  <c r="F29" i="171"/>
  <c r="O29" i="171"/>
  <c r="I29" i="171"/>
  <c r="H29" i="171"/>
  <c r="Q29" i="171" s="1"/>
  <c r="P29" i="171"/>
  <c r="G29" i="171"/>
  <c r="N29" i="171"/>
  <c r="K29" i="171"/>
  <c r="M29" i="171"/>
  <c r="J29" i="171"/>
  <c r="J37" i="171" s="1"/>
  <c r="Q6" i="171"/>
  <c r="M96" i="171"/>
  <c r="R96" i="171" s="1"/>
  <c r="Q9" i="171"/>
  <c r="R9" i="171" s="1"/>
  <c r="F81" i="171"/>
  <c r="R81" i="171" s="1"/>
  <c r="N55" i="171"/>
  <c r="H55" i="171"/>
  <c r="O55" i="171"/>
  <c r="G55" i="171"/>
  <c r="M55" i="171"/>
  <c r="F55" i="171"/>
  <c r="L55" i="171"/>
  <c r="K55" i="171"/>
  <c r="I55" i="171"/>
  <c r="P55" i="171"/>
  <c r="J55" i="171"/>
  <c r="M74" i="171"/>
  <c r="L56" i="171"/>
  <c r="F56" i="171"/>
  <c r="O56" i="171"/>
  <c r="H56" i="171"/>
  <c r="N56" i="171"/>
  <c r="G56" i="171"/>
  <c r="M56" i="171"/>
  <c r="K56" i="171"/>
  <c r="P56" i="171"/>
  <c r="J56" i="171"/>
  <c r="I56" i="171"/>
  <c r="H90" i="171"/>
  <c r="M90" i="171" s="1"/>
  <c r="K8" i="171"/>
  <c r="P8" i="171"/>
  <c r="J8" i="171"/>
  <c r="O8" i="171"/>
  <c r="I8" i="171"/>
  <c r="N8" i="171"/>
  <c r="H8" i="171"/>
  <c r="G8" i="171"/>
  <c r="Q8" i="171" s="1"/>
  <c r="L8" i="171"/>
  <c r="F8" i="171"/>
  <c r="R8" i="171" s="1"/>
  <c r="M8" i="171"/>
  <c r="H53" i="171"/>
  <c r="J53" i="171"/>
  <c r="I53" i="171"/>
  <c r="G53" i="171"/>
  <c r="F53" i="171"/>
  <c r="K53" i="171"/>
  <c r="L53" i="171"/>
  <c r="N33" i="171"/>
  <c r="H33" i="171"/>
  <c r="P33" i="171"/>
  <c r="I33" i="171"/>
  <c r="L33" i="171"/>
  <c r="K33" i="171"/>
  <c r="J33" i="171"/>
  <c r="G33" i="171"/>
  <c r="O33" i="171"/>
  <c r="Q33" i="171"/>
  <c r="F33" i="171"/>
  <c r="R33" i="171" s="1"/>
  <c r="M33" i="171"/>
  <c r="L59" i="171"/>
  <c r="F59" i="171"/>
  <c r="Q59" i="171" s="1"/>
  <c r="P59" i="171"/>
  <c r="I59" i="171"/>
  <c r="O59" i="171"/>
  <c r="H59" i="171"/>
  <c r="N59" i="171"/>
  <c r="G59" i="171"/>
  <c r="M59" i="171"/>
  <c r="K59" i="171"/>
  <c r="J59" i="171"/>
  <c r="F91" i="171"/>
  <c r="L73" i="171"/>
  <c r="F73" i="171"/>
  <c r="G73" i="171"/>
  <c r="K73" i="171"/>
  <c r="K77" i="171" s="1"/>
  <c r="J73" i="171"/>
  <c r="J77" i="171" s="1"/>
  <c r="H73" i="171"/>
  <c r="I73" i="171"/>
  <c r="H68" i="171"/>
  <c r="R68" i="171" s="1"/>
  <c r="D88" i="171"/>
  <c r="F89" i="171"/>
  <c r="L89" i="171" s="1"/>
  <c r="M10" i="171"/>
  <c r="G10" i="171"/>
  <c r="L10" i="171"/>
  <c r="F10" i="171"/>
  <c r="Q10" i="171" s="1"/>
  <c r="K10" i="171"/>
  <c r="P10" i="171"/>
  <c r="J10" i="171"/>
  <c r="O10" i="171"/>
  <c r="N10" i="171"/>
  <c r="I10" i="171"/>
  <c r="H10" i="171"/>
  <c r="Q3" i="171"/>
  <c r="R3" i="171" s="1"/>
  <c r="F69" i="171"/>
  <c r="R69" i="171"/>
  <c r="K95" i="171"/>
  <c r="M95" i="171"/>
  <c r="G95" i="171"/>
  <c r="N95" i="171"/>
  <c r="L95" i="171"/>
  <c r="J95" i="171"/>
  <c r="I95" i="171"/>
  <c r="P95" i="171"/>
  <c r="H95" i="171"/>
  <c r="O95" i="171"/>
  <c r="F95" i="171"/>
  <c r="R83" i="171"/>
  <c r="F83" i="171"/>
  <c r="P57" i="171"/>
  <c r="J57" i="171"/>
  <c r="O57" i="171"/>
  <c r="H57" i="171"/>
  <c r="N57" i="171"/>
  <c r="G57" i="171"/>
  <c r="M57" i="171"/>
  <c r="F57" i="171"/>
  <c r="L57" i="171"/>
  <c r="I57" i="171"/>
  <c r="K57" i="171"/>
  <c r="L52" i="171"/>
  <c r="F52" i="171"/>
  <c r="M52" i="171" s="1"/>
  <c r="K52" i="171"/>
  <c r="J52" i="171"/>
  <c r="I52" i="171"/>
  <c r="G52" i="171"/>
  <c r="H52" i="171"/>
  <c r="K5" i="171"/>
  <c r="P5" i="171"/>
  <c r="J5" i="171"/>
  <c r="O5" i="171"/>
  <c r="I5" i="171"/>
  <c r="N5" i="171"/>
  <c r="H5" i="171"/>
  <c r="M5" i="171"/>
  <c r="L5" i="171"/>
  <c r="G5" i="171"/>
  <c r="F5" i="171"/>
  <c r="Q5" i="171" s="1"/>
  <c r="L16" i="171"/>
  <c r="F16" i="171"/>
  <c r="K16" i="171"/>
  <c r="P16" i="171"/>
  <c r="J16" i="171"/>
  <c r="O16" i="171"/>
  <c r="I16" i="171"/>
  <c r="H16" i="171"/>
  <c r="Q16" i="171" s="1"/>
  <c r="M16" i="171"/>
  <c r="G16" i="171"/>
  <c r="N16" i="171"/>
  <c r="F36" i="171"/>
  <c r="L36" i="171"/>
  <c r="R36" i="171" s="1"/>
  <c r="F61" i="171"/>
  <c r="R61" i="171" s="1"/>
  <c r="F82" i="171"/>
  <c r="R82" i="171"/>
  <c r="L76" i="171"/>
  <c r="F76" i="171"/>
  <c r="M76" i="171" s="1"/>
  <c r="K76" i="171"/>
  <c r="J76" i="171"/>
  <c r="I76" i="171"/>
  <c r="G76" i="171"/>
  <c r="H76" i="171"/>
  <c r="Q92" i="171"/>
  <c r="M7" i="171"/>
  <c r="G7" i="171"/>
  <c r="L7" i="171"/>
  <c r="F7" i="171"/>
  <c r="R7" i="171" s="1"/>
  <c r="K7" i="171"/>
  <c r="P7" i="171"/>
  <c r="J7" i="171"/>
  <c r="H7" i="171"/>
  <c r="O7" i="171"/>
  <c r="N7" i="171"/>
  <c r="I7" i="171"/>
  <c r="Q7" i="171" s="1"/>
  <c r="P27" i="171"/>
  <c r="P37" i="171" s="1"/>
  <c r="J27" i="171"/>
  <c r="M27" i="171"/>
  <c r="G27" i="171"/>
  <c r="I27" i="171"/>
  <c r="I37" i="171" s="1"/>
  <c r="H27" i="171"/>
  <c r="H37" i="171" s="1"/>
  <c r="O27" i="171"/>
  <c r="F27" i="171"/>
  <c r="Q27" i="171" s="1"/>
  <c r="L27" i="171"/>
  <c r="N27" i="171"/>
  <c r="N37" i="171" s="1"/>
  <c r="K27" i="171"/>
  <c r="F37" i="171"/>
  <c r="R42" i="171"/>
  <c r="N28" i="171"/>
  <c r="H28" i="171"/>
  <c r="K28" i="171"/>
  <c r="M28" i="171"/>
  <c r="M37" i="171" s="1"/>
  <c r="L28" i="171"/>
  <c r="J28" i="171"/>
  <c r="P28" i="171"/>
  <c r="G28" i="171"/>
  <c r="I28" i="171"/>
  <c r="R28" i="171" s="1"/>
  <c r="O28" i="171"/>
  <c r="O37" i="171" s="1"/>
  <c r="F28" i="171"/>
  <c r="Q28" i="171" s="1"/>
  <c r="F63" i="171"/>
  <c r="N63" i="171" s="1"/>
  <c r="R63" i="171" s="1"/>
  <c r="L31" i="171"/>
  <c r="O31" i="171"/>
  <c r="H31" i="171"/>
  <c r="K31" i="171"/>
  <c r="G31" i="171"/>
  <c r="P31" i="171"/>
  <c r="F31" i="171"/>
  <c r="N31" i="171"/>
  <c r="J31" i="171"/>
  <c r="M31" i="171"/>
  <c r="I31" i="171"/>
  <c r="I65" i="171"/>
  <c r="F65" i="171"/>
  <c r="M65" i="171" s="1"/>
  <c r="L65" i="171"/>
  <c r="K65" i="171"/>
  <c r="J65" i="171"/>
  <c r="G65" i="171"/>
  <c r="H65" i="171"/>
  <c r="R17" i="171"/>
  <c r="L14" i="171"/>
  <c r="F14" i="171"/>
  <c r="K14" i="171"/>
  <c r="P14" i="171"/>
  <c r="J14" i="171"/>
  <c r="R14" i="171" s="1"/>
  <c r="O14" i="171"/>
  <c r="I14" i="171"/>
  <c r="H14" i="171"/>
  <c r="Q14" i="171" s="1"/>
  <c r="G14" i="171"/>
  <c r="N14" i="171"/>
  <c r="M14" i="171"/>
  <c r="R44" i="171"/>
  <c r="L44" i="171"/>
  <c r="L45" i="171" s="1"/>
  <c r="F64" i="171"/>
  <c r="R64" i="171" s="1"/>
  <c r="P54" i="171"/>
  <c r="J54" i="171"/>
  <c r="N54" i="171"/>
  <c r="G54" i="171"/>
  <c r="M54" i="171"/>
  <c r="F54" i="171"/>
  <c r="L54" i="171"/>
  <c r="K54" i="171"/>
  <c r="H54" i="171"/>
  <c r="Q54" i="171" s="1"/>
  <c r="O54" i="171"/>
  <c r="I54" i="171"/>
  <c r="D71" i="171"/>
  <c r="L49" i="171"/>
  <c r="F49" i="171"/>
  <c r="G49" i="171"/>
  <c r="K49" i="171"/>
  <c r="J49" i="171"/>
  <c r="J71" i="171" s="1"/>
  <c r="H49" i="171"/>
  <c r="I49" i="171"/>
  <c r="F80" i="171"/>
  <c r="D84" i="171"/>
  <c r="R80" i="171"/>
  <c r="D94" i="171"/>
  <c r="M4" i="171"/>
  <c r="M25" i="171" s="1"/>
  <c r="M48" i="171" s="1"/>
  <c r="G4" i="171"/>
  <c r="G25" i="171" s="1"/>
  <c r="L4" i="171"/>
  <c r="L25" i="171" s="1"/>
  <c r="F4" i="171"/>
  <c r="F25" i="171" s="1"/>
  <c r="K4" i="171"/>
  <c r="P4" i="171"/>
  <c r="J4" i="171"/>
  <c r="I4" i="171"/>
  <c r="N4" i="171"/>
  <c r="N25" i="171" s="1"/>
  <c r="H4" i="171"/>
  <c r="H25" i="171" s="1"/>
  <c r="H48" i="171" s="1"/>
  <c r="O4" i="171"/>
  <c r="N13" i="171"/>
  <c r="H13" i="171"/>
  <c r="M13" i="171"/>
  <c r="G13" i="171"/>
  <c r="L13" i="171"/>
  <c r="F13" i="171"/>
  <c r="Q13" i="171" s="1"/>
  <c r="K13" i="171"/>
  <c r="P13" i="171"/>
  <c r="O13" i="171"/>
  <c r="J13" i="171"/>
  <c r="I13" i="171"/>
  <c r="K37" i="171"/>
  <c r="D45" i="171"/>
  <c r="P58" i="170"/>
  <c r="J58" i="170"/>
  <c r="N58" i="170"/>
  <c r="H58" i="170"/>
  <c r="G58" i="170"/>
  <c r="Q58" i="170" s="1"/>
  <c r="L58" i="170"/>
  <c r="K58" i="170"/>
  <c r="I58" i="170"/>
  <c r="F58" i="170"/>
  <c r="O58" i="170"/>
  <c r="M58" i="170"/>
  <c r="F83" i="170"/>
  <c r="R83" i="170" s="1"/>
  <c r="O5" i="170"/>
  <c r="I5" i="170"/>
  <c r="N5" i="170"/>
  <c r="H5" i="170"/>
  <c r="M5" i="170"/>
  <c r="G5" i="170"/>
  <c r="L5" i="170"/>
  <c r="F5" i="170"/>
  <c r="Q5" i="170" s="1"/>
  <c r="J5" i="170"/>
  <c r="K5" i="170"/>
  <c r="P5" i="170"/>
  <c r="F63" i="170"/>
  <c r="R63" i="170" s="1"/>
  <c r="N63" i="170"/>
  <c r="F91" i="170"/>
  <c r="L91" i="170" s="1"/>
  <c r="R91" i="170" s="1"/>
  <c r="L75" i="170"/>
  <c r="F75" i="170"/>
  <c r="M75" i="170" s="1"/>
  <c r="J75" i="170"/>
  <c r="H75" i="170"/>
  <c r="G75" i="170"/>
  <c r="K75" i="170"/>
  <c r="I75" i="170"/>
  <c r="N31" i="170"/>
  <c r="H31" i="170"/>
  <c r="L31" i="170"/>
  <c r="J31" i="170"/>
  <c r="O31" i="170"/>
  <c r="F31" i="170"/>
  <c r="R31" i="170" s="1"/>
  <c r="M31" i="170"/>
  <c r="K31" i="170"/>
  <c r="I31" i="170"/>
  <c r="G31" i="170"/>
  <c r="Q31" i="170" s="1"/>
  <c r="P31" i="170"/>
  <c r="J12" i="170"/>
  <c r="H12" i="170"/>
  <c r="O12" i="170" s="1"/>
  <c r="N12" i="170"/>
  <c r="G12" i="170"/>
  <c r="M12" i="170"/>
  <c r="F12" i="170"/>
  <c r="L12" i="170"/>
  <c r="K12" i="170"/>
  <c r="I12" i="170"/>
  <c r="M3" i="170"/>
  <c r="G3" i="170"/>
  <c r="L3" i="170"/>
  <c r="F3" i="170"/>
  <c r="K3" i="170"/>
  <c r="P3" i="170"/>
  <c r="J3" i="170"/>
  <c r="O3" i="170"/>
  <c r="N3" i="170"/>
  <c r="D25" i="170"/>
  <c r="I3" i="170"/>
  <c r="H3" i="170"/>
  <c r="F80" i="170"/>
  <c r="R80" i="170"/>
  <c r="D84" i="170"/>
  <c r="K4" i="170"/>
  <c r="P4" i="170"/>
  <c r="J4" i="170"/>
  <c r="O4" i="170"/>
  <c r="I4" i="170"/>
  <c r="N4" i="170"/>
  <c r="H4" i="170"/>
  <c r="F4" i="170"/>
  <c r="Q4" i="170" s="1"/>
  <c r="G4" i="170"/>
  <c r="M4" i="170"/>
  <c r="L4" i="170"/>
  <c r="I67" i="170"/>
  <c r="G67" i="170"/>
  <c r="F67" i="170"/>
  <c r="K67" i="170"/>
  <c r="J67" i="170"/>
  <c r="L67" i="170"/>
  <c r="H67" i="170"/>
  <c r="N16" i="170"/>
  <c r="H16" i="170"/>
  <c r="K16" i="170"/>
  <c r="P16" i="170"/>
  <c r="G16" i="170"/>
  <c r="O16" i="170"/>
  <c r="F16" i="170"/>
  <c r="Q16" i="170" s="1"/>
  <c r="M16" i="170"/>
  <c r="L16" i="170"/>
  <c r="J16" i="170"/>
  <c r="I16" i="170"/>
  <c r="L32" i="170"/>
  <c r="F32" i="170"/>
  <c r="P32" i="170"/>
  <c r="J32" i="170"/>
  <c r="N32" i="170"/>
  <c r="I32" i="170"/>
  <c r="Q32" i="170" s="1"/>
  <c r="M32" i="170"/>
  <c r="K32" i="170"/>
  <c r="H32" i="170"/>
  <c r="G32" i="170"/>
  <c r="O32" i="170"/>
  <c r="F82" i="170"/>
  <c r="R82" i="170" s="1"/>
  <c r="Q92" i="170"/>
  <c r="L92" i="170" s="1"/>
  <c r="R92" i="170" s="1"/>
  <c r="H68" i="170"/>
  <c r="R68" i="170" s="1"/>
  <c r="F64" i="170"/>
  <c r="R64" i="170"/>
  <c r="L54" i="170"/>
  <c r="F54" i="170"/>
  <c r="Q54" i="170" s="1"/>
  <c r="P54" i="170"/>
  <c r="J54" i="170"/>
  <c r="I54" i="170"/>
  <c r="N54" i="170"/>
  <c r="M54" i="170"/>
  <c r="K54" i="170"/>
  <c r="H54" i="170"/>
  <c r="G54" i="170"/>
  <c r="O54" i="170"/>
  <c r="H73" i="170"/>
  <c r="H77" i="170" s="1"/>
  <c r="L73" i="170"/>
  <c r="F73" i="170"/>
  <c r="J73" i="170"/>
  <c r="I73" i="170"/>
  <c r="G73" i="170"/>
  <c r="K73" i="170"/>
  <c r="P13" i="170"/>
  <c r="J13" i="170"/>
  <c r="M13" i="170"/>
  <c r="G13" i="170"/>
  <c r="L13" i="170"/>
  <c r="K13" i="170"/>
  <c r="I13" i="170"/>
  <c r="H13" i="170"/>
  <c r="F13" i="170"/>
  <c r="O13" i="170"/>
  <c r="N13" i="170"/>
  <c r="D88" i="170"/>
  <c r="F89" i="170"/>
  <c r="L89" i="170" s="1"/>
  <c r="L29" i="170"/>
  <c r="F29" i="170"/>
  <c r="O29" i="170"/>
  <c r="I29" i="170"/>
  <c r="K29" i="170"/>
  <c r="J29" i="170"/>
  <c r="H29" i="170"/>
  <c r="P29" i="170"/>
  <c r="G29" i="170"/>
  <c r="N29" i="170"/>
  <c r="M29" i="170"/>
  <c r="F36" i="170"/>
  <c r="M6" i="170"/>
  <c r="G6" i="170"/>
  <c r="L6" i="170"/>
  <c r="F6" i="170"/>
  <c r="K6" i="170"/>
  <c r="P6" i="170"/>
  <c r="J6" i="170"/>
  <c r="N6" i="170"/>
  <c r="I6" i="170"/>
  <c r="O6" i="170"/>
  <c r="H6" i="170"/>
  <c r="L24" i="170"/>
  <c r="F24" i="170"/>
  <c r="R24" i="170" s="1"/>
  <c r="K7" i="170"/>
  <c r="P7" i="170"/>
  <c r="J7" i="170"/>
  <c r="R7" i="170" s="1"/>
  <c r="O7" i="170"/>
  <c r="I7" i="170"/>
  <c r="N7" i="170"/>
  <c r="H7" i="170"/>
  <c r="M7" i="170"/>
  <c r="L7" i="170"/>
  <c r="G7" i="170"/>
  <c r="F7" i="170"/>
  <c r="Q7" i="170" s="1"/>
  <c r="F69" i="170"/>
  <c r="R69" i="170"/>
  <c r="N28" i="170"/>
  <c r="H28" i="170"/>
  <c r="K28" i="170"/>
  <c r="P28" i="170"/>
  <c r="G28" i="170"/>
  <c r="O28" i="170"/>
  <c r="F28" i="170"/>
  <c r="Q28" i="170" s="1"/>
  <c r="R28" i="170" s="1"/>
  <c r="M28" i="170"/>
  <c r="L28" i="170"/>
  <c r="I28" i="170"/>
  <c r="J28" i="170"/>
  <c r="H49" i="170"/>
  <c r="D71" i="170"/>
  <c r="L49" i="170"/>
  <c r="F49" i="170"/>
  <c r="J49" i="170"/>
  <c r="I49" i="170"/>
  <c r="G49" i="170"/>
  <c r="K49" i="170"/>
  <c r="H90" i="170"/>
  <c r="M90" i="170" s="1"/>
  <c r="R90" i="170" s="1"/>
  <c r="D94" i="170"/>
  <c r="F70" i="170"/>
  <c r="R11" i="170"/>
  <c r="F11" i="170"/>
  <c r="N62" i="170"/>
  <c r="H62" i="170"/>
  <c r="L62" i="170"/>
  <c r="F62" i="170"/>
  <c r="K62" i="170"/>
  <c r="P62" i="170"/>
  <c r="G62" i="170"/>
  <c r="J62" i="170"/>
  <c r="O62" i="170"/>
  <c r="M62" i="170"/>
  <c r="I62" i="170"/>
  <c r="F61" i="170"/>
  <c r="R61" i="170" s="1"/>
  <c r="D45" i="170"/>
  <c r="I42" i="170"/>
  <c r="I45" i="170" s="1"/>
  <c r="H78" i="170"/>
  <c r="K65" i="170"/>
  <c r="I65" i="170"/>
  <c r="H65" i="170"/>
  <c r="L65" i="170"/>
  <c r="J65" i="170"/>
  <c r="G65" i="170"/>
  <c r="F65" i="170"/>
  <c r="N56" i="170"/>
  <c r="H56" i="170"/>
  <c r="L56" i="170"/>
  <c r="F56" i="170"/>
  <c r="Q56" i="170" s="1"/>
  <c r="I56" i="170"/>
  <c r="M56" i="170"/>
  <c r="K56" i="170"/>
  <c r="J56" i="170"/>
  <c r="R56" i="170" s="1"/>
  <c r="P56" i="170"/>
  <c r="G56" i="170"/>
  <c r="O56" i="170"/>
  <c r="M9" i="170"/>
  <c r="G9" i="170"/>
  <c r="Q9" i="170" s="1"/>
  <c r="L9" i="170"/>
  <c r="F9" i="170"/>
  <c r="K9" i="170"/>
  <c r="P9" i="170"/>
  <c r="J9" i="170"/>
  <c r="H9" i="170"/>
  <c r="I9" i="170"/>
  <c r="O9" i="170"/>
  <c r="N9" i="170"/>
  <c r="K26" i="170"/>
  <c r="K37" i="170" s="1"/>
  <c r="D37" i="170"/>
  <c r="O26" i="170"/>
  <c r="H26" i="170"/>
  <c r="F26" i="170"/>
  <c r="F37" i="170" s="1"/>
  <c r="P26" i="170"/>
  <c r="P37" i="170" s="1"/>
  <c r="N26" i="170"/>
  <c r="M26" i="170"/>
  <c r="I26" i="170"/>
  <c r="J26" i="170"/>
  <c r="O10" i="170"/>
  <c r="K10" i="170"/>
  <c r="J10" i="170"/>
  <c r="P10" i="170"/>
  <c r="I10" i="170"/>
  <c r="N10" i="170"/>
  <c r="R10" i="170" s="1"/>
  <c r="H10" i="170"/>
  <c r="L10" i="170"/>
  <c r="G10" i="170"/>
  <c r="M10" i="170"/>
  <c r="F10" i="170"/>
  <c r="Q10" i="170" s="1"/>
  <c r="H76" i="170"/>
  <c r="L76" i="170"/>
  <c r="F76" i="170"/>
  <c r="K76" i="170"/>
  <c r="G76" i="170"/>
  <c r="M76" i="170"/>
  <c r="R76" i="170" s="1"/>
  <c r="J76" i="170"/>
  <c r="I76" i="170"/>
  <c r="P33" i="170"/>
  <c r="J33" i="170"/>
  <c r="N33" i="170"/>
  <c r="H33" i="170"/>
  <c r="I33" i="170"/>
  <c r="M33" i="170"/>
  <c r="L33" i="170"/>
  <c r="K33" i="170"/>
  <c r="G33" i="170"/>
  <c r="F33" i="170"/>
  <c r="O33" i="170"/>
  <c r="J50" i="170"/>
  <c r="H50" i="170"/>
  <c r="I50" i="170"/>
  <c r="L50" i="170"/>
  <c r="K50" i="170"/>
  <c r="G50" i="170"/>
  <c r="F50" i="170"/>
  <c r="M50" i="170" s="1"/>
  <c r="D77" i="170"/>
  <c r="F72" i="170"/>
  <c r="L51" i="170"/>
  <c r="F51" i="170"/>
  <c r="M51" i="170" s="1"/>
  <c r="J51" i="170"/>
  <c r="H51" i="170"/>
  <c r="K51" i="170"/>
  <c r="I51" i="170"/>
  <c r="G51" i="170"/>
  <c r="N59" i="170"/>
  <c r="H59" i="170"/>
  <c r="L59" i="170"/>
  <c r="F59" i="170"/>
  <c r="R59" i="170" s="1"/>
  <c r="K59" i="170"/>
  <c r="Q59" i="170" s="1"/>
  <c r="P59" i="170"/>
  <c r="G59" i="170"/>
  <c r="J59" i="170"/>
  <c r="O59" i="170"/>
  <c r="I59" i="170"/>
  <c r="M59" i="170"/>
  <c r="G66" i="170"/>
  <c r="K66" i="170"/>
  <c r="H66" i="170"/>
  <c r="L66" i="170"/>
  <c r="J66" i="170"/>
  <c r="F66" i="170"/>
  <c r="I66" i="170"/>
  <c r="M96" i="170"/>
  <c r="R96" i="170"/>
  <c r="H96" i="170"/>
  <c r="N14" i="170"/>
  <c r="H14" i="170"/>
  <c r="K14" i="170"/>
  <c r="P14" i="170"/>
  <c r="R14" i="170" s="1"/>
  <c r="G14" i="170"/>
  <c r="O14" i="170"/>
  <c r="F14" i="170"/>
  <c r="Q14" i="170" s="1"/>
  <c r="M14" i="170"/>
  <c r="L14" i="170"/>
  <c r="J14" i="170"/>
  <c r="I14" i="170"/>
  <c r="J74" i="170"/>
  <c r="H74" i="170"/>
  <c r="M74" i="170"/>
  <c r="I74" i="170"/>
  <c r="L74" i="170"/>
  <c r="K74" i="170"/>
  <c r="G74" i="170"/>
  <c r="F74" i="170"/>
  <c r="R74" i="170" s="1"/>
  <c r="O95" i="170"/>
  <c r="I95" i="170"/>
  <c r="M95" i="170"/>
  <c r="G95" i="170"/>
  <c r="N95" i="170"/>
  <c r="J95" i="170"/>
  <c r="R95" i="170" s="1"/>
  <c r="H95" i="170"/>
  <c r="F95" i="170"/>
  <c r="Q95" i="170" s="1"/>
  <c r="L95" i="170"/>
  <c r="P95" i="170"/>
  <c r="K95" i="170"/>
  <c r="L17" i="170"/>
  <c r="F17" i="170"/>
  <c r="O17" i="170"/>
  <c r="I17" i="170"/>
  <c r="K17" i="170"/>
  <c r="J17" i="170"/>
  <c r="H17" i="170"/>
  <c r="P17" i="170"/>
  <c r="G17" i="170"/>
  <c r="M17" i="170"/>
  <c r="N17" i="170"/>
  <c r="P27" i="170"/>
  <c r="J27" i="170"/>
  <c r="M27" i="170"/>
  <c r="G27" i="170"/>
  <c r="L27" i="170"/>
  <c r="K27" i="170"/>
  <c r="I27" i="170"/>
  <c r="H27" i="170"/>
  <c r="O27" i="170"/>
  <c r="N27" i="170"/>
  <c r="F27" i="170"/>
  <c r="L57" i="170"/>
  <c r="F57" i="170"/>
  <c r="P57" i="170"/>
  <c r="J57" i="170"/>
  <c r="M57" i="170"/>
  <c r="H57" i="170"/>
  <c r="K57" i="170"/>
  <c r="I57" i="170"/>
  <c r="G57" i="170"/>
  <c r="O57" i="170"/>
  <c r="N57" i="170"/>
  <c r="J53" i="170"/>
  <c r="H53" i="170"/>
  <c r="K53" i="170"/>
  <c r="F53" i="170"/>
  <c r="I53" i="170"/>
  <c r="G53" i="170"/>
  <c r="L53" i="170"/>
  <c r="P30" i="170"/>
  <c r="J30" i="170"/>
  <c r="M30" i="170"/>
  <c r="G30" i="170"/>
  <c r="O30" i="170"/>
  <c r="F30" i="170"/>
  <c r="Q30" i="170" s="1"/>
  <c r="N30" i="170"/>
  <c r="L30" i="170"/>
  <c r="K30" i="170"/>
  <c r="H30" i="170"/>
  <c r="I30" i="170"/>
  <c r="H52" i="170"/>
  <c r="L52" i="170"/>
  <c r="F52" i="170"/>
  <c r="K52" i="170"/>
  <c r="G52" i="170"/>
  <c r="J52" i="170"/>
  <c r="I52" i="170"/>
  <c r="R44" i="170"/>
  <c r="L44" i="170"/>
  <c r="L45" i="170" s="1"/>
  <c r="P55" i="170"/>
  <c r="J55" i="170"/>
  <c r="N55" i="170"/>
  <c r="H55" i="170"/>
  <c r="M55" i="170"/>
  <c r="I55" i="170"/>
  <c r="L55" i="170"/>
  <c r="K55" i="170"/>
  <c r="G55" i="170"/>
  <c r="F55" i="170"/>
  <c r="O55" i="170"/>
  <c r="R43" i="170"/>
  <c r="F43" i="170"/>
  <c r="F45" i="170" s="1"/>
  <c r="F46" i="170"/>
  <c r="F47" i="170" s="1"/>
  <c r="D47" i="170"/>
  <c r="N46" i="170"/>
  <c r="N47" i="170" s="1"/>
  <c r="J46" i="170"/>
  <c r="J47" i="170" s="1"/>
  <c r="F81" i="170"/>
  <c r="R81" i="170" s="1"/>
  <c r="R52" i="169"/>
  <c r="R29" i="169"/>
  <c r="R6" i="169"/>
  <c r="D94" i="169"/>
  <c r="K5" i="169"/>
  <c r="P5" i="169"/>
  <c r="J5" i="169"/>
  <c r="M5" i="169"/>
  <c r="O5" i="169"/>
  <c r="I5" i="169"/>
  <c r="I25" i="169" s="1"/>
  <c r="G5" i="169"/>
  <c r="G25" i="169" s="1"/>
  <c r="G48" i="169" s="1"/>
  <c r="N5" i="169"/>
  <c r="H5" i="169"/>
  <c r="L5" i="169"/>
  <c r="F5" i="169"/>
  <c r="L14" i="169"/>
  <c r="F14" i="169"/>
  <c r="K14" i="169"/>
  <c r="M14" i="169"/>
  <c r="G14" i="169"/>
  <c r="Q14" i="169" s="1"/>
  <c r="R14" i="169" s="1"/>
  <c r="P14" i="169"/>
  <c r="J14" i="169"/>
  <c r="O14" i="169"/>
  <c r="I14" i="169"/>
  <c r="N14" i="169"/>
  <c r="H14" i="169"/>
  <c r="H75" i="169"/>
  <c r="G75" i="169"/>
  <c r="L75" i="169"/>
  <c r="F75" i="169"/>
  <c r="M75" i="169" s="1"/>
  <c r="K75" i="169"/>
  <c r="J75" i="169"/>
  <c r="I75" i="169"/>
  <c r="H68" i="169"/>
  <c r="R68" i="169" s="1"/>
  <c r="L53" i="169"/>
  <c r="F53" i="169"/>
  <c r="K53" i="169"/>
  <c r="J53" i="169"/>
  <c r="I53" i="169"/>
  <c r="H53" i="169"/>
  <c r="G53" i="169"/>
  <c r="M53" i="169" s="1"/>
  <c r="R53" i="169" s="1"/>
  <c r="K67" i="169"/>
  <c r="J67" i="169"/>
  <c r="I67" i="169"/>
  <c r="H67" i="169"/>
  <c r="G67" i="169"/>
  <c r="F67" i="169"/>
  <c r="L67" i="169"/>
  <c r="N78" i="169"/>
  <c r="R78" i="169" s="1"/>
  <c r="F64" i="169"/>
  <c r="R64" i="169" s="1"/>
  <c r="N30" i="169"/>
  <c r="H30" i="169"/>
  <c r="M30" i="169"/>
  <c r="G30" i="169"/>
  <c r="L30" i="169"/>
  <c r="F30" i="169"/>
  <c r="R30" i="169" s="1"/>
  <c r="Q30" i="169"/>
  <c r="K30" i="169"/>
  <c r="P30" i="169"/>
  <c r="J30" i="169"/>
  <c r="O30" i="169"/>
  <c r="I30" i="169"/>
  <c r="Q29" i="169"/>
  <c r="L36" i="169"/>
  <c r="R36" i="169" s="1"/>
  <c r="F36" i="169"/>
  <c r="D37" i="169"/>
  <c r="P26" i="169"/>
  <c r="I26" i="169"/>
  <c r="O26" i="169"/>
  <c r="H26" i="169"/>
  <c r="N26" i="169"/>
  <c r="F26" i="169"/>
  <c r="J26" i="169"/>
  <c r="M26" i="169"/>
  <c r="K26" i="169"/>
  <c r="K95" i="169"/>
  <c r="P95" i="169"/>
  <c r="J95" i="169"/>
  <c r="O95" i="169"/>
  <c r="I95" i="169"/>
  <c r="N95" i="169"/>
  <c r="H95" i="169"/>
  <c r="M95" i="169"/>
  <c r="G95" i="169"/>
  <c r="L95" i="169"/>
  <c r="F95" i="169"/>
  <c r="L16" i="169"/>
  <c r="F16" i="169"/>
  <c r="R16" i="169" s="1"/>
  <c r="G16" i="169"/>
  <c r="K16" i="169"/>
  <c r="M16" i="169"/>
  <c r="P16" i="169"/>
  <c r="J16" i="169"/>
  <c r="O16" i="169"/>
  <c r="I16" i="169"/>
  <c r="Q16" i="169" s="1"/>
  <c r="N16" i="169"/>
  <c r="H16" i="169"/>
  <c r="N63" i="169"/>
  <c r="R63" i="169" s="1"/>
  <c r="F63" i="169"/>
  <c r="F91" i="169"/>
  <c r="F69" i="169"/>
  <c r="R69" i="169" s="1"/>
  <c r="H77" i="169"/>
  <c r="F43" i="169"/>
  <c r="F45" i="169" s="1"/>
  <c r="H51" i="169"/>
  <c r="G51" i="169"/>
  <c r="L51" i="169"/>
  <c r="F51" i="169"/>
  <c r="F71" i="169" s="1"/>
  <c r="K51" i="169"/>
  <c r="J51" i="169"/>
  <c r="I51" i="169"/>
  <c r="L70" i="169"/>
  <c r="R70" i="169" s="1"/>
  <c r="F70" i="169"/>
  <c r="L55" i="169"/>
  <c r="F55" i="169"/>
  <c r="R55" i="169" s="1"/>
  <c r="Q55" i="169"/>
  <c r="K55" i="169"/>
  <c r="P55" i="169"/>
  <c r="J55" i="169"/>
  <c r="O55" i="169"/>
  <c r="I55" i="169"/>
  <c r="N55" i="169"/>
  <c r="H55" i="169"/>
  <c r="G55" i="169"/>
  <c r="M55" i="169"/>
  <c r="H90" i="169"/>
  <c r="R62" i="169"/>
  <c r="P59" i="169"/>
  <c r="J59" i="169"/>
  <c r="O59" i="169"/>
  <c r="I59" i="169"/>
  <c r="N59" i="169"/>
  <c r="H59" i="169"/>
  <c r="M59" i="169"/>
  <c r="G59" i="169"/>
  <c r="L59" i="169"/>
  <c r="F59" i="169"/>
  <c r="Q59" i="169" s="1"/>
  <c r="K59" i="169"/>
  <c r="M10" i="169"/>
  <c r="G10" i="169"/>
  <c r="L10" i="169"/>
  <c r="F10" i="169"/>
  <c r="K10" i="169"/>
  <c r="P10" i="169"/>
  <c r="J10" i="169"/>
  <c r="R10" i="169" s="1"/>
  <c r="O10" i="169"/>
  <c r="I10" i="169"/>
  <c r="N10" i="169"/>
  <c r="H10" i="169"/>
  <c r="Q10" i="169" s="1"/>
  <c r="M4" i="169"/>
  <c r="G4" i="169"/>
  <c r="D25" i="169"/>
  <c r="L4" i="169"/>
  <c r="F4" i="169"/>
  <c r="O4" i="169"/>
  <c r="K4" i="169"/>
  <c r="K25" i="169" s="1"/>
  <c r="I4" i="169"/>
  <c r="P4" i="169"/>
  <c r="J4" i="169"/>
  <c r="H4" i="169"/>
  <c r="H25" i="169" s="1"/>
  <c r="N4" i="169"/>
  <c r="N25" i="169" s="1"/>
  <c r="G71" i="169"/>
  <c r="Q6" i="169"/>
  <c r="K8" i="169"/>
  <c r="M8" i="169"/>
  <c r="P8" i="169"/>
  <c r="J8" i="169"/>
  <c r="O8" i="169"/>
  <c r="I8" i="169"/>
  <c r="G8" i="169"/>
  <c r="N8" i="169"/>
  <c r="H8" i="169"/>
  <c r="L8" i="169"/>
  <c r="F8" i="169"/>
  <c r="F83" i="169"/>
  <c r="R83" i="169" s="1"/>
  <c r="N12" i="169"/>
  <c r="H12" i="169"/>
  <c r="M12" i="169"/>
  <c r="G12" i="169"/>
  <c r="I12" i="169"/>
  <c r="O12" i="169" s="1"/>
  <c r="L12" i="169"/>
  <c r="F12" i="169"/>
  <c r="R12" i="169" s="1"/>
  <c r="K12" i="169"/>
  <c r="J12" i="169"/>
  <c r="N32" i="169"/>
  <c r="H32" i="169"/>
  <c r="M32" i="169"/>
  <c r="G32" i="169"/>
  <c r="L32" i="169"/>
  <c r="F32" i="169"/>
  <c r="Q32" i="169" s="1"/>
  <c r="K32" i="169"/>
  <c r="P32" i="169"/>
  <c r="J32" i="169"/>
  <c r="O32" i="169"/>
  <c r="I32" i="169"/>
  <c r="G65" i="169"/>
  <c r="L65" i="169"/>
  <c r="F65" i="169"/>
  <c r="M65" i="169" s="1"/>
  <c r="K65" i="169"/>
  <c r="J65" i="169"/>
  <c r="I65" i="169"/>
  <c r="H65" i="169"/>
  <c r="L50" i="169"/>
  <c r="L71" i="169" s="1"/>
  <c r="F50" i="169"/>
  <c r="K50" i="169"/>
  <c r="J50" i="169"/>
  <c r="J71" i="169" s="1"/>
  <c r="I50" i="169"/>
  <c r="I71" i="169" s="1"/>
  <c r="H50" i="169"/>
  <c r="G50" i="169"/>
  <c r="M50" i="169" s="1"/>
  <c r="P56" i="169"/>
  <c r="J56" i="169"/>
  <c r="O56" i="169"/>
  <c r="I56" i="169"/>
  <c r="Q56" i="169" s="1"/>
  <c r="N56" i="169"/>
  <c r="H56" i="169"/>
  <c r="M56" i="169"/>
  <c r="G56" i="169"/>
  <c r="L56" i="169"/>
  <c r="F56" i="169"/>
  <c r="K56" i="169"/>
  <c r="F11" i="169"/>
  <c r="R11" i="169" s="1"/>
  <c r="R73" i="169"/>
  <c r="R80" i="169"/>
  <c r="F80" i="169"/>
  <c r="D84" i="169"/>
  <c r="L28" i="169"/>
  <c r="F28" i="169"/>
  <c r="Q28" i="169" s="1"/>
  <c r="M28" i="169"/>
  <c r="K28" i="169"/>
  <c r="G28" i="169"/>
  <c r="P28" i="169"/>
  <c r="J28" i="169"/>
  <c r="O28" i="169"/>
  <c r="I28" i="169"/>
  <c r="N28" i="169"/>
  <c r="H28" i="169"/>
  <c r="I66" i="169"/>
  <c r="H66" i="169"/>
  <c r="G66" i="169"/>
  <c r="L66" i="169"/>
  <c r="F66" i="169"/>
  <c r="K66" i="169"/>
  <c r="J66" i="169"/>
  <c r="N54" i="169"/>
  <c r="H54" i="169"/>
  <c r="R54" i="169" s="1"/>
  <c r="M54" i="169"/>
  <c r="G54" i="169"/>
  <c r="L54" i="169"/>
  <c r="F54" i="169"/>
  <c r="K54" i="169"/>
  <c r="Q54" i="169" s="1"/>
  <c r="P54" i="169"/>
  <c r="J54" i="169"/>
  <c r="O54" i="169"/>
  <c r="I54" i="169"/>
  <c r="M96" i="169"/>
  <c r="R96" i="169" s="1"/>
  <c r="H96" i="169"/>
  <c r="R72" i="169"/>
  <c r="D77" i="169"/>
  <c r="F72" i="169"/>
  <c r="L33" i="169"/>
  <c r="F33" i="169"/>
  <c r="K33" i="169"/>
  <c r="P33" i="169"/>
  <c r="J33" i="169"/>
  <c r="O33" i="169"/>
  <c r="I33" i="169"/>
  <c r="N33" i="169"/>
  <c r="H33" i="169"/>
  <c r="M33" i="169"/>
  <c r="G33" i="169"/>
  <c r="Q33" i="169" s="1"/>
  <c r="L58" i="169"/>
  <c r="F58" i="169"/>
  <c r="K58" i="169"/>
  <c r="P58" i="169"/>
  <c r="J58" i="169"/>
  <c r="R58" i="169" s="1"/>
  <c r="O58" i="169"/>
  <c r="I58" i="169"/>
  <c r="N58" i="169"/>
  <c r="H58" i="169"/>
  <c r="G58" i="169"/>
  <c r="Q58" i="169" s="1"/>
  <c r="M58" i="169"/>
  <c r="Q92" i="169"/>
  <c r="F61" i="169"/>
  <c r="R61" i="169" s="1"/>
  <c r="L44" i="169"/>
  <c r="L45" i="169" s="1"/>
  <c r="R44" i="169"/>
  <c r="M7" i="169"/>
  <c r="M25" i="169" s="1"/>
  <c r="G7" i="169"/>
  <c r="I7" i="169"/>
  <c r="L7" i="169"/>
  <c r="F7" i="169"/>
  <c r="Q7" i="169" s="1"/>
  <c r="O7" i="169"/>
  <c r="K7" i="169"/>
  <c r="P7" i="169"/>
  <c r="J7" i="169"/>
  <c r="N7" i="169"/>
  <c r="H7" i="169"/>
  <c r="R49" i="169"/>
  <c r="L31" i="169"/>
  <c r="F31" i="169"/>
  <c r="K31" i="169"/>
  <c r="P31" i="169"/>
  <c r="J31" i="169"/>
  <c r="O31" i="169"/>
  <c r="I31" i="169"/>
  <c r="N31" i="169"/>
  <c r="Q31" i="169" s="1"/>
  <c r="H31" i="169"/>
  <c r="M31" i="169"/>
  <c r="G31" i="169"/>
  <c r="F24" i="169"/>
  <c r="F82" i="169"/>
  <c r="R82" i="169" s="1"/>
  <c r="D88" i="169"/>
  <c r="F89" i="169"/>
  <c r="L89" i="169" s="1"/>
  <c r="N57" i="169"/>
  <c r="H57" i="169"/>
  <c r="M57" i="169"/>
  <c r="G57" i="169"/>
  <c r="Q57" i="169" s="1"/>
  <c r="L57" i="169"/>
  <c r="F57" i="169"/>
  <c r="K57" i="169"/>
  <c r="P57" i="169"/>
  <c r="J57" i="169"/>
  <c r="I57" i="169"/>
  <c r="O57" i="169"/>
  <c r="J46" i="169"/>
  <c r="J47" i="169" s="1"/>
  <c r="F46" i="169"/>
  <c r="F47" i="169" s="1"/>
  <c r="D47" i="169"/>
  <c r="R46" i="169"/>
  <c r="N46" i="169"/>
  <c r="N47" i="169" s="1"/>
  <c r="F81" i="169"/>
  <c r="R81" i="169" s="1"/>
  <c r="I42" i="169"/>
  <c r="I45" i="169" s="1"/>
  <c r="D45" i="169"/>
  <c r="R42" i="169"/>
  <c r="L74" i="169"/>
  <c r="L77" i="169" s="1"/>
  <c r="F74" i="169"/>
  <c r="K74" i="169"/>
  <c r="K77" i="169" s="1"/>
  <c r="J74" i="169"/>
  <c r="J77" i="169" s="1"/>
  <c r="J79" i="169" s="1"/>
  <c r="I74" i="169"/>
  <c r="I77" i="169" s="1"/>
  <c r="I79" i="169" s="1"/>
  <c r="H74" i="169"/>
  <c r="G74" i="169"/>
  <c r="G77" i="169" s="1"/>
  <c r="G79" i="169" s="1"/>
  <c r="Q3" i="169"/>
  <c r="R3" i="169" s="1"/>
  <c r="H71" i="169"/>
  <c r="N27" i="169"/>
  <c r="H27" i="169"/>
  <c r="O27" i="169"/>
  <c r="I27" i="169"/>
  <c r="M27" i="169"/>
  <c r="G27" i="169"/>
  <c r="G37" i="169" s="1"/>
  <c r="L27" i="169"/>
  <c r="F27" i="169"/>
  <c r="K27" i="169"/>
  <c r="P27" i="169"/>
  <c r="J27" i="169"/>
  <c r="N13" i="169"/>
  <c r="H13" i="169"/>
  <c r="M13" i="169"/>
  <c r="G13" i="169"/>
  <c r="O13" i="169"/>
  <c r="I13" i="169"/>
  <c r="L13" i="169"/>
  <c r="F13" i="169"/>
  <c r="K13" i="169"/>
  <c r="Q13" i="169" s="1"/>
  <c r="P13" i="169"/>
  <c r="J13" i="169"/>
  <c r="R3" i="168"/>
  <c r="R10" i="168"/>
  <c r="R9" i="168"/>
  <c r="R24" i="168"/>
  <c r="O28" i="168"/>
  <c r="I28" i="168"/>
  <c r="N28" i="168"/>
  <c r="H28" i="168"/>
  <c r="M28" i="168"/>
  <c r="G28" i="168"/>
  <c r="Q28" i="168"/>
  <c r="P28" i="168"/>
  <c r="L28" i="168"/>
  <c r="K28" i="168"/>
  <c r="J28" i="168"/>
  <c r="F28" i="168"/>
  <c r="R28" i="168" s="1"/>
  <c r="H67" i="168"/>
  <c r="I67" i="168"/>
  <c r="G67" i="168"/>
  <c r="F67" i="168"/>
  <c r="J67" i="168"/>
  <c r="L67" i="168"/>
  <c r="K67" i="168"/>
  <c r="M16" i="168"/>
  <c r="G16" i="168"/>
  <c r="L16" i="168"/>
  <c r="F16" i="168"/>
  <c r="K16" i="168"/>
  <c r="P16" i="168"/>
  <c r="I16" i="168"/>
  <c r="H16" i="168"/>
  <c r="O16" i="168"/>
  <c r="J16" i="168"/>
  <c r="N16" i="168"/>
  <c r="D45" i="168"/>
  <c r="I42" i="168"/>
  <c r="I45" i="168" s="1"/>
  <c r="Q92" i="168"/>
  <c r="L92" i="168" s="1"/>
  <c r="R92" i="168" s="1"/>
  <c r="G76" i="168"/>
  <c r="F76" i="168"/>
  <c r="L76" i="168"/>
  <c r="K76" i="168"/>
  <c r="J76" i="168"/>
  <c r="M76" i="168" s="1"/>
  <c r="I76" i="168"/>
  <c r="H76" i="168"/>
  <c r="I50" i="168"/>
  <c r="L50" i="168"/>
  <c r="K50" i="168"/>
  <c r="J50" i="168"/>
  <c r="F50" i="168"/>
  <c r="H50" i="168"/>
  <c r="G50" i="168"/>
  <c r="K75" i="168"/>
  <c r="I75" i="168"/>
  <c r="H75" i="168"/>
  <c r="G75" i="168"/>
  <c r="J75" i="168"/>
  <c r="F75" i="168"/>
  <c r="M75" i="168" s="1"/>
  <c r="L75" i="168"/>
  <c r="K17" i="168"/>
  <c r="P17" i="168"/>
  <c r="J17" i="168"/>
  <c r="O17" i="168"/>
  <c r="I17" i="168"/>
  <c r="N17" i="168"/>
  <c r="F17" i="168"/>
  <c r="M17" i="168"/>
  <c r="H17" i="168"/>
  <c r="L17" i="168"/>
  <c r="G17" i="168"/>
  <c r="M56" i="168"/>
  <c r="G56" i="168"/>
  <c r="P56" i="168"/>
  <c r="I56" i="168"/>
  <c r="O56" i="168"/>
  <c r="H56" i="168"/>
  <c r="N56" i="168"/>
  <c r="F56" i="168"/>
  <c r="Q56" i="168" s="1"/>
  <c r="J56" i="168"/>
  <c r="K56" i="168"/>
  <c r="L56" i="168"/>
  <c r="R69" i="168"/>
  <c r="F69" i="168"/>
  <c r="M14" i="168"/>
  <c r="G14" i="168"/>
  <c r="L14" i="168"/>
  <c r="F14" i="168"/>
  <c r="Q14" i="168" s="1"/>
  <c r="K14" i="168"/>
  <c r="J14" i="168"/>
  <c r="N14" i="168"/>
  <c r="I14" i="168"/>
  <c r="I25" i="168" s="1"/>
  <c r="I48" i="168" s="1"/>
  <c r="P14" i="168"/>
  <c r="O14" i="168"/>
  <c r="H14" i="168"/>
  <c r="G49" i="168"/>
  <c r="H49" i="168"/>
  <c r="F49" i="168"/>
  <c r="M49" i="168" s="1"/>
  <c r="L49" i="168"/>
  <c r="K49" i="168"/>
  <c r="J49" i="168"/>
  <c r="D71" i="168"/>
  <c r="I49" i="168"/>
  <c r="N95" i="168"/>
  <c r="H95" i="168"/>
  <c r="P95" i="168"/>
  <c r="I95" i="168"/>
  <c r="O95" i="168"/>
  <c r="G95" i="168"/>
  <c r="M95" i="168"/>
  <c r="F95" i="168"/>
  <c r="K95" i="168"/>
  <c r="J95" i="168"/>
  <c r="L95" i="168"/>
  <c r="F83" i="168"/>
  <c r="R83" i="168" s="1"/>
  <c r="I74" i="168"/>
  <c r="L74" i="168"/>
  <c r="K74" i="168"/>
  <c r="J74" i="168"/>
  <c r="F74" i="168"/>
  <c r="H74" i="168"/>
  <c r="G74" i="168"/>
  <c r="K51" i="168"/>
  <c r="I51" i="168"/>
  <c r="H51" i="168"/>
  <c r="G51" i="168"/>
  <c r="J51" i="168"/>
  <c r="F51" i="168"/>
  <c r="M51" i="168" s="1"/>
  <c r="L51" i="168"/>
  <c r="Q6" i="168"/>
  <c r="R6" i="168" s="1"/>
  <c r="R12" i="168"/>
  <c r="H25" i="168"/>
  <c r="L15" i="168"/>
  <c r="R15" i="168" s="1"/>
  <c r="F15" i="168"/>
  <c r="O55" i="168"/>
  <c r="I55" i="168"/>
  <c r="P55" i="168"/>
  <c r="H55" i="168"/>
  <c r="N55" i="168"/>
  <c r="G55" i="168"/>
  <c r="M55" i="168"/>
  <c r="F55" i="168"/>
  <c r="J55" i="168"/>
  <c r="L55" i="168"/>
  <c r="K55" i="168"/>
  <c r="F61" i="168"/>
  <c r="R61" i="168" s="1"/>
  <c r="M29" i="168"/>
  <c r="G29" i="168"/>
  <c r="L29" i="168"/>
  <c r="F29" i="168"/>
  <c r="K29" i="168"/>
  <c r="O29" i="168"/>
  <c r="N29" i="168"/>
  <c r="J29" i="168"/>
  <c r="I29" i="168"/>
  <c r="P29" i="168"/>
  <c r="Q29" i="168" s="1"/>
  <c r="H29" i="168"/>
  <c r="J65" i="168"/>
  <c r="G65" i="168"/>
  <c r="F65" i="168"/>
  <c r="L65" i="168"/>
  <c r="K65" i="168"/>
  <c r="I65" i="168"/>
  <c r="H65" i="168"/>
  <c r="D47" i="168"/>
  <c r="F46" i="168"/>
  <c r="F47" i="168" s="1"/>
  <c r="J46" i="168"/>
  <c r="J47" i="168" s="1"/>
  <c r="N46" i="168"/>
  <c r="N47" i="168" s="1"/>
  <c r="F81" i="168"/>
  <c r="R81" i="168" s="1"/>
  <c r="H96" i="168"/>
  <c r="R4" i="168"/>
  <c r="R13" i="168"/>
  <c r="D77" i="168"/>
  <c r="F72" i="168"/>
  <c r="R72" i="168"/>
  <c r="F11" i="168"/>
  <c r="R11" i="168" s="1"/>
  <c r="M59" i="168"/>
  <c r="G59" i="168"/>
  <c r="J59" i="168"/>
  <c r="P59" i="168"/>
  <c r="I59" i="168"/>
  <c r="O59" i="168"/>
  <c r="H59" i="168"/>
  <c r="K59" i="168"/>
  <c r="F59" i="168"/>
  <c r="Q59" i="168" s="1"/>
  <c r="L59" i="168"/>
  <c r="N59" i="168"/>
  <c r="K32" i="168"/>
  <c r="N32" i="168"/>
  <c r="G32" i="168"/>
  <c r="M32" i="168"/>
  <c r="F32" i="168"/>
  <c r="L32" i="168"/>
  <c r="I32" i="168"/>
  <c r="H32" i="168"/>
  <c r="J32" i="168"/>
  <c r="P32" i="168"/>
  <c r="O32" i="168"/>
  <c r="Q32" i="168" s="1"/>
  <c r="F70" i="168"/>
  <c r="L70" i="168" s="1"/>
  <c r="G52" i="168"/>
  <c r="F52" i="168"/>
  <c r="M52" i="168" s="1"/>
  <c r="L52" i="168"/>
  <c r="K52" i="168"/>
  <c r="J52" i="168"/>
  <c r="I52" i="168"/>
  <c r="H52" i="168"/>
  <c r="R52" i="168" s="1"/>
  <c r="M26" i="168"/>
  <c r="K26" i="168"/>
  <c r="J26" i="168"/>
  <c r="H26" i="168"/>
  <c r="D37" i="168"/>
  <c r="F26" i="168"/>
  <c r="Q26" i="168" s="1"/>
  <c r="P26" i="168"/>
  <c r="O26" i="168"/>
  <c r="N26" i="168"/>
  <c r="I26" i="168"/>
  <c r="I37" i="168" s="1"/>
  <c r="F89" i="168"/>
  <c r="D88" i="168"/>
  <c r="K57" i="168"/>
  <c r="P57" i="168"/>
  <c r="I57" i="168"/>
  <c r="O57" i="168"/>
  <c r="H57" i="168"/>
  <c r="N57" i="168"/>
  <c r="G57" i="168"/>
  <c r="Q57" i="168" s="1"/>
  <c r="J57" i="168"/>
  <c r="F57" i="168"/>
  <c r="M57" i="168"/>
  <c r="L57" i="168"/>
  <c r="Q31" i="168"/>
  <c r="R31" i="168" s="1"/>
  <c r="L24" i="168"/>
  <c r="L66" i="168"/>
  <c r="F66" i="168"/>
  <c r="M66" i="168" s="1"/>
  <c r="K66" i="168"/>
  <c r="J66" i="168"/>
  <c r="I66" i="168"/>
  <c r="G66" i="168"/>
  <c r="H66" i="168"/>
  <c r="L8" i="168"/>
  <c r="F8" i="168"/>
  <c r="K8" i="168"/>
  <c r="P8" i="168"/>
  <c r="J8" i="168"/>
  <c r="I8" i="168"/>
  <c r="M8" i="168"/>
  <c r="H8" i="168"/>
  <c r="G8" i="168"/>
  <c r="N8" i="168"/>
  <c r="O8" i="168"/>
  <c r="O58" i="168"/>
  <c r="I58" i="168"/>
  <c r="J58" i="168"/>
  <c r="P58" i="168"/>
  <c r="H58" i="168"/>
  <c r="N58" i="168"/>
  <c r="G58" i="168"/>
  <c r="K58" i="168"/>
  <c r="F58" i="168"/>
  <c r="M58" i="168"/>
  <c r="L58" i="168"/>
  <c r="O33" i="168"/>
  <c r="I33" i="168"/>
  <c r="N33" i="168"/>
  <c r="G33" i="168"/>
  <c r="M33" i="168"/>
  <c r="F33" i="168"/>
  <c r="L33" i="168"/>
  <c r="J33" i="168"/>
  <c r="H33" i="168"/>
  <c r="P33" i="168"/>
  <c r="K33" i="168"/>
  <c r="G73" i="168"/>
  <c r="G77" i="168" s="1"/>
  <c r="H73" i="168"/>
  <c r="F73" i="168"/>
  <c r="L73" i="168"/>
  <c r="K73" i="168"/>
  <c r="I73" i="168"/>
  <c r="I77" i="168" s="1"/>
  <c r="J73" i="168"/>
  <c r="M62" i="168"/>
  <c r="G62" i="168"/>
  <c r="N62" i="168"/>
  <c r="F62" i="168"/>
  <c r="L62" i="168"/>
  <c r="K62" i="168"/>
  <c r="H62" i="168"/>
  <c r="P62" i="168"/>
  <c r="O62" i="168"/>
  <c r="J62" i="168"/>
  <c r="I62" i="168"/>
  <c r="K27" i="168"/>
  <c r="P27" i="168"/>
  <c r="J27" i="168"/>
  <c r="O27" i="168"/>
  <c r="I27" i="168"/>
  <c r="G27" i="168"/>
  <c r="F27" i="168"/>
  <c r="Q27" i="168" s="1"/>
  <c r="N27" i="168"/>
  <c r="H27" i="168"/>
  <c r="M27" i="168"/>
  <c r="L27" i="168"/>
  <c r="F91" i="168"/>
  <c r="L91" i="168" s="1"/>
  <c r="K54" i="168"/>
  <c r="O54" i="168"/>
  <c r="H54" i="168"/>
  <c r="N54" i="168"/>
  <c r="G54" i="168"/>
  <c r="M54" i="168"/>
  <c r="F54" i="168"/>
  <c r="I54" i="168"/>
  <c r="J54" i="168"/>
  <c r="P54" i="168"/>
  <c r="L54" i="168"/>
  <c r="I53" i="168"/>
  <c r="M53" i="168" s="1"/>
  <c r="K53" i="168"/>
  <c r="J53" i="168"/>
  <c r="H53" i="168"/>
  <c r="L53" i="168"/>
  <c r="G53" i="168"/>
  <c r="F53" i="168"/>
  <c r="R53" i="168" s="1"/>
  <c r="L5" i="168"/>
  <c r="L25" i="168" s="1"/>
  <c r="F5" i="168"/>
  <c r="F25" i="168" s="1"/>
  <c r="K5" i="168"/>
  <c r="P5" i="168"/>
  <c r="P25" i="168" s="1"/>
  <c r="J5" i="168"/>
  <c r="O5" i="168"/>
  <c r="O25" i="168" s="1"/>
  <c r="N5" i="168"/>
  <c r="N25" i="168" s="1"/>
  <c r="M5" i="168"/>
  <c r="M25" i="168" s="1"/>
  <c r="I5" i="168"/>
  <c r="H5" i="168"/>
  <c r="G5" i="168"/>
  <c r="G25" i="168" s="1"/>
  <c r="L44" i="168"/>
  <c r="L45" i="168" s="1"/>
  <c r="L36" i="168"/>
  <c r="F36" i="168"/>
  <c r="R36" i="168" s="1"/>
  <c r="R80" i="168"/>
  <c r="F80" i="168"/>
  <c r="D84" i="168"/>
  <c r="H68" i="168"/>
  <c r="R68" i="168" s="1"/>
  <c r="K30" i="168"/>
  <c r="P30" i="168"/>
  <c r="J30" i="168"/>
  <c r="O30" i="168"/>
  <c r="I30" i="168"/>
  <c r="M30" i="168"/>
  <c r="L30" i="168"/>
  <c r="H30" i="168"/>
  <c r="G30" i="168"/>
  <c r="Q30" i="168" s="1"/>
  <c r="N30" i="168"/>
  <c r="F30" i="168"/>
  <c r="D94" i="168"/>
  <c r="F63" i="168"/>
  <c r="N63" i="168" s="1"/>
  <c r="R63" i="168" s="1"/>
  <c r="R90" i="168"/>
  <c r="J25" i="168"/>
  <c r="R6" i="167"/>
  <c r="R3" i="167"/>
  <c r="N33" i="167"/>
  <c r="H33" i="167"/>
  <c r="O33" i="167"/>
  <c r="G33" i="167"/>
  <c r="L33" i="167"/>
  <c r="J33" i="167"/>
  <c r="K33" i="167"/>
  <c r="I33" i="167"/>
  <c r="F33" i="167"/>
  <c r="P33" i="167"/>
  <c r="Q33" i="167"/>
  <c r="R33" i="167" s="1"/>
  <c r="M33" i="167"/>
  <c r="G67" i="167"/>
  <c r="F67" i="167"/>
  <c r="M67" i="167" s="1"/>
  <c r="K67" i="167"/>
  <c r="I67" i="167"/>
  <c r="J67" i="167"/>
  <c r="L67" i="167"/>
  <c r="H67" i="167"/>
  <c r="F63" i="167"/>
  <c r="L59" i="167"/>
  <c r="F59" i="167"/>
  <c r="O59" i="167"/>
  <c r="H59" i="167"/>
  <c r="J59" i="167"/>
  <c r="P59" i="167"/>
  <c r="G59" i="167"/>
  <c r="Q59" i="167" s="1"/>
  <c r="M59" i="167"/>
  <c r="K59" i="167"/>
  <c r="I59" i="167"/>
  <c r="N59" i="167"/>
  <c r="F69" i="167"/>
  <c r="R69" i="167" s="1"/>
  <c r="K66" i="167"/>
  <c r="I66" i="167"/>
  <c r="J66" i="167"/>
  <c r="G66" i="167"/>
  <c r="L66" i="167"/>
  <c r="H66" i="167"/>
  <c r="R66" i="167" s="1"/>
  <c r="F66" i="167"/>
  <c r="M66" i="167" s="1"/>
  <c r="J12" i="167"/>
  <c r="N12" i="167"/>
  <c r="H12" i="167"/>
  <c r="I12" i="167"/>
  <c r="G12" i="167"/>
  <c r="F12" i="167"/>
  <c r="L12" i="167"/>
  <c r="M12" i="167"/>
  <c r="K12" i="167"/>
  <c r="F61" i="167"/>
  <c r="R61" i="167" s="1"/>
  <c r="J51" i="167"/>
  <c r="G51" i="167"/>
  <c r="F51" i="167"/>
  <c r="L51" i="167"/>
  <c r="I51" i="167"/>
  <c r="H51" i="167"/>
  <c r="K51" i="167"/>
  <c r="O30" i="167"/>
  <c r="I30" i="167"/>
  <c r="M30" i="167"/>
  <c r="F30" i="167"/>
  <c r="R30" i="167" s="1"/>
  <c r="K30" i="167"/>
  <c r="P30" i="167"/>
  <c r="N30" i="167"/>
  <c r="L30" i="167"/>
  <c r="H30" i="167"/>
  <c r="J30" i="167"/>
  <c r="G30" i="167"/>
  <c r="Q30" i="167" s="1"/>
  <c r="L56" i="167"/>
  <c r="F56" i="167"/>
  <c r="N56" i="167"/>
  <c r="G56" i="167"/>
  <c r="I56" i="167"/>
  <c r="O56" i="167"/>
  <c r="P56" i="167"/>
  <c r="M56" i="167"/>
  <c r="K56" i="167"/>
  <c r="H56" i="167"/>
  <c r="Q56" i="167" s="1"/>
  <c r="J56" i="167"/>
  <c r="M28" i="167"/>
  <c r="G28" i="167"/>
  <c r="L28" i="167"/>
  <c r="J28" i="167"/>
  <c r="K28" i="167"/>
  <c r="I28" i="167"/>
  <c r="O28" i="167"/>
  <c r="H28" i="167"/>
  <c r="Q28" i="167" s="1"/>
  <c r="P28" i="167"/>
  <c r="F28" i="167"/>
  <c r="R28" i="167" s="1"/>
  <c r="N28" i="167"/>
  <c r="R81" i="167"/>
  <c r="F81" i="167"/>
  <c r="L70" i="167"/>
  <c r="R70" i="167"/>
  <c r="F70" i="167"/>
  <c r="D88" i="167"/>
  <c r="F89" i="167"/>
  <c r="L89" i="167" s="1"/>
  <c r="R89" i="167" s="1"/>
  <c r="F36" i="167"/>
  <c r="L36" i="167" s="1"/>
  <c r="R36" i="167" s="1"/>
  <c r="K95" i="167"/>
  <c r="M95" i="167"/>
  <c r="G95" i="167"/>
  <c r="I95" i="167"/>
  <c r="N95" i="167"/>
  <c r="J95" i="167"/>
  <c r="Q95" i="167" s="1"/>
  <c r="H95" i="167"/>
  <c r="F95" i="167"/>
  <c r="O95" i="167"/>
  <c r="P95" i="167"/>
  <c r="L95" i="167"/>
  <c r="H90" i="167"/>
  <c r="M90" i="167" s="1"/>
  <c r="R90" i="167" s="1"/>
  <c r="M7" i="167"/>
  <c r="G7" i="167"/>
  <c r="K7" i="167"/>
  <c r="K25" i="167" s="1"/>
  <c r="J7" i="167"/>
  <c r="P7" i="167"/>
  <c r="I7" i="167"/>
  <c r="O7" i="167"/>
  <c r="H7" i="167"/>
  <c r="R7" i="167" s="1"/>
  <c r="F7" i="167"/>
  <c r="Q7" i="167" s="1"/>
  <c r="L7" i="167"/>
  <c r="N7" i="167"/>
  <c r="D45" i="167"/>
  <c r="I42" i="167"/>
  <c r="I45" i="167" s="1"/>
  <c r="R42" i="167"/>
  <c r="O27" i="167"/>
  <c r="I27" i="167"/>
  <c r="L27" i="167"/>
  <c r="J27" i="167"/>
  <c r="N27" i="167"/>
  <c r="M27" i="167"/>
  <c r="K27" i="167"/>
  <c r="G27" i="167"/>
  <c r="H27" i="167"/>
  <c r="F27" i="167"/>
  <c r="P27" i="167"/>
  <c r="N14" i="167"/>
  <c r="H14" i="167"/>
  <c r="L14" i="167"/>
  <c r="F14" i="167"/>
  <c r="J14" i="167"/>
  <c r="I14" i="167"/>
  <c r="P14" i="167"/>
  <c r="G14" i="167"/>
  <c r="Q14" i="167" s="1"/>
  <c r="M14" i="167"/>
  <c r="O14" i="167"/>
  <c r="K14" i="167"/>
  <c r="D77" i="167"/>
  <c r="F72" i="167"/>
  <c r="R72" i="167" s="1"/>
  <c r="H68" i="167"/>
  <c r="R68" i="167" s="1"/>
  <c r="J75" i="167"/>
  <c r="G75" i="167"/>
  <c r="F75" i="167"/>
  <c r="M75" i="167" s="1"/>
  <c r="L75" i="167"/>
  <c r="K75" i="167"/>
  <c r="I75" i="167"/>
  <c r="H75" i="167"/>
  <c r="R44" i="167"/>
  <c r="L44" i="167"/>
  <c r="L45" i="167" s="1"/>
  <c r="F64" i="167"/>
  <c r="R64" i="167" s="1"/>
  <c r="L52" i="167"/>
  <c r="F52" i="167"/>
  <c r="K52" i="167"/>
  <c r="J52" i="167"/>
  <c r="I52" i="167"/>
  <c r="H52" i="167"/>
  <c r="G52" i="167"/>
  <c r="L73" i="167"/>
  <c r="F73" i="167"/>
  <c r="I73" i="167"/>
  <c r="G73" i="167"/>
  <c r="G77" i="167" s="1"/>
  <c r="H73" i="167"/>
  <c r="K73" i="167"/>
  <c r="J73" i="167"/>
  <c r="Q92" i="167"/>
  <c r="L92" i="167" s="1"/>
  <c r="R92" i="167" s="1"/>
  <c r="P57" i="167"/>
  <c r="J57" i="167"/>
  <c r="N57" i="167"/>
  <c r="G57" i="167"/>
  <c r="L57" i="167"/>
  <c r="I57" i="167"/>
  <c r="O57" i="167"/>
  <c r="F57" i="167"/>
  <c r="M57" i="167"/>
  <c r="K57" i="167"/>
  <c r="H57" i="167"/>
  <c r="L62" i="167"/>
  <c r="F62" i="167"/>
  <c r="K62" i="167"/>
  <c r="I62" i="167"/>
  <c r="O62" i="167"/>
  <c r="G62" i="167"/>
  <c r="H62" i="167"/>
  <c r="M62" i="167"/>
  <c r="P62" i="167"/>
  <c r="N62" i="167"/>
  <c r="J62" i="167"/>
  <c r="R11" i="167"/>
  <c r="F11" i="167"/>
  <c r="F43" i="167"/>
  <c r="F45" i="167" s="1"/>
  <c r="F82" i="167"/>
  <c r="R82" i="167"/>
  <c r="H50" i="167"/>
  <c r="J50" i="167"/>
  <c r="G50" i="167"/>
  <c r="F50" i="167"/>
  <c r="K50" i="167"/>
  <c r="L50" i="167"/>
  <c r="I50" i="167"/>
  <c r="I65" i="167"/>
  <c r="L65" i="167"/>
  <c r="F65" i="167"/>
  <c r="K65" i="167"/>
  <c r="J65" i="167"/>
  <c r="H65" i="167"/>
  <c r="G65" i="167"/>
  <c r="M65" i="167" s="1"/>
  <c r="M96" i="167"/>
  <c r="R96" i="167"/>
  <c r="H96" i="167"/>
  <c r="N16" i="167"/>
  <c r="H16" i="167"/>
  <c r="L16" i="167"/>
  <c r="F16" i="167"/>
  <c r="J16" i="167"/>
  <c r="M16" i="167"/>
  <c r="I16" i="167"/>
  <c r="Q16" i="167" s="1"/>
  <c r="P16" i="167"/>
  <c r="G16" i="167"/>
  <c r="O16" i="167"/>
  <c r="K16" i="167"/>
  <c r="F80" i="167"/>
  <c r="R80" i="167"/>
  <c r="D84" i="167"/>
  <c r="K9" i="167"/>
  <c r="O9" i="167"/>
  <c r="I9" i="167"/>
  <c r="M9" i="167"/>
  <c r="L9" i="167"/>
  <c r="J9" i="167"/>
  <c r="H9" i="167"/>
  <c r="R9" i="167" s="1"/>
  <c r="F9" i="167"/>
  <c r="Q9" i="167" s="1"/>
  <c r="P9" i="167"/>
  <c r="N9" i="167"/>
  <c r="G9" i="167"/>
  <c r="R46" i="167"/>
  <c r="D47" i="167"/>
  <c r="J46" i="167"/>
  <c r="J47" i="167" s="1"/>
  <c r="N46" i="167"/>
  <c r="N47" i="167" s="1"/>
  <c r="F46" i="167"/>
  <c r="F47" i="167" s="1"/>
  <c r="K5" i="167"/>
  <c r="J5" i="167"/>
  <c r="P5" i="167"/>
  <c r="P25" i="167" s="1"/>
  <c r="I5" i="167"/>
  <c r="O5" i="167"/>
  <c r="H5" i="167"/>
  <c r="H25" i="167" s="1"/>
  <c r="N5" i="167"/>
  <c r="G5" i="167"/>
  <c r="M5" i="167"/>
  <c r="L5" i="167"/>
  <c r="F5" i="167"/>
  <c r="Q5" i="167" s="1"/>
  <c r="H74" i="167"/>
  <c r="J74" i="167"/>
  <c r="G74" i="167"/>
  <c r="K74" i="167"/>
  <c r="I74" i="167"/>
  <c r="F74" i="167"/>
  <c r="L74" i="167"/>
  <c r="N55" i="167"/>
  <c r="H55" i="167"/>
  <c r="M55" i="167"/>
  <c r="F55" i="167"/>
  <c r="O55" i="167"/>
  <c r="K55" i="167"/>
  <c r="P55" i="167"/>
  <c r="I55" i="167"/>
  <c r="L55" i="167"/>
  <c r="J55" i="167"/>
  <c r="G55" i="167"/>
  <c r="K29" i="167"/>
  <c r="M29" i="167"/>
  <c r="F29" i="167"/>
  <c r="J29" i="167"/>
  <c r="H29" i="167"/>
  <c r="L29" i="167"/>
  <c r="P29" i="167"/>
  <c r="G29" i="167"/>
  <c r="O29" i="167"/>
  <c r="N29" i="167"/>
  <c r="I29" i="167"/>
  <c r="F91" i="167"/>
  <c r="D94" i="167"/>
  <c r="L31" i="167"/>
  <c r="N31" i="167"/>
  <c r="G31" i="167"/>
  <c r="O31" i="167"/>
  <c r="F31" i="167"/>
  <c r="R31" i="167" s="1"/>
  <c r="K31" i="167"/>
  <c r="M31" i="167"/>
  <c r="Q31" i="167"/>
  <c r="J31" i="167"/>
  <c r="I31" i="167"/>
  <c r="H31" i="167"/>
  <c r="P31" i="167"/>
  <c r="K17" i="167"/>
  <c r="M17" i="167"/>
  <c r="F17" i="167"/>
  <c r="J17" i="167"/>
  <c r="O17" i="167"/>
  <c r="N17" i="167"/>
  <c r="L17" i="167"/>
  <c r="H17" i="167"/>
  <c r="I17" i="167"/>
  <c r="P17" i="167"/>
  <c r="G17" i="167"/>
  <c r="L76" i="167"/>
  <c r="F76" i="167"/>
  <c r="K76" i="167"/>
  <c r="J76" i="167"/>
  <c r="H76" i="167"/>
  <c r="M76" i="167" s="1"/>
  <c r="I76" i="167"/>
  <c r="G76" i="167"/>
  <c r="N58" i="167"/>
  <c r="H58" i="167"/>
  <c r="O58" i="167"/>
  <c r="G58" i="167"/>
  <c r="P58" i="167"/>
  <c r="F58" i="167"/>
  <c r="L58" i="167"/>
  <c r="M58" i="167"/>
  <c r="K58" i="167"/>
  <c r="J58" i="167"/>
  <c r="I58" i="167"/>
  <c r="J26" i="167"/>
  <c r="J37" i="167" s="1"/>
  <c r="K26" i="167"/>
  <c r="P26" i="167"/>
  <c r="H26" i="167"/>
  <c r="I26" i="167"/>
  <c r="Q26" i="167" s="1"/>
  <c r="D37" i="167"/>
  <c r="O26" i="167"/>
  <c r="N26" i="167"/>
  <c r="M26" i="167"/>
  <c r="F26" i="167"/>
  <c r="H78" i="167"/>
  <c r="N78" i="167" s="1"/>
  <c r="R78" i="167" s="1"/>
  <c r="M4" i="167"/>
  <c r="G4" i="167"/>
  <c r="G25" i="167" s="1"/>
  <c r="J4" i="167"/>
  <c r="J25" i="167" s="1"/>
  <c r="J48" i="167" s="1"/>
  <c r="P4" i="167"/>
  <c r="I4" i="167"/>
  <c r="I25" i="167" s="1"/>
  <c r="O4" i="167"/>
  <c r="H4" i="167"/>
  <c r="N4" i="167"/>
  <c r="N25" i="167" s="1"/>
  <c r="F4" i="167"/>
  <c r="Q4" i="167" s="1"/>
  <c r="K4" i="167"/>
  <c r="L4" i="167"/>
  <c r="F24" i="167"/>
  <c r="L24" i="167"/>
  <c r="R24" i="167" s="1"/>
  <c r="P32" i="167"/>
  <c r="J32" i="167"/>
  <c r="N32" i="167"/>
  <c r="G32" i="167"/>
  <c r="I32" i="167"/>
  <c r="O32" i="167"/>
  <c r="F32" i="167"/>
  <c r="L32" i="167"/>
  <c r="K32" i="167"/>
  <c r="H32" i="167"/>
  <c r="M32" i="167"/>
  <c r="O10" i="167"/>
  <c r="I10" i="167"/>
  <c r="M10" i="167"/>
  <c r="G10" i="167"/>
  <c r="H10" i="167"/>
  <c r="P10" i="167"/>
  <c r="F10" i="167"/>
  <c r="R10" i="167" s="1"/>
  <c r="N10" i="167"/>
  <c r="L10" i="167"/>
  <c r="L25" i="167" s="1"/>
  <c r="K10" i="167"/>
  <c r="Q10" i="167" s="1"/>
  <c r="J10" i="167"/>
  <c r="P13" i="167"/>
  <c r="J13" i="167"/>
  <c r="N13" i="167"/>
  <c r="H13" i="167"/>
  <c r="O13" i="167"/>
  <c r="F13" i="167"/>
  <c r="M13" i="167"/>
  <c r="L13" i="167"/>
  <c r="K13" i="167"/>
  <c r="I13" i="167"/>
  <c r="G13" i="167"/>
  <c r="Q13" i="167" s="1"/>
  <c r="F15" i="167"/>
  <c r="L15" i="167"/>
  <c r="R15" i="167" s="1"/>
  <c r="P54" i="167"/>
  <c r="J54" i="167"/>
  <c r="M54" i="167"/>
  <c r="F54" i="167"/>
  <c r="K54" i="167"/>
  <c r="H54" i="167"/>
  <c r="O54" i="167"/>
  <c r="N54" i="167"/>
  <c r="L54" i="167"/>
  <c r="I54" i="167"/>
  <c r="Q54" i="167" s="1"/>
  <c r="G54" i="167"/>
  <c r="K8" i="167"/>
  <c r="L8" i="167"/>
  <c r="J8" i="167"/>
  <c r="R8" i="167" s="1"/>
  <c r="P8" i="167"/>
  <c r="I8" i="167"/>
  <c r="O8" i="167"/>
  <c r="H8" i="167"/>
  <c r="N8" i="167"/>
  <c r="M8" i="167"/>
  <c r="M25" i="167" s="1"/>
  <c r="G8" i="167"/>
  <c r="F8" i="167"/>
  <c r="Q8" i="167" s="1"/>
  <c r="R83" i="167"/>
  <c r="F83" i="167"/>
  <c r="D71" i="167"/>
  <c r="L49" i="167"/>
  <c r="L71" i="167" s="1"/>
  <c r="F49" i="167"/>
  <c r="I49" i="167"/>
  <c r="G49" i="167"/>
  <c r="K49" i="167"/>
  <c r="K71" i="167" s="1"/>
  <c r="J49" i="167"/>
  <c r="H49" i="167"/>
  <c r="Q3" i="167"/>
  <c r="M53" i="167"/>
  <c r="R53" i="167" s="1"/>
  <c r="R81" i="166"/>
  <c r="F81" i="166"/>
  <c r="K95" i="166"/>
  <c r="Q95" i="166" s="1"/>
  <c r="M95" i="166"/>
  <c r="G95" i="166"/>
  <c r="I95" i="166"/>
  <c r="O95" i="166"/>
  <c r="L95" i="166"/>
  <c r="H95" i="166"/>
  <c r="F95" i="166"/>
  <c r="J95" i="166"/>
  <c r="R95" i="166" s="1"/>
  <c r="P95" i="166"/>
  <c r="N95" i="166"/>
  <c r="F70" i="166"/>
  <c r="L70" i="166" s="1"/>
  <c r="R70" i="166" s="1"/>
  <c r="F80" i="166"/>
  <c r="F84" i="166" s="1"/>
  <c r="D84" i="166"/>
  <c r="R80" i="166"/>
  <c r="H53" i="166"/>
  <c r="G53" i="166"/>
  <c r="K53" i="166"/>
  <c r="I53" i="166"/>
  <c r="L53" i="166"/>
  <c r="M53" i="166" s="1"/>
  <c r="R53" i="166" s="1"/>
  <c r="J53" i="166"/>
  <c r="F53" i="166"/>
  <c r="L31" i="166"/>
  <c r="M31" i="166"/>
  <c r="F31" i="166"/>
  <c r="R31" i="166" s="1"/>
  <c r="O31" i="166"/>
  <c r="G31" i="166"/>
  <c r="K31" i="166"/>
  <c r="H31" i="166"/>
  <c r="Q31" i="166"/>
  <c r="P31" i="166"/>
  <c r="N31" i="166"/>
  <c r="J31" i="166"/>
  <c r="I31" i="166"/>
  <c r="D71" i="166"/>
  <c r="L49" i="166"/>
  <c r="F49" i="166"/>
  <c r="K49" i="166"/>
  <c r="H49" i="166"/>
  <c r="G49" i="166"/>
  <c r="J49" i="166"/>
  <c r="I49" i="166"/>
  <c r="J51" i="166"/>
  <c r="F51" i="166"/>
  <c r="M51" i="166" s="1"/>
  <c r="R51" i="166" s="1"/>
  <c r="K51" i="166"/>
  <c r="L51" i="166"/>
  <c r="I51" i="166"/>
  <c r="H51" i="166"/>
  <c r="G51" i="166"/>
  <c r="F91" i="166"/>
  <c r="L91" i="166" s="1"/>
  <c r="R91" i="166" s="1"/>
  <c r="D94" i="166"/>
  <c r="H68" i="166"/>
  <c r="R68" i="166"/>
  <c r="F11" i="166"/>
  <c r="R11" i="166" s="1"/>
  <c r="F61" i="166"/>
  <c r="R61" i="166"/>
  <c r="R78" i="166"/>
  <c r="F64" i="166"/>
  <c r="R64" i="166"/>
  <c r="F15" i="166"/>
  <c r="D88" i="166"/>
  <c r="F89" i="166"/>
  <c r="L89" i="166" s="1"/>
  <c r="H74" i="166"/>
  <c r="I74" i="166"/>
  <c r="F74" i="166"/>
  <c r="M74" i="166" s="1"/>
  <c r="L74" i="166"/>
  <c r="K74" i="166"/>
  <c r="J74" i="166"/>
  <c r="G74" i="166"/>
  <c r="R96" i="166"/>
  <c r="M96" i="166"/>
  <c r="H96" i="166"/>
  <c r="G67" i="166"/>
  <c r="L67" i="166"/>
  <c r="J67" i="166"/>
  <c r="R67" i="166" s="1"/>
  <c r="H67" i="166"/>
  <c r="I67" i="166"/>
  <c r="F67" i="166"/>
  <c r="M67" i="166" s="1"/>
  <c r="K67" i="166"/>
  <c r="O13" i="166"/>
  <c r="I13" i="166"/>
  <c r="P13" i="166"/>
  <c r="H13" i="166"/>
  <c r="N13" i="166"/>
  <c r="G13" i="166"/>
  <c r="M13" i="166"/>
  <c r="F13" i="166"/>
  <c r="L13" i="166"/>
  <c r="K13" i="166"/>
  <c r="J13" i="166"/>
  <c r="N33" i="166"/>
  <c r="H33" i="166"/>
  <c r="M33" i="166"/>
  <c r="F33" i="166"/>
  <c r="L33" i="166"/>
  <c r="J33" i="166"/>
  <c r="P33" i="166"/>
  <c r="O33" i="166"/>
  <c r="K33" i="166"/>
  <c r="I33" i="166"/>
  <c r="R33" i="166" s="1"/>
  <c r="G33" i="166"/>
  <c r="Q33" i="166" s="1"/>
  <c r="L28" i="166"/>
  <c r="F28" i="166"/>
  <c r="M28" i="166"/>
  <c r="J28" i="166"/>
  <c r="P28" i="166"/>
  <c r="G28" i="166"/>
  <c r="O28" i="166"/>
  <c r="N28" i="166"/>
  <c r="K28" i="166"/>
  <c r="Q28" i="166" s="1"/>
  <c r="I28" i="166"/>
  <c r="H28" i="166"/>
  <c r="L59" i="166"/>
  <c r="F59" i="166"/>
  <c r="Q59" i="166" s="1"/>
  <c r="N59" i="166"/>
  <c r="G59" i="166"/>
  <c r="I59" i="166"/>
  <c r="O59" i="166"/>
  <c r="P59" i="166"/>
  <c r="M59" i="166"/>
  <c r="K59" i="166"/>
  <c r="J59" i="166"/>
  <c r="H59" i="166"/>
  <c r="N58" i="166"/>
  <c r="H58" i="166"/>
  <c r="M58" i="166"/>
  <c r="F58" i="166"/>
  <c r="Q58" i="166" s="1"/>
  <c r="O58" i="166"/>
  <c r="K58" i="166"/>
  <c r="P58" i="166"/>
  <c r="L58" i="166"/>
  <c r="J58" i="166"/>
  <c r="I58" i="166"/>
  <c r="G58" i="166"/>
  <c r="D45" i="166"/>
  <c r="R42" i="166"/>
  <c r="I42" i="166"/>
  <c r="I45" i="166" s="1"/>
  <c r="D47" i="166"/>
  <c r="N46" i="166"/>
  <c r="N47" i="166" s="1"/>
  <c r="F46" i="166"/>
  <c r="F47" i="166" s="1"/>
  <c r="J46" i="166"/>
  <c r="J47" i="166" s="1"/>
  <c r="F63" i="166"/>
  <c r="N10" i="166"/>
  <c r="H10" i="166"/>
  <c r="P10" i="166"/>
  <c r="I10" i="166"/>
  <c r="O10" i="166"/>
  <c r="G10" i="166"/>
  <c r="M10" i="166"/>
  <c r="F10" i="166"/>
  <c r="L10" i="166"/>
  <c r="K10" i="166"/>
  <c r="J10" i="166"/>
  <c r="P9" i="166"/>
  <c r="O9" i="166"/>
  <c r="I9" i="166"/>
  <c r="N9" i="166"/>
  <c r="H9" i="166"/>
  <c r="M9" i="166"/>
  <c r="G9" i="166"/>
  <c r="L9" i="166"/>
  <c r="F9" i="166"/>
  <c r="K9" i="166"/>
  <c r="J9" i="166"/>
  <c r="M50" i="166"/>
  <c r="R50" i="166" s="1"/>
  <c r="R52" i="166"/>
  <c r="L76" i="166"/>
  <c r="F76" i="166"/>
  <c r="J76" i="166"/>
  <c r="I76" i="166"/>
  <c r="M76" i="166" s="1"/>
  <c r="G76" i="166"/>
  <c r="H76" i="166"/>
  <c r="K76" i="166"/>
  <c r="L56" i="166"/>
  <c r="F56" i="166"/>
  <c r="M56" i="166"/>
  <c r="P56" i="166"/>
  <c r="H56" i="166"/>
  <c r="N56" i="166"/>
  <c r="G56" i="166"/>
  <c r="Q56" i="166" s="1"/>
  <c r="O56" i="166"/>
  <c r="K56" i="166"/>
  <c r="J56" i="166"/>
  <c r="I56" i="166"/>
  <c r="M14" i="166"/>
  <c r="G14" i="166"/>
  <c r="P14" i="166"/>
  <c r="I14" i="166"/>
  <c r="O14" i="166"/>
  <c r="H14" i="166"/>
  <c r="R14" i="166" s="1"/>
  <c r="N14" i="166"/>
  <c r="F14" i="166"/>
  <c r="L14" i="166"/>
  <c r="K14" i="166"/>
  <c r="J14" i="166"/>
  <c r="Q14" i="166" s="1"/>
  <c r="K5" i="166"/>
  <c r="P5" i="166"/>
  <c r="J5" i="166"/>
  <c r="O5" i="166"/>
  <c r="I5" i="166"/>
  <c r="N5" i="166"/>
  <c r="H5" i="166"/>
  <c r="M5" i="166"/>
  <c r="G5" i="166"/>
  <c r="L5" i="166"/>
  <c r="F5" i="166"/>
  <c r="Q5" i="166" s="1"/>
  <c r="F82" i="166"/>
  <c r="R82" i="166"/>
  <c r="G37" i="166"/>
  <c r="Q29" i="166"/>
  <c r="R29" i="166" s="1"/>
  <c r="P32" i="166"/>
  <c r="J32" i="166"/>
  <c r="M32" i="166"/>
  <c r="F32" i="166"/>
  <c r="I32" i="166"/>
  <c r="O32" i="166"/>
  <c r="G32" i="166"/>
  <c r="N32" i="166"/>
  <c r="L32" i="166"/>
  <c r="L37" i="166" s="1"/>
  <c r="K32" i="166"/>
  <c r="H32" i="166"/>
  <c r="P26" i="166"/>
  <c r="I26" i="166"/>
  <c r="H26" i="166"/>
  <c r="H37" i="166" s="1"/>
  <c r="F26" i="166"/>
  <c r="F37" i="166" s="1"/>
  <c r="O26" i="166"/>
  <c r="N26" i="166"/>
  <c r="M26" i="166"/>
  <c r="D37" i="166"/>
  <c r="K26" i="166"/>
  <c r="J26" i="166"/>
  <c r="L62" i="166"/>
  <c r="F62" i="166"/>
  <c r="J62" i="166"/>
  <c r="P62" i="166"/>
  <c r="H62" i="166"/>
  <c r="N62" i="166"/>
  <c r="K62" i="166"/>
  <c r="I62" i="166"/>
  <c r="G62" i="166"/>
  <c r="O62" i="166"/>
  <c r="M62" i="166"/>
  <c r="I65" i="166"/>
  <c r="K65" i="166"/>
  <c r="J65" i="166"/>
  <c r="L65" i="166"/>
  <c r="H65" i="166"/>
  <c r="G65" i="166"/>
  <c r="F65" i="166"/>
  <c r="P54" i="166"/>
  <c r="J54" i="166"/>
  <c r="L54" i="166"/>
  <c r="I54" i="166"/>
  <c r="O54" i="166"/>
  <c r="G54" i="166"/>
  <c r="H54" i="166"/>
  <c r="F54" i="166"/>
  <c r="N54" i="166"/>
  <c r="M54" i="166"/>
  <c r="K54" i="166"/>
  <c r="R43" i="166"/>
  <c r="F43" i="166"/>
  <c r="F45" i="166" s="1"/>
  <c r="H90" i="166"/>
  <c r="R24" i="166"/>
  <c r="L24" i="166"/>
  <c r="F24" i="166"/>
  <c r="L44" i="166"/>
  <c r="L45" i="166" s="1"/>
  <c r="O6" i="166"/>
  <c r="I6" i="166"/>
  <c r="N6" i="166"/>
  <c r="H6" i="166"/>
  <c r="M6" i="166"/>
  <c r="G6" i="166"/>
  <c r="L6" i="166"/>
  <c r="F6" i="166"/>
  <c r="Q6" i="166" s="1"/>
  <c r="K6" i="166"/>
  <c r="P6" i="166"/>
  <c r="J6" i="166"/>
  <c r="R27" i="166"/>
  <c r="K8" i="166"/>
  <c r="P8" i="166"/>
  <c r="J8" i="166"/>
  <c r="O8" i="166"/>
  <c r="I8" i="166"/>
  <c r="N8" i="166"/>
  <c r="H8" i="166"/>
  <c r="M8" i="166"/>
  <c r="G8" i="166"/>
  <c r="L8" i="166"/>
  <c r="F8" i="166"/>
  <c r="Q8" i="166" s="1"/>
  <c r="J75" i="166"/>
  <c r="F75" i="166"/>
  <c r="K75" i="166"/>
  <c r="G75" i="166"/>
  <c r="L75" i="166"/>
  <c r="I75" i="166"/>
  <c r="M75" i="166" s="1"/>
  <c r="H75" i="166"/>
  <c r="M4" i="166"/>
  <c r="G4" i="166"/>
  <c r="L4" i="166"/>
  <c r="F4" i="166"/>
  <c r="K4" i="166"/>
  <c r="P4" i="166"/>
  <c r="J4" i="166"/>
  <c r="O4" i="166"/>
  <c r="I4" i="166"/>
  <c r="N4" i="166"/>
  <c r="H4" i="166"/>
  <c r="P57" i="166"/>
  <c r="J57" i="166"/>
  <c r="M57" i="166"/>
  <c r="F57" i="166"/>
  <c r="K57" i="166"/>
  <c r="H57" i="166"/>
  <c r="O57" i="166"/>
  <c r="N57" i="166"/>
  <c r="L57" i="166"/>
  <c r="I57" i="166"/>
  <c r="G57" i="166"/>
  <c r="Q57" i="166" s="1"/>
  <c r="P17" i="166"/>
  <c r="K17" i="166"/>
  <c r="M17" i="166"/>
  <c r="F17" i="166"/>
  <c r="L17" i="166"/>
  <c r="J17" i="166"/>
  <c r="I17" i="166"/>
  <c r="O17" i="166"/>
  <c r="H17" i="166"/>
  <c r="N17" i="166"/>
  <c r="G17" i="166"/>
  <c r="Q92" i="166"/>
  <c r="L92" i="166" s="1"/>
  <c r="R92" i="166" s="1"/>
  <c r="R72" i="166"/>
  <c r="D77" i="166"/>
  <c r="F72" i="166"/>
  <c r="M16" i="166"/>
  <c r="G16" i="166"/>
  <c r="Q16" i="166" s="1"/>
  <c r="L16" i="166"/>
  <c r="K16" i="166"/>
  <c r="J16" i="166"/>
  <c r="P16" i="166"/>
  <c r="I16" i="166"/>
  <c r="O16" i="166"/>
  <c r="H16" i="166"/>
  <c r="R16" i="166" s="1"/>
  <c r="N16" i="166"/>
  <c r="F16" i="166"/>
  <c r="I12" i="166"/>
  <c r="M12" i="166"/>
  <c r="F12" i="166"/>
  <c r="O12" i="166" s="1"/>
  <c r="L12" i="166"/>
  <c r="K12" i="166"/>
  <c r="J12" i="166"/>
  <c r="H12" i="166"/>
  <c r="N12" i="166"/>
  <c r="G12" i="166"/>
  <c r="L73" i="166"/>
  <c r="F73" i="166"/>
  <c r="M73" i="166" s="1"/>
  <c r="K73" i="166"/>
  <c r="H73" i="166"/>
  <c r="H77" i="166" s="1"/>
  <c r="J73" i="166"/>
  <c r="I73" i="166"/>
  <c r="G73" i="166"/>
  <c r="G77" i="166" s="1"/>
  <c r="F69" i="166"/>
  <c r="R69" i="166"/>
  <c r="N55" i="166"/>
  <c r="H55" i="166"/>
  <c r="L55" i="166"/>
  <c r="M55" i="166"/>
  <c r="J55" i="166"/>
  <c r="G55" i="166"/>
  <c r="F55" i="166"/>
  <c r="Q55" i="166" s="1"/>
  <c r="P55" i="166"/>
  <c r="O55" i="166"/>
  <c r="K55" i="166"/>
  <c r="I55" i="166"/>
  <c r="K66" i="166"/>
  <c r="H66" i="166"/>
  <c r="L66" i="166"/>
  <c r="I66" i="166"/>
  <c r="F66" i="166"/>
  <c r="G66" i="166"/>
  <c r="J66" i="166"/>
  <c r="M7" i="166"/>
  <c r="G7" i="166"/>
  <c r="L7" i="166"/>
  <c r="F7" i="166"/>
  <c r="K7" i="166"/>
  <c r="P7" i="166"/>
  <c r="J7" i="166"/>
  <c r="O7" i="166"/>
  <c r="I7" i="166"/>
  <c r="H7" i="166"/>
  <c r="Q7" i="166" s="1"/>
  <c r="N7" i="166"/>
  <c r="N30" i="166"/>
  <c r="H30" i="166"/>
  <c r="M30" i="166"/>
  <c r="F30" i="166"/>
  <c r="K30" i="166"/>
  <c r="J30" i="166"/>
  <c r="I30" i="166"/>
  <c r="G30" i="166"/>
  <c r="P30" i="166"/>
  <c r="O30" i="166"/>
  <c r="L30" i="166"/>
  <c r="O3" i="166"/>
  <c r="I3" i="166"/>
  <c r="N3" i="166"/>
  <c r="H3" i="166"/>
  <c r="Q3" i="166" s="1"/>
  <c r="M3" i="166"/>
  <c r="M25" i="166" s="1"/>
  <c r="G3" i="166"/>
  <c r="R3" i="166" s="1"/>
  <c r="L3" i="166"/>
  <c r="F3" i="166"/>
  <c r="K3" i="166"/>
  <c r="K25" i="166" s="1"/>
  <c r="P3" i="166"/>
  <c r="D25" i="166"/>
  <c r="J3" i="166"/>
  <c r="R55" i="165"/>
  <c r="N95" i="165"/>
  <c r="H95" i="165"/>
  <c r="M95" i="165"/>
  <c r="G95" i="165"/>
  <c r="K95" i="165"/>
  <c r="J95" i="165"/>
  <c r="P95" i="165"/>
  <c r="I95" i="165"/>
  <c r="O95" i="165"/>
  <c r="L95" i="165"/>
  <c r="F95" i="165"/>
  <c r="Q95" i="165" s="1"/>
  <c r="R31" i="165"/>
  <c r="N28" i="165"/>
  <c r="H28" i="165"/>
  <c r="M28" i="165"/>
  <c r="G28" i="165"/>
  <c r="I28" i="165"/>
  <c r="P28" i="165"/>
  <c r="F28" i="165"/>
  <c r="Q28" i="165" s="1"/>
  <c r="O28" i="165"/>
  <c r="L28" i="165"/>
  <c r="K28" i="165"/>
  <c r="J28" i="165"/>
  <c r="G49" i="165"/>
  <c r="D71" i="165"/>
  <c r="L49" i="165"/>
  <c r="F49" i="165"/>
  <c r="M49" i="165" s="1"/>
  <c r="J49" i="165"/>
  <c r="I49" i="165"/>
  <c r="K49" i="165"/>
  <c r="H49" i="165"/>
  <c r="F15" i="165"/>
  <c r="I42" i="165"/>
  <c r="I45" i="165" s="1"/>
  <c r="D45" i="165"/>
  <c r="R69" i="165"/>
  <c r="F69" i="165"/>
  <c r="L70" i="165"/>
  <c r="F70" i="165"/>
  <c r="R70" i="165" s="1"/>
  <c r="Q92" i="165"/>
  <c r="R74" i="165"/>
  <c r="R50" i="165"/>
  <c r="K26" i="165"/>
  <c r="J26" i="165"/>
  <c r="H26" i="165"/>
  <c r="D37" i="165"/>
  <c r="D48" i="165" s="1"/>
  <c r="P26" i="165"/>
  <c r="F26" i="165"/>
  <c r="F37" i="165" s="1"/>
  <c r="O26" i="165"/>
  <c r="N26" i="165"/>
  <c r="I26" i="165"/>
  <c r="M26" i="165"/>
  <c r="L17" i="165"/>
  <c r="F17" i="165"/>
  <c r="Q17" i="165" s="1"/>
  <c r="K17" i="165"/>
  <c r="M17" i="165"/>
  <c r="J17" i="165"/>
  <c r="I17" i="165"/>
  <c r="P17" i="165"/>
  <c r="H17" i="165"/>
  <c r="G17" i="165"/>
  <c r="N17" i="165"/>
  <c r="O17" i="165"/>
  <c r="G52" i="165"/>
  <c r="L52" i="165"/>
  <c r="F52" i="165"/>
  <c r="H52" i="165"/>
  <c r="J52" i="165"/>
  <c r="I52" i="165"/>
  <c r="M52" i="165" s="1"/>
  <c r="K52" i="165"/>
  <c r="G76" i="165"/>
  <c r="L76" i="165"/>
  <c r="F76" i="165"/>
  <c r="M76" i="165" s="1"/>
  <c r="H76" i="165"/>
  <c r="J76" i="165"/>
  <c r="I76" i="165"/>
  <c r="K76" i="165"/>
  <c r="D77" i="165"/>
  <c r="R72" i="165"/>
  <c r="F72" i="165"/>
  <c r="D94" i="165"/>
  <c r="F63" i="165"/>
  <c r="N63" i="165" s="1"/>
  <c r="Q55" i="165"/>
  <c r="M8" i="165"/>
  <c r="G8" i="165"/>
  <c r="L8" i="165"/>
  <c r="F8" i="165"/>
  <c r="Q8" i="165" s="1"/>
  <c r="K8" i="165"/>
  <c r="P8" i="165"/>
  <c r="J8" i="165"/>
  <c r="R8" i="165" s="1"/>
  <c r="O8" i="165"/>
  <c r="N8" i="165"/>
  <c r="I8" i="165"/>
  <c r="H8" i="165"/>
  <c r="I53" i="165"/>
  <c r="H53" i="165"/>
  <c r="F53" i="165"/>
  <c r="M53" i="165" s="1"/>
  <c r="L53" i="165"/>
  <c r="K53" i="165"/>
  <c r="J53" i="165"/>
  <c r="G53" i="165"/>
  <c r="R53" i="165" s="1"/>
  <c r="R83" i="165"/>
  <c r="F83" i="165"/>
  <c r="N16" i="165"/>
  <c r="H16" i="165"/>
  <c r="M16" i="165"/>
  <c r="G16" i="165"/>
  <c r="G25" i="165" s="1"/>
  <c r="I16" i="165"/>
  <c r="P16" i="165"/>
  <c r="F16" i="165"/>
  <c r="O16" i="165"/>
  <c r="L16" i="165"/>
  <c r="K16" i="165"/>
  <c r="J16" i="165"/>
  <c r="F82" i="165"/>
  <c r="R82" i="165" s="1"/>
  <c r="Q27" i="165"/>
  <c r="R27" i="165" s="1"/>
  <c r="K32" i="165"/>
  <c r="M32" i="165"/>
  <c r="F32" i="165"/>
  <c r="L32" i="165"/>
  <c r="P32" i="165"/>
  <c r="G32" i="165"/>
  <c r="Q32" i="165" s="1"/>
  <c r="O32" i="165"/>
  <c r="N32" i="165"/>
  <c r="J32" i="165"/>
  <c r="I32" i="165"/>
  <c r="R32" i="165" s="1"/>
  <c r="H32" i="165"/>
  <c r="M59" i="165"/>
  <c r="G59" i="165"/>
  <c r="L59" i="165"/>
  <c r="F59" i="165"/>
  <c r="P59" i="165"/>
  <c r="H59" i="165"/>
  <c r="O59" i="165"/>
  <c r="N59" i="165"/>
  <c r="K59" i="165"/>
  <c r="J59" i="165"/>
  <c r="I59" i="165"/>
  <c r="K51" i="165"/>
  <c r="J51" i="165"/>
  <c r="H51" i="165"/>
  <c r="G51" i="165"/>
  <c r="F51" i="165"/>
  <c r="L51" i="165"/>
  <c r="I51" i="165"/>
  <c r="Q4" i="165"/>
  <c r="R4" i="165" s="1"/>
  <c r="Q6" i="165"/>
  <c r="R6" i="165" s="1"/>
  <c r="R44" i="165"/>
  <c r="R10" i="165"/>
  <c r="F91" i="165"/>
  <c r="L91" i="165" s="1"/>
  <c r="L29" i="165"/>
  <c r="F29" i="165"/>
  <c r="K29" i="165"/>
  <c r="M29" i="165"/>
  <c r="J29" i="165"/>
  <c r="I29" i="165"/>
  <c r="P29" i="165"/>
  <c r="H29" i="165"/>
  <c r="G29" i="165"/>
  <c r="Q29" i="165" s="1"/>
  <c r="N29" i="165"/>
  <c r="O29" i="165"/>
  <c r="R7" i="165"/>
  <c r="H67" i="165"/>
  <c r="G67" i="165"/>
  <c r="K67" i="165"/>
  <c r="J67" i="165"/>
  <c r="I67" i="165"/>
  <c r="F67" i="165"/>
  <c r="R67" i="165" s="1"/>
  <c r="L67" i="165"/>
  <c r="M67" i="165" s="1"/>
  <c r="N14" i="165"/>
  <c r="H14" i="165"/>
  <c r="M14" i="165"/>
  <c r="G14" i="165"/>
  <c r="I14" i="165"/>
  <c r="Q14" i="165" s="1"/>
  <c r="R14" i="165" s="1"/>
  <c r="P14" i="165"/>
  <c r="F14" i="165"/>
  <c r="O14" i="165"/>
  <c r="L14" i="165"/>
  <c r="K14" i="165"/>
  <c r="J14" i="165"/>
  <c r="G73" i="165"/>
  <c r="L73" i="165"/>
  <c r="F73" i="165"/>
  <c r="M73" i="165" s="1"/>
  <c r="J73" i="165"/>
  <c r="J77" i="165" s="1"/>
  <c r="I73" i="165"/>
  <c r="I77" i="165" s="1"/>
  <c r="K73" i="165"/>
  <c r="H73" i="165"/>
  <c r="N25" i="165"/>
  <c r="O33" i="165"/>
  <c r="I33" i="165"/>
  <c r="R33" i="165" s="1"/>
  <c r="M33" i="165"/>
  <c r="F33" i="165"/>
  <c r="L33" i="165"/>
  <c r="N33" i="165"/>
  <c r="K33" i="165"/>
  <c r="J33" i="165"/>
  <c r="H33" i="165"/>
  <c r="G33" i="165"/>
  <c r="P33" i="165"/>
  <c r="Q33" i="165"/>
  <c r="M62" i="165"/>
  <c r="G62" i="165"/>
  <c r="L62" i="165"/>
  <c r="F62" i="165"/>
  <c r="R62" i="165" s="1"/>
  <c r="P62" i="165"/>
  <c r="H62" i="165"/>
  <c r="O62" i="165"/>
  <c r="J62" i="165"/>
  <c r="N62" i="165"/>
  <c r="I62" i="165"/>
  <c r="Q62" i="165"/>
  <c r="K62" i="165"/>
  <c r="D47" i="165"/>
  <c r="F46" i="165"/>
  <c r="F47" i="165" s="1"/>
  <c r="J46" i="165"/>
  <c r="J47" i="165" s="1"/>
  <c r="N46" i="165"/>
  <c r="N47" i="165" s="1"/>
  <c r="L66" i="165"/>
  <c r="F66" i="165"/>
  <c r="M66" i="165" s="1"/>
  <c r="K66" i="165"/>
  <c r="J66" i="165"/>
  <c r="G66" i="165"/>
  <c r="R66" i="165" s="1"/>
  <c r="I66" i="165"/>
  <c r="H66" i="165"/>
  <c r="K54" i="165"/>
  <c r="P54" i="165"/>
  <c r="P71" i="165" s="1"/>
  <c r="P79" i="165" s="1"/>
  <c r="J54" i="165"/>
  <c r="N54" i="165"/>
  <c r="F54" i="165"/>
  <c r="Q54" i="165" s="1"/>
  <c r="M54" i="165"/>
  <c r="O54" i="165"/>
  <c r="O71" i="165" s="1"/>
  <c r="L54" i="165"/>
  <c r="I54" i="165"/>
  <c r="H54" i="165"/>
  <c r="G54" i="165"/>
  <c r="H96" i="165"/>
  <c r="R96" i="165" s="1"/>
  <c r="M96" i="165"/>
  <c r="L24" i="165"/>
  <c r="F24" i="165"/>
  <c r="R24" i="165"/>
  <c r="F81" i="165"/>
  <c r="R81" i="165" s="1"/>
  <c r="K75" i="165"/>
  <c r="J75" i="165"/>
  <c r="H75" i="165"/>
  <c r="G75" i="165"/>
  <c r="F75" i="165"/>
  <c r="L75" i="165"/>
  <c r="I75" i="165"/>
  <c r="Q58" i="165"/>
  <c r="R58" i="165"/>
  <c r="Q3" i="165"/>
  <c r="R3" i="165" s="1"/>
  <c r="P30" i="165"/>
  <c r="J30" i="165"/>
  <c r="O30" i="165"/>
  <c r="I30" i="165"/>
  <c r="Q30" i="165" s="1"/>
  <c r="G30" i="165"/>
  <c r="N30" i="165"/>
  <c r="F30" i="165"/>
  <c r="M30" i="165"/>
  <c r="L30" i="165"/>
  <c r="K30" i="165"/>
  <c r="H30" i="165"/>
  <c r="F11" i="165"/>
  <c r="R11" i="165" s="1"/>
  <c r="M5" i="165"/>
  <c r="M25" i="165" s="1"/>
  <c r="G5" i="165"/>
  <c r="R5" i="165" s="1"/>
  <c r="L5" i="165"/>
  <c r="F5" i="165"/>
  <c r="K5" i="165"/>
  <c r="K25" i="165" s="1"/>
  <c r="P5" i="165"/>
  <c r="P25" i="165" s="1"/>
  <c r="J5" i="165"/>
  <c r="O5" i="165"/>
  <c r="O25" i="165" s="1"/>
  <c r="N5" i="165"/>
  <c r="I5" i="165"/>
  <c r="I25" i="165" s="1"/>
  <c r="H5" i="165"/>
  <c r="Q5" i="165" s="1"/>
  <c r="L36" i="165"/>
  <c r="F36" i="165"/>
  <c r="R36" i="165" s="1"/>
  <c r="F64" i="165"/>
  <c r="R64" i="165" s="1"/>
  <c r="J65" i="165"/>
  <c r="I65" i="165"/>
  <c r="L65" i="165"/>
  <c r="G65" i="165"/>
  <c r="K65" i="165"/>
  <c r="H65" i="165"/>
  <c r="F65" i="165"/>
  <c r="M65" i="165" s="1"/>
  <c r="R65" i="165" s="1"/>
  <c r="F89" i="165"/>
  <c r="L89" i="165" s="1"/>
  <c r="R89" i="165" s="1"/>
  <c r="D88" i="165"/>
  <c r="K57" i="165"/>
  <c r="P57" i="165"/>
  <c r="J57" i="165"/>
  <c r="H57" i="165"/>
  <c r="O57" i="165"/>
  <c r="G57" i="165"/>
  <c r="N57" i="165"/>
  <c r="M57" i="165"/>
  <c r="L57" i="165"/>
  <c r="I57" i="165"/>
  <c r="F57" i="165"/>
  <c r="Q57" i="165" s="1"/>
  <c r="Q9" i="165"/>
  <c r="R9" i="165" s="1"/>
  <c r="F63" i="164"/>
  <c r="D77" i="164"/>
  <c r="F72" i="164"/>
  <c r="F77" i="164" s="1"/>
  <c r="F43" i="164"/>
  <c r="F45" i="164" s="1"/>
  <c r="N55" i="164"/>
  <c r="H55" i="164"/>
  <c r="M55" i="164"/>
  <c r="G55" i="164"/>
  <c r="Q55" i="164" s="1"/>
  <c r="I55" i="164"/>
  <c r="P55" i="164"/>
  <c r="F55" i="164"/>
  <c r="O55" i="164"/>
  <c r="L55" i="164"/>
  <c r="K55" i="164"/>
  <c r="J55" i="164"/>
  <c r="F15" i="164"/>
  <c r="H90" i="164"/>
  <c r="L10" i="164"/>
  <c r="F10" i="164"/>
  <c r="Q10" i="164" s="1"/>
  <c r="O10" i="164"/>
  <c r="H10" i="164"/>
  <c r="N10" i="164"/>
  <c r="G10" i="164"/>
  <c r="M10" i="164"/>
  <c r="K10" i="164"/>
  <c r="J10" i="164"/>
  <c r="P10" i="164"/>
  <c r="I10" i="164"/>
  <c r="J51" i="164"/>
  <c r="I51" i="164"/>
  <c r="R51" i="164" s="1"/>
  <c r="G51" i="164"/>
  <c r="F51" i="164"/>
  <c r="H51" i="164"/>
  <c r="K51" i="164"/>
  <c r="M51" i="164"/>
  <c r="L51" i="164"/>
  <c r="N12" i="164"/>
  <c r="H12" i="164"/>
  <c r="M12" i="164"/>
  <c r="G12" i="164"/>
  <c r="L12" i="164"/>
  <c r="K12" i="164"/>
  <c r="J12" i="164"/>
  <c r="I12" i="164"/>
  <c r="F12" i="164"/>
  <c r="O12" i="164" s="1"/>
  <c r="L56" i="164"/>
  <c r="F56" i="164"/>
  <c r="Q56" i="164" s="1"/>
  <c r="K56" i="164"/>
  <c r="M56" i="164"/>
  <c r="J56" i="164"/>
  <c r="P56" i="164"/>
  <c r="O56" i="164"/>
  <c r="N56" i="164"/>
  <c r="G56" i="164"/>
  <c r="R56" i="164" s="1"/>
  <c r="I56" i="164"/>
  <c r="H56" i="164"/>
  <c r="L76" i="164"/>
  <c r="F76" i="164"/>
  <c r="K76" i="164"/>
  <c r="G76" i="164"/>
  <c r="J76" i="164"/>
  <c r="I76" i="164"/>
  <c r="H76" i="164"/>
  <c r="K66" i="164"/>
  <c r="J66" i="164"/>
  <c r="L66" i="164"/>
  <c r="I66" i="164"/>
  <c r="G66" i="164"/>
  <c r="F66" i="164"/>
  <c r="H66" i="164"/>
  <c r="R68" i="164"/>
  <c r="H68" i="164"/>
  <c r="K7" i="164"/>
  <c r="P7" i="164"/>
  <c r="J7" i="164"/>
  <c r="O7" i="164"/>
  <c r="I7" i="164"/>
  <c r="N7" i="164"/>
  <c r="H7" i="164"/>
  <c r="M7" i="164"/>
  <c r="G7" i="164"/>
  <c r="R7" i="164" s="1"/>
  <c r="F7" i="164"/>
  <c r="Q7" i="164" s="1"/>
  <c r="L7" i="164"/>
  <c r="L73" i="164"/>
  <c r="L77" i="164" s="1"/>
  <c r="F73" i="164"/>
  <c r="K73" i="164"/>
  <c r="I73" i="164"/>
  <c r="H73" i="164"/>
  <c r="J73" i="164"/>
  <c r="G73" i="164"/>
  <c r="P17" i="164"/>
  <c r="J17" i="164"/>
  <c r="O17" i="164"/>
  <c r="I17" i="164"/>
  <c r="K17" i="164"/>
  <c r="H17" i="164"/>
  <c r="G17" i="164"/>
  <c r="N17" i="164"/>
  <c r="F17" i="164"/>
  <c r="Q17" i="164" s="1"/>
  <c r="M17" i="164"/>
  <c r="L17" i="164"/>
  <c r="N46" i="164"/>
  <c r="N47" i="164" s="1"/>
  <c r="D47" i="164"/>
  <c r="J46" i="164"/>
  <c r="J47" i="164" s="1"/>
  <c r="F46" i="164"/>
  <c r="F47" i="164" s="1"/>
  <c r="D45" i="164"/>
  <c r="R42" i="164"/>
  <c r="I42" i="164"/>
  <c r="I45" i="164" s="1"/>
  <c r="J75" i="164"/>
  <c r="I75" i="164"/>
  <c r="G75" i="164"/>
  <c r="M75" i="164" s="1"/>
  <c r="F75" i="164"/>
  <c r="H75" i="164"/>
  <c r="K75" i="164"/>
  <c r="L75" i="164"/>
  <c r="R24" i="164"/>
  <c r="L24" i="164"/>
  <c r="F24" i="164"/>
  <c r="L14" i="164"/>
  <c r="F14" i="164"/>
  <c r="Q14" i="164" s="1"/>
  <c r="K14" i="164"/>
  <c r="O14" i="164"/>
  <c r="G14" i="164"/>
  <c r="R14" i="164" s="1"/>
  <c r="N14" i="164"/>
  <c r="M14" i="164"/>
  <c r="J14" i="164"/>
  <c r="I14" i="164"/>
  <c r="H14" i="164"/>
  <c r="P14" i="164"/>
  <c r="N33" i="164"/>
  <c r="H33" i="164"/>
  <c r="R33" i="164" s="1"/>
  <c r="M33" i="164"/>
  <c r="G33" i="164"/>
  <c r="O33" i="164"/>
  <c r="L33" i="164"/>
  <c r="J33" i="164"/>
  <c r="I33" i="164"/>
  <c r="F33" i="164"/>
  <c r="K33" i="164"/>
  <c r="Q33" i="164"/>
  <c r="P33" i="164"/>
  <c r="L59" i="164"/>
  <c r="F59" i="164"/>
  <c r="Q59" i="164" s="1"/>
  <c r="K59" i="164"/>
  <c r="O59" i="164"/>
  <c r="G59" i="164"/>
  <c r="R59" i="164" s="1"/>
  <c r="N59" i="164"/>
  <c r="P59" i="164"/>
  <c r="M59" i="164"/>
  <c r="J59" i="164"/>
  <c r="I59" i="164"/>
  <c r="H59" i="164"/>
  <c r="H78" i="164"/>
  <c r="F89" i="164"/>
  <c r="D88" i="164"/>
  <c r="N13" i="164"/>
  <c r="H13" i="164"/>
  <c r="M13" i="164"/>
  <c r="G13" i="164"/>
  <c r="K13" i="164"/>
  <c r="J13" i="164"/>
  <c r="I13" i="164"/>
  <c r="P13" i="164"/>
  <c r="F13" i="164"/>
  <c r="O13" i="164"/>
  <c r="L13" i="164"/>
  <c r="L52" i="164"/>
  <c r="F52" i="164"/>
  <c r="R52" i="164" s="1"/>
  <c r="K52" i="164"/>
  <c r="G52" i="164"/>
  <c r="J52" i="164"/>
  <c r="I52" i="164"/>
  <c r="M52" i="164"/>
  <c r="H52" i="164"/>
  <c r="N27" i="164"/>
  <c r="H27" i="164"/>
  <c r="M27" i="164"/>
  <c r="G27" i="164"/>
  <c r="K27" i="164"/>
  <c r="J27" i="164"/>
  <c r="I27" i="164"/>
  <c r="P27" i="164"/>
  <c r="F27" i="164"/>
  <c r="Q27" i="164" s="1"/>
  <c r="O27" i="164"/>
  <c r="L27" i="164"/>
  <c r="P57" i="164"/>
  <c r="J57" i="164"/>
  <c r="O57" i="164"/>
  <c r="I57" i="164"/>
  <c r="G57" i="164"/>
  <c r="N57" i="164"/>
  <c r="F57" i="164"/>
  <c r="M57" i="164"/>
  <c r="L57" i="164"/>
  <c r="K57" i="164"/>
  <c r="Q57" i="164" s="1"/>
  <c r="R57" i="164" s="1"/>
  <c r="H57" i="164"/>
  <c r="H74" i="164"/>
  <c r="G74" i="164"/>
  <c r="M74" i="164" s="1"/>
  <c r="I74" i="164"/>
  <c r="F74" i="164"/>
  <c r="R74" i="164" s="1"/>
  <c r="L74" i="164"/>
  <c r="K74" i="164"/>
  <c r="J74" i="164"/>
  <c r="G67" i="164"/>
  <c r="M67" i="164" s="1"/>
  <c r="L67" i="164"/>
  <c r="F67" i="164"/>
  <c r="J67" i="164"/>
  <c r="R67" i="164" s="1"/>
  <c r="I67" i="164"/>
  <c r="K67" i="164"/>
  <c r="H67" i="164"/>
  <c r="H96" i="164"/>
  <c r="M96" i="164"/>
  <c r="R96" i="164" s="1"/>
  <c r="D37" i="164"/>
  <c r="P26" i="164"/>
  <c r="I26" i="164"/>
  <c r="O26" i="164"/>
  <c r="H26" i="164"/>
  <c r="H37" i="164" s="1"/>
  <c r="N26" i="164"/>
  <c r="M26" i="164"/>
  <c r="K26" i="164"/>
  <c r="J26" i="164"/>
  <c r="F26" i="164"/>
  <c r="L16" i="164"/>
  <c r="F16" i="164"/>
  <c r="Q16" i="164" s="1"/>
  <c r="K16" i="164"/>
  <c r="O16" i="164"/>
  <c r="G16" i="164"/>
  <c r="N16" i="164"/>
  <c r="M16" i="164"/>
  <c r="J16" i="164"/>
  <c r="I16" i="164"/>
  <c r="P16" i="164"/>
  <c r="H16" i="164"/>
  <c r="R44" i="164"/>
  <c r="L44" i="164"/>
  <c r="L45" i="164" s="1"/>
  <c r="L31" i="164"/>
  <c r="K31" i="164"/>
  <c r="O31" i="164"/>
  <c r="G31" i="164"/>
  <c r="N31" i="164"/>
  <c r="F31" i="164"/>
  <c r="Q31" i="164" s="1"/>
  <c r="J31" i="164"/>
  <c r="I31" i="164"/>
  <c r="H31" i="164"/>
  <c r="P31" i="164"/>
  <c r="M31" i="164"/>
  <c r="L62" i="164"/>
  <c r="F62" i="164"/>
  <c r="Q62" i="164" s="1"/>
  <c r="K62" i="164"/>
  <c r="O62" i="164"/>
  <c r="G62" i="164"/>
  <c r="N62" i="164"/>
  <c r="J62" i="164"/>
  <c r="I62" i="164"/>
  <c r="H62" i="164"/>
  <c r="M62" i="164"/>
  <c r="P62" i="164"/>
  <c r="F80" i="164"/>
  <c r="D84" i="164"/>
  <c r="R80" i="164"/>
  <c r="Q92" i="164"/>
  <c r="L92" i="164" s="1"/>
  <c r="R92" i="164" s="1"/>
  <c r="H50" i="164"/>
  <c r="G50" i="164"/>
  <c r="I50" i="164"/>
  <c r="F50" i="164"/>
  <c r="L50" i="164"/>
  <c r="K50" i="164"/>
  <c r="J50" i="164"/>
  <c r="F81" i="164"/>
  <c r="R81" i="164" s="1"/>
  <c r="O5" i="164"/>
  <c r="I5" i="164"/>
  <c r="N5" i="164"/>
  <c r="H5" i="164"/>
  <c r="M5" i="164"/>
  <c r="G5" i="164"/>
  <c r="L5" i="164"/>
  <c r="F5" i="164"/>
  <c r="Q5" i="164" s="1"/>
  <c r="K5" i="164"/>
  <c r="P5" i="164"/>
  <c r="J5" i="164"/>
  <c r="P29" i="164"/>
  <c r="J29" i="164"/>
  <c r="O29" i="164"/>
  <c r="I29" i="164"/>
  <c r="K29" i="164"/>
  <c r="H29" i="164"/>
  <c r="G29" i="164"/>
  <c r="N29" i="164"/>
  <c r="F29" i="164"/>
  <c r="M29" i="164"/>
  <c r="Q29" i="164" s="1"/>
  <c r="R29" i="164" s="1"/>
  <c r="L29" i="164"/>
  <c r="R11" i="164"/>
  <c r="F11" i="164"/>
  <c r="M3" i="164"/>
  <c r="G3" i="164"/>
  <c r="L3" i="164"/>
  <c r="F3" i="164"/>
  <c r="Q3" i="164" s="1"/>
  <c r="K3" i="164"/>
  <c r="P3" i="164"/>
  <c r="J3" i="164"/>
  <c r="J25" i="164" s="1"/>
  <c r="D25" i="164"/>
  <c r="O3" i="164"/>
  <c r="I3" i="164"/>
  <c r="N3" i="164"/>
  <c r="H3" i="164"/>
  <c r="F70" i="164"/>
  <c r="L70" i="164" s="1"/>
  <c r="R70" i="164" s="1"/>
  <c r="N58" i="164"/>
  <c r="H58" i="164"/>
  <c r="M58" i="164"/>
  <c r="G58" i="164"/>
  <c r="R58" i="164" s="1"/>
  <c r="K58" i="164"/>
  <c r="J58" i="164"/>
  <c r="P58" i="164"/>
  <c r="O58" i="164"/>
  <c r="Q58" i="164"/>
  <c r="L58" i="164"/>
  <c r="I58" i="164"/>
  <c r="F58" i="164"/>
  <c r="N30" i="164"/>
  <c r="H30" i="164"/>
  <c r="M30" i="164"/>
  <c r="G30" i="164"/>
  <c r="O30" i="164"/>
  <c r="L30" i="164"/>
  <c r="K30" i="164"/>
  <c r="J30" i="164"/>
  <c r="I30" i="164"/>
  <c r="Q30" i="164" s="1"/>
  <c r="P30" i="164"/>
  <c r="F30" i="164"/>
  <c r="L28" i="164"/>
  <c r="F28" i="164"/>
  <c r="K28" i="164"/>
  <c r="O28" i="164"/>
  <c r="G28" i="164"/>
  <c r="N28" i="164"/>
  <c r="M28" i="164"/>
  <c r="J28" i="164"/>
  <c r="Q28" i="164" s="1"/>
  <c r="I28" i="164"/>
  <c r="P28" i="164"/>
  <c r="H28" i="164"/>
  <c r="H53" i="164"/>
  <c r="G53" i="164"/>
  <c r="L53" i="164"/>
  <c r="K53" i="164"/>
  <c r="J53" i="164"/>
  <c r="R53" i="164" s="1"/>
  <c r="I53" i="164"/>
  <c r="F53" i="164"/>
  <c r="M53" i="164" s="1"/>
  <c r="F36" i="164"/>
  <c r="F64" i="164"/>
  <c r="R64" i="164" s="1"/>
  <c r="F82" i="164"/>
  <c r="R82" i="164" s="1"/>
  <c r="D94" i="164"/>
  <c r="N9" i="164"/>
  <c r="H9" i="164"/>
  <c r="O9" i="164"/>
  <c r="G9" i="164"/>
  <c r="M9" i="164"/>
  <c r="F9" i="164"/>
  <c r="L9" i="164"/>
  <c r="K9" i="164"/>
  <c r="J9" i="164"/>
  <c r="I9" i="164"/>
  <c r="P9" i="164"/>
  <c r="O8" i="164"/>
  <c r="I8" i="164"/>
  <c r="N8" i="164"/>
  <c r="H8" i="164"/>
  <c r="M8" i="164"/>
  <c r="G8" i="164"/>
  <c r="L8" i="164"/>
  <c r="F8" i="164"/>
  <c r="K8" i="164"/>
  <c r="P8" i="164"/>
  <c r="J8" i="164"/>
  <c r="R61" i="164"/>
  <c r="F61" i="164"/>
  <c r="P32" i="164"/>
  <c r="J32" i="164"/>
  <c r="O32" i="164"/>
  <c r="I32" i="164"/>
  <c r="K32" i="164"/>
  <c r="H32" i="164"/>
  <c r="L32" i="164"/>
  <c r="G32" i="164"/>
  <c r="M32" i="164"/>
  <c r="F32" i="164"/>
  <c r="N32" i="164"/>
  <c r="M6" i="164"/>
  <c r="G6" i="164"/>
  <c r="L6" i="164"/>
  <c r="F6" i="164"/>
  <c r="K6" i="164"/>
  <c r="P6" i="164"/>
  <c r="J6" i="164"/>
  <c r="O6" i="164"/>
  <c r="I6" i="164"/>
  <c r="N6" i="164"/>
  <c r="H6" i="164"/>
  <c r="R83" i="164"/>
  <c r="F83" i="164"/>
  <c r="K4" i="164"/>
  <c r="P4" i="164"/>
  <c r="J4" i="164"/>
  <c r="O4" i="164"/>
  <c r="I4" i="164"/>
  <c r="N4" i="164"/>
  <c r="H4" i="164"/>
  <c r="M4" i="164"/>
  <c r="G4" i="164"/>
  <c r="F4" i="164"/>
  <c r="L4" i="164"/>
  <c r="I65" i="164"/>
  <c r="H65" i="164"/>
  <c r="L65" i="164"/>
  <c r="M65" i="164" s="1"/>
  <c r="K65" i="164"/>
  <c r="J65" i="164"/>
  <c r="G65" i="164"/>
  <c r="R65" i="164" s="1"/>
  <c r="F65" i="164"/>
  <c r="F91" i="164"/>
  <c r="L91" i="164" s="1"/>
  <c r="R91" i="164" s="1"/>
  <c r="P54" i="164"/>
  <c r="J54" i="164"/>
  <c r="O54" i="164"/>
  <c r="I54" i="164"/>
  <c r="Q54" i="164" s="1"/>
  <c r="M54" i="164"/>
  <c r="L54" i="164"/>
  <c r="F54" i="164"/>
  <c r="G54" i="164"/>
  <c r="N54" i="164"/>
  <c r="K54" i="164"/>
  <c r="H54" i="164"/>
  <c r="D71" i="164"/>
  <c r="L49" i="164"/>
  <c r="F49" i="164"/>
  <c r="F71" i="164" s="1"/>
  <c r="K49" i="164"/>
  <c r="I49" i="164"/>
  <c r="H49" i="164"/>
  <c r="J49" i="164"/>
  <c r="J71" i="164" s="1"/>
  <c r="G49" i="164"/>
  <c r="F69" i="164"/>
  <c r="R69" i="164"/>
  <c r="M95" i="164"/>
  <c r="G95" i="164"/>
  <c r="L95" i="164"/>
  <c r="F95" i="164"/>
  <c r="Q95" i="164" s="1"/>
  <c r="J95" i="164"/>
  <c r="I95" i="164"/>
  <c r="P95" i="164"/>
  <c r="H95" i="164"/>
  <c r="O95" i="164"/>
  <c r="N95" i="164"/>
  <c r="K95" i="164"/>
  <c r="K95" i="163"/>
  <c r="P95" i="163"/>
  <c r="J95" i="163"/>
  <c r="O95" i="163"/>
  <c r="I95" i="163"/>
  <c r="M95" i="163"/>
  <c r="G95" i="163"/>
  <c r="L95" i="163"/>
  <c r="N95" i="163"/>
  <c r="H95" i="163"/>
  <c r="F95" i="163"/>
  <c r="Q95" i="163" s="1"/>
  <c r="R6" i="163"/>
  <c r="R59" i="163"/>
  <c r="R5" i="163"/>
  <c r="F81" i="163"/>
  <c r="R81" i="163" s="1"/>
  <c r="I42" i="163"/>
  <c r="I45" i="163" s="1"/>
  <c r="D45" i="163"/>
  <c r="R42" i="163"/>
  <c r="L74" i="163"/>
  <c r="L77" i="163" s="1"/>
  <c r="F74" i="163"/>
  <c r="K74" i="163"/>
  <c r="J74" i="163"/>
  <c r="J77" i="163" s="1"/>
  <c r="J79" i="163" s="1"/>
  <c r="H74" i="163"/>
  <c r="H77" i="163" s="1"/>
  <c r="M74" i="163"/>
  <c r="I74" i="163"/>
  <c r="G74" i="163"/>
  <c r="R74" i="163" s="1"/>
  <c r="L10" i="163"/>
  <c r="F10" i="163"/>
  <c r="K10" i="163"/>
  <c r="P10" i="163"/>
  <c r="J10" i="163"/>
  <c r="N10" i="163"/>
  <c r="H10" i="163"/>
  <c r="O10" i="163"/>
  <c r="Q10" i="163" s="1"/>
  <c r="M10" i="163"/>
  <c r="I10" i="163"/>
  <c r="G10" i="163"/>
  <c r="F82" i="163"/>
  <c r="R82" i="163"/>
  <c r="N54" i="163"/>
  <c r="H54" i="163"/>
  <c r="M54" i="163"/>
  <c r="G54" i="163"/>
  <c r="L54" i="163"/>
  <c r="F54" i="163"/>
  <c r="Q54" i="163" s="1"/>
  <c r="P54" i="163"/>
  <c r="J54" i="163"/>
  <c r="K54" i="163"/>
  <c r="I54" i="163"/>
  <c r="O54" i="163"/>
  <c r="O71" i="163" s="1"/>
  <c r="M13" i="163"/>
  <c r="G13" i="163"/>
  <c r="L13" i="163"/>
  <c r="F13" i="163"/>
  <c r="K13" i="163"/>
  <c r="O13" i="163"/>
  <c r="I13" i="163"/>
  <c r="H13" i="163"/>
  <c r="P13" i="163"/>
  <c r="N13" i="163"/>
  <c r="Q13" i="163" s="1"/>
  <c r="J13" i="163"/>
  <c r="F80" i="163"/>
  <c r="F84" i="163" s="1"/>
  <c r="D84" i="163"/>
  <c r="O17" i="163"/>
  <c r="I17" i="163"/>
  <c r="N17" i="163"/>
  <c r="H17" i="163"/>
  <c r="Q17" i="163" s="1"/>
  <c r="M17" i="163"/>
  <c r="G17" i="163"/>
  <c r="K17" i="163"/>
  <c r="P17" i="163"/>
  <c r="L17" i="163"/>
  <c r="J17" i="163"/>
  <c r="F17" i="163"/>
  <c r="P25" i="163"/>
  <c r="M76" i="163"/>
  <c r="R76" i="163" s="1"/>
  <c r="H51" i="163"/>
  <c r="G51" i="163"/>
  <c r="L51" i="163"/>
  <c r="F51" i="163"/>
  <c r="J51" i="163"/>
  <c r="K51" i="163"/>
  <c r="I51" i="163"/>
  <c r="M51" i="163" s="1"/>
  <c r="I66" i="163"/>
  <c r="H66" i="163"/>
  <c r="G66" i="163"/>
  <c r="K66" i="163"/>
  <c r="J66" i="163"/>
  <c r="L66" i="163"/>
  <c r="F66" i="163"/>
  <c r="M66" i="163" s="1"/>
  <c r="F61" i="163"/>
  <c r="R61" i="163" s="1"/>
  <c r="R83" i="163"/>
  <c r="F83" i="163"/>
  <c r="L44" i="163"/>
  <c r="L45" i="163" s="1"/>
  <c r="L7" i="163"/>
  <c r="L25" i="163" s="1"/>
  <c r="F7" i="163"/>
  <c r="K7" i="163"/>
  <c r="P7" i="163"/>
  <c r="J7" i="163"/>
  <c r="N7" i="163"/>
  <c r="H7" i="163"/>
  <c r="G7" i="163"/>
  <c r="G25" i="163" s="1"/>
  <c r="G48" i="163" s="1"/>
  <c r="O7" i="163"/>
  <c r="M7" i="163"/>
  <c r="I7" i="163"/>
  <c r="M12" i="163"/>
  <c r="G12" i="163"/>
  <c r="L12" i="163"/>
  <c r="F12" i="163"/>
  <c r="R12" i="163" s="1"/>
  <c r="K12" i="163"/>
  <c r="I12" i="163"/>
  <c r="O12" i="163" s="1"/>
  <c r="N12" i="163"/>
  <c r="J12" i="163"/>
  <c r="H12" i="163"/>
  <c r="H78" i="163"/>
  <c r="R15" i="163"/>
  <c r="L15" i="163"/>
  <c r="F15" i="163"/>
  <c r="H25" i="163"/>
  <c r="J46" i="163"/>
  <c r="J47" i="163" s="1"/>
  <c r="F46" i="163"/>
  <c r="F47" i="163" s="1"/>
  <c r="D47" i="163"/>
  <c r="N46" i="163"/>
  <c r="N47" i="163" s="1"/>
  <c r="O31" i="163"/>
  <c r="N31" i="163"/>
  <c r="K31" i="163"/>
  <c r="J31" i="163"/>
  <c r="I31" i="163"/>
  <c r="M31" i="163"/>
  <c r="G31" i="163"/>
  <c r="R31" i="163" s="1"/>
  <c r="F31" i="163"/>
  <c r="P31" i="163"/>
  <c r="L31" i="163"/>
  <c r="Q31" i="163" s="1"/>
  <c r="H31" i="163"/>
  <c r="G65" i="163"/>
  <c r="L65" i="163"/>
  <c r="F65" i="163"/>
  <c r="R65" i="163" s="1"/>
  <c r="K65" i="163"/>
  <c r="I65" i="163"/>
  <c r="J65" i="163"/>
  <c r="M65" i="163" s="1"/>
  <c r="H65" i="163"/>
  <c r="L50" i="163"/>
  <c r="F50" i="163"/>
  <c r="K50" i="163"/>
  <c r="J50" i="163"/>
  <c r="H50" i="163"/>
  <c r="G50" i="163"/>
  <c r="I50" i="163"/>
  <c r="L4" i="163"/>
  <c r="F4" i="163"/>
  <c r="K4" i="163"/>
  <c r="P4" i="163"/>
  <c r="J4" i="163"/>
  <c r="J25" i="163" s="1"/>
  <c r="N4" i="163"/>
  <c r="N25" i="163" s="1"/>
  <c r="H4" i="163"/>
  <c r="M4" i="163"/>
  <c r="M25" i="163" s="1"/>
  <c r="I4" i="163"/>
  <c r="I25" i="163" s="1"/>
  <c r="G4" i="163"/>
  <c r="O4" i="163"/>
  <c r="F63" i="163"/>
  <c r="R56" i="163"/>
  <c r="Q3" i="163"/>
  <c r="R3" i="163" s="1"/>
  <c r="R73" i="163"/>
  <c r="R8" i="163"/>
  <c r="R9" i="163"/>
  <c r="K28" i="163"/>
  <c r="P28" i="163"/>
  <c r="J28" i="163"/>
  <c r="O28" i="163"/>
  <c r="I28" i="163"/>
  <c r="M28" i="163"/>
  <c r="Q28" i="163" s="1"/>
  <c r="G28" i="163"/>
  <c r="L28" i="163"/>
  <c r="R28" i="163" s="1"/>
  <c r="H28" i="163"/>
  <c r="F28" i="163"/>
  <c r="N28" i="163"/>
  <c r="Q92" i="163"/>
  <c r="H68" i="163"/>
  <c r="R68" i="163" s="1"/>
  <c r="L53" i="163"/>
  <c r="F53" i="163"/>
  <c r="R53" i="163" s="1"/>
  <c r="K53" i="163"/>
  <c r="J53" i="163"/>
  <c r="H53" i="163"/>
  <c r="M53" i="163"/>
  <c r="I53" i="163"/>
  <c r="G53" i="163"/>
  <c r="K67" i="163"/>
  <c r="J67" i="163"/>
  <c r="I67" i="163"/>
  <c r="M67" i="163"/>
  <c r="G67" i="163"/>
  <c r="H67" i="163"/>
  <c r="F67" i="163"/>
  <c r="R67" i="163" s="1"/>
  <c r="L67" i="163"/>
  <c r="Q62" i="163"/>
  <c r="R62" i="163" s="1"/>
  <c r="M27" i="163"/>
  <c r="G27" i="163"/>
  <c r="G37" i="163" s="1"/>
  <c r="L27" i="163"/>
  <c r="F27" i="163"/>
  <c r="K27" i="163"/>
  <c r="O27" i="163"/>
  <c r="I27" i="163"/>
  <c r="H27" i="163"/>
  <c r="P27" i="163"/>
  <c r="N27" i="163"/>
  <c r="Q27" i="163" s="1"/>
  <c r="J27" i="163"/>
  <c r="Q5" i="163"/>
  <c r="K16" i="163"/>
  <c r="P16" i="163"/>
  <c r="J16" i="163"/>
  <c r="O16" i="163"/>
  <c r="I16" i="163"/>
  <c r="M16" i="163"/>
  <c r="G16" i="163"/>
  <c r="Q16" i="163" s="1"/>
  <c r="L16" i="163"/>
  <c r="H16" i="163"/>
  <c r="F16" i="163"/>
  <c r="N16" i="163"/>
  <c r="D94" i="163"/>
  <c r="F70" i="163"/>
  <c r="L55" i="163"/>
  <c r="F55" i="163"/>
  <c r="K55" i="163"/>
  <c r="P55" i="163"/>
  <c r="J55" i="163"/>
  <c r="N55" i="163"/>
  <c r="H55" i="163"/>
  <c r="O55" i="163"/>
  <c r="G55" i="163"/>
  <c r="M55" i="163"/>
  <c r="I55" i="163"/>
  <c r="H90" i="163"/>
  <c r="J49" i="163"/>
  <c r="J71" i="163" s="1"/>
  <c r="I49" i="163"/>
  <c r="H49" i="163"/>
  <c r="D71" i="163"/>
  <c r="L49" i="163"/>
  <c r="F49" i="163"/>
  <c r="G49" i="163"/>
  <c r="K49" i="163"/>
  <c r="D37" i="163"/>
  <c r="O26" i="163"/>
  <c r="H26" i="163"/>
  <c r="N26" i="163"/>
  <c r="F26" i="163"/>
  <c r="M26" i="163"/>
  <c r="Q26" i="163"/>
  <c r="R26" i="163" s="1"/>
  <c r="J26" i="163"/>
  <c r="P26" i="163"/>
  <c r="K26" i="163"/>
  <c r="I26" i="163"/>
  <c r="R36" i="163"/>
  <c r="F36" i="163"/>
  <c r="L36" i="163"/>
  <c r="Q6" i="163"/>
  <c r="G77" i="163"/>
  <c r="R43" i="163"/>
  <c r="F43" i="163"/>
  <c r="F45" i="163" s="1"/>
  <c r="H75" i="163"/>
  <c r="G75" i="163"/>
  <c r="L75" i="163"/>
  <c r="F75" i="163"/>
  <c r="J75" i="163"/>
  <c r="K75" i="163"/>
  <c r="K77" i="163" s="1"/>
  <c r="I75" i="163"/>
  <c r="I77" i="163" s="1"/>
  <c r="D88" i="163"/>
  <c r="F89" i="163"/>
  <c r="L89" i="163" s="1"/>
  <c r="R89" i="163" s="1"/>
  <c r="F91" i="163"/>
  <c r="L91" i="163" s="1"/>
  <c r="M30" i="163"/>
  <c r="G30" i="163"/>
  <c r="L30" i="163"/>
  <c r="F30" i="163"/>
  <c r="K30" i="163"/>
  <c r="O30" i="163"/>
  <c r="I30" i="163"/>
  <c r="P30" i="163"/>
  <c r="N30" i="163"/>
  <c r="J30" i="163"/>
  <c r="H30" i="163"/>
  <c r="Q59" i="163"/>
  <c r="N57" i="163"/>
  <c r="H57" i="163"/>
  <c r="M57" i="163"/>
  <c r="G57" i="163"/>
  <c r="L57" i="163"/>
  <c r="F57" i="163"/>
  <c r="P57" i="163"/>
  <c r="J57" i="163"/>
  <c r="O57" i="163"/>
  <c r="K57" i="163"/>
  <c r="I57" i="163"/>
  <c r="K14" i="163"/>
  <c r="P14" i="163"/>
  <c r="J14" i="163"/>
  <c r="O14" i="163"/>
  <c r="I14" i="163"/>
  <c r="R14" i="163" s="1"/>
  <c r="M14" i="163"/>
  <c r="Q14" i="163" s="1"/>
  <c r="G14" i="163"/>
  <c r="L14" i="163"/>
  <c r="H14" i="163"/>
  <c r="F14" i="163"/>
  <c r="N14" i="163"/>
  <c r="D77" i="163"/>
  <c r="F72" i="163"/>
  <c r="F77" i="163" s="1"/>
  <c r="L33" i="163"/>
  <c r="F33" i="163"/>
  <c r="K33" i="163"/>
  <c r="P33" i="163"/>
  <c r="J33" i="163"/>
  <c r="N33" i="163"/>
  <c r="H33" i="163"/>
  <c r="M33" i="163"/>
  <c r="I33" i="163"/>
  <c r="G33" i="163"/>
  <c r="O33" i="163"/>
  <c r="L58" i="163"/>
  <c r="F58" i="163"/>
  <c r="K58" i="163"/>
  <c r="P58" i="163"/>
  <c r="J58" i="163"/>
  <c r="N58" i="163"/>
  <c r="H58" i="163"/>
  <c r="I58" i="163"/>
  <c r="G58" i="163"/>
  <c r="O58" i="163"/>
  <c r="M58" i="163"/>
  <c r="N32" i="163"/>
  <c r="H32" i="163"/>
  <c r="R32" i="163" s="1"/>
  <c r="M32" i="163"/>
  <c r="G32" i="163"/>
  <c r="L32" i="163"/>
  <c r="F32" i="163"/>
  <c r="P32" i="163"/>
  <c r="J32" i="163"/>
  <c r="I32" i="163"/>
  <c r="O32" i="163"/>
  <c r="Q32" i="163"/>
  <c r="K32" i="163"/>
  <c r="L24" i="163"/>
  <c r="F24" i="163"/>
  <c r="R24" i="163" s="1"/>
  <c r="M96" i="163"/>
  <c r="R96" i="163" s="1"/>
  <c r="H96" i="163"/>
  <c r="O29" i="163"/>
  <c r="I29" i="163"/>
  <c r="N29" i="163"/>
  <c r="H29" i="163"/>
  <c r="M29" i="163"/>
  <c r="G29" i="163"/>
  <c r="K29" i="163"/>
  <c r="P29" i="163"/>
  <c r="L29" i="163"/>
  <c r="J29" i="163"/>
  <c r="Q29" i="163" s="1"/>
  <c r="F29" i="163"/>
  <c r="R32" i="162"/>
  <c r="F70" i="162"/>
  <c r="L70" i="162" s="1"/>
  <c r="R70" i="162" s="1"/>
  <c r="H90" i="162"/>
  <c r="M90" i="162" s="1"/>
  <c r="D37" i="162"/>
  <c r="O26" i="162"/>
  <c r="H26" i="162"/>
  <c r="H37" i="162" s="1"/>
  <c r="P26" i="162"/>
  <c r="N26" i="162"/>
  <c r="F26" i="162"/>
  <c r="M26" i="162"/>
  <c r="I26" i="162"/>
  <c r="K26" i="162"/>
  <c r="J26" i="162"/>
  <c r="J49" i="162"/>
  <c r="I49" i="162"/>
  <c r="H49" i="162"/>
  <c r="H71" i="162" s="1"/>
  <c r="D71" i="162"/>
  <c r="L49" i="162"/>
  <c r="F49" i="162"/>
  <c r="K49" i="162"/>
  <c r="G49" i="162"/>
  <c r="F69" i="162"/>
  <c r="R69" i="162"/>
  <c r="K95" i="162"/>
  <c r="P95" i="162"/>
  <c r="J95" i="162"/>
  <c r="O95" i="162"/>
  <c r="I95" i="162"/>
  <c r="M95" i="162"/>
  <c r="G95" i="162"/>
  <c r="L95" i="162"/>
  <c r="F95" i="162"/>
  <c r="Q95" i="162" s="1"/>
  <c r="N95" i="162"/>
  <c r="H95" i="162"/>
  <c r="D77" i="162"/>
  <c r="F72" i="162"/>
  <c r="R72" i="162" s="1"/>
  <c r="L33" i="162"/>
  <c r="F33" i="162"/>
  <c r="K33" i="162"/>
  <c r="P33" i="162"/>
  <c r="J33" i="162"/>
  <c r="N33" i="162"/>
  <c r="H33" i="162"/>
  <c r="M33" i="162"/>
  <c r="G33" i="162"/>
  <c r="O33" i="162"/>
  <c r="I33" i="162"/>
  <c r="L58" i="162"/>
  <c r="F58" i="162"/>
  <c r="K58" i="162"/>
  <c r="P58" i="162"/>
  <c r="J58" i="162"/>
  <c r="N58" i="162"/>
  <c r="H58" i="162"/>
  <c r="M58" i="162"/>
  <c r="G58" i="162"/>
  <c r="I58" i="162"/>
  <c r="O58" i="162"/>
  <c r="O31" i="162"/>
  <c r="I31" i="162"/>
  <c r="L31" i="162"/>
  <c r="K31" i="162"/>
  <c r="P31" i="162"/>
  <c r="F31" i="162"/>
  <c r="Q31" i="162" s="1"/>
  <c r="N31" i="162"/>
  <c r="R31" i="162" s="1"/>
  <c r="M31" i="162"/>
  <c r="H31" i="162"/>
  <c r="G31" i="162"/>
  <c r="J31" i="162"/>
  <c r="L7" i="162"/>
  <c r="F7" i="162"/>
  <c r="Q7" i="162" s="1"/>
  <c r="N7" i="162"/>
  <c r="H7" i="162"/>
  <c r="K7" i="162"/>
  <c r="P7" i="162"/>
  <c r="J7" i="162"/>
  <c r="O7" i="162"/>
  <c r="I7" i="162"/>
  <c r="M7" i="162"/>
  <c r="G7" i="162"/>
  <c r="L24" i="162"/>
  <c r="F24" i="162"/>
  <c r="R24" i="162" s="1"/>
  <c r="N9" i="162"/>
  <c r="H9" i="162"/>
  <c r="P9" i="162"/>
  <c r="J9" i="162"/>
  <c r="M9" i="162"/>
  <c r="G9" i="162"/>
  <c r="L9" i="162"/>
  <c r="F9" i="162"/>
  <c r="R9" i="162" s="1"/>
  <c r="Q9" i="162"/>
  <c r="K9" i="162"/>
  <c r="O9" i="162"/>
  <c r="I9" i="162"/>
  <c r="R15" i="162"/>
  <c r="F80" i="162"/>
  <c r="D84" i="162"/>
  <c r="R68" i="162"/>
  <c r="H68" i="162"/>
  <c r="L53" i="162"/>
  <c r="F53" i="162"/>
  <c r="K53" i="162"/>
  <c r="J53" i="162"/>
  <c r="H53" i="162"/>
  <c r="G53" i="162"/>
  <c r="I53" i="162"/>
  <c r="N57" i="162"/>
  <c r="H57" i="162"/>
  <c r="M57" i="162"/>
  <c r="G57" i="162"/>
  <c r="L57" i="162"/>
  <c r="F57" i="162"/>
  <c r="P57" i="162"/>
  <c r="J57" i="162"/>
  <c r="O57" i="162"/>
  <c r="I57" i="162"/>
  <c r="Q57" i="162" s="1"/>
  <c r="K57" i="162"/>
  <c r="M13" i="162"/>
  <c r="G13" i="162"/>
  <c r="O13" i="162"/>
  <c r="I13" i="162"/>
  <c r="L13" i="162"/>
  <c r="F13" i="162"/>
  <c r="Q13" i="162" s="1"/>
  <c r="K13" i="162"/>
  <c r="P13" i="162"/>
  <c r="J13" i="162"/>
  <c r="N13" i="162"/>
  <c r="H13" i="162"/>
  <c r="F64" i="162"/>
  <c r="R64" i="162"/>
  <c r="F82" i="162"/>
  <c r="R82" i="162"/>
  <c r="D94" i="162"/>
  <c r="L55" i="162"/>
  <c r="F55" i="162"/>
  <c r="K55" i="162"/>
  <c r="P55" i="162"/>
  <c r="J55" i="162"/>
  <c r="N55" i="162"/>
  <c r="H55" i="162"/>
  <c r="M55" i="162"/>
  <c r="G55" i="162"/>
  <c r="Q55" i="162" s="1"/>
  <c r="O55" i="162"/>
  <c r="I55" i="162"/>
  <c r="L10" i="162"/>
  <c r="F10" i="162"/>
  <c r="Q10" i="162" s="1"/>
  <c r="N10" i="162"/>
  <c r="H10" i="162"/>
  <c r="K10" i="162"/>
  <c r="P10" i="162"/>
  <c r="J10" i="162"/>
  <c r="O10" i="162"/>
  <c r="I10" i="162"/>
  <c r="G10" i="162"/>
  <c r="M10" i="162"/>
  <c r="K28" i="162"/>
  <c r="M28" i="162"/>
  <c r="F28" i="162"/>
  <c r="Q28" i="162" s="1"/>
  <c r="P28" i="162"/>
  <c r="J28" i="162"/>
  <c r="O28" i="162"/>
  <c r="I28" i="162"/>
  <c r="G28" i="162"/>
  <c r="L28" i="162"/>
  <c r="N28" i="162"/>
  <c r="H28" i="162"/>
  <c r="J52" i="162"/>
  <c r="I52" i="162"/>
  <c r="H52" i="162"/>
  <c r="L52" i="162"/>
  <c r="F52" i="162"/>
  <c r="K52" i="162"/>
  <c r="M52" i="162"/>
  <c r="G52" i="162"/>
  <c r="R52" i="162" s="1"/>
  <c r="J73" i="162"/>
  <c r="I73" i="162"/>
  <c r="H73" i="162"/>
  <c r="H77" i="162" s="1"/>
  <c r="L73" i="162"/>
  <c r="L77" i="162" s="1"/>
  <c r="F73" i="162"/>
  <c r="K73" i="162"/>
  <c r="G73" i="162"/>
  <c r="F43" i="162"/>
  <c r="F45" i="162" s="1"/>
  <c r="J46" i="162"/>
  <c r="J47" i="162" s="1"/>
  <c r="F46" i="162"/>
  <c r="F47" i="162" s="1"/>
  <c r="N46" i="162"/>
  <c r="N47" i="162" s="1"/>
  <c r="D47" i="162"/>
  <c r="R81" i="162"/>
  <c r="F81" i="162"/>
  <c r="I42" i="162"/>
  <c r="I45" i="162" s="1"/>
  <c r="D45" i="162"/>
  <c r="R42" i="162"/>
  <c r="L74" i="162"/>
  <c r="F74" i="162"/>
  <c r="K74" i="162"/>
  <c r="J74" i="162"/>
  <c r="H74" i="162"/>
  <c r="G74" i="162"/>
  <c r="I74" i="162"/>
  <c r="L4" i="162"/>
  <c r="F4" i="162"/>
  <c r="Q4" i="162" s="1"/>
  <c r="N4" i="162"/>
  <c r="H4" i="162"/>
  <c r="K4" i="162"/>
  <c r="P4" i="162"/>
  <c r="J4" i="162"/>
  <c r="O4" i="162"/>
  <c r="I4" i="162"/>
  <c r="M4" i="162"/>
  <c r="G4" i="162"/>
  <c r="R4" i="162" s="1"/>
  <c r="M30" i="162"/>
  <c r="G30" i="162"/>
  <c r="O30" i="162"/>
  <c r="N30" i="162"/>
  <c r="L30" i="162"/>
  <c r="F30" i="162"/>
  <c r="Q30" i="162" s="1"/>
  <c r="I30" i="162"/>
  <c r="K30" i="162"/>
  <c r="H30" i="162"/>
  <c r="P30" i="162"/>
  <c r="J30" i="162"/>
  <c r="N6" i="162"/>
  <c r="H6" i="162"/>
  <c r="P6" i="162"/>
  <c r="J6" i="162"/>
  <c r="M6" i="162"/>
  <c r="G6" i="162"/>
  <c r="L6" i="162"/>
  <c r="F6" i="162"/>
  <c r="Q6" i="162" s="1"/>
  <c r="K6" i="162"/>
  <c r="O6" i="162"/>
  <c r="I6" i="162"/>
  <c r="K14" i="162"/>
  <c r="M14" i="162"/>
  <c r="G14" i="162"/>
  <c r="P14" i="162"/>
  <c r="J14" i="162"/>
  <c r="O14" i="162"/>
  <c r="I14" i="162"/>
  <c r="L14" i="162"/>
  <c r="N14" i="162"/>
  <c r="H14" i="162"/>
  <c r="F14" i="162"/>
  <c r="P62" i="162"/>
  <c r="J62" i="162"/>
  <c r="O62" i="162"/>
  <c r="I62" i="162"/>
  <c r="N62" i="162"/>
  <c r="H62" i="162"/>
  <c r="L62" i="162"/>
  <c r="F62" i="162"/>
  <c r="Q62" i="162" s="1"/>
  <c r="K62" i="162"/>
  <c r="M62" i="162"/>
  <c r="G62" i="162"/>
  <c r="Q92" i="162"/>
  <c r="L92" i="162" s="1"/>
  <c r="R92" i="162" s="1"/>
  <c r="K67" i="162"/>
  <c r="J67" i="162"/>
  <c r="I67" i="162"/>
  <c r="G67" i="162"/>
  <c r="L67" i="162"/>
  <c r="F67" i="162"/>
  <c r="M67" i="162" s="1"/>
  <c r="H67" i="162"/>
  <c r="R67" i="162" s="1"/>
  <c r="M27" i="162"/>
  <c r="G27" i="162"/>
  <c r="I27" i="162"/>
  <c r="L27" i="162"/>
  <c r="L37" i="162" s="1"/>
  <c r="F27" i="162"/>
  <c r="Q27" i="162" s="1"/>
  <c r="N27" i="162"/>
  <c r="K27" i="162"/>
  <c r="H27" i="162"/>
  <c r="P27" i="162"/>
  <c r="J27" i="162"/>
  <c r="O27" i="162"/>
  <c r="F36" i="162"/>
  <c r="R36" i="162" s="1"/>
  <c r="L36" i="162"/>
  <c r="H51" i="162"/>
  <c r="R51" i="162" s="1"/>
  <c r="G51" i="162"/>
  <c r="L51" i="162"/>
  <c r="F51" i="162"/>
  <c r="M51" i="162" s="1"/>
  <c r="J51" i="162"/>
  <c r="I51" i="162"/>
  <c r="K51" i="162"/>
  <c r="N54" i="162"/>
  <c r="H54" i="162"/>
  <c r="M54" i="162"/>
  <c r="G54" i="162"/>
  <c r="L54" i="162"/>
  <c r="F54" i="162"/>
  <c r="Q54" i="162" s="1"/>
  <c r="P54" i="162"/>
  <c r="J54" i="162"/>
  <c r="O54" i="162"/>
  <c r="O71" i="162" s="1"/>
  <c r="I54" i="162"/>
  <c r="K54" i="162"/>
  <c r="P56" i="162"/>
  <c r="J56" i="162"/>
  <c r="O56" i="162"/>
  <c r="I56" i="162"/>
  <c r="N56" i="162"/>
  <c r="H56" i="162"/>
  <c r="L56" i="162"/>
  <c r="F56" i="162"/>
  <c r="R56" i="162" s="1"/>
  <c r="Q56" i="162"/>
  <c r="K56" i="162"/>
  <c r="M56" i="162"/>
  <c r="G56" i="162"/>
  <c r="J76" i="162"/>
  <c r="I76" i="162"/>
  <c r="H76" i="162"/>
  <c r="L76" i="162"/>
  <c r="F76" i="162"/>
  <c r="K76" i="162"/>
  <c r="G76" i="162"/>
  <c r="M76" i="162" s="1"/>
  <c r="I66" i="162"/>
  <c r="H66" i="162"/>
  <c r="G66" i="162"/>
  <c r="K66" i="162"/>
  <c r="J66" i="162"/>
  <c r="F66" i="162"/>
  <c r="L66" i="162"/>
  <c r="F61" i="162"/>
  <c r="R61" i="162" s="1"/>
  <c r="R83" i="162"/>
  <c r="F83" i="162"/>
  <c r="L44" i="162"/>
  <c r="L45" i="162" s="1"/>
  <c r="R17" i="162"/>
  <c r="N3" i="162"/>
  <c r="H3" i="162"/>
  <c r="P3" i="162"/>
  <c r="J3" i="162"/>
  <c r="M3" i="162"/>
  <c r="G3" i="162"/>
  <c r="G25" i="162" s="1"/>
  <c r="L3" i="162"/>
  <c r="F3" i="162"/>
  <c r="Q3" i="162" s="1"/>
  <c r="K3" i="162"/>
  <c r="D25" i="162"/>
  <c r="I3" i="162"/>
  <c r="I25" i="162" s="1"/>
  <c r="O3" i="162"/>
  <c r="M12" i="162"/>
  <c r="G12" i="162"/>
  <c r="I12" i="162"/>
  <c r="L12" i="162"/>
  <c r="F12" i="162"/>
  <c r="K12" i="162"/>
  <c r="J12" i="162"/>
  <c r="N12" i="162"/>
  <c r="H12" i="162"/>
  <c r="K16" i="162"/>
  <c r="M16" i="162"/>
  <c r="L16" i="162"/>
  <c r="P16" i="162"/>
  <c r="J16" i="162"/>
  <c r="O16" i="162"/>
  <c r="I16" i="162"/>
  <c r="G16" i="162"/>
  <c r="F16" i="162"/>
  <c r="Q16" i="162" s="1"/>
  <c r="N16" i="162"/>
  <c r="H16" i="162"/>
  <c r="P59" i="162"/>
  <c r="J59" i="162"/>
  <c r="O59" i="162"/>
  <c r="I59" i="162"/>
  <c r="N59" i="162"/>
  <c r="H59" i="162"/>
  <c r="L59" i="162"/>
  <c r="F59" i="162"/>
  <c r="K59" i="162"/>
  <c r="Q59" i="162" s="1"/>
  <c r="M59" i="162"/>
  <c r="G59" i="162"/>
  <c r="H78" i="162"/>
  <c r="R78" i="162" s="1"/>
  <c r="N78" i="162"/>
  <c r="D88" i="162"/>
  <c r="F89" i="162"/>
  <c r="L89" i="162" s="1"/>
  <c r="G65" i="162"/>
  <c r="M65" i="162" s="1"/>
  <c r="L65" i="162"/>
  <c r="F65" i="162"/>
  <c r="K65" i="162"/>
  <c r="I65" i="162"/>
  <c r="H65" i="162"/>
  <c r="J65" i="162"/>
  <c r="F91" i="162"/>
  <c r="L91" i="162" s="1"/>
  <c r="L50" i="162"/>
  <c r="F50" i="162"/>
  <c r="K50" i="162"/>
  <c r="J50" i="162"/>
  <c r="H50" i="162"/>
  <c r="G50" i="162"/>
  <c r="I50" i="162"/>
  <c r="M96" i="162"/>
  <c r="H96" i="162"/>
  <c r="R96" i="162" s="1"/>
  <c r="F63" i="162"/>
  <c r="N63" i="162" s="1"/>
  <c r="Q5" i="162"/>
  <c r="R5" i="162" s="1"/>
  <c r="R8" i="162"/>
  <c r="R52" i="161"/>
  <c r="R30" i="161"/>
  <c r="R9" i="161"/>
  <c r="Q45" i="161"/>
  <c r="R45" i="161"/>
  <c r="Q10" i="161"/>
  <c r="R10" i="161" s="1"/>
  <c r="H78" i="161"/>
  <c r="N78" i="161"/>
  <c r="R78" i="161"/>
  <c r="H53" i="161"/>
  <c r="I53" i="161"/>
  <c r="J53" i="161"/>
  <c r="L53" i="161"/>
  <c r="G53" i="161"/>
  <c r="K53" i="161"/>
  <c r="F53" i="161"/>
  <c r="M53" i="161" s="1"/>
  <c r="F81" i="161"/>
  <c r="R81" i="161" s="1"/>
  <c r="R31" i="161"/>
  <c r="K5" i="161"/>
  <c r="M5" i="161"/>
  <c r="F5" i="161"/>
  <c r="L5" i="161"/>
  <c r="J5" i="161"/>
  <c r="P5" i="161"/>
  <c r="I5" i="161"/>
  <c r="N5" i="161"/>
  <c r="H5" i="161"/>
  <c r="G5" i="161"/>
  <c r="Q5" i="161" s="1"/>
  <c r="O5" i="161"/>
  <c r="P57" i="161"/>
  <c r="J57" i="161"/>
  <c r="N57" i="161"/>
  <c r="G57" i="161"/>
  <c r="I57" i="161"/>
  <c r="M57" i="161"/>
  <c r="O57" i="161"/>
  <c r="L57" i="161"/>
  <c r="H57" i="161"/>
  <c r="K57" i="161"/>
  <c r="F57" i="161"/>
  <c r="Q57" i="161" s="1"/>
  <c r="K13" i="161"/>
  <c r="N13" i="161"/>
  <c r="H13" i="161"/>
  <c r="M13" i="161"/>
  <c r="L13" i="161"/>
  <c r="J13" i="161"/>
  <c r="I13" i="161"/>
  <c r="F13" i="161"/>
  <c r="Q13" i="161" s="1"/>
  <c r="P13" i="161"/>
  <c r="O13" i="161"/>
  <c r="G13" i="161"/>
  <c r="K17" i="161"/>
  <c r="J17" i="161"/>
  <c r="N17" i="161"/>
  <c r="G17" i="161"/>
  <c r="P17" i="161"/>
  <c r="F17" i="161"/>
  <c r="Q17" i="161" s="1"/>
  <c r="O17" i="161"/>
  <c r="R17" i="161" s="1"/>
  <c r="M17" i="161"/>
  <c r="L17" i="161"/>
  <c r="I17" i="161"/>
  <c r="H17" i="161"/>
  <c r="J76" i="161"/>
  <c r="L76" i="161"/>
  <c r="M76" i="161" s="1"/>
  <c r="F76" i="161"/>
  <c r="I76" i="161"/>
  <c r="H76" i="161"/>
  <c r="G76" i="161"/>
  <c r="K76" i="161"/>
  <c r="Q92" i="161"/>
  <c r="L92" i="161" s="1"/>
  <c r="R92" i="161" s="1"/>
  <c r="L74" i="161"/>
  <c r="F74" i="161"/>
  <c r="H74" i="161"/>
  <c r="G74" i="161"/>
  <c r="I74" i="161"/>
  <c r="R74" i="161" s="1"/>
  <c r="M74" i="161"/>
  <c r="K74" i="161"/>
  <c r="J74" i="161"/>
  <c r="O14" i="161"/>
  <c r="I14" i="161"/>
  <c r="L14" i="161"/>
  <c r="F14" i="161"/>
  <c r="H14" i="161"/>
  <c r="P14" i="161"/>
  <c r="G14" i="161"/>
  <c r="Q14" i="161" s="1"/>
  <c r="N14" i="161"/>
  <c r="M14" i="161"/>
  <c r="K14" i="161"/>
  <c r="J14" i="161"/>
  <c r="R59" i="161"/>
  <c r="R75" i="161"/>
  <c r="R6" i="161"/>
  <c r="K95" i="161"/>
  <c r="M95" i="161"/>
  <c r="G95" i="161"/>
  <c r="I95" i="161"/>
  <c r="Q95" i="161" s="1"/>
  <c r="O95" i="161"/>
  <c r="J95" i="161"/>
  <c r="H95" i="161"/>
  <c r="F95" i="161"/>
  <c r="N95" i="161"/>
  <c r="P95" i="161"/>
  <c r="L95" i="161"/>
  <c r="H90" i="161"/>
  <c r="M90" i="161" s="1"/>
  <c r="F80" i="161"/>
  <c r="F84" i="161" s="1"/>
  <c r="D84" i="161"/>
  <c r="N55" i="161"/>
  <c r="H55" i="161"/>
  <c r="M55" i="161"/>
  <c r="F55" i="161"/>
  <c r="K55" i="161"/>
  <c r="P55" i="161"/>
  <c r="G55" i="161"/>
  <c r="O55" i="161"/>
  <c r="O71" i="161" s="1"/>
  <c r="J55" i="161"/>
  <c r="L55" i="161"/>
  <c r="I55" i="161"/>
  <c r="O27" i="161"/>
  <c r="I27" i="161"/>
  <c r="J27" i="161"/>
  <c r="M27" i="161"/>
  <c r="F27" i="161"/>
  <c r="P27" i="161"/>
  <c r="N27" i="161"/>
  <c r="L27" i="161"/>
  <c r="L37" i="161" s="1"/>
  <c r="K27" i="161"/>
  <c r="H27" i="161"/>
  <c r="G27" i="161"/>
  <c r="N8" i="161"/>
  <c r="H8" i="161"/>
  <c r="K8" i="161"/>
  <c r="P8" i="161"/>
  <c r="G8" i="161"/>
  <c r="O8" i="161"/>
  <c r="F8" i="161"/>
  <c r="Q8" i="161" s="1"/>
  <c r="M8" i="161"/>
  <c r="L8" i="161"/>
  <c r="I8" i="161"/>
  <c r="J8" i="161"/>
  <c r="R61" i="161"/>
  <c r="F61" i="161"/>
  <c r="H50" i="161"/>
  <c r="J50" i="161"/>
  <c r="I50" i="161"/>
  <c r="M50" i="161" s="1"/>
  <c r="G50" i="161"/>
  <c r="F50" i="161"/>
  <c r="R50" i="161" s="1"/>
  <c r="L50" i="161"/>
  <c r="K50" i="161"/>
  <c r="K29" i="161"/>
  <c r="J29" i="161"/>
  <c r="N29" i="161"/>
  <c r="G29" i="161"/>
  <c r="I29" i="161"/>
  <c r="H29" i="161"/>
  <c r="H37" i="161" s="1"/>
  <c r="P29" i="161"/>
  <c r="F29" i="161"/>
  <c r="O29" i="161"/>
  <c r="M29" i="161"/>
  <c r="L29" i="161"/>
  <c r="F91" i="161"/>
  <c r="D94" i="161"/>
  <c r="R47" i="161"/>
  <c r="D37" i="161"/>
  <c r="F70" i="161"/>
  <c r="L70" i="161" s="1"/>
  <c r="Q7" i="161"/>
  <c r="R7" i="161" s="1"/>
  <c r="R32" i="161"/>
  <c r="Q32" i="161"/>
  <c r="R15" i="161"/>
  <c r="L44" i="161"/>
  <c r="L45" i="161" s="1"/>
  <c r="I66" i="161"/>
  <c r="K66" i="161"/>
  <c r="J66" i="161"/>
  <c r="L66" i="161"/>
  <c r="F66" i="161"/>
  <c r="H66" i="161"/>
  <c r="M66" i="161" s="1"/>
  <c r="G66" i="161"/>
  <c r="R66" i="161" s="1"/>
  <c r="J73" i="161"/>
  <c r="L73" i="161"/>
  <c r="F73" i="161"/>
  <c r="H73" i="161"/>
  <c r="H77" i="161" s="1"/>
  <c r="G73" i="161"/>
  <c r="G77" i="161" s="1"/>
  <c r="K73" i="161"/>
  <c r="K77" i="161" s="1"/>
  <c r="I73" i="161"/>
  <c r="K12" i="161"/>
  <c r="N12" i="161"/>
  <c r="H12" i="161"/>
  <c r="G12" i="161"/>
  <c r="F12" i="161"/>
  <c r="M12" i="161"/>
  <c r="L12" i="161"/>
  <c r="J12" i="161"/>
  <c r="I12" i="161"/>
  <c r="D88" i="161"/>
  <c r="F89" i="161"/>
  <c r="L89" i="161" s="1"/>
  <c r="M16" i="161"/>
  <c r="G16" i="161"/>
  <c r="J16" i="161"/>
  <c r="N16" i="161"/>
  <c r="F16" i="161"/>
  <c r="I16" i="161"/>
  <c r="H16" i="161"/>
  <c r="P16" i="161"/>
  <c r="O16" i="161"/>
  <c r="L16" i="161"/>
  <c r="K16" i="161"/>
  <c r="F11" i="161"/>
  <c r="R11" i="161" s="1"/>
  <c r="R72" i="161"/>
  <c r="D77" i="161"/>
  <c r="F72" i="161"/>
  <c r="F77" i="161" s="1"/>
  <c r="L56" i="161"/>
  <c r="F56" i="161"/>
  <c r="N56" i="161"/>
  <c r="N71" i="161" s="1"/>
  <c r="N79" i="161" s="1"/>
  <c r="G56" i="161"/>
  <c r="O56" i="161"/>
  <c r="J56" i="161"/>
  <c r="P56" i="161"/>
  <c r="P71" i="161" s="1"/>
  <c r="P79" i="161" s="1"/>
  <c r="M56" i="161"/>
  <c r="I56" i="161"/>
  <c r="K56" i="161"/>
  <c r="H56" i="161"/>
  <c r="D71" i="161"/>
  <c r="L49" i="161"/>
  <c r="F49" i="161"/>
  <c r="F71" i="161" s="1"/>
  <c r="G49" i="161"/>
  <c r="J49" i="161"/>
  <c r="K49" i="161"/>
  <c r="I49" i="161"/>
  <c r="H49" i="161"/>
  <c r="F82" i="161"/>
  <c r="R82" i="161" s="1"/>
  <c r="L62" i="161"/>
  <c r="F62" i="161"/>
  <c r="K62" i="161"/>
  <c r="O62" i="161"/>
  <c r="G62" i="161"/>
  <c r="J62" i="161"/>
  <c r="I62" i="161"/>
  <c r="Q62" i="161" s="1"/>
  <c r="H62" i="161"/>
  <c r="P62" i="161"/>
  <c r="N62" i="161"/>
  <c r="M62" i="161"/>
  <c r="J51" i="161"/>
  <c r="G51" i="161"/>
  <c r="L51" i="161"/>
  <c r="H51" i="161"/>
  <c r="K51" i="161"/>
  <c r="I51" i="161"/>
  <c r="M51" i="161" s="1"/>
  <c r="F51" i="161"/>
  <c r="R51" i="161" s="1"/>
  <c r="R28" i="161"/>
  <c r="R58" i="161"/>
  <c r="D25" i="161"/>
  <c r="O3" i="161"/>
  <c r="I3" i="161"/>
  <c r="L3" i="161"/>
  <c r="K3" i="161"/>
  <c r="J3" i="161"/>
  <c r="J25" i="161" s="1"/>
  <c r="P3" i="161"/>
  <c r="H3" i="161"/>
  <c r="N3" i="161"/>
  <c r="M3" i="161"/>
  <c r="G3" i="161"/>
  <c r="F3" i="161"/>
  <c r="F25" i="161" s="1"/>
  <c r="I65" i="161"/>
  <c r="L65" i="161"/>
  <c r="K65" i="161"/>
  <c r="G65" i="161"/>
  <c r="M65" i="161"/>
  <c r="R65" i="161" s="1"/>
  <c r="J65" i="161"/>
  <c r="H65" i="161"/>
  <c r="F65" i="161"/>
  <c r="F69" i="161"/>
  <c r="R69" i="161"/>
  <c r="Q26" i="161"/>
  <c r="R26" i="161" s="1"/>
  <c r="M4" i="161"/>
  <c r="G4" i="161"/>
  <c r="L4" i="161"/>
  <c r="K4" i="161"/>
  <c r="J4" i="161"/>
  <c r="P4" i="161"/>
  <c r="I4" i="161"/>
  <c r="F4" i="161"/>
  <c r="O4" i="161"/>
  <c r="N4" i="161"/>
  <c r="H4" i="161"/>
  <c r="N33" i="161"/>
  <c r="N37" i="161" s="1"/>
  <c r="H33" i="161"/>
  <c r="O33" i="161"/>
  <c r="G33" i="161"/>
  <c r="J33" i="161"/>
  <c r="J37" i="161" s="1"/>
  <c r="M33" i="161"/>
  <c r="M37" i="161" s="1"/>
  <c r="L33" i="161"/>
  <c r="K33" i="161"/>
  <c r="I33" i="161"/>
  <c r="F33" i="161"/>
  <c r="P33" i="161"/>
  <c r="P37" i="161" s="1"/>
  <c r="F83" i="161"/>
  <c r="R83" i="161" s="1"/>
  <c r="F64" i="161"/>
  <c r="R64" i="161"/>
  <c r="F63" i="161"/>
  <c r="N63" i="161" s="1"/>
  <c r="R63" i="161" s="1"/>
  <c r="R43" i="161"/>
  <c r="F43" i="161"/>
  <c r="F45" i="161" s="1"/>
  <c r="K67" i="161"/>
  <c r="G67" i="161"/>
  <c r="M67" i="161" s="1"/>
  <c r="R67" i="161" s="1"/>
  <c r="I67" i="161"/>
  <c r="L67" i="161"/>
  <c r="F67" i="161"/>
  <c r="J67" i="161"/>
  <c r="H67" i="161"/>
  <c r="R46" i="161"/>
  <c r="F36" i="161"/>
  <c r="L36" i="161"/>
  <c r="R36" i="161" s="1"/>
  <c r="J52" i="160"/>
  <c r="I52" i="160"/>
  <c r="H52" i="160"/>
  <c r="M52" i="160"/>
  <c r="G52" i="160"/>
  <c r="L52" i="160"/>
  <c r="F52" i="160"/>
  <c r="K52" i="160"/>
  <c r="R52" i="160" s="1"/>
  <c r="F69" i="160"/>
  <c r="R69" i="160" s="1"/>
  <c r="K10" i="160"/>
  <c r="G10" i="160"/>
  <c r="P10" i="160"/>
  <c r="J10" i="160"/>
  <c r="M10" i="160"/>
  <c r="O10" i="160"/>
  <c r="I10" i="160"/>
  <c r="N10" i="160"/>
  <c r="H10" i="160"/>
  <c r="L10" i="160"/>
  <c r="F10" i="160"/>
  <c r="Q10" i="160" s="1"/>
  <c r="R10" i="160" s="1"/>
  <c r="R83" i="160"/>
  <c r="F83" i="160"/>
  <c r="F24" i="160"/>
  <c r="R24" i="160" s="1"/>
  <c r="L24" i="160"/>
  <c r="D94" i="160"/>
  <c r="F91" i="160"/>
  <c r="L91" i="160" s="1"/>
  <c r="R91" i="160" s="1"/>
  <c r="L89" i="159"/>
  <c r="R89" i="159" s="1"/>
  <c r="F15" i="160"/>
  <c r="L15" i="160" s="1"/>
  <c r="R15" i="160" s="1"/>
  <c r="M6" i="160"/>
  <c r="G6" i="160"/>
  <c r="Q6" i="160" s="1"/>
  <c r="O6" i="160"/>
  <c r="L6" i="160"/>
  <c r="F6" i="160"/>
  <c r="I6" i="160"/>
  <c r="K6" i="160"/>
  <c r="P6" i="160"/>
  <c r="R6" i="160" s="1"/>
  <c r="J6" i="160"/>
  <c r="N6" i="160"/>
  <c r="H6" i="160"/>
  <c r="O5" i="160"/>
  <c r="I5" i="160"/>
  <c r="N5" i="160"/>
  <c r="H5" i="160"/>
  <c r="M5" i="160"/>
  <c r="G5" i="160"/>
  <c r="Q5" i="160" s="1"/>
  <c r="L5" i="160"/>
  <c r="F5" i="160"/>
  <c r="K5" i="160"/>
  <c r="J5" i="160"/>
  <c r="P5" i="160"/>
  <c r="D37" i="160"/>
  <c r="N26" i="160"/>
  <c r="F26" i="160"/>
  <c r="M26" i="160"/>
  <c r="I26" i="160"/>
  <c r="K26" i="160"/>
  <c r="P26" i="160"/>
  <c r="J26" i="160"/>
  <c r="O26" i="160"/>
  <c r="H26" i="160"/>
  <c r="J73" i="160"/>
  <c r="I73" i="160"/>
  <c r="H73" i="160"/>
  <c r="G73" i="160"/>
  <c r="L73" i="160"/>
  <c r="F73" i="160"/>
  <c r="K73" i="160"/>
  <c r="R82" i="160"/>
  <c r="F82" i="160"/>
  <c r="H75" i="160"/>
  <c r="G75" i="160"/>
  <c r="L75" i="160"/>
  <c r="F75" i="160"/>
  <c r="K75" i="160"/>
  <c r="J75" i="160"/>
  <c r="I75" i="160"/>
  <c r="H68" i="160"/>
  <c r="R68" i="160" s="1"/>
  <c r="L53" i="160"/>
  <c r="F53" i="160"/>
  <c r="K53" i="160"/>
  <c r="J53" i="160"/>
  <c r="I53" i="160"/>
  <c r="H53" i="160"/>
  <c r="G53" i="160"/>
  <c r="K67" i="160"/>
  <c r="J67" i="160"/>
  <c r="I67" i="160"/>
  <c r="H67" i="160"/>
  <c r="G67" i="160"/>
  <c r="F67" i="160"/>
  <c r="L67" i="160"/>
  <c r="P14" i="160"/>
  <c r="J14" i="160"/>
  <c r="O14" i="160"/>
  <c r="I14" i="160"/>
  <c r="L14" i="160"/>
  <c r="N14" i="160"/>
  <c r="H14" i="160"/>
  <c r="M14" i="160"/>
  <c r="G14" i="160"/>
  <c r="Q14" i="160" s="1"/>
  <c r="F14" i="160"/>
  <c r="K14" i="160"/>
  <c r="R11" i="160"/>
  <c r="F11" i="160"/>
  <c r="L13" i="160"/>
  <c r="F13" i="160"/>
  <c r="N13" i="160"/>
  <c r="K13" i="160"/>
  <c r="P13" i="160"/>
  <c r="J13" i="160"/>
  <c r="H13" i="160"/>
  <c r="O13" i="160"/>
  <c r="I13" i="160"/>
  <c r="Q13" i="160" s="1"/>
  <c r="G13" i="160"/>
  <c r="M13" i="160"/>
  <c r="R13" i="160" s="1"/>
  <c r="Q92" i="160"/>
  <c r="L92" i="160" s="1"/>
  <c r="R92" i="160" s="1"/>
  <c r="R61" i="160"/>
  <c r="F61" i="160"/>
  <c r="L44" i="160"/>
  <c r="L45" i="160" s="1"/>
  <c r="M3" i="160"/>
  <c r="G3" i="160"/>
  <c r="I3" i="160"/>
  <c r="L3" i="160"/>
  <c r="F3" i="160"/>
  <c r="Q3" i="160" s="1"/>
  <c r="O3" i="160"/>
  <c r="K3" i="160"/>
  <c r="D25" i="160"/>
  <c r="P3" i="160"/>
  <c r="P25" i="160" s="1"/>
  <c r="J3" i="160"/>
  <c r="N3" i="160"/>
  <c r="H3" i="160"/>
  <c r="N63" i="160"/>
  <c r="F63" i="160"/>
  <c r="R63" i="160" s="1"/>
  <c r="L50" i="160"/>
  <c r="F50" i="160"/>
  <c r="K50" i="160"/>
  <c r="J50" i="160"/>
  <c r="I50" i="160"/>
  <c r="H50" i="160"/>
  <c r="G50" i="160"/>
  <c r="R28" i="160"/>
  <c r="N17" i="160"/>
  <c r="H17" i="160"/>
  <c r="J17" i="160"/>
  <c r="M17" i="160"/>
  <c r="G17" i="160"/>
  <c r="L17" i="160"/>
  <c r="F17" i="160"/>
  <c r="Q17" i="160" s="1"/>
  <c r="P17" i="160"/>
  <c r="K17" i="160"/>
  <c r="I17" i="160"/>
  <c r="O17" i="160"/>
  <c r="M9" i="160"/>
  <c r="G9" i="160"/>
  <c r="Q9" i="160" s="1"/>
  <c r="L9" i="160"/>
  <c r="F9" i="160"/>
  <c r="R9" i="160" s="1"/>
  <c r="O9" i="160"/>
  <c r="K9" i="160"/>
  <c r="P9" i="160"/>
  <c r="J9" i="160"/>
  <c r="I9" i="160"/>
  <c r="N9" i="160"/>
  <c r="H9" i="160"/>
  <c r="O8" i="160"/>
  <c r="I8" i="160"/>
  <c r="K8" i="160"/>
  <c r="N8" i="160"/>
  <c r="H8" i="160"/>
  <c r="M8" i="160"/>
  <c r="G8" i="160"/>
  <c r="L8" i="160"/>
  <c r="F8" i="160"/>
  <c r="Q8" i="160" s="1"/>
  <c r="P8" i="160"/>
  <c r="J8" i="160"/>
  <c r="L27" i="160"/>
  <c r="F27" i="160"/>
  <c r="R27" i="160" s="1"/>
  <c r="N27" i="160"/>
  <c r="K27" i="160"/>
  <c r="P27" i="160"/>
  <c r="J27" i="160"/>
  <c r="O27" i="160"/>
  <c r="I27" i="160"/>
  <c r="H27" i="160"/>
  <c r="Q27" i="160" s="1"/>
  <c r="M27" i="160"/>
  <c r="G27" i="160"/>
  <c r="H78" i="160"/>
  <c r="F43" i="160"/>
  <c r="F45" i="160" s="1"/>
  <c r="H51" i="160"/>
  <c r="G51" i="160"/>
  <c r="L51" i="160"/>
  <c r="F51" i="160"/>
  <c r="K51" i="160"/>
  <c r="J51" i="160"/>
  <c r="I51" i="160"/>
  <c r="L70" i="160"/>
  <c r="R70" i="160" s="1"/>
  <c r="F70" i="160"/>
  <c r="L55" i="160"/>
  <c r="F55" i="160"/>
  <c r="K55" i="160"/>
  <c r="P55" i="160"/>
  <c r="J55" i="160"/>
  <c r="O55" i="160"/>
  <c r="I55" i="160"/>
  <c r="N55" i="160"/>
  <c r="Q55" i="160" s="1"/>
  <c r="H55" i="160"/>
  <c r="M55" i="160"/>
  <c r="G55" i="160"/>
  <c r="H90" i="160"/>
  <c r="F80" i="160"/>
  <c r="D84" i="160"/>
  <c r="O31" i="160"/>
  <c r="N31" i="160"/>
  <c r="Q31" i="160" s="1"/>
  <c r="J31" i="160"/>
  <c r="L31" i="160"/>
  <c r="I31" i="160"/>
  <c r="P31" i="160"/>
  <c r="H31" i="160"/>
  <c r="M31" i="160"/>
  <c r="G31" i="160"/>
  <c r="F31" i="160"/>
  <c r="R31" i="160" s="1"/>
  <c r="K31" i="160"/>
  <c r="D95" i="160"/>
  <c r="N32" i="160"/>
  <c r="H32" i="160"/>
  <c r="M32" i="160"/>
  <c r="G32" i="160"/>
  <c r="Q32" i="160" s="1"/>
  <c r="L32" i="160"/>
  <c r="F32" i="160"/>
  <c r="R32" i="160" s="1"/>
  <c r="K32" i="160"/>
  <c r="P32" i="160"/>
  <c r="J32" i="160"/>
  <c r="O32" i="160"/>
  <c r="I32" i="160"/>
  <c r="G65" i="160"/>
  <c r="L65" i="160"/>
  <c r="F65" i="160"/>
  <c r="K65" i="160"/>
  <c r="J65" i="160"/>
  <c r="I65" i="160"/>
  <c r="H65" i="160"/>
  <c r="M65" i="160" s="1"/>
  <c r="P16" i="160"/>
  <c r="J16" i="160"/>
  <c r="O16" i="160"/>
  <c r="I16" i="160"/>
  <c r="L16" i="160"/>
  <c r="N16" i="160"/>
  <c r="H16" i="160"/>
  <c r="F16" i="160"/>
  <c r="M16" i="160"/>
  <c r="G16" i="160"/>
  <c r="K16" i="160"/>
  <c r="N29" i="160"/>
  <c r="H29" i="160"/>
  <c r="M29" i="160"/>
  <c r="G29" i="160"/>
  <c r="L29" i="160"/>
  <c r="F29" i="160"/>
  <c r="Q29" i="160" s="1"/>
  <c r="K29" i="160"/>
  <c r="P29" i="160"/>
  <c r="J29" i="160"/>
  <c r="I29" i="160"/>
  <c r="O29" i="160"/>
  <c r="P59" i="160"/>
  <c r="J59" i="160"/>
  <c r="O59" i="160"/>
  <c r="I59" i="160"/>
  <c r="N59" i="160"/>
  <c r="H59" i="160"/>
  <c r="M59" i="160"/>
  <c r="G59" i="160"/>
  <c r="L59" i="160"/>
  <c r="F59" i="160"/>
  <c r="R59" i="160" s="1"/>
  <c r="Q59" i="160"/>
  <c r="K59" i="160"/>
  <c r="J49" i="160"/>
  <c r="I49" i="160"/>
  <c r="H49" i="160"/>
  <c r="M49" i="160"/>
  <c r="G49" i="160"/>
  <c r="D71" i="160"/>
  <c r="L49" i="160"/>
  <c r="F49" i="160"/>
  <c r="F71" i="160" s="1"/>
  <c r="K49" i="160"/>
  <c r="L30" i="160"/>
  <c r="F30" i="160"/>
  <c r="Q30" i="160" s="1"/>
  <c r="K30" i="160"/>
  <c r="H30" i="160"/>
  <c r="P30" i="160"/>
  <c r="J30" i="160"/>
  <c r="O30" i="160"/>
  <c r="I30" i="160"/>
  <c r="N30" i="160"/>
  <c r="M30" i="160"/>
  <c r="G30" i="160"/>
  <c r="R30" i="160" s="1"/>
  <c r="K4" i="160"/>
  <c r="M4" i="160"/>
  <c r="P4" i="160"/>
  <c r="J4" i="160"/>
  <c r="O4" i="160"/>
  <c r="I4" i="160"/>
  <c r="G4" i="160"/>
  <c r="N4" i="160"/>
  <c r="H4" i="160"/>
  <c r="L4" i="160"/>
  <c r="F4" i="160"/>
  <c r="Q4" i="160" s="1"/>
  <c r="I66" i="160"/>
  <c r="H66" i="160"/>
  <c r="G66" i="160"/>
  <c r="L66" i="160"/>
  <c r="F66" i="160"/>
  <c r="K66" i="160"/>
  <c r="J66" i="160"/>
  <c r="N54" i="160"/>
  <c r="H54" i="160"/>
  <c r="M54" i="160"/>
  <c r="G54" i="160"/>
  <c r="L54" i="160"/>
  <c r="F54" i="160"/>
  <c r="R54" i="160" s="1"/>
  <c r="Q54" i="160"/>
  <c r="K54" i="160"/>
  <c r="P54" i="160"/>
  <c r="J54" i="160"/>
  <c r="O54" i="160"/>
  <c r="O71" i="160" s="1"/>
  <c r="I54" i="160"/>
  <c r="H96" i="160"/>
  <c r="M96" i="160" s="1"/>
  <c r="R96" i="160" s="1"/>
  <c r="D77" i="160"/>
  <c r="F72" i="160"/>
  <c r="L33" i="160"/>
  <c r="F33" i="160"/>
  <c r="Q33" i="160" s="1"/>
  <c r="K33" i="160"/>
  <c r="P33" i="160"/>
  <c r="J33" i="160"/>
  <c r="O33" i="160"/>
  <c r="I33" i="160"/>
  <c r="N33" i="160"/>
  <c r="H33" i="160"/>
  <c r="M33" i="160"/>
  <c r="G33" i="160"/>
  <c r="R33" i="160" s="1"/>
  <c r="L58" i="160"/>
  <c r="F58" i="160"/>
  <c r="K58" i="160"/>
  <c r="P58" i="160"/>
  <c r="J58" i="160"/>
  <c r="O58" i="160"/>
  <c r="I58" i="160"/>
  <c r="N58" i="160"/>
  <c r="H58" i="160"/>
  <c r="M58" i="160"/>
  <c r="Q58" i="160" s="1"/>
  <c r="G58" i="160"/>
  <c r="R58" i="160" s="1"/>
  <c r="P62" i="160"/>
  <c r="J62" i="160"/>
  <c r="O62" i="160"/>
  <c r="I62" i="160"/>
  <c r="N62" i="160"/>
  <c r="H62" i="160"/>
  <c r="M62" i="160"/>
  <c r="G62" i="160"/>
  <c r="L62" i="160"/>
  <c r="F62" i="160"/>
  <c r="Q62" i="160" s="1"/>
  <c r="K62" i="160"/>
  <c r="J76" i="160"/>
  <c r="M76" i="160" s="1"/>
  <c r="I76" i="160"/>
  <c r="H76" i="160"/>
  <c r="G76" i="160"/>
  <c r="L76" i="160"/>
  <c r="F76" i="160"/>
  <c r="K76" i="160"/>
  <c r="R76" i="160" s="1"/>
  <c r="P56" i="160"/>
  <c r="J56" i="160"/>
  <c r="O56" i="160"/>
  <c r="I56" i="160"/>
  <c r="N56" i="160"/>
  <c r="H56" i="160"/>
  <c r="M56" i="160"/>
  <c r="G56" i="160"/>
  <c r="R56" i="160" s="1"/>
  <c r="L56" i="160"/>
  <c r="F56" i="160"/>
  <c r="Q56" i="160"/>
  <c r="K56" i="160"/>
  <c r="R64" i="160"/>
  <c r="F64" i="160"/>
  <c r="L12" i="160"/>
  <c r="F12" i="160"/>
  <c r="H12" i="160"/>
  <c r="K12" i="160"/>
  <c r="N12" i="160"/>
  <c r="J12" i="160"/>
  <c r="I12" i="160"/>
  <c r="M12" i="160"/>
  <c r="G12" i="160"/>
  <c r="L36" i="160"/>
  <c r="R36" i="160" s="1"/>
  <c r="F36" i="160"/>
  <c r="K7" i="160"/>
  <c r="M7" i="160"/>
  <c r="P7" i="160"/>
  <c r="J7" i="160"/>
  <c r="G7" i="160"/>
  <c r="O7" i="160"/>
  <c r="I7" i="160"/>
  <c r="N7" i="160"/>
  <c r="H7" i="160"/>
  <c r="F7" i="160"/>
  <c r="L7" i="160"/>
  <c r="Q7" i="160" s="1"/>
  <c r="D88" i="160"/>
  <c r="F89" i="160"/>
  <c r="N57" i="160"/>
  <c r="H57" i="160"/>
  <c r="M57" i="160"/>
  <c r="G57" i="160"/>
  <c r="R57" i="160" s="1"/>
  <c r="L57" i="160"/>
  <c r="F57" i="160"/>
  <c r="Q57" i="160"/>
  <c r="K57" i="160"/>
  <c r="P57" i="160"/>
  <c r="J57" i="160"/>
  <c r="I57" i="160"/>
  <c r="O57" i="160"/>
  <c r="J46" i="160"/>
  <c r="J47" i="160" s="1"/>
  <c r="F46" i="160"/>
  <c r="F47" i="160" s="1"/>
  <c r="D47" i="160"/>
  <c r="N46" i="160"/>
  <c r="N47" i="160" s="1"/>
  <c r="F81" i="160"/>
  <c r="R81" i="160" s="1"/>
  <c r="I42" i="160"/>
  <c r="I45" i="160" s="1"/>
  <c r="D45" i="160"/>
  <c r="L74" i="160"/>
  <c r="F74" i="160"/>
  <c r="R74" i="160" s="1"/>
  <c r="K74" i="160"/>
  <c r="J74" i="160"/>
  <c r="I74" i="160"/>
  <c r="H74" i="160"/>
  <c r="G74" i="160"/>
  <c r="M74" i="160" s="1"/>
  <c r="R27" i="159"/>
  <c r="G52" i="159"/>
  <c r="K52" i="159"/>
  <c r="I52" i="159"/>
  <c r="L52" i="159"/>
  <c r="H52" i="159"/>
  <c r="F52" i="159"/>
  <c r="M52" i="159" s="1"/>
  <c r="J52" i="159"/>
  <c r="F15" i="159"/>
  <c r="R15" i="159" s="1"/>
  <c r="L15" i="159"/>
  <c r="I74" i="159"/>
  <c r="J74" i="159"/>
  <c r="G74" i="159"/>
  <c r="K74" i="159"/>
  <c r="F74" i="159"/>
  <c r="L74" i="159"/>
  <c r="H74" i="159"/>
  <c r="M74" i="159"/>
  <c r="R74" i="159" s="1"/>
  <c r="H90" i="159"/>
  <c r="M90" i="159" s="1"/>
  <c r="D47" i="159"/>
  <c r="N46" i="159"/>
  <c r="N47" i="159" s="1"/>
  <c r="R46" i="159"/>
  <c r="J46" i="159"/>
  <c r="J47" i="159" s="1"/>
  <c r="F46" i="159"/>
  <c r="F47" i="159" s="1"/>
  <c r="O58" i="159"/>
  <c r="I58" i="159"/>
  <c r="N58" i="159"/>
  <c r="G58" i="159"/>
  <c r="L58" i="159"/>
  <c r="K58" i="159"/>
  <c r="H58" i="159"/>
  <c r="F58" i="159"/>
  <c r="M58" i="159"/>
  <c r="P58" i="159"/>
  <c r="J58" i="159"/>
  <c r="G49" i="159"/>
  <c r="L49" i="159"/>
  <c r="D71" i="159"/>
  <c r="J49" i="159"/>
  <c r="I49" i="159"/>
  <c r="F49" i="159"/>
  <c r="K49" i="159"/>
  <c r="H49" i="159"/>
  <c r="D95" i="159"/>
  <c r="K75" i="159"/>
  <c r="G75" i="159"/>
  <c r="L75" i="159"/>
  <c r="J75" i="159"/>
  <c r="H75" i="159"/>
  <c r="F75" i="159"/>
  <c r="I75" i="159"/>
  <c r="R56" i="159"/>
  <c r="Q28" i="159"/>
  <c r="R28" i="159" s="1"/>
  <c r="N17" i="159"/>
  <c r="H17" i="159"/>
  <c r="Q17" i="159" s="1"/>
  <c r="L17" i="159"/>
  <c r="F17" i="159"/>
  <c r="K17" i="159"/>
  <c r="J17" i="159"/>
  <c r="P17" i="159"/>
  <c r="I17" i="159"/>
  <c r="G17" i="159"/>
  <c r="O17" i="159"/>
  <c r="M17" i="159"/>
  <c r="H68" i="159"/>
  <c r="R68" i="159" s="1"/>
  <c r="M59" i="159"/>
  <c r="G59" i="159"/>
  <c r="O59" i="159"/>
  <c r="H59" i="159"/>
  <c r="L59" i="159"/>
  <c r="I59" i="159"/>
  <c r="P59" i="159"/>
  <c r="N59" i="159"/>
  <c r="J59" i="159"/>
  <c r="F59" i="159"/>
  <c r="K59" i="159"/>
  <c r="K29" i="159"/>
  <c r="O29" i="159"/>
  <c r="I29" i="159"/>
  <c r="N29" i="159"/>
  <c r="F29" i="159"/>
  <c r="Q29" i="159" s="1"/>
  <c r="L29" i="159"/>
  <c r="J29" i="159"/>
  <c r="H29" i="159"/>
  <c r="G29" i="159"/>
  <c r="P29" i="159"/>
  <c r="M29" i="159"/>
  <c r="J65" i="159"/>
  <c r="L65" i="159"/>
  <c r="I65" i="159"/>
  <c r="H65" i="159"/>
  <c r="G65" i="159"/>
  <c r="K65" i="159"/>
  <c r="F65" i="159"/>
  <c r="K51" i="159"/>
  <c r="G51" i="159"/>
  <c r="L51" i="159"/>
  <c r="J51" i="159"/>
  <c r="H51" i="159"/>
  <c r="F51" i="159"/>
  <c r="M51" i="159"/>
  <c r="R51" i="159" s="1"/>
  <c r="I51" i="159"/>
  <c r="Q4" i="159"/>
  <c r="K3" i="159"/>
  <c r="D25" i="159"/>
  <c r="P3" i="159"/>
  <c r="J3" i="159"/>
  <c r="L3" i="159"/>
  <c r="I3" i="159"/>
  <c r="O3" i="159"/>
  <c r="G3" i="159"/>
  <c r="G25" i="159" s="1"/>
  <c r="H3" i="159"/>
  <c r="N3" i="159"/>
  <c r="F3" i="159"/>
  <c r="M3" i="159"/>
  <c r="R61" i="159"/>
  <c r="F61" i="159"/>
  <c r="H96" i="159"/>
  <c r="M96" i="159"/>
  <c r="R96" i="159" s="1"/>
  <c r="R5" i="159"/>
  <c r="M66" i="159"/>
  <c r="R66" i="159" s="1"/>
  <c r="G76" i="159"/>
  <c r="K76" i="159"/>
  <c r="I76" i="159"/>
  <c r="L76" i="159"/>
  <c r="H76" i="159"/>
  <c r="F76" i="159"/>
  <c r="M76" i="159" s="1"/>
  <c r="J76" i="159"/>
  <c r="L13" i="159"/>
  <c r="F13" i="159"/>
  <c r="Q13" i="159" s="1"/>
  <c r="P13" i="159"/>
  <c r="J13" i="159"/>
  <c r="O13" i="159"/>
  <c r="I13" i="159"/>
  <c r="H13" i="159"/>
  <c r="N13" i="159"/>
  <c r="G13" i="159"/>
  <c r="M13" i="159"/>
  <c r="K13" i="159"/>
  <c r="O30" i="159"/>
  <c r="I30" i="159"/>
  <c r="M30" i="159"/>
  <c r="G30" i="159"/>
  <c r="J30" i="159"/>
  <c r="P30" i="159"/>
  <c r="F30" i="159"/>
  <c r="N30" i="159"/>
  <c r="L30" i="159"/>
  <c r="K30" i="159"/>
  <c r="H30" i="159"/>
  <c r="M6" i="159"/>
  <c r="G6" i="159"/>
  <c r="K6" i="159"/>
  <c r="P6" i="159"/>
  <c r="J6" i="159"/>
  <c r="I6" i="159"/>
  <c r="H6" i="159"/>
  <c r="O6" i="159"/>
  <c r="F6" i="159"/>
  <c r="Q6" i="159" s="1"/>
  <c r="N6" i="159"/>
  <c r="L6" i="159"/>
  <c r="K7" i="159"/>
  <c r="O7" i="159"/>
  <c r="I7" i="159"/>
  <c r="N7" i="159"/>
  <c r="H7" i="159"/>
  <c r="G7" i="159"/>
  <c r="F7" i="159"/>
  <c r="Q7" i="159" s="1"/>
  <c r="M7" i="159"/>
  <c r="P7" i="159"/>
  <c r="L7" i="159"/>
  <c r="J7" i="159"/>
  <c r="F91" i="159"/>
  <c r="F64" i="159"/>
  <c r="R64" i="159" s="1"/>
  <c r="O33" i="159"/>
  <c r="I33" i="159"/>
  <c r="L33" i="159"/>
  <c r="J33" i="159"/>
  <c r="P33" i="159"/>
  <c r="F33" i="159"/>
  <c r="M33" i="159"/>
  <c r="K33" i="159"/>
  <c r="H33" i="159"/>
  <c r="Q33" i="159" s="1"/>
  <c r="R33" i="159" s="1"/>
  <c r="G33" i="159"/>
  <c r="N33" i="159"/>
  <c r="G73" i="159"/>
  <c r="L73" i="159"/>
  <c r="L77" i="159" s="1"/>
  <c r="J73" i="159"/>
  <c r="I73" i="159"/>
  <c r="I77" i="159" s="1"/>
  <c r="F73" i="159"/>
  <c r="K73" i="159"/>
  <c r="K77" i="159" s="1"/>
  <c r="H73" i="159"/>
  <c r="K57" i="159"/>
  <c r="N57" i="159"/>
  <c r="G57" i="159"/>
  <c r="L57" i="159"/>
  <c r="O57" i="159"/>
  <c r="J57" i="159"/>
  <c r="I57" i="159"/>
  <c r="P57" i="159"/>
  <c r="F57" i="159"/>
  <c r="Q57" i="159" s="1"/>
  <c r="M57" i="159"/>
  <c r="H57" i="159"/>
  <c r="R57" i="159" s="1"/>
  <c r="D77" i="159"/>
  <c r="J26" i="159"/>
  <c r="I26" i="159"/>
  <c r="D37" i="159"/>
  <c r="O26" i="159"/>
  <c r="O37" i="159" s="1"/>
  <c r="F26" i="159"/>
  <c r="N26" i="159"/>
  <c r="P26" i="159"/>
  <c r="M26" i="159"/>
  <c r="K26" i="159"/>
  <c r="H26" i="159"/>
  <c r="F82" i="159"/>
  <c r="R82" i="159" s="1"/>
  <c r="F70" i="159"/>
  <c r="R4" i="159"/>
  <c r="L12" i="159"/>
  <c r="F12" i="159"/>
  <c r="R12" i="159" s="1"/>
  <c r="J12" i="159"/>
  <c r="I12" i="159"/>
  <c r="H12" i="159"/>
  <c r="N12" i="159"/>
  <c r="G12" i="159"/>
  <c r="M12" i="159"/>
  <c r="K12" i="159"/>
  <c r="O12" i="159" s="1"/>
  <c r="I50" i="159"/>
  <c r="J50" i="159"/>
  <c r="G50" i="159"/>
  <c r="K50" i="159"/>
  <c r="F50" i="159"/>
  <c r="M50" i="159" s="1"/>
  <c r="L50" i="159"/>
  <c r="H50" i="159"/>
  <c r="M9" i="159"/>
  <c r="G9" i="159"/>
  <c r="K9" i="159"/>
  <c r="P9" i="159"/>
  <c r="J9" i="159"/>
  <c r="O9" i="159"/>
  <c r="N9" i="159"/>
  <c r="I9" i="159"/>
  <c r="Q9" i="159" s="1"/>
  <c r="L9" i="159"/>
  <c r="H9" i="159"/>
  <c r="F9" i="159"/>
  <c r="K10" i="159"/>
  <c r="O10" i="159"/>
  <c r="I10" i="159"/>
  <c r="N10" i="159"/>
  <c r="H10" i="159"/>
  <c r="M10" i="159"/>
  <c r="L10" i="159"/>
  <c r="J10" i="159"/>
  <c r="G10" i="159"/>
  <c r="F10" i="159"/>
  <c r="P10" i="159"/>
  <c r="D94" i="159"/>
  <c r="F69" i="159"/>
  <c r="R69" i="159" s="1"/>
  <c r="L36" i="159"/>
  <c r="R36" i="159"/>
  <c r="F36" i="159"/>
  <c r="R80" i="159"/>
  <c r="D84" i="159"/>
  <c r="F80" i="159"/>
  <c r="F24" i="159"/>
  <c r="R24" i="159" s="1"/>
  <c r="L24" i="159"/>
  <c r="K32" i="159"/>
  <c r="L32" i="159"/>
  <c r="P32" i="159"/>
  <c r="I32" i="159"/>
  <c r="H32" i="159"/>
  <c r="R32" i="159" s="1"/>
  <c r="O32" i="159"/>
  <c r="F32" i="159"/>
  <c r="Q32" i="159" s="1"/>
  <c r="N32" i="159"/>
  <c r="M32" i="159"/>
  <c r="J32" i="159"/>
  <c r="G32" i="159"/>
  <c r="K54" i="159"/>
  <c r="M54" i="159"/>
  <c r="F54" i="159"/>
  <c r="Q54" i="159" s="1"/>
  <c r="J54" i="159"/>
  <c r="N54" i="159"/>
  <c r="I54" i="159"/>
  <c r="H54" i="159"/>
  <c r="O54" i="159"/>
  <c r="L54" i="159"/>
  <c r="R54" i="159" s="1"/>
  <c r="G54" i="159"/>
  <c r="P54" i="159"/>
  <c r="P71" i="159" s="1"/>
  <c r="P79" i="159" s="1"/>
  <c r="M62" i="159"/>
  <c r="G62" i="159"/>
  <c r="K62" i="159"/>
  <c r="P62" i="159"/>
  <c r="I62" i="159"/>
  <c r="L62" i="159"/>
  <c r="H62" i="159"/>
  <c r="F62" i="159"/>
  <c r="N62" i="159"/>
  <c r="J62" i="159"/>
  <c r="O62" i="159"/>
  <c r="O55" i="159"/>
  <c r="I55" i="159"/>
  <c r="M55" i="159"/>
  <c r="F55" i="159"/>
  <c r="K55" i="159"/>
  <c r="J55" i="159"/>
  <c r="G55" i="159"/>
  <c r="P55" i="159"/>
  <c r="L55" i="159"/>
  <c r="N55" i="159"/>
  <c r="H55" i="159"/>
  <c r="F81" i="159"/>
  <c r="R81" i="159" s="1"/>
  <c r="L44" i="159"/>
  <c r="L45" i="159" s="1"/>
  <c r="R44" i="159"/>
  <c r="M31" i="159"/>
  <c r="G31" i="159"/>
  <c r="G37" i="159" s="1"/>
  <c r="K31" i="159"/>
  <c r="N31" i="159"/>
  <c r="J31" i="159"/>
  <c r="I31" i="159"/>
  <c r="P31" i="159"/>
  <c r="H31" i="159"/>
  <c r="O31" i="159"/>
  <c r="L31" i="159"/>
  <c r="L37" i="159" s="1"/>
  <c r="F31" i="159"/>
  <c r="R42" i="159"/>
  <c r="I42" i="159"/>
  <c r="I45" i="159" s="1"/>
  <c r="D45" i="159"/>
  <c r="Q92" i="159"/>
  <c r="F63" i="159"/>
  <c r="N63" i="159"/>
  <c r="R63" i="159" s="1"/>
  <c r="D88" i="159"/>
  <c r="F77" i="159"/>
  <c r="R8" i="158"/>
  <c r="O14" i="158"/>
  <c r="I14" i="158"/>
  <c r="N14" i="158"/>
  <c r="H14" i="158"/>
  <c r="M14" i="158"/>
  <c r="G14" i="158"/>
  <c r="K14" i="158"/>
  <c r="P14" i="158"/>
  <c r="J14" i="158"/>
  <c r="L14" i="158"/>
  <c r="F14" i="158"/>
  <c r="Q14" i="158" s="1"/>
  <c r="M96" i="158"/>
  <c r="H96" i="158"/>
  <c r="R96" i="158" s="1"/>
  <c r="P62" i="158"/>
  <c r="J62" i="158"/>
  <c r="O62" i="158"/>
  <c r="I62" i="158"/>
  <c r="N62" i="158"/>
  <c r="H62" i="158"/>
  <c r="L62" i="158"/>
  <c r="F62" i="158"/>
  <c r="K62" i="158"/>
  <c r="G62" i="158"/>
  <c r="M62" i="158"/>
  <c r="L6" i="158"/>
  <c r="F6" i="158"/>
  <c r="K6" i="158"/>
  <c r="P6" i="158"/>
  <c r="J6" i="158"/>
  <c r="H6" i="158"/>
  <c r="N6" i="158"/>
  <c r="G6" i="158"/>
  <c r="Q6" i="158" s="1"/>
  <c r="M6" i="158"/>
  <c r="O6" i="158"/>
  <c r="I6" i="158"/>
  <c r="K13" i="158"/>
  <c r="P13" i="158"/>
  <c r="J13" i="158"/>
  <c r="O13" i="158"/>
  <c r="I13" i="158"/>
  <c r="G13" i="158"/>
  <c r="M13" i="158"/>
  <c r="H13" i="158"/>
  <c r="F13" i="158"/>
  <c r="L13" i="158"/>
  <c r="N13" i="158"/>
  <c r="J49" i="158"/>
  <c r="I49" i="158"/>
  <c r="H49" i="158"/>
  <c r="D71" i="158"/>
  <c r="L49" i="158"/>
  <c r="F49" i="158"/>
  <c r="K49" i="158"/>
  <c r="G49" i="158"/>
  <c r="I94" i="158"/>
  <c r="H94" i="158"/>
  <c r="M94" i="158"/>
  <c r="G94" i="158"/>
  <c r="K94" i="158"/>
  <c r="J94" i="158"/>
  <c r="F94" i="158"/>
  <c r="R94" i="158" s="1"/>
  <c r="L94" i="158"/>
  <c r="L70" i="158"/>
  <c r="F70" i="158"/>
  <c r="R70" i="158" s="1"/>
  <c r="L55" i="158"/>
  <c r="F55" i="158"/>
  <c r="K55" i="158"/>
  <c r="P55" i="158"/>
  <c r="J55" i="158"/>
  <c r="N55" i="158"/>
  <c r="H55" i="158"/>
  <c r="M55" i="158"/>
  <c r="Q55" i="158" s="1"/>
  <c r="I55" i="158"/>
  <c r="G55" i="158"/>
  <c r="O55" i="158"/>
  <c r="H90" i="158"/>
  <c r="P56" i="158"/>
  <c r="J56" i="158"/>
  <c r="O56" i="158"/>
  <c r="I56" i="158"/>
  <c r="N56" i="158"/>
  <c r="H56" i="158"/>
  <c r="L56" i="158"/>
  <c r="F56" i="158"/>
  <c r="M56" i="158"/>
  <c r="G56" i="158"/>
  <c r="K56" i="158"/>
  <c r="N5" i="158"/>
  <c r="H5" i="158"/>
  <c r="M5" i="158"/>
  <c r="G5" i="158"/>
  <c r="Q5" i="158" s="1"/>
  <c r="L5" i="158"/>
  <c r="F5" i="158"/>
  <c r="J5" i="158"/>
  <c r="P5" i="158"/>
  <c r="I5" i="158"/>
  <c r="O5" i="158"/>
  <c r="R5" i="158" s="1"/>
  <c r="K5" i="158"/>
  <c r="K95" i="158"/>
  <c r="P95" i="158"/>
  <c r="J95" i="158"/>
  <c r="O95" i="158"/>
  <c r="I95" i="158"/>
  <c r="M95" i="158"/>
  <c r="G95" i="158"/>
  <c r="R95" i="158" s="1"/>
  <c r="H95" i="158"/>
  <c r="N95" i="158"/>
  <c r="L95" i="158"/>
  <c r="F95" i="158"/>
  <c r="Q95" i="158" s="1"/>
  <c r="L15" i="158"/>
  <c r="F15" i="158"/>
  <c r="R15" i="158"/>
  <c r="F64" i="158"/>
  <c r="R64" i="158" s="1"/>
  <c r="L9" i="158"/>
  <c r="F9" i="158"/>
  <c r="K9" i="158"/>
  <c r="P9" i="158"/>
  <c r="J9" i="158"/>
  <c r="N9" i="158"/>
  <c r="H9" i="158"/>
  <c r="M9" i="158"/>
  <c r="Q9" i="158" s="1"/>
  <c r="G9" i="158"/>
  <c r="O9" i="158"/>
  <c r="I9" i="158"/>
  <c r="F24" i="158"/>
  <c r="L24" i="158" s="1"/>
  <c r="J73" i="158"/>
  <c r="I73" i="158"/>
  <c r="H73" i="158"/>
  <c r="H77" i="158" s="1"/>
  <c r="L73" i="158"/>
  <c r="F73" i="158"/>
  <c r="M73" i="158" s="1"/>
  <c r="G73" i="158"/>
  <c r="K73" i="158"/>
  <c r="D77" i="158"/>
  <c r="F72" i="158"/>
  <c r="F77" i="158" s="1"/>
  <c r="L33" i="158"/>
  <c r="F33" i="158"/>
  <c r="K33" i="158"/>
  <c r="P33" i="158"/>
  <c r="J33" i="158"/>
  <c r="N33" i="158"/>
  <c r="H33" i="158"/>
  <c r="I33" i="158"/>
  <c r="Q33" i="158" s="1"/>
  <c r="G33" i="158"/>
  <c r="M33" i="158"/>
  <c r="O33" i="158"/>
  <c r="L58" i="158"/>
  <c r="F58" i="158"/>
  <c r="K58" i="158"/>
  <c r="P58" i="158"/>
  <c r="J58" i="158"/>
  <c r="N58" i="158"/>
  <c r="H58" i="158"/>
  <c r="G58" i="158"/>
  <c r="O58" i="158"/>
  <c r="I58" i="158"/>
  <c r="M58" i="158"/>
  <c r="R16" i="158"/>
  <c r="F69" i="158"/>
  <c r="R69" i="158"/>
  <c r="N54" i="158"/>
  <c r="H54" i="158"/>
  <c r="M54" i="158"/>
  <c r="G54" i="158"/>
  <c r="L54" i="158"/>
  <c r="F54" i="158"/>
  <c r="P54" i="158"/>
  <c r="J54" i="158"/>
  <c r="I54" i="158"/>
  <c r="K54" i="158"/>
  <c r="O54" i="158"/>
  <c r="R43" i="158"/>
  <c r="F43" i="158"/>
  <c r="F45" i="158" s="1"/>
  <c r="I42" i="158"/>
  <c r="I45" i="158" s="1"/>
  <c r="D45" i="158"/>
  <c r="R42" i="158"/>
  <c r="P7" i="158"/>
  <c r="J7" i="158"/>
  <c r="O7" i="158"/>
  <c r="I7" i="158"/>
  <c r="N7" i="158"/>
  <c r="H7" i="158"/>
  <c r="F7" i="158"/>
  <c r="L7" i="158"/>
  <c r="K7" i="158"/>
  <c r="G7" i="158"/>
  <c r="Q7" i="158" s="1"/>
  <c r="M7" i="158"/>
  <c r="O31" i="158"/>
  <c r="I31" i="158"/>
  <c r="L31" i="158"/>
  <c r="J31" i="158"/>
  <c r="H31" i="158"/>
  <c r="P31" i="158"/>
  <c r="G31" i="158"/>
  <c r="K31" i="158"/>
  <c r="N31" i="158"/>
  <c r="M31" i="158"/>
  <c r="F31" i="158"/>
  <c r="Q31" i="158" s="1"/>
  <c r="M29" i="158"/>
  <c r="G29" i="158"/>
  <c r="Q29" i="158" s="1"/>
  <c r="L29" i="158"/>
  <c r="F29" i="158"/>
  <c r="R29" i="158" s="1"/>
  <c r="K29" i="158"/>
  <c r="I29" i="158"/>
  <c r="N29" i="158"/>
  <c r="J29" i="158"/>
  <c r="H29" i="158"/>
  <c r="P29" i="158"/>
  <c r="O29" i="158"/>
  <c r="J76" i="158"/>
  <c r="I76" i="158"/>
  <c r="H76" i="158"/>
  <c r="L76" i="158"/>
  <c r="F76" i="158"/>
  <c r="K76" i="158"/>
  <c r="G76" i="158"/>
  <c r="M76" i="158"/>
  <c r="R76" i="158" s="1"/>
  <c r="F82" i="158"/>
  <c r="R82" i="158" s="1"/>
  <c r="K27" i="158"/>
  <c r="P27" i="158"/>
  <c r="J27" i="158"/>
  <c r="O27" i="158"/>
  <c r="I27" i="158"/>
  <c r="M27" i="158"/>
  <c r="G27" i="158"/>
  <c r="F27" i="158"/>
  <c r="Q27" i="158" s="1"/>
  <c r="N27" i="158"/>
  <c r="L27" i="158"/>
  <c r="H27" i="158"/>
  <c r="I66" i="158"/>
  <c r="H66" i="158"/>
  <c r="G66" i="158"/>
  <c r="K66" i="158"/>
  <c r="L66" i="158"/>
  <c r="J66" i="158"/>
  <c r="F66" i="158"/>
  <c r="M66" i="158" s="1"/>
  <c r="F61" i="158"/>
  <c r="R61" i="158" s="1"/>
  <c r="F83" i="158"/>
  <c r="R83" i="158" s="1"/>
  <c r="L44" i="158"/>
  <c r="L45" i="158" s="1"/>
  <c r="R44" i="158"/>
  <c r="H75" i="158"/>
  <c r="G75" i="158"/>
  <c r="L75" i="158"/>
  <c r="M75" i="158" s="1"/>
  <c r="F75" i="158"/>
  <c r="R75" i="158" s="1"/>
  <c r="J75" i="158"/>
  <c r="K75" i="158"/>
  <c r="I75" i="158"/>
  <c r="F11" i="158"/>
  <c r="R11" i="158" s="1"/>
  <c r="N57" i="158"/>
  <c r="H57" i="158"/>
  <c r="M57" i="158"/>
  <c r="G57" i="158"/>
  <c r="Q57" i="158" s="1"/>
  <c r="L57" i="158"/>
  <c r="F57" i="158"/>
  <c r="P57" i="158"/>
  <c r="J57" i="158"/>
  <c r="O57" i="158"/>
  <c r="K57" i="158"/>
  <c r="I57" i="158"/>
  <c r="R81" i="158"/>
  <c r="F81" i="158"/>
  <c r="L74" i="158"/>
  <c r="F74" i="158"/>
  <c r="K74" i="158"/>
  <c r="J74" i="158"/>
  <c r="H74" i="158"/>
  <c r="I74" i="158"/>
  <c r="G74" i="158"/>
  <c r="M74" i="158" s="1"/>
  <c r="J52" i="158"/>
  <c r="I52" i="158"/>
  <c r="H52" i="158"/>
  <c r="L52" i="158"/>
  <c r="F52" i="158"/>
  <c r="K52" i="158"/>
  <c r="G52" i="158"/>
  <c r="F63" i="158"/>
  <c r="H78" i="158"/>
  <c r="K30" i="158"/>
  <c r="P30" i="158"/>
  <c r="J30" i="158"/>
  <c r="O30" i="158"/>
  <c r="I30" i="158"/>
  <c r="G30" i="158"/>
  <c r="F30" i="158"/>
  <c r="Q30" i="158" s="1"/>
  <c r="L30" i="158"/>
  <c r="N30" i="158"/>
  <c r="M30" i="158"/>
  <c r="H30" i="158"/>
  <c r="D88" i="158"/>
  <c r="F89" i="158"/>
  <c r="G65" i="158"/>
  <c r="L65" i="158"/>
  <c r="F65" i="158"/>
  <c r="M65" i="158" s="1"/>
  <c r="K65" i="158"/>
  <c r="I65" i="158"/>
  <c r="H65" i="158"/>
  <c r="J65" i="158"/>
  <c r="F91" i="158"/>
  <c r="L91" i="158" s="1"/>
  <c r="R91" i="158" s="1"/>
  <c r="L50" i="158"/>
  <c r="F50" i="158"/>
  <c r="K50" i="158"/>
  <c r="J50" i="158"/>
  <c r="H50" i="158"/>
  <c r="I50" i="158"/>
  <c r="G50" i="158"/>
  <c r="Q10" i="158"/>
  <c r="R10" i="158" s="1"/>
  <c r="F36" i="158"/>
  <c r="Q28" i="158"/>
  <c r="R28" i="158" s="1"/>
  <c r="M17" i="158"/>
  <c r="G17" i="158"/>
  <c r="L17" i="158"/>
  <c r="F17" i="158"/>
  <c r="K17" i="158"/>
  <c r="I17" i="158"/>
  <c r="O17" i="158"/>
  <c r="H17" i="158"/>
  <c r="N17" i="158"/>
  <c r="J17" i="158"/>
  <c r="P17" i="158"/>
  <c r="D37" i="158"/>
  <c r="M26" i="158"/>
  <c r="K26" i="158"/>
  <c r="J26" i="158"/>
  <c r="O26" i="158"/>
  <c r="O37" i="158" s="1"/>
  <c r="H26" i="158"/>
  <c r="F26" i="158"/>
  <c r="P26" i="158"/>
  <c r="N26" i="158"/>
  <c r="I26" i="158"/>
  <c r="J46" i="158"/>
  <c r="J47" i="158" s="1"/>
  <c r="F46" i="158"/>
  <c r="F47" i="158" s="1"/>
  <c r="D47" i="158"/>
  <c r="N46" i="158"/>
  <c r="N47" i="158" s="1"/>
  <c r="F80" i="158"/>
  <c r="R80" i="158"/>
  <c r="D84" i="158"/>
  <c r="P59" i="158"/>
  <c r="J59" i="158"/>
  <c r="O59" i="158"/>
  <c r="I59" i="158"/>
  <c r="N59" i="158"/>
  <c r="H59" i="158"/>
  <c r="L59" i="158"/>
  <c r="F59" i="158"/>
  <c r="Q59" i="158" s="1"/>
  <c r="K59" i="158"/>
  <c r="G59" i="158"/>
  <c r="M59" i="158"/>
  <c r="L3" i="158"/>
  <c r="F3" i="158"/>
  <c r="K3" i="158"/>
  <c r="K25" i="158" s="1"/>
  <c r="D25" i="158"/>
  <c r="P3" i="158"/>
  <c r="J3" i="158"/>
  <c r="J25" i="158" s="1"/>
  <c r="N3" i="158"/>
  <c r="H3" i="158"/>
  <c r="H25" i="158" s="1"/>
  <c r="G3" i="158"/>
  <c r="M3" i="158"/>
  <c r="O3" i="158"/>
  <c r="I3" i="158"/>
  <c r="K12" i="158"/>
  <c r="J12" i="158"/>
  <c r="I12" i="158"/>
  <c r="G12" i="158"/>
  <c r="M12" i="158"/>
  <c r="L12" i="158"/>
  <c r="R12" i="158" s="1"/>
  <c r="F12" i="158"/>
  <c r="O12" i="158" s="1"/>
  <c r="N12" i="158"/>
  <c r="H12" i="158"/>
  <c r="N32" i="158"/>
  <c r="H32" i="158"/>
  <c r="M32" i="158"/>
  <c r="G32" i="158"/>
  <c r="L32" i="158"/>
  <c r="F32" i="158"/>
  <c r="Q32" i="158" s="1"/>
  <c r="P32" i="158"/>
  <c r="J32" i="158"/>
  <c r="K32" i="158"/>
  <c r="I32" i="158"/>
  <c r="O32" i="158"/>
  <c r="Q92" i="158"/>
  <c r="R68" i="158"/>
  <c r="H68" i="158"/>
  <c r="L53" i="158"/>
  <c r="F53" i="158"/>
  <c r="K53" i="158"/>
  <c r="J53" i="158"/>
  <c r="H53" i="158"/>
  <c r="G53" i="158"/>
  <c r="I53" i="158"/>
  <c r="M53" i="158" s="1"/>
  <c r="K67" i="158"/>
  <c r="J67" i="158"/>
  <c r="I67" i="158"/>
  <c r="G67" i="158"/>
  <c r="F67" i="158"/>
  <c r="L67" i="158"/>
  <c r="H67" i="158"/>
  <c r="R31" i="157"/>
  <c r="R28" i="157"/>
  <c r="R8" i="157"/>
  <c r="R29" i="157"/>
  <c r="R12" i="157"/>
  <c r="R54" i="157"/>
  <c r="H50" i="157"/>
  <c r="K50" i="157"/>
  <c r="I50" i="157"/>
  <c r="F50" i="157"/>
  <c r="M50" i="157" s="1"/>
  <c r="L50" i="157"/>
  <c r="R50" i="157" s="1"/>
  <c r="J50" i="157"/>
  <c r="G50" i="157"/>
  <c r="L13" i="157"/>
  <c r="F13" i="157"/>
  <c r="O13" i="157"/>
  <c r="I13" i="157"/>
  <c r="J13" i="157"/>
  <c r="H13" i="157"/>
  <c r="K13" i="157"/>
  <c r="P13" i="157"/>
  <c r="G13" i="157"/>
  <c r="N13" i="157"/>
  <c r="M13" i="157"/>
  <c r="K66" i="157"/>
  <c r="J66" i="157"/>
  <c r="I66" i="157"/>
  <c r="F66" i="157"/>
  <c r="L66" i="157"/>
  <c r="H66" i="157"/>
  <c r="G66" i="157"/>
  <c r="N16" i="157"/>
  <c r="J16" i="157"/>
  <c r="M16" i="157"/>
  <c r="G16" i="157"/>
  <c r="O16" i="157"/>
  <c r="L16" i="157"/>
  <c r="P16" i="157"/>
  <c r="K16" i="157"/>
  <c r="F16" i="157"/>
  <c r="I16" i="157"/>
  <c r="H16" i="157"/>
  <c r="L5" i="157"/>
  <c r="F5" i="157"/>
  <c r="Q5" i="157" s="1"/>
  <c r="M5" i="157"/>
  <c r="K5" i="157"/>
  <c r="J5" i="157"/>
  <c r="G5" i="157"/>
  <c r="P5" i="157"/>
  <c r="I5" i="157"/>
  <c r="O5" i="157"/>
  <c r="H5" i="157"/>
  <c r="N5" i="157"/>
  <c r="P57" i="157"/>
  <c r="J57" i="157"/>
  <c r="O57" i="157"/>
  <c r="H57" i="157"/>
  <c r="I57" i="157"/>
  <c r="M57" i="157"/>
  <c r="L57" i="157"/>
  <c r="N57" i="157"/>
  <c r="N71" i="157" s="1"/>
  <c r="N79" i="157" s="1"/>
  <c r="K57" i="157"/>
  <c r="G57" i="157"/>
  <c r="F57" i="157"/>
  <c r="K95" i="157"/>
  <c r="M95" i="157"/>
  <c r="G95" i="157"/>
  <c r="I95" i="157"/>
  <c r="O95" i="157"/>
  <c r="J95" i="157"/>
  <c r="H95" i="157"/>
  <c r="F95" i="157"/>
  <c r="P95" i="157"/>
  <c r="N95" i="157"/>
  <c r="L95" i="157"/>
  <c r="F64" i="157"/>
  <c r="R64" i="157" s="1"/>
  <c r="H68" i="157"/>
  <c r="R68" i="157" s="1"/>
  <c r="D88" i="157"/>
  <c r="F89" i="157"/>
  <c r="L89" i="157" s="1"/>
  <c r="R74" i="157"/>
  <c r="R65" i="157"/>
  <c r="N58" i="157"/>
  <c r="H58" i="157"/>
  <c r="P58" i="157"/>
  <c r="I58" i="157"/>
  <c r="L58" i="157"/>
  <c r="G58" i="157"/>
  <c r="K58" i="157"/>
  <c r="J58" i="157"/>
  <c r="F58" i="157"/>
  <c r="O58" i="157"/>
  <c r="M58" i="157"/>
  <c r="R96" i="157"/>
  <c r="R72" i="157"/>
  <c r="D77" i="157"/>
  <c r="F72" i="157"/>
  <c r="H90" i="157"/>
  <c r="M90" i="157" s="1"/>
  <c r="I37" i="157"/>
  <c r="F83" i="157"/>
  <c r="R83" i="157" s="1"/>
  <c r="L62" i="157"/>
  <c r="F62" i="157"/>
  <c r="M62" i="157"/>
  <c r="O62" i="157"/>
  <c r="G62" i="157"/>
  <c r="J62" i="157"/>
  <c r="P62" i="157"/>
  <c r="H62" i="157"/>
  <c r="N62" i="157"/>
  <c r="K62" i="157"/>
  <c r="I62" i="157"/>
  <c r="P14" i="157"/>
  <c r="J14" i="157"/>
  <c r="M14" i="157"/>
  <c r="G14" i="157"/>
  <c r="N14" i="157"/>
  <c r="L14" i="157"/>
  <c r="O14" i="157"/>
  <c r="F14" i="157"/>
  <c r="K14" i="157"/>
  <c r="I14" i="157"/>
  <c r="H14" i="157"/>
  <c r="N4" i="157"/>
  <c r="H4" i="157"/>
  <c r="L4" i="157"/>
  <c r="K4" i="157"/>
  <c r="M4" i="157"/>
  <c r="J4" i="157"/>
  <c r="F4" i="157"/>
  <c r="P4" i="157"/>
  <c r="I4" i="157"/>
  <c r="O4" i="157"/>
  <c r="G4" i="157"/>
  <c r="F61" i="157"/>
  <c r="R61" i="157" s="1"/>
  <c r="K10" i="157"/>
  <c r="N10" i="157"/>
  <c r="H10" i="157"/>
  <c r="L10" i="157"/>
  <c r="J10" i="157"/>
  <c r="I10" i="157"/>
  <c r="M10" i="157"/>
  <c r="P10" i="157"/>
  <c r="G10" i="157"/>
  <c r="O10" i="157"/>
  <c r="F10" i="157"/>
  <c r="Q10" i="157" s="1"/>
  <c r="H78" i="157"/>
  <c r="N78" i="157"/>
  <c r="R78" i="157"/>
  <c r="J76" i="157"/>
  <c r="L76" i="157"/>
  <c r="F76" i="157"/>
  <c r="R76" i="157" s="1"/>
  <c r="I76" i="157"/>
  <c r="H76" i="157"/>
  <c r="M76" i="157" s="1"/>
  <c r="G76" i="157"/>
  <c r="K76" i="157"/>
  <c r="Q92" i="157"/>
  <c r="L92" i="157" s="1"/>
  <c r="R92" i="157" s="1"/>
  <c r="R9" i="157"/>
  <c r="P27" i="157"/>
  <c r="J27" i="157"/>
  <c r="J37" i="157" s="1"/>
  <c r="I27" i="157"/>
  <c r="M27" i="157"/>
  <c r="F27" i="157"/>
  <c r="K27" i="157"/>
  <c r="H27" i="157"/>
  <c r="L27" i="157"/>
  <c r="L37" i="157" s="1"/>
  <c r="G27" i="157"/>
  <c r="G37" i="157" s="1"/>
  <c r="O27" i="157"/>
  <c r="O37" i="157" s="1"/>
  <c r="N27" i="157"/>
  <c r="M37" i="157"/>
  <c r="F84" i="157"/>
  <c r="R84" i="157" s="1"/>
  <c r="N33" i="157"/>
  <c r="H33" i="157"/>
  <c r="P33" i="157"/>
  <c r="P37" i="157" s="1"/>
  <c r="I33" i="157"/>
  <c r="J33" i="157"/>
  <c r="Q33" i="157" s="1"/>
  <c r="M33" i="157"/>
  <c r="F33" i="157"/>
  <c r="O33" i="157"/>
  <c r="L33" i="157"/>
  <c r="K33" i="157"/>
  <c r="K37" i="157" s="1"/>
  <c r="G33" i="157"/>
  <c r="L52" i="157"/>
  <c r="F52" i="157"/>
  <c r="M52" i="157" s="1"/>
  <c r="J52" i="157"/>
  <c r="G52" i="157"/>
  <c r="R52" i="157" s="1"/>
  <c r="I52" i="157"/>
  <c r="H52" i="157"/>
  <c r="K52" i="157"/>
  <c r="L56" i="157"/>
  <c r="F56" i="157"/>
  <c r="Q56" i="157" s="1"/>
  <c r="O56" i="157"/>
  <c r="O71" i="157" s="1"/>
  <c r="H56" i="157"/>
  <c r="N56" i="157"/>
  <c r="J56" i="157"/>
  <c r="M56" i="157"/>
  <c r="K56" i="157"/>
  <c r="I56" i="157"/>
  <c r="G56" i="157"/>
  <c r="P56" i="157"/>
  <c r="P71" i="157" s="1"/>
  <c r="P79" i="157" s="1"/>
  <c r="R51" i="157"/>
  <c r="P3" i="157"/>
  <c r="J3" i="157"/>
  <c r="L3" i="157"/>
  <c r="K3" i="157"/>
  <c r="D25" i="157"/>
  <c r="F3" i="157"/>
  <c r="I3" i="157"/>
  <c r="M3" i="157"/>
  <c r="O3" i="157"/>
  <c r="H3" i="157"/>
  <c r="H25" i="157" s="1"/>
  <c r="H48" i="157" s="1"/>
  <c r="N3" i="157"/>
  <c r="G3" i="157"/>
  <c r="F63" i="157"/>
  <c r="N63" i="157" s="1"/>
  <c r="R63" i="157" s="1"/>
  <c r="D45" i="157"/>
  <c r="I42" i="157"/>
  <c r="I45" i="157" s="1"/>
  <c r="F91" i="157"/>
  <c r="L91" i="157" s="1"/>
  <c r="D94" i="157"/>
  <c r="Q32" i="157"/>
  <c r="R32" i="157" s="1"/>
  <c r="R75" i="157"/>
  <c r="Q55" i="157"/>
  <c r="R55" i="157" s="1"/>
  <c r="H37" i="157"/>
  <c r="N37" i="157"/>
  <c r="F43" i="157"/>
  <c r="F45" i="157" s="1"/>
  <c r="H53" i="157"/>
  <c r="J53" i="157"/>
  <c r="I53" i="157"/>
  <c r="L53" i="157"/>
  <c r="K53" i="157"/>
  <c r="G53" i="157"/>
  <c r="M53" i="157" s="1"/>
  <c r="F53" i="157"/>
  <c r="R26" i="157"/>
  <c r="J73" i="157"/>
  <c r="J77" i="157" s="1"/>
  <c r="L73" i="157"/>
  <c r="L77" i="157" s="1"/>
  <c r="F73" i="157"/>
  <c r="M73" i="157" s="1"/>
  <c r="M77" i="157" s="1"/>
  <c r="H73" i="157"/>
  <c r="G73" i="157"/>
  <c r="G77" i="157" s="1"/>
  <c r="K73" i="157"/>
  <c r="K77" i="157" s="1"/>
  <c r="I73" i="157"/>
  <c r="I77" i="157" s="1"/>
  <c r="F36" i="157"/>
  <c r="L36" i="157"/>
  <c r="R36" i="157" s="1"/>
  <c r="R7" i="157"/>
  <c r="L15" i="157"/>
  <c r="R15" i="157" s="1"/>
  <c r="F15" i="157"/>
  <c r="F70" i="157"/>
  <c r="L70" i="157" s="1"/>
  <c r="R70" i="157" s="1"/>
  <c r="D71" i="157"/>
  <c r="L49" i="157"/>
  <c r="F49" i="157"/>
  <c r="G49" i="157"/>
  <c r="J49" i="157"/>
  <c r="K49" i="157"/>
  <c r="K71" i="157" s="1"/>
  <c r="I49" i="157"/>
  <c r="H49" i="157"/>
  <c r="J46" i="157"/>
  <c r="J47" i="157" s="1"/>
  <c r="D47" i="157"/>
  <c r="N46" i="157"/>
  <c r="N47" i="157" s="1"/>
  <c r="F46" i="157"/>
  <c r="F47" i="157" s="1"/>
  <c r="R67" i="157"/>
  <c r="L44" i="157"/>
  <c r="L45" i="157" s="1"/>
  <c r="L17" i="157"/>
  <c r="F17" i="157"/>
  <c r="J17" i="157"/>
  <c r="N17" i="157"/>
  <c r="G17" i="157"/>
  <c r="K17" i="157"/>
  <c r="I17" i="157"/>
  <c r="M17" i="157"/>
  <c r="H17" i="157"/>
  <c r="P17" i="157"/>
  <c r="O17" i="157"/>
  <c r="Q6" i="157"/>
  <c r="R6" i="157" s="1"/>
  <c r="R27" i="156"/>
  <c r="R56" i="156"/>
  <c r="R13" i="156"/>
  <c r="M16" i="156"/>
  <c r="G16" i="156"/>
  <c r="Q16" i="156" s="1"/>
  <c r="O16" i="156"/>
  <c r="I16" i="156"/>
  <c r="L16" i="156"/>
  <c r="F16" i="156"/>
  <c r="K16" i="156"/>
  <c r="P16" i="156"/>
  <c r="J16" i="156"/>
  <c r="N16" i="156"/>
  <c r="H16" i="156"/>
  <c r="F91" i="156"/>
  <c r="L91" i="156" s="1"/>
  <c r="R91" i="156" s="1"/>
  <c r="I77" i="156"/>
  <c r="P59" i="156"/>
  <c r="J59" i="156"/>
  <c r="O59" i="156"/>
  <c r="I59" i="156"/>
  <c r="N59" i="156"/>
  <c r="H59" i="156"/>
  <c r="M59" i="156"/>
  <c r="G59" i="156"/>
  <c r="L59" i="156"/>
  <c r="F59" i="156"/>
  <c r="R59" i="156" s="1"/>
  <c r="Q59" i="156"/>
  <c r="K59" i="156"/>
  <c r="M14" i="156"/>
  <c r="G14" i="156"/>
  <c r="O14" i="156"/>
  <c r="I14" i="156"/>
  <c r="L14" i="156"/>
  <c r="F14" i="156"/>
  <c r="Q14" i="156" s="1"/>
  <c r="K14" i="156"/>
  <c r="P14" i="156"/>
  <c r="J14" i="156"/>
  <c r="N14" i="156"/>
  <c r="H14" i="156"/>
  <c r="H75" i="156"/>
  <c r="G75" i="156"/>
  <c r="M75" i="156" s="1"/>
  <c r="L75" i="156"/>
  <c r="F75" i="156"/>
  <c r="K75" i="156"/>
  <c r="J75" i="156"/>
  <c r="I75" i="156"/>
  <c r="R68" i="156"/>
  <c r="H68" i="156"/>
  <c r="L53" i="156"/>
  <c r="F53" i="156"/>
  <c r="K53" i="156"/>
  <c r="J53" i="156"/>
  <c r="I53" i="156"/>
  <c r="H53" i="156"/>
  <c r="G53" i="156"/>
  <c r="M53" i="156" s="1"/>
  <c r="K67" i="156"/>
  <c r="J67" i="156"/>
  <c r="I67" i="156"/>
  <c r="H67" i="156"/>
  <c r="G67" i="156"/>
  <c r="F67" i="156"/>
  <c r="L67" i="156"/>
  <c r="N7" i="156"/>
  <c r="N25" i="156" s="1"/>
  <c r="H7" i="156"/>
  <c r="M7" i="156"/>
  <c r="G7" i="156"/>
  <c r="L7" i="156"/>
  <c r="F7" i="156"/>
  <c r="R7" i="156" s="1"/>
  <c r="Q7" i="156"/>
  <c r="K7" i="156"/>
  <c r="O7" i="156"/>
  <c r="J7" i="156"/>
  <c r="I7" i="156"/>
  <c r="P7" i="156"/>
  <c r="Q3" i="156"/>
  <c r="R3" i="156" s="1"/>
  <c r="L5" i="156"/>
  <c r="F5" i="156"/>
  <c r="F25" i="156" s="1"/>
  <c r="K5" i="156"/>
  <c r="P5" i="156"/>
  <c r="J5" i="156"/>
  <c r="O5" i="156"/>
  <c r="I5" i="156"/>
  <c r="I25" i="156" s="1"/>
  <c r="I48" i="156" s="1"/>
  <c r="I2" i="156" s="1"/>
  <c r="G5" i="156"/>
  <c r="Q5" i="156" s="1"/>
  <c r="N5" i="156"/>
  <c r="M5" i="156"/>
  <c r="H5" i="156"/>
  <c r="R83" i="156"/>
  <c r="F83" i="156"/>
  <c r="F80" i="156"/>
  <c r="D84" i="156"/>
  <c r="R73" i="156"/>
  <c r="D94" i="156"/>
  <c r="R49" i="156"/>
  <c r="Q27" i="156"/>
  <c r="R76" i="156"/>
  <c r="N32" i="156"/>
  <c r="H32" i="156"/>
  <c r="M32" i="156"/>
  <c r="G32" i="156"/>
  <c r="L32" i="156"/>
  <c r="F32" i="156"/>
  <c r="R32" i="156" s="1"/>
  <c r="Q32" i="156"/>
  <c r="K32" i="156"/>
  <c r="P32" i="156"/>
  <c r="J32" i="156"/>
  <c r="O32" i="156"/>
  <c r="I32" i="156"/>
  <c r="K17" i="156"/>
  <c r="M17" i="156"/>
  <c r="G17" i="156"/>
  <c r="P17" i="156"/>
  <c r="J17" i="156"/>
  <c r="O17" i="156"/>
  <c r="I17" i="156"/>
  <c r="N17" i="156"/>
  <c r="H17" i="156"/>
  <c r="F17" i="156"/>
  <c r="L17" i="156"/>
  <c r="Q17" i="156" s="1"/>
  <c r="L36" i="156"/>
  <c r="R36" i="156" s="1"/>
  <c r="F36" i="156"/>
  <c r="L77" i="156"/>
  <c r="J77" i="156"/>
  <c r="R43" i="156"/>
  <c r="F43" i="156"/>
  <c r="F45" i="156" s="1"/>
  <c r="H51" i="156"/>
  <c r="H71" i="156" s="1"/>
  <c r="G51" i="156"/>
  <c r="L51" i="156"/>
  <c r="L71" i="156" s="1"/>
  <c r="F51" i="156"/>
  <c r="K51" i="156"/>
  <c r="J51" i="156"/>
  <c r="I51" i="156"/>
  <c r="M51" i="156" s="1"/>
  <c r="F70" i="156"/>
  <c r="L70" i="156" s="1"/>
  <c r="L55" i="156"/>
  <c r="F55" i="156"/>
  <c r="Q55" i="156" s="1"/>
  <c r="K55" i="156"/>
  <c r="P55" i="156"/>
  <c r="J55" i="156"/>
  <c r="O55" i="156"/>
  <c r="I55" i="156"/>
  <c r="N55" i="156"/>
  <c r="H55" i="156"/>
  <c r="M55" i="156"/>
  <c r="G55" i="156"/>
  <c r="H90" i="156"/>
  <c r="M90" i="156" s="1"/>
  <c r="R90" i="156" s="1"/>
  <c r="N4" i="156"/>
  <c r="H4" i="156"/>
  <c r="M4" i="156"/>
  <c r="M25" i="156" s="1"/>
  <c r="G4" i="156"/>
  <c r="L4" i="156"/>
  <c r="F4" i="156"/>
  <c r="K4" i="156"/>
  <c r="P4" i="156"/>
  <c r="P25" i="156" s="1"/>
  <c r="O4" i="156"/>
  <c r="O25" i="156" s="1"/>
  <c r="J4" i="156"/>
  <c r="J25" i="156" s="1"/>
  <c r="J48" i="156" s="1"/>
  <c r="J2" i="156" s="1"/>
  <c r="I4" i="156"/>
  <c r="R62" i="156"/>
  <c r="R6" i="156"/>
  <c r="R69" i="156"/>
  <c r="F69" i="156"/>
  <c r="F61" i="156"/>
  <c r="R61" i="156" s="1"/>
  <c r="L44" i="156"/>
  <c r="L45" i="156" s="1"/>
  <c r="R82" i="156"/>
  <c r="F82" i="156"/>
  <c r="F64" i="156"/>
  <c r="R64" i="156" s="1"/>
  <c r="F63" i="156"/>
  <c r="N63" i="156" s="1"/>
  <c r="R63" i="156" s="1"/>
  <c r="L50" i="156"/>
  <c r="F50" i="156"/>
  <c r="F71" i="156" s="1"/>
  <c r="K50" i="156"/>
  <c r="J50" i="156"/>
  <c r="J71" i="156" s="1"/>
  <c r="I50" i="156"/>
  <c r="I71" i="156" s="1"/>
  <c r="H50" i="156"/>
  <c r="G50" i="156"/>
  <c r="D87" i="149"/>
  <c r="F87" i="149" s="1"/>
  <c r="L15" i="156"/>
  <c r="R15" i="156"/>
  <c r="F15" i="156"/>
  <c r="F11" i="156"/>
  <c r="R11" i="156"/>
  <c r="G77" i="156"/>
  <c r="M31" i="156"/>
  <c r="G31" i="156"/>
  <c r="O31" i="156"/>
  <c r="I31" i="156"/>
  <c r="L31" i="156"/>
  <c r="F31" i="156"/>
  <c r="Q31" i="156" s="1"/>
  <c r="K31" i="156"/>
  <c r="P31" i="156"/>
  <c r="J31" i="156"/>
  <c r="N31" i="156"/>
  <c r="H31" i="156"/>
  <c r="I66" i="156"/>
  <c r="H66" i="156"/>
  <c r="G66" i="156"/>
  <c r="M66" i="156" s="1"/>
  <c r="L66" i="156"/>
  <c r="F66" i="156"/>
  <c r="K66" i="156"/>
  <c r="J66" i="156"/>
  <c r="N54" i="156"/>
  <c r="H54" i="156"/>
  <c r="M54" i="156"/>
  <c r="G54" i="156"/>
  <c r="L54" i="156"/>
  <c r="F54" i="156"/>
  <c r="K54" i="156"/>
  <c r="P54" i="156"/>
  <c r="J54" i="156"/>
  <c r="Q54" i="156" s="1"/>
  <c r="O54" i="156"/>
  <c r="O71" i="156" s="1"/>
  <c r="I54" i="156"/>
  <c r="H96" i="156"/>
  <c r="M96" i="156" s="1"/>
  <c r="R96" i="156" s="1"/>
  <c r="R72" i="156"/>
  <c r="D77" i="156"/>
  <c r="F72" i="156"/>
  <c r="L33" i="156"/>
  <c r="F33" i="156"/>
  <c r="K33" i="156"/>
  <c r="P33" i="156"/>
  <c r="J33" i="156"/>
  <c r="O33" i="156"/>
  <c r="I33" i="156"/>
  <c r="N33" i="156"/>
  <c r="H33" i="156"/>
  <c r="Q33" i="156" s="1"/>
  <c r="M33" i="156"/>
  <c r="G33" i="156"/>
  <c r="R33" i="156" s="1"/>
  <c r="L58" i="156"/>
  <c r="F58" i="156"/>
  <c r="R58" i="156" s="1"/>
  <c r="Q58" i="156"/>
  <c r="K58" i="156"/>
  <c r="P58" i="156"/>
  <c r="J58" i="156"/>
  <c r="O58" i="156"/>
  <c r="I58" i="156"/>
  <c r="N58" i="156"/>
  <c r="H58" i="156"/>
  <c r="G58" i="156"/>
  <c r="M58" i="156"/>
  <c r="R30" i="156"/>
  <c r="R9" i="156"/>
  <c r="Q9" i="156"/>
  <c r="D25" i="156"/>
  <c r="Q92" i="156"/>
  <c r="L92" i="156" s="1"/>
  <c r="R92" i="156" s="1"/>
  <c r="M28" i="156"/>
  <c r="M37" i="156" s="1"/>
  <c r="G28" i="156"/>
  <c r="G37" i="156" s="1"/>
  <c r="L28" i="156"/>
  <c r="L37" i="156" s="1"/>
  <c r="F28" i="156"/>
  <c r="K28" i="156"/>
  <c r="P28" i="156"/>
  <c r="P37" i="156" s="1"/>
  <c r="J28" i="156"/>
  <c r="J37" i="156" s="1"/>
  <c r="O28" i="156"/>
  <c r="O37" i="156" s="1"/>
  <c r="I28" i="156"/>
  <c r="I37" i="156" s="1"/>
  <c r="N28" i="156"/>
  <c r="H28" i="156"/>
  <c r="H37" i="156" s="1"/>
  <c r="G65" i="156"/>
  <c r="L65" i="156"/>
  <c r="F65" i="156"/>
  <c r="K65" i="156"/>
  <c r="J65" i="156"/>
  <c r="I65" i="156"/>
  <c r="M65" i="156" s="1"/>
  <c r="H65" i="156"/>
  <c r="N10" i="156"/>
  <c r="H10" i="156"/>
  <c r="M10" i="156"/>
  <c r="G10" i="156"/>
  <c r="L10" i="156"/>
  <c r="F10" i="156"/>
  <c r="K10" i="156"/>
  <c r="I10" i="156"/>
  <c r="P10" i="156"/>
  <c r="O10" i="156"/>
  <c r="J10" i="156"/>
  <c r="K29" i="156"/>
  <c r="P29" i="156"/>
  <c r="J29" i="156"/>
  <c r="O29" i="156"/>
  <c r="I29" i="156"/>
  <c r="N29" i="156"/>
  <c r="N37" i="156" s="1"/>
  <c r="H29" i="156"/>
  <c r="M29" i="156"/>
  <c r="G29" i="156"/>
  <c r="L29" i="156"/>
  <c r="F29" i="156"/>
  <c r="L8" i="156"/>
  <c r="F8" i="156"/>
  <c r="Q8" i="156" s="1"/>
  <c r="K8" i="156"/>
  <c r="P8" i="156"/>
  <c r="J8" i="156"/>
  <c r="O8" i="156"/>
  <c r="I8" i="156"/>
  <c r="N8" i="156"/>
  <c r="M8" i="156"/>
  <c r="H8" i="156"/>
  <c r="G8" i="156"/>
  <c r="R8" i="156" s="1"/>
  <c r="M73" i="156"/>
  <c r="D95" i="156"/>
  <c r="D88" i="156"/>
  <c r="F89" i="156"/>
  <c r="L89" i="156" s="1"/>
  <c r="N57" i="156"/>
  <c r="H57" i="156"/>
  <c r="M57" i="156"/>
  <c r="G57" i="156"/>
  <c r="G71" i="156" s="1"/>
  <c r="L57" i="156"/>
  <c r="F57" i="156"/>
  <c r="Q57" i="156" s="1"/>
  <c r="R57" i="156" s="1"/>
  <c r="K57" i="156"/>
  <c r="P57" i="156"/>
  <c r="J57" i="156"/>
  <c r="I57" i="156"/>
  <c r="O57" i="156"/>
  <c r="J46" i="156"/>
  <c r="J47" i="156" s="1"/>
  <c r="F46" i="156"/>
  <c r="F47" i="156" s="1"/>
  <c r="D47" i="156"/>
  <c r="R46" i="156"/>
  <c r="N46" i="156"/>
  <c r="N47" i="156" s="1"/>
  <c r="R81" i="156"/>
  <c r="F81" i="156"/>
  <c r="I42" i="156"/>
  <c r="I45" i="156" s="1"/>
  <c r="D45" i="156"/>
  <c r="R42" i="156"/>
  <c r="L74" i="156"/>
  <c r="F74" i="156"/>
  <c r="K74" i="156"/>
  <c r="K77" i="156" s="1"/>
  <c r="J74" i="156"/>
  <c r="I74" i="156"/>
  <c r="M74" i="156" s="1"/>
  <c r="R74" i="156" s="1"/>
  <c r="H74" i="156"/>
  <c r="H77" i="156" s="1"/>
  <c r="G74" i="156"/>
  <c r="M49" i="156"/>
  <c r="R26" i="156"/>
  <c r="O12" i="156"/>
  <c r="R12" i="156" s="1"/>
  <c r="R76" i="155"/>
  <c r="R6" i="155"/>
  <c r="L25" i="155"/>
  <c r="R32" i="155"/>
  <c r="R9" i="155"/>
  <c r="K95" i="155"/>
  <c r="P95" i="155"/>
  <c r="J95" i="155"/>
  <c r="O95" i="155"/>
  <c r="I95" i="155"/>
  <c r="N95" i="155"/>
  <c r="H95" i="155"/>
  <c r="M95" i="155"/>
  <c r="G95" i="155"/>
  <c r="L95" i="155"/>
  <c r="F95" i="155"/>
  <c r="Q95" i="155" s="1"/>
  <c r="N28" i="155"/>
  <c r="N37" i="155" s="1"/>
  <c r="H28" i="155"/>
  <c r="P28" i="155"/>
  <c r="J28" i="155"/>
  <c r="M28" i="155"/>
  <c r="M37" i="155" s="1"/>
  <c r="G28" i="155"/>
  <c r="Q28" i="155" s="1"/>
  <c r="L28" i="155"/>
  <c r="F28" i="155"/>
  <c r="K28" i="155"/>
  <c r="K37" i="155" s="1"/>
  <c r="O28" i="155"/>
  <c r="I28" i="155"/>
  <c r="I37" i="155" s="1"/>
  <c r="I94" i="155"/>
  <c r="H94" i="155"/>
  <c r="G94" i="155"/>
  <c r="L94" i="155"/>
  <c r="F94" i="155"/>
  <c r="K94" i="155"/>
  <c r="J94" i="155"/>
  <c r="N63" i="155"/>
  <c r="F63" i="155"/>
  <c r="R63" i="155" s="1"/>
  <c r="G65" i="155"/>
  <c r="L65" i="155"/>
  <c r="F65" i="155"/>
  <c r="M65" i="155" s="1"/>
  <c r="K65" i="155"/>
  <c r="J65" i="155"/>
  <c r="I65" i="155"/>
  <c r="H65" i="155"/>
  <c r="F91" i="155"/>
  <c r="L50" i="155"/>
  <c r="F50" i="155"/>
  <c r="K50" i="155"/>
  <c r="J50" i="155"/>
  <c r="I50" i="155"/>
  <c r="H50" i="155"/>
  <c r="G50" i="155"/>
  <c r="H37" i="155"/>
  <c r="Q26" i="155"/>
  <c r="R12" i="155"/>
  <c r="Q6" i="155"/>
  <c r="R69" i="155"/>
  <c r="F69" i="155"/>
  <c r="M5" i="155"/>
  <c r="G5" i="155"/>
  <c r="O5" i="155"/>
  <c r="O25" i="155" s="1"/>
  <c r="O48" i="155" s="1"/>
  <c r="I5" i="155"/>
  <c r="L5" i="155"/>
  <c r="F5" i="155"/>
  <c r="K5" i="155"/>
  <c r="K25" i="155" s="1"/>
  <c r="K48" i="155" s="1"/>
  <c r="K2" i="155" s="1"/>
  <c r="K97" i="155" s="1"/>
  <c r="P5" i="155"/>
  <c r="J5" i="155"/>
  <c r="N5" i="155"/>
  <c r="N25" i="155" s="1"/>
  <c r="H5" i="155"/>
  <c r="Q5" i="155" s="1"/>
  <c r="P56" i="155"/>
  <c r="J56" i="155"/>
  <c r="O56" i="155"/>
  <c r="I56" i="155"/>
  <c r="N56" i="155"/>
  <c r="H56" i="155"/>
  <c r="M56" i="155"/>
  <c r="G56" i="155"/>
  <c r="L56" i="155"/>
  <c r="F56" i="155"/>
  <c r="Q56" i="155" s="1"/>
  <c r="K56" i="155"/>
  <c r="H25" i="155"/>
  <c r="H75" i="155"/>
  <c r="G75" i="155"/>
  <c r="L75" i="155"/>
  <c r="F75" i="155"/>
  <c r="M75" i="155" s="1"/>
  <c r="K75" i="155"/>
  <c r="J75" i="155"/>
  <c r="I75" i="155"/>
  <c r="H68" i="155"/>
  <c r="R68" i="155" s="1"/>
  <c r="L53" i="155"/>
  <c r="F53" i="155"/>
  <c r="R53" i="155" s="1"/>
  <c r="K53" i="155"/>
  <c r="J53" i="155"/>
  <c r="I53" i="155"/>
  <c r="H53" i="155"/>
  <c r="G53" i="155"/>
  <c r="M53" i="155" s="1"/>
  <c r="K67" i="155"/>
  <c r="J67" i="155"/>
  <c r="I67" i="155"/>
  <c r="H67" i="155"/>
  <c r="M67" i="155"/>
  <c r="R67" i="155" s="1"/>
  <c r="G67" i="155"/>
  <c r="L67" i="155"/>
  <c r="F67" i="155"/>
  <c r="R30" i="155"/>
  <c r="O37" i="155"/>
  <c r="Q9" i="155"/>
  <c r="Q27" i="155"/>
  <c r="R27" i="155" s="1"/>
  <c r="M73" i="155"/>
  <c r="R43" i="155"/>
  <c r="F43" i="155"/>
  <c r="F45" i="155" s="1"/>
  <c r="F70" i="155"/>
  <c r="L70" i="155" s="1"/>
  <c r="H90" i="155"/>
  <c r="M90" i="155" s="1"/>
  <c r="R90" i="155" s="1"/>
  <c r="Q62" i="155"/>
  <c r="R62" i="155" s="1"/>
  <c r="R17" i="155"/>
  <c r="M76" i="155"/>
  <c r="P59" i="155"/>
  <c r="J59" i="155"/>
  <c r="O59" i="155"/>
  <c r="I59" i="155"/>
  <c r="N59" i="155"/>
  <c r="H59" i="155"/>
  <c r="M59" i="155"/>
  <c r="G59" i="155"/>
  <c r="L59" i="155"/>
  <c r="F59" i="155"/>
  <c r="K59" i="155"/>
  <c r="R11" i="155"/>
  <c r="F11" i="155"/>
  <c r="N31" i="155"/>
  <c r="H31" i="155"/>
  <c r="P31" i="155"/>
  <c r="M31" i="155"/>
  <c r="G31" i="155"/>
  <c r="G37" i="155" s="1"/>
  <c r="L31" i="155"/>
  <c r="F31" i="155"/>
  <c r="K31" i="155"/>
  <c r="J31" i="155"/>
  <c r="J37" i="155" s="1"/>
  <c r="O31" i="155"/>
  <c r="I31" i="155"/>
  <c r="N16" i="155"/>
  <c r="H16" i="155"/>
  <c r="P16" i="155"/>
  <c r="J16" i="155"/>
  <c r="M16" i="155"/>
  <c r="G16" i="155"/>
  <c r="L16" i="155"/>
  <c r="F16" i="155"/>
  <c r="Q16" i="155" s="1"/>
  <c r="K16" i="155"/>
  <c r="O16" i="155"/>
  <c r="I16" i="155"/>
  <c r="R4" i="155"/>
  <c r="I66" i="155"/>
  <c r="H66" i="155"/>
  <c r="G66" i="155"/>
  <c r="L66" i="155"/>
  <c r="F66" i="155"/>
  <c r="K66" i="155"/>
  <c r="J66" i="155"/>
  <c r="N54" i="155"/>
  <c r="H54" i="155"/>
  <c r="M54" i="155"/>
  <c r="G54" i="155"/>
  <c r="L54" i="155"/>
  <c r="F54" i="155"/>
  <c r="K54" i="155"/>
  <c r="P54" i="155"/>
  <c r="P71" i="155" s="1"/>
  <c r="P79" i="155" s="1"/>
  <c r="J54" i="155"/>
  <c r="O54" i="155"/>
  <c r="I54" i="155"/>
  <c r="H96" i="155"/>
  <c r="R72" i="155"/>
  <c r="D77" i="155"/>
  <c r="F72" i="155"/>
  <c r="L33" i="155"/>
  <c r="F33" i="155"/>
  <c r="Q33" i="155" s="1"/>
  <c r="K33" i="155"/>
  <c r="P33" i="155"/>
  <c r="J33" i="155"/>
  <c r="O33" i="155"/>
  <c r="I33" i="155"/>
  <c r="N33" i="155"/>
  <c r="H33" i="155"/>
  <c r="M33" i="155"/>
  <c r="G33" i="155"/>
  <c r="L58" i="155"/>
  <c r="F58" i="155"/>
  <c r="Q58" i="155" s="1"/>
  <c r="K58" i="155"/>
  <c r="P58" i="155"/>
  <c r="J58" i="155"/>
  <c r="O58" i="155"/>
  <c r="I58" i="155"/>
  <c r="N58" i="155"/>
  <c r="H58" i="155"/>
  <c r="M58" i="155"/>
  <c r="G58" i="155"/>
  <c r="D71" i="155"/>
  <c r="R26" i="155"/>
  <c r="R64" i="155"/>
  <c r="F64" i="155"/>
  <c r="H51" i="155"/>
  <c r="H71" i="155" s="1"/>
  <c r="G51" i="155"/>
  <c r="L51" i="155"/>
  <c r="L71" i="155" s="1"/>
  <c r="F51" i="155"/>
  <c r="K51" i="155"/>
  <c r="J51" i="155"/>
  <c r="J71" i="155" s="1"/>
  <c r="I51" i="155"/>
  <c r="M51" i="155" s="1"/>
  <c r="N14" i="155"/>
  <c r="H14" i="155"/>
  <c r="M14" i="155"/>
  <c r="G14" i="155"/>
  <c r="L14" i="155"/>
  <c r="F14" i="155"/>
  <c r="Q14" i="155" s="1"/>
  <c r="J14" i="155"/>
  <c r="K14" i="155"/>
  <c r="P14" i="155"/>
  <c r="O14" i="155"/>
  <c r="I14" i="155"/>
  <c r="R7" i="155"/>
  <c r="D88" i="155"/>
  <c r="F89" i="155"/>
  <c r="L89" i="155" s="1"/>
  <c r="N57" i="155"/>
  <c r="H57" i="155"/>
  <c r="M57" i="155"/>
  <c r="G57" i="155"/>
  <c r="L57" i="155"/>
  <c r="F57" i="155"/>
  <c r="Q57" i="155" s="1"/>
  <c r="K57" i="155"/>
  <c r="P57" i="155"/>
  <c r="J57" i="155"/>
  <c r="I57" i="155"/>
  <c r="O57" i="155"/>
  <c r="J46" i="155"/>
  <c r="J47" i="155" s="1"/>
  <c r="F46" i="155"/>
  <c r="F47" i="155" s="1"/>
  <c r="D47" i="155"/>
  <c r="R46" i="155"/>
  <c r="N46" i="155"/>
  <c r="N47" i="155" s="1"/>
  <c r="R81" i="155"/>
  <c r="F81" i="155"/>
  <c r="D84" i="155"/>
  <c r="I42" i="155"/>
  <c r="I45" i="155" s="1"/>
  <c r="D45" i="155"/>
  <c r="R42" i="155"/>
  <c r="L74" i="155"/>
  <c r="L77" i="155" s="1"/>
  <c r="L79" i="155" s="1"/>
  <c r="F74" i="155"/>
  <c r="K74" i="155"/>
  <c r="K77" i="155" s="1"/>
  <c r="J74" i="155"/>
  <c r="J77" i="155" s="1"/>
  <c r="J79" i="155" s="1"/>
  <c r="I74" i="155"/>
  <c r="I77" i="155" s="1"/>
  <c r="I79" i="155" s="1"/>
  <c r="H74" i="155"/>
  <c r="M74" i="155" s="1"/>
  <c r="G74" i="155"/>
  <c r="G77" i="155" s="1"/>
  <c r="P37" i="155"/>
  <c r="D37" i="155"/>
  <c r="Q3" i="155"/>
  <c r="R3" i="155" s="1"/>
  <c r="M8" i="155"/>
  <c r="M25" i="155" s="1"/>
  <c r="M48" i="155" s="1"/>
  <c r="G8" i="155"/>
  <c r="G25" i="155" s="1"/>
  <c r="G48" i="155" s="1"/>
  <c r="L8" i="155"/>
  <c r="F8" i="155"/>
  <c r="Q8" i="155" s="1"/>
  <c r="K8" i="155"/>
  <c r="P8" i="155"/>
  <c r="J8" i="155"/>
  <c r="O8" i="155"/>
  <c r="I8" i="155"/>
  <c r="I25" i="155" s="1"/>
  <c r="I48" i="155" s="1"/>
  <c r="H8" i="155"/>
  <c r="N8" i="155"/>
  <c r="K71" i="155"/>
  <c r="L55" i="155"/>
  <c r="F55" i="155"/>
  <c r="Q55" i="155" s="1"/>
  <c r="K55" i="155"/>
  <c r="P55" i="155"/>
  <c r="J55" i="155"/>
  <c r="O55" i="155"/>
  <c r="I55" i="155"/>
  <c r="N55" i="155"/>
  <c r="H55" i="155"/>
  <c r="G55" i="155"/>
  <c r="M55" i="155"/>
  <c r="I71" i="155"/>
  <c r="Q13" i="155"/>
  <c r="R13" i="155" s="1"/>
  <c r="Q92" i="155"/>
  <c r="L92" i="155" s="1"/>
  <c r="R92" i="155" s="1"/>
  <c r="R61" i="155"/>
  <c r="F61" i="155"/>
  <c r="F83" i="155"/>
  <c r="F84" i="155" s="1"/>
  <c r="L44" i="155"/>
  <c r="L45" i="155" s="1"/>
  <c r="R44" i="155"/>
  <c r="M49" i="155"/>
  <c r="R49" i="155" s="1"/>
  <c r="L37" i="155"/>
  <c r="R9" i="154"/>
  <c r="R24" i="154"/>
  <c r="R6" i="154"/>
  <c r="K95" i="154"/>
  <c r="Q95" i="154" s="1"/>
  <c r="M95" i="154"/>
  <c r="G95" i="154"/>
  <c r="J95" i="154"/>
  <c r="O95" i="154"/>
  <c r="N95" i="154"/>
  <c r="L95" i="154"/>
  <c r="P95" i="154"/>
  <c r="F95" i="154"/>
  <c r="I95" i="154"/>
  <c r="H95" i="154"/>
  <c r="R5" i="154"/>
  <c r="H77" i="154"/>
  <c r="F84" i="154"/>
  <c r="J76" i="154"/>
  <c r="L76" i="154"/>
  <c r="F76" i="154"/>
  <c r="G76" i="154"/>
  <c r="I76" i="154"/>
  <c r="H76" i="154"/>
  <c r="M76" i="154" s="1"/>
  <c r="R76" i="154" s="1"/>
  <c r="K76" i="154"/>
  <c r="K16" i="154"/>
  <c r="O16" i="154"/>
  <c r="H16" i="154"/>
  <c r="M16" i="154"/>
  <c r="F16" i="154"/>
  <c r="J16" i="154"/>
  <c r="I16" i="154"/>
  <c r="P16" i="154"/>
  <c r="G16" i="154"/>
  <c r="Q16" i="154" s="1"/>
  <c r="R16" i="154" s="1"/>
  <c r="L16" i="154"/>
  <c r="N16" i="154"/>
  <c r="L44" i="154"/>
  <c r="L45" i="154" s="1"/>
  <c r="R44" i="154"/>
  <c r="R81" i="154"/>
  <c r="F81" i="154"/>
  <c r="Q92" i="154"/>
  <c r="L92" i="154" s="1"/>
  <c r="R92" i="154" s="1"/>
  <c r="D25" i="154"/>
  <c r="Q62" i="154"/>
  <c r="R62" i="154" s="1"/>
  <c r="Q5" i="154"/>
  <c r="R54" i="154"/>
  <c r="R53" i="154"/>
  <c r="M73" i="154"/>
  <c r="H75" i="154"/>
  <c r="J75" i="154"/>
  <c r="J77" i="154" s="1"/>
  <c r="G75" i="154"/>
  <c r="G77" i="154" s="1"/>
  <c r="G79" i="154" s="1"/>
  <c r="I75" i="154"/>
  <c r="I77" i="154" s="1"/>
  <c r="F75" i="154"/>
  <c r="L75" i="154"/>
  <c r="K75" i="154"/>
  <c r="K77" i="154" s="1"/>
  <c r="K28" i="154"/>
  <c r="O28" i="154"/>
  <c r="H28" i="154"/>
  <c r="M28" i="154"/>
  <c r="F28" i="154"/>
  <c r="R28" i="154" s="1"/>
  <c r="L28" i="154"/>
  <c r="J28" i="154"/>
  <c r="Q28" i="154" s="1"/>
  <c r="G28" i="154"/>
  <c r="I28" i="154"/>
  <c r="P28" i="154"/>
  <c r="N28" i="154"/>
  <c r="N37" i="154" s="1"/>
  <c r="J51" i="154"/>
  <c r="J71" i="154" s="1"/>
  <c r="L51" i="154"/>
  <c r="L71" i="154" s="1"/>
  <c r="H51" i="154"/>
  <c r="F51" i="154"/>
  <c r="G51" i="154"/>
  <c r="K51" i="154"/>
  <c r="K71" i="154" s="1"/>
  <c r="I51" i="154"/>
  <c r="D94" i="154"/>
  <c r="G25" i="154"/>
  <c r="D71" i="154"/>
  <c r="R46" i="154"/>
  <c r="D77" i="154"/>
  <c r="F69" i="154"/>
  <c r="R69" i="154"/>
  <c r="P57" i="154"/>
  <c r="P71" i="154" s="1"/>
  <c r="P79" i="154" s="1"/>
  <c r="J57" i="154"/>
  <c r="L57" i="154"/>
  <c r="N57" i="154"/>
  <c r="F57" i="154"/>
  <c r="R57" i="154" s="1"/>
  <c r="K57" i="154"/>
  <c r="H57" i="154"/>
  <c r="Q57" i="154" s="1"/>
  <c r="M57" i="154"/>
  <c r="G57" i="154"/>
  <c r="O57" i="154"/>
  <c r="I57" i="154"/>
  <c r="I71" i="154" s="1"/>
  <c r="R65" i="154"/>
  <c r="R29" i="154"/>
  <c r="N55" i="154"/>
  <c r="H55" i="154"/>
  <c r="Q55" i="154" s="1"/>
  <c r="R55" i="154" s="1"/>
  <c r="K55" i="154"/>
  <c r="P55" i="154"/>
  <c r="G55" i="154"/>
  <c r="M55" i="154"/>
  <c r="J55" i="154"/>
  <c r="O55" i="154"/>
  <c r="O71" i="154" s="1"/>
  <c r="I55" i="154"/>
  <c r="F55" i="154"/>
  <c r="L55" i="154"/>
  <c r="N58" i="154"/>
  <c r="H58" i="154"/>
  <c r="L58" i="154"/>
  <c r="I58" i="154"/>
  <c r="O58" i="154"/>
  <c r="F58" i="154"/>
  <c r="Q58" i="154" s="1"/>
  <c r="G58" i="154"/>
  <c r="K58" i="154"/>
  <c r="M58" i="154"/>
  <c r="P58" i="154"/>
  <c r="J58" i="154"/>
  <c r="K67" i="154"/>
  <c r="G67" i="154"/>
  <c r="J67" i="154"/>
  <c r="L67" i="154"/>
  <c r="H67" i="154"/>
  <c r="M67" i="154" s="1"/>
  <c r="I67" i="154"/>
  <c r="F67" i="154"/>
  <c r="L91" i="154"/>
  <c r="R91" i="154" s="1"/>
  <c r="L25" i="154"/>
  <c r="Q8" i="154"/>
  <c r="R8" i="154" s="1"/>
  <c r="R52" i="154"/>
  <c r="Q4" i="154"/>
  <c r="R4" i="154" s="1"/>
  <c r="M74" i="154"/>
  <c r="R74" i="154" s="1"/>
  <c r="H96" i="154"/>
  <c r="M27" i="154"/>
  <c r="G27" i="154"/>
  <c r="O27" i="154"/>
  <c r="O37" i="154" s="1"/>
  <c r="H27" i="154"/>
  <c r="L27" i="154"/>
  <c r="P27" i="154"/>
  <c r="D37" i="154"/>
  <c r="N27" i="154"/>
  <c r="J27" i="154"/>
  <c r="K27" i="154"/>
  <c r="K37" i="154" s="1"/>
  <c r="I27" i="154"/>
  <c r="F27" i="154"/>
  <c r="N33" i="154"/>
  <c r="H33" i="154"/>
  <c r="Q33" i="154" s="1"/>
  <c r="R33" i="154" s="1"/>
  <c r="L33" i="154"/>
  <c r="P33" i="154"/>
  <c r="G33" i="154"/>
  <c r="M33" i="154"/>
  <c r="K33" i="154"/>
  <c r="J33" i="154"/>
  <c r="F33" i="154"/>
  <c r="I33" i="154"/>
  <c r="O33" i="154"/>
  <c r="L59" i="154"/>
  <c r="F59" i="154"/>
  <c r="M59" i="154"/>
  <c r="K59" i="154"/>
  <c r="I59" i="154"/>
  <c r="G59" i="154"/>
  <c r="J59" i="154"/>
  <c r="P59" i="154"/>
  <c r="N59" i="154"/>
  <c r="O59" i="154"/>
  <c r="H59" i="154"/>
  <c r="Q59" i="154" s="1"/>
  <c r="I66" i="154"/>
  <c r="K66" i="154"/>
  <c r="L66" i="154"/>
  <c r="J66" i="154"/>
  <c r="G66" i="154"/>
  <c r="M66" i="154" s="1"/>
  <c r="R66" i="154" s="1"/>
  <c r="F66" i="154"/>
  <c r="H66" i="154"/>
  <c r="H90" i="154"/>
  <c r="R17" i="154"/>
  <c r="Q56" i="154"/>
  <c r="R56" i="154" s="1"/>
  <c r="M25" i="154"/>
  <c r="G71" i="154"/>
  <c r="L24" i="154"/>
  <c r="Q9" i="154"/>
  <c r="L77" i="154"/>
  <c r="L31" i="154"/>
  <c r="K31" i="154"/>
  <c r="I31" i="154"/>
  <c r="O31" i="154"/>
  <c r="G31" i="154"/>
  <c r="R31" i="154" s="1"/>
  <c r="N31" i="154"/>
  <c r="M31" i="154"/>
  <c r="J31" i="154"/>
  <c r="H31" i="154"/>
  <c r="F31" i="154"/>
  <c r="Q31" i="154" s="1"/>
  <c r="P31" i="154"/>
  <c r="R30" i="154"/>
  <c r="Q26" i="154"/>
  <c r="R26" i="154" s="1"/>
  <c r="H37" i="154"/>
  <c r="P32" i="154"/>
  <c r="J32" i="154"/>
  <c r="L32" i="154"/>
  <c r="M32" i="154"/>
  <c r="I32" i="154"/>
  <c r="N32" i="154"/>
  <c r="K32" i="154"/>
  <c r="G32" i="154"/>
  <c r="H32" i="154"/>
  <c r="O32" i="154"/>
  <c r="F32" i="154"/>
  <c r="Q32" i="154" s="1"/>
  <c r="F43" i="154"/>
  <c r="F45" i="154" s="1"/>
  <c r="R43" i="154"/>
  <c r="D84" i="154"/>
  <c r="R84" i="154" s="1"/>
  <c r="R83" i="154"/>
  <c r="F83" i="154"/>
  <c r="M14" i="154"/>
  <c r="G14" i="154"/>
  <c r="K14" i="154"/>
  <c r="K25" i="154" s="1"/>
  <c r="K48" i="154" s="1"/>
  <c r="J14" i="154"/>
  <c r="J25" i="154" s="1"/>
  <c r="O14" i="154"/>
  <c r="O25" i="154" s="1"/>
  <c r="F14" i="154"/>
  <c r="I14" i="154"/>
  <c r="I25" i="154" s="1"/>
  <c r="P14" i="154"/>
  <c r="P25" i="154" s="1"/>
  <c r="H14" i="154"/>
  <c r="H25" i="154" s="1"/>
  <c r="H48" i="154" s="1"/>
  <c r="N14" i="154"/>
  <c r="N25" i="154" s="1"/>
  <c r="L14" i="154"/>
  <c r="F36" i="154"/>
  <c r="L36" i="154"/>
  <c r="R36" i="154" s="1"/>
  <c r="F61" i="154"/>
  <c r="R61" i="154" s="1"/>
  <c r="D88" i="154"/>
  <c r="F89" i="154"/>
  <c r="L89" i="154" s="1"/>
  <c r="L70" i="154"/>
  <c r="R70" i="154" s="1"/>
  <c r="Q13" i="154"/>
  <c r="R13" i="154" s="1"/>
  <c r="D45" i="154"/>
  <c r="F25" i="154"/>
  <c r="Q3" i="154"/>
  <c r="R3" i="154" s="1"/>
  <c r="Q47" i="154"/>
  <c r="R47" i="154" s="1"/>
  <c r="R17" i="153"/>
  <c r="K95" i="153"/>
  <c r="P95" i="153"/>
  <c r="J95" i="153"/>
  <c r="O95" i="153"/>
  <c r="I95" i="153"/>
  <c r="N95" i="153"/>
  <c r="H95" i="153"/>
  <c r="Q95" i="153" s="1"/>
  <c r="G95" i="153"/>
  <c r="M95" i="153"/>
  <c r="L95" i="153"/>
  <c r="F95" i="153"/>
  <c r="R95" i="153" s="1"/>
  <c r="Q8" i="153"/>
  <c r="K8" i="153"/>
  <c r="P8" i="153"/>
  <c r="J8" i="153"/>
  <c r="O8" i="153"/>
  <c r="I8" i="153"/>
  <c r="N8" i="153"/>
  <c r="H8" i="153"/>
  <c r="M8" i="153"/>
  <c r="L8" i="153"/>
  <c r="G8" i="153"/>
  <c r="F8" i="153"/>
  <c r="R8" i="153" s="1"/>
  <c r="J49" i="153"/>
  <c r="I49" i="153"/>
  <c r="H49" i="153"/>
  <c r="G49" i="153"/>
  <c r="D71" i="153"/>
  <c r="F49" i="153"/>
  <c r="L49" i="153"/>
  <c r="K49" i="153"/>
  <c r="N54" i="153"/>
  <c r="H54" i="153"/>
  <c r="M54" i="153"/>
  <c r="G54" i="153"/>
  <c r="L54" i="153"/>
  <c r="F54" i="153"/>
  <c r="R54" i="153" s="1"/>
  <c r="Q54" i="153"/>
  <c r="K54" i="153"/>
  <c r="J54" i="153"/>
  <c r="I54" i="153"/>
  <c r="P54" i="153"/>
  <c r="O54" i="153"/>
  <c r="H96" i="153"/>
  <c r="M96" i="153" s="1"/>
  <c r="R96" i="153" s="1"/>
  <c r="D77" i="153"/>
  <c r="F72" i="153"/>
  <c r="R72" i="153" s="1"/>
  <c r="L33" i="153"/>
  <c r="F33" i="153"/>
  <c r="Q33" i="153" s="1"/>
  <c r="K33" i="153"/>
  <c r="P33" i="153"/>
  <c r="J33" i="153"/>
  <c r="O33" i="153"/>
  <c r="I33" i="153"/>
  <c r="G33" i="153"/>
  <c r="N33" i="153"/>
  <c r="M33" i="153"/>
  <c r="H33" i="153"/>
  <c r="R33" i="153" s="1"/>
  <c r="L58" i="153"/>
  <c r="F58" i="153"/>
  <c r="K58" i="153"/>
  <c r="P58" i="153"/>
  <c r="J58" i="153"/>
  <c r="O58" i="153"/>
  <c r="I58" i="153"/>
  <c r="H58" i="153"/>
  <c r="G58" i="153"/>
  <c r="N58" i="153"/>
  <c r="M58" i="153"/>
  <c r="M4" i="153"/>
  <c r="G4" i="153"/>
  <c r="L4" i="153"/>
  <c r="L25" i="153" s="1"/>
  <c r="F4" i="153"/>
  <c r="K4" i="153"/>
  <c r="P4" i="153"/>
  <c r="J4" i="153"/>
  <c r="D25" i="153"/>
  <c r="O4" i="153"/>
  <c r="N4" i="153"/>
  <c r="N25" i="153" s="1"/>
  <c r="N48" i="153" s="1"/>
  <c r="I4" i="153"/>
  <c r="H4" i="153"/>
  <c r="P62" i="153"/>
  <c r="J62" i="153"/>
  <c r="O62" i="153"/>
  <c r="I62" i="153"/>
  <c r="N62" i="153"/>
  <c r="H62" i="153"/>
  <c r="M62" i="153"/>
  <c r="G62" i="153"/>
  <c r="Q62" i="153" s="1"/>
  <c r="L62" i="153"/>
  <c r="K62" i="153"/>
  <c r="F62" i="153"/>
  <c r="F24" i="153"/>
  <c r="L24" i="153" s="1"/>
  <c r="R24" i="153" s="1"/>
  <c r="K5" i="153"/>
  <c r="K25" i="153" s="1"/>
  <c r="P5" i="153"/>
  <c r="J5" i="153"/>
  <c r="O5" i="153"/>
  <c r="I5" i="153"/>
  <c r="N5" i="153"/>
  <c r="H5" i="153"/>
  <c r="H25" i="153" s="1"/>
  <c r="G5" i="153"/>
  <c r="F5" i="153"/>
  <c r="Q5" i="153" s="1"/>
  <c r="M5" i="153"/>
  <c r="L5" i="153"/>
  <c r="L31" i="153"/>
  <c r="F31" i="153"/>
  <c r="K31" i="153"/>
  <c r="P31" i="153"/>
  <c r="J31" i="153"/>
  <c r="O31" i="153"/>
  <c r="I31" i="153"/>
  <c r="N31" i="153"/>
  <c r="M31" i="153"/>
  <c r="H31" i="153"/>
  <c r="G31" i="153"/>
  <c r="N57" i="153"/>
  <c r="H57" i="153"/>
  <c r="M57" i="153"/>
  <c r="G57" i="153"/>
  <c r="L57" i="153"/>
  <c r="F57" i="153"/>
  <c r="Q57" i="153" s="1"/>
  <c r="K57" i="153"/>
  <c r="P57" i="153"/>
  <c r="J57" i="153"/>
  <c r="O57" i="153"/>
  <c r="I57" i="153"/>
  <c r="J46" i="153"/>
  <c r="J47" i="153" s="1"/>
  <c r="F46" i="153"/>
  <c r="F47" i="153" s="1"/>
  <c r="D47" i="153"/>
  <c r="N46" i="153"/>
  <c r="N47" i="153" s="1"/>
  <c r="R81" i="153"/>
  <c r="F81" i="153"/>
  <c r="I42" i="153"/>
  <c r="I45" i="153" s="1"/>
  <c r="D45" i="153"/>
  <c r="L74" i="153"/>
  <c r="F74" i="153"/>
  <c r="M74" i="153" s="1"/>
  <c r="K74" i="153"/>
  <c r="J74" i="153"/>
  <c r="I74" i="153"/>
  <c r="H74" i="153"/>
  <c r="G74" i="153"/>
  <c r="R82" i="153"/>
  <c r="F82" i="153"/>
  <c r="P59" i="153"/>
  <c r="J59" i="153"/>
  <c r="O59" i="153"/>
  <c r="I59" i="153"/>
  <c r="N59" i="153"/>
  <c r="H59" i="153"/>
  <c r="M59" i="153"/>
  <c r="G59" i="153"/>
  <c r="L59" i="153"/>
  <c r="K59" i="153"/>
  <c r="F59" i="153"/>
  <c r="N13" i="153"/>
  <c r="H13" i="153"/>
  <c r="M13" i="153"/>
  <c r="G13" i="153"/>
  <c r="L13" i="153"/>
  <c r="F13" i="153"/>
  <c r="R13" i="153" s="1"/>
  <c r="Q13" i="153"/>
  <c r="K13" i="153"/>
  <c r="P13" i="153"/>
  <c r="O13" i="153"/>
  <c r="J13" i="153"/>
  <c r="I13" i="153"/>
  <c r="Q6" i="153"/>
  <c r="R6" i="153" s="1"/>
  <c r="Q3" i="153"/>
  <c r="R3" i="153" s="1"/>
  <c r="I94" i="153"/>
  <c r="H94" i="153"/>
  <c r="G94" i="153"/>
  <c r="L94" i="153"/>
  <c r="F94" i="153"/>
  <c r="K94" i="153"/>
  <c r="J94" i="153"/>
  <c r="F83" i="153"/>
  <c r="R83" i="153" s="1"/>
  <c r="J76" i="153"/>
  <c r="I76" i="153"/>
  <c r="H76" i="153"/>
  <c r="G76" i="153"/>
  <c r="L76" i="153"/>
  <c r="K76" i="153"/>
  <c r="F76" i="153"/>
  <c r="M76" i="153" s="1"/>
  <c r="D88" i="153"/>
  <c r="F89" i="153"/>
  <c r="L89" i="153" s="1"/>
  <c r="L16" i="153"/>
  <c r="F16" i="153"/>
  <c r="Q16" i="153" s="1"/>
  <c r="K16" i="153"/>
  <c r="P16" i="153"/>
  <c r="J16" i="153"/>
  <c r="O16" i="153"/>
  <c r="I16" i="153"/>
  <c r="I25" i="153" s="1"/>
  <c r="I48" i="153" s="1"/>
  <c r="N16" i="153"/>
  <c r="M16" i="153"/>
  <c r="H16" i="153"/>
  <c r="G16" i="153"/>
  <c r="N63" i="153"/>
  <c r="R63" i="153" s="1"/>
  <c r="F63" i="153"/>
  <c r="G65" i="153"/>
  <c r="L65" i="153"/>
  <c r="F65" i="153"/>
  <c r="M65" i="153" s="1"/>
  <c r="K65" i="153"/>
  <c r="J65" i="153"/>
  <c r="I65" i="153"/>
  <c r="H65" i="153"/>
  <c r="F91" i="153"/>
  <c r="L50" i="153"/>
  <c r="F50" i="153"/>
  <c r="K50" i="153"/>
  <c r="J50" i="153"/>
  <c r="I50" i="153"/>
  <c r="H50" i="153"/>
  <c r="G50" i="153"/>
  <c r="L36" i="153"/>
  <c r="R36" i="153" s="1"/>
  <c r="F36" i="153"/>
  <c r="R69" i="153"/>
  <c r="F69" i="153"/>
  <c r="N30" i="153"/>
  <c r="H30" i="153"/>
  <c r="M30" i="153"/>
  <c r="G30" i="153"/>
  <c r="L30" i="153"/>
  <c r="F30" i="153"/>
  <c r="K30" i="153"/>
  <c r="J30" i="153"/>
  <c r="I30" i="153"/>
  <c r="P30" i="153"/>
  <c r="O30" i="153"/>
  <c r="F84" i="153"/>
  <c r="L28" i="153"/>
  <c r="F28" i="153"/>
  <c r="Q28" i="153" s="1"/>
  <c r="K28" i="153"/>
  <c r="P28" i="153"/>
  <c r="J28" i="153"/>
  <c r="O28" i="153"/>
  <c r="I28" i="153"/>
  <c r="N28" i="153"/>
  <c r="M28" i="153"/>
  <c r="H28" i="153"/>
  <c r="G28" i="153"/>
  <c r="R61" i="153"/>
  <c r="F61" i="153"/>
  <c r="L44" i="153"/>
  <c r="L45" i="153" s="1"/>
  <c r="R44" i="153"/>
  <c r="N12" i="153"/>
  <c r="H12" i="153"/>
  <c r="M12" i="153"/>
  <c r="M25" i="153" s="1"/>
  <c r="G12" i="153"/>
  <c r="L12" i="153"/>
  <c r="F12" i="153"/>
  <c r="K12" i="153"/>
  <c r="J12" i="153"/>
  <c r="I12" i="153"/>
  <c r="R32" i="153"/>
  <c r="L14" i="153"/>
  <c r="F14" i="153"/>
  <c r="K14" i="153"/>
  <c r="P14" i="153"/>
  <c r="J14" i="153"/>
  <c r="O14" i="153"/>
  <c r="I14" i="153"/>
  <c r="N14" i="153"/>
  <c r="M14" i="153"/>
  <c r="H14" i="153"/>
  <c r="G14" i="153"/>
  <c r="H75" i="153"/>
  <c r="G75" i="153"/>
  <c r="L75" i="153"/>
  <c r="F75" i="153"/>
  <c r="M75" i="153" s="1"/>
  <c r="K75" i="153"/>
  <c r="J75" i="153"/>
  <c r="I75" i="153"/>
  <c r="H68" i="153"/>
  <c r="R68" i="153" s="1"/>
  <c r="L53" i="153"/>
  <c r="F53" i="153"/>
  <c r="R53" i="153" s="1"/>
  <c r="K53" i="153"/>
  <c r="J53" i="153"/>
  <c r="I53" i="153"/>
  <c r="H53" i="153"/>
  <c r="M53" i="153" s="1"/>
  <c r="G53" i="153"/>
  <c r="K67" i="153"/>
  <c r="J67" i="153"/>
  <c r="I67" i="153"/>
  <c r="M67" i="153" s="1"/>
  <c r="H67" i="153"/>
  <c r="G67" i="153"/>
  <c r="F67" i="153"/>
  <c r="R67" i="153" s="1"/>
  <c r="L67" i="153"/>
  <c r="M10" i="153"/>
  <c r="G10" i="153"/>
  <c r="L10" i="153"/>
  <c r="F10" i="153"/>
  <c r="R10" i="153" s="1"/>
  <c r="Q10" i="153"/>
  <c r="K10" i="153"/>
  <c r="P10" i="153"/>
  <c r="J10" i="153"/>
  <c r="I10" i="153"/>
  <c r="H10" i="153"/>
  <c r="O10" i="153"/>
  <c r="N10" i="153"/>
  <c r="N27" i="153"/>
  <c r="H27" i="153"/>
  <c r="M27" i="153"/>
  <c r="G27" i="153"/>
  <c r="G37" i="153" s="1"/>
  <c r="L27" i="153"/>
  <c r="F27" i="153"/>
  <c r="Q27" i="153" s="1"/>
  <c r="K27" i="153"/>
  <c r="P27" i="153"/>
  <c r="O27" i="153"/>
  <c r="J27" i="153"/>
  <c r="I27" i="153"/>
  <c r="D84" i="153"/>
  <c r="J52" i="153"/>
  <c r="I52" i="153"/>
  <c r="H52" i="153"/>
  <c r="M52" i="153"/>
  <c r="G52" i="153"/>
  <c r="L52" i="153"/>
  <c r="K52" i="153"/>
  <c r="F52" i="153"/>
  <c r="R52" i="153" s="1"/>
  <c r="R11" i="153"/>
  <c r="F11" i="153"/>
  <c r="J73" i="153"/>
  <c r="J77" i="153" s="1"/>
  <c r="I73" i="153"/>
  <c r="I77" i="153" s="1"/>
  <c r="H73" i="153"/>
  <c r="M73" i="153"/>
  <c r="G73" i="153"/>
  <c r="F73" i="153"/>
  <c r="R73" i="153" s="1"/>
  <c r="L73" i="153"/>
  <c r="K73" i="153"/>
  <c r="H51" i="153"/>
  <c r="G51" i="153"/>
  <c r="L51" i="153"/>
  <c r="F51" i="153"/>
  <c r="M51" i="153" s="1"/>
  <c r="K51" i="153"/>
  <c r="J51" i="153"/>
  <c r="I51" i="153"/>
  <c r="L70" i="153"/>
  <c r="F70" i="153"/>
  <c r="R70" i="153" s="1"/>
  <c r="L55" i="153"/>
  <c r="F55" i="153"/>
  <c r="K55" i="153"/>
  <c r="P55" i="153"/>
  <c r="J55" i="153"/>
  <c r="O55" i="153"/>
  <c r="I55" i="153"/>
  <c r="N55" i="153"/>
  <c r="M55" i="153"/>
  <c r="H55" i="153"/>
  <c r="G55" i="153"/>
  <c r="Q55" i="153" s="1"/>
  <c r="H90" i="153"/>
  <c r="M7" i="153"/>
  <c r="G7" i="153"/>
  <c r="L7" i="153"/>
  <c r="F7" i="153"/>
  <c r="F25" i="153" s="1"/>
  <c r="F48" i="153" s="1"/>
  <c r="K7" i="153"/>
  <c r="P7" i="153"/>
  <c r="J7" i="153"/>
  <c r="R7" i="153" s="1"/>
  <c r="O7" i="153"/>
  <c r="N7" i="153"/>
  <c r="I7" i="153"/>
  <c r="Q7" i="153" s="1"/>
  <c r="H7" i="153"/>
  <c r="F64" i="153"/>
  <c r="R64" i="153" s="1"/>
  <c r="D37" i="153"/>
  <c r="P26" i="153"/>
  <c r="I26" i="153"/>
  <c r="I37" i="153" s="1"/>
  <c r="O26" i="153"/>
  <c r="H26" i="153"/>
  <c r="N26" i="153"/>
  <c r="N37" i="153" s="1"/>
  <c r="F26" i="153"/>
  <c r="F37" i="153" s="1"/>
  <c r="M26" i="153"/>
  <c r="K26" i="153"/>
  <c r="J26" i="153"/>
  <c r="Q29" i="153"/>
  <c r="R29" i="153" s="1"/>
  <c r="R96" i="152"/>
  <c r="M16" i="152"/>
  <c r="G16" i="152"/>
  <c r="P16" i="152"/>
  <c r="J16" i="152"/>
  <c r="O16" i="152"/>
  <c r="F16" i="152"/>
  <c r="Q16" i="152" s="1"/>
  <c r="N16" i="152"/>
  <c r="L16" i="152"/>
  <c r="K16" i="152"/>
  <c r="I16" i="152"/>
  <c r="R16" i="152" s="1"/>
  <c r="H16" i="152"/>
  <c r="J51" i="152"/>
  <c r="L51" i="152"/>
  <c r="F51" i="152"/>
  <c r="I51" i="152"/>
  <c r="K51" i="152"/>
  <c r="G51" i="152"/>
  <c r="H51" i="152"/>
  <c r="O8" i="152"/>
  <c r="I8" i="152"/>
  <c r="N8" i="152"/>
  <c r="G8" i="152"/>
  <c r="M8" i="152"/>
  <c r="F8" i="152"/>
  <c r="Q8" i="152" s="1"/>
  <c r="L8" i="152"/>
  <c r="K8" i="152"/>
  <c r="J8" i="152"/>
  <c r="H8" i="152"/>
  <c r="P8" i="152"/>
  <c r="D45" i="152"/>
  <c r="I42" i="152"/>
  <c r="I45" i="152" s="1"/>
  <c r="M67" i="152"/>
  <c r="R67" i="152" s="1"/>
  <c r="F82" i="152"/>
  <c r="R82" i="152" s="1"/>
  <c r="M6" i="152"/>
  <c r="G6" i="152"/>
  <c r="N6" i="152"/>
  <c r="F6" i="152"/>
  <c r="Q6" i="152" s="1"/>
  <c r="L6" i="152"/>
  <c r="K6" i="152"/>
  <c r="J6" i="152"/>
  <c r="P6" i="152"/>
  <c r="O6" i="152"/>
  <c r="I6" i="152"/>
  <c r="H6" i="152"/>
  <c r="N46" i="152"/>
  <c r="N47" i="152" s="1"/>
  <c r="D47" i="152"/>
  <c r="J46" i="152"/>
  <c r="J47" i="152" s="1"/>
  <c r="F46" i="152"/>
  <c r="F47" i="152" s="1"/>
  <c r="N55" i="152"/>
  <c r="H55" i="152"/>
  <c r="K55" i="152"/>
  <c r="M55" i="152"/>
  <c r="I55" i="152"/>
  <c r="L55" i="152"/>
  <c r="J55" i="152"/>
  <c r="G55" i="152"/>
  <c r="P55" i="152"/>
  <c r="P71" i="152" s="1"/>
  <c r="P79" i="152" s="1"/>
  <c r="F55" i="152"/>
  <c r="O55" i="152"/>
  <c r="O71" i="152" s="1"/>
  <c r="P32" i="152"/>
  <c r="J32" i="152"/>
  <c r="L32" i="152"/>
  <c r="I32" i="152"/>
  <c r="N32" i="152"/>
  <c r="F32" i="152"/>
  <c r="H32" i="152"/>
  <c r="G32" i="152"/>
  <c r="Q32" i="152"/>
  <c r="R32" i="152" s="1"/>
  <c r="O32" i="152"/>
  <c r="M32" i="152"/>
  <c r="K32" i="152"/>
  <c r="N58" i="152"/>
  <c r="H58" i="152"/>
  <c r="L58" i="152"/>
  <c r="O58" i="152"/>
  <c r="F58" i="152"/>
  <c r="J58" i="152"/>
  <c r="I58" i="152"/>
  <c r="G58" i="152"/>
  <c r="M58" i="152"/>
  <c r="P58" i="152"/>
  <c r="K58" i="152"/>
  <c r="F91" i="152"/>
  <c r="L91" i="152" s="1"/>
  <c r="R91" i="152" s="1"/>
  <c r="D94" i="152"/>
  <c r="F80" i="152"/>
  <c r="R80" i="152"/>
  <c r="D84" i="152"/>
  <c r="P9" i="152"/>
  <c r="J9" i="152"/>
  <c r="M9" i="152"/>
  <c r="G9" i="152"/>
  <c r="I9" i="152"/>
  <c r="H9" i="152"/>
  <c r="R9" i="152" s="1"/>
  <c r="O9" i="152"/>
  <c r="F9" i="152"/>
  <c r="N9" i="152"/>
  <c r="L9" i="152"/>
  <c r="K9" i="152"/>
  <c r="Q9" i="152" s="1"/>
  <c r="R62" i="152"/>
  <c r="R13" i="152"/>
  <c r="M96" i="152"/>
  <c r="H74" i="152"/>
  <c r="G74" i="152"/>
  <c r="G77" i="152" s="1"/>
  <c r="F74" i="152"/>
  <c r="K74" i="152"/>
  <c r="K77" i="152" s="1"/>
  <c r="L74" i="152"/>
  <c r="J74" i="152"/>
  <c r="I74" i="152"/>
  <c r="F15" i="152"/>
  <c r="L15" i="152" s="1"/>
  <c r="R15" i="152" s="1"/>
  <c r="M14" i="152"/>
  <c r="G14" i="152"/>
  <c r="P14" i="152"/>
  <c r="J14" i="152"/>
  <c r="O14" i="152"/>
  <c r="F14" i="152"/>
  <c r="Q14" i="152" s="1"/>
  <c r="R14" i="152" s="1"/>
  <c r="N14" i="152"/>
  <c r="L14" i="152"/>
  <c r="K14" i="152"/>
  <c r="I14" i="152"/>
  <c r="H14" i="152"/>
  <c r="P57" i="152"/>
  <c r="J57" i="152"/>
  <c r="L57" i="152"/>
  <c r="K57" i="152"/>
  <c r="O57" i="152"/>
  <c r="G57" i="152"/>
  <c r="I57" i="152"/>
  <c r="H57" i="152"/>
  <c r="F57" i="152"/>
  <c r="Q57" i="152" s="1"/>
  <c r="R57" i="152" s="1"/>
  <c r="N57" i="152"/>
  <c r="M57" i="152"/>
  <c r="D71" i="152"/>
  <c r="L49" i="152"/>
  <c r="F49" i="152"/>
  <c r="J49" i="152"/>
  <c r="H49" i="152"/>
  <c r="K49" i="152"/>
  <c r="I49" i="152"/>
  <c r="G49" i="152"/>
  <c r="O29" i="152"/>
  <c r="I29" i="152"/>
  <c r="M29" i="152"/>
  <c r="F29" i="152"/>
  <c r="J29" i="152"/>
  <c r="P29" i="152"/>
  <c r="N29" i="152"/>
  <c r="L29" i="152"/>
  <c r="K29" i="152"/>
  <c r="H29" i="152"/>
  <c r="Q29" i="152" s="1"/>
  <c r="G29" i="152"/>
  <c r="O5" i="152"/>
  <c r="I5" i="152"/>
  <c r="M5" i="152"/>
  <c r="F5" i="152"/>
  <c r="R5" i="152" s="1"/>
  <c r="L5" i="152"/>
  <c r="K5" i="152"/>
  <c r="Q5" i="152"/>
  <c r="J5" i="152"/>
  <c r="H5" i="152"/>
  <c r="G5" i="152"/>
  <c r="P5" i="152"/>
  <c r="N5" i="152"/>
  <c r="R68" i="152"/>
  <c r="H68" i="152"/>
  <c r="I65" i="152"/>
  <c r="J65" i="152"/>
  <c r="H65" i="152"/>
  <c r="G65" i="152"/>
  <c r="F65" i="152"/>
  <c r="L65" i="152"/>
  <c r="K65" i="152"/>
  <c r="N33" i="152"/>
  <c r="H33" i="152"/>
  <c r="H37" i="152" s="1"/>
  <c r="L33" i="152"/>
  <c r="M33" i="152"/>
  <c r="I33" i="152"/>
  <c r="G33" i="152"/>
  <c r="F33" i="152"/>
  <c r="Q33" i="152" s="1"/>
  <c r="R33" i="152" s="1"/>
  <c r="P33" i="152"/>
  <c r="O33" i="152"/>
  <c r="K33" i="152"/>
  <c r="J33" i="152"/>
  <c r="L59" i="152"/>
  <c r="F59" i="152"/>
  <c r="Q59" i="152" s="1"/>
  <c r="M59" i="152"/>
  <c r="I59" i="152"/>
  <c r="N59" i="152"/>
  <c r="N71" i="152" s="1"/>
  <c r="N79" i="152" s="1"/>
  <c r="H59" i="152"/>
  <c r="G59" i="152"/>
  <c r="P59" i="152"/>
  <c r="K59" i="152"/>
  <c r="O59" i="152"/>
  <c r="J59" i="152"/>
  <c r="R59" i="152" s="1"/>
  <c r="H53" i="152"/>
  <c r="F53" i="152"/>
  <c r="M53" i="152" s="1"/>
  <c r="K53" i="152"/>
  <c r="G53" i="152"/>
  <c r="J53" i="152"/>
  <c r="I53" i="152"/>
  <c r="L53" i="152"/>
  <c r="L76" i="152"/>
  <c r="F76" i="152"/>
  <c r="M76" i="152" s="1"/>
  <c r="I76" i="152"/>
  <c r="I77" i="152" s="1"/>
  <c r="H76" i="152"/>
  <c r="H77" i="152" s="1"/>
  <c r="K76" i="152"/>
  <c r="J76" i="152"/>
  <c r="G76" i="152"/>
  <c r="R73" i="152"/>
  <c r="R63" i="152"/>
  <c r="N10" i="152"/>
  <c r="H10" i="152"/>
  <c r="K10" i="152"/>
  <c r="M10" i="152"/>
  <c r="L10" i="152"/>
  <c r="J10" i="152"/>
  <c r="I10" i="152"/>
  <c r="G10" i="152"/>
  <c r="F10" i="152"/>
  <c r="Q10" i="152" s="1"/>
  <c r="P10" i="152"/>
  <c r="O10" i="152"/>
  <c r="F69" i="152"/>
  <c r="R69" i="152" s="1"/>
  <c r="L56" i="152"/>
  <c r="F56" i="152"/>
  <c r="Q56" i="152" s="1"/>
  <c r="K56" i="152"/>
  <c r="P56" i="152"/>
  <c r="H56" i="152"/>
  <c r="M56" i="152"/>
  <c r="J56" i="152"/>
  <c r="I56" i="152"/>
  <c r="G56" i="152"/>
  <c r="O56" i="152"/>
  <c r="N56" i="152"/>
  <c r="J77" i="152"/>
  <c r="L31" i="152"/>
  <c r="K31" i="152"/>
  <c r="O31" i="152"/>
  <c r="G31" i="152"/>
  <c r="J31" i="152"/>
  <c r="J37" i="152" s="1"/>
  <c r="I31" i="152"/>
  <c r="H31" i="152"/>
  <c r="F31" i="152"/>
  <c r="Q31" i="152" s="1"/>
  <c r="P31" i="152"/>
  <c r="N31" i="152"/>
  <c r="M31" i="152"/>
  <c r="Q92" i="152"/>
  <c r="L92" i="152" s="1"/>
  <c r="R92" i="152" s="1"/>
  <c r="O12" i="152"/>
  <c r="I12" i="152"/>
  <c r="L12" i="152"/>
  <c r="F12" i="152"/>
  <c r="N12" i="152"/>
  <c r="M12" i="152"/>
  <c r="K12" i="152"/>
  <c r="R12" i="152" s="1"/>
  <c r="J12" i="152"/>
  <c r="H12" i="152"/>
  <c r="G12" i="152"/>
  <c r="K4" i="152"/>
  <c r="M4" i="152"/>
  <c r="F4" i="152"/>
  <c r="L4" i="152"/>
  <c r="J4" i="152"/>
  <c r="P4" i="152"/>
  <c r="I4" i="152"/>
  <c r="O4" i="152"/>
  <c r="N4" i="152"/>
  <c r="H4" i="152"/>
  <c r="G4" i="152"/>
  <c r="Q4" i="152" s="1"/>
  <c r="R83" i="152"/>
  <c r="F83" i="152"/>
  <c r="H78" i="152"/>
  <c r="N78" i="152" s="1"/>
  <c r="F36" i="152"/>
  <c r="L36" i="152" s="1"/>
  <c r="R36" i="152" s="1"/>
  <c r="R61" i="152"/>
  <c r="F61" i="152"/>
  <c r="F43" i="152"/>
  <c r="F45" i="152" s="1"/>
  <c r="R43" i="152"/>
  <c r="H90" i="152"/>
  <c r="M90" i="152" s="1"/>
  <c r="F24" i="152"/>
  <c r="L24" i="152" s="1"/>
  <c r="R24" i="152" s="1"/>
  <c r="L70" i="152"/>
  <c r="F70" i="152"/>
  <c r="R70" i="152" s="1"/>
  <c r="Q17" i="152"/>
  <c r="R17" i="152" s="1"/>
  <c r="K28" i="152"/>
  <c r="M28" i="152"/>
  <c r="F28" i="152"/>
  <c r="Q28" i="152" s="1"/>
  <c r="P28" i="152"/>
  <c r="I28" i="152"/>
  <c r="I37" i="152" s="1"/>
  <c r="H28" i="152"/>
  <c r="G28" i="152"/>
  <c r="O28" i="152"/>
  <c r="O37" i="152" s="1"/>
  <c r="N28" i="152"/>
  <c r="L28" i="152"/>
  <c r="J28" i="152"/>
  <c r="D88" i="152"/>
  <c r="F89" i="152"/>
  <c r="F72" i="152"/>
  <c r="F77" i="152" s="1"/>
  <c r="D77" i="152"/>
  <c r="M27" i="152"/>
  <c r="M37" i="152" s="1"/>
  <c r="G27" i="152"/>
  <c r="L27" i="152"/>
  <c r="P27" i="152"/>
  <c r="P37" i="152" s="1"/>
  <c r="I27" i="152"/>
  <c r="K27" i="152"/>
  <c r="J27" i="152"/>
  <c r="H27" i="152"/>
  <c r="F27" i="152"/>
  <c r="D37" i="152"/>
  <c r="O27" i="152"/>
  <c r="N27" i="152"/>
  <c r="N37" i="152" s="1"/>
  <c r="J75" i="152"/>
  <c r="L75" i="152"/>
  <c r="M75" i="152" s="1"/>
  <c r="F75" i="152"/>
  <c r="R75" i="152" s="1"/>
  <c r="I75" i="152"/>
  <c r="H75" i="152"/>
  <c r="G75" i="152"/>
  <c r="K75" i="152"/>
  <c r="K37" i="152"/>
  <c r="M3" i="152"/>
  <c r="G3" i="152"/>
  <c r="D25" i="152"/>
  <c r="L3" i="152"/>
  <c r="K3" i="152"/>
  <c r="J3" i="152"/>
  <c r="P3" i="152"/>
  <c r="I3" i="152"/>
  <c r="I25" i="152" s="1"/>
  <c r="O3" i="152"/>
  <c r="N3" i="152"/>
  <c r="H3" i="152"/>
  <c r="F3" i="152"/>
  <c r="L52" i="152"/>
  <c r="F52" i="152"/>
  <c r="I52" i="152"/>
  <c r="H52" i="152"/>
  <c r="G52" i="152"/>
  <c r="K52" i="152"/>
  <c r="J52" i="152"/>
  <c r="K7" i="152"/>
  <c r="N7" i="152"/>
  <c r="G7" i="152"/>
  <c r="Q7" i="152" s="1"/>
  <c r="M7" i="152"/>
  <c r="F7" i="152"/>
  <c r="L7" i="152"/>
  <c r="J7" i="152"/>
  <c r="P7" i="152"/>
  <c r="O7" i="152"/>
  <c r="I7" i="152"/>
  <c r="H7" i="152"/>
  <c r="K95" i="152"/>
  <c r="M95" i="152"/>
  <c r="G95" i="152"/>
  <c r="I95" i="152"/>
  <c r="O95" i="152"/>
  <c r="J95" i="152"/>
  <c r="H95" i="152"/>
  <c r="F95" i="152"/>
  <c r="Q95" i="152" s="1"/>
  <c r="P95" i="152"/>
  <c r="N95" i="152"/>
  <c r="L95" i="152"/>
  <c r="L44" i="152"/>
  <c r="L45" i="152" s="1"/>
  <c r="F64" i="152"/>
  <c r="R64" i="152" s="1"/>
  <c r="K66" i="152"/>
  <c r="G66" i="152"/>
  <c r="L66" i="152"/>
  <c r="H66" i="152"/>
  <c r="M66" i="152" s="1"/>
  <c r="J66" i="152"/>
  <c r="I66" i="152"/>
  <c r="F66" i="152"/>
  <c r="F11" i="152"/>
  <c r="R11" i="152" s="1"/>
  <c r="Q26" i="152"/>
  <c r="R26" i="152" s="1"/>
  <c r="R6" i="151"/>
  <c r="R13" i="151"/>
  <c r="R78" i="151"/>
  <c r="L44" i="151"/>
  <c r="L45" i="151" s="1"/>
  <c r="I12" i="151"/>
  <c r="L12" i="151"/>
  <c r="F12" i="151"/>
  <c r="N12" i="151"/>
  <c r="M12" i="151"/>
  <c r="K12" i="151"/>
  <c r="H12" i="151"/>
  <c r="J12" i="151"/>
  <c r="G12" i="151"/>
  <c r="G25" i="151" s="1"/>
  <c r="M28" i="151"/>
  <c r="G28" i="151"/>
  <c r="Q28" i="151" s="1"/>
  <c r="P28" i="151"/>
  <c r="J28" i="151"/>
  <c r="O28" i="151"/>
  <c r="F28" i="151"/>
  <c r="I28" i="151"/>
  <c r="N28" i="151"/>
  <c r="L28" i="151"/>
  <c r="K28" i="151"/>
  <c r="H28" i="151"/>
  <c r="J53" i="151"/>
  <c r="H53" i="151"/>
  <c r="I53" i="151"/>
  <c r="L53" i="151"/>
  <c r="K53" i="151"/>
  <c r="G53" i="151"/>
  <c r="M53" i="151" s="1"/>
  <c r="F53" i="151"/>
  <c r="K29" i="151"/>
  <c r="N29" i="151"/>
  <c r="H29" i="151"/>
  <c r="J29" i="151"/>
  <c r="I29" i="151"/>
  <c r="P29" i="151"/>
  <c r="G29" i="151"/>
  <c r="O29" i="151"/>
  <c r="F29" i="151"/>
  <c r="M29" i="151"/>
  <c r="L29" i="151"/>
  <c r="D77" i="151"/>
  <c r="F72" i="151"/>
  <c r="R72" i="151" s="1"/>
  <c r="H90" i="151"/>
  <c r="M90" i="151" s="1"/>
  <c r="P33" i="151"/>
  <c r="J33" i="151"/>
  <c r="N33" i="151"/>
  <c r="H33" i="151"/>
  <c r="G33" i="151"/>
  <c r="L33" i="151"/>
  <c r="K33" i="151"/>
  <c r="O33" i="151"/>
  <c r="I33" i="151"/>
  <c r="F33" i="151"/>
  <c r="Q33" i="151" s="1"/>
  <c r="M33" i="151"/>
  <c r="P9" i="151"/>
  <c r="J9" i="151"/>
  <c r="M9" i="151"/>
  <c r="G9" i="151"/>
  <c r="I9" i="151"/>
  <c r="H9" i="151"/>
  <c r="O9" i="151"/>
  <c r="F9" i="151"/>
  <c r="Q9" i="151" s="1"/>
  <c r="L9" i="151"/>
  <c r="N9" i="151"/>
  <c r="K9" i="151"/>
  <c r="P30" i="151"/>
  <c r="O30" i="151"/>
  <c r="I30" i="151"/>
  <c r="L30" i="151"/>
  <c r="F30" i="151"/>
  <c r="N30" i="151"/>
  <c r="H30" i="151"/>
  <c r="M30" i="151"/>
  <c r="K30" i="151"/>
  <c r="J30" i="151"/>
  <c r="G30" i="151"/>
  <c r="N59" i="151"/>
  <c r="H59" i="151"/>
  <c r="L59" i="151"/>
  <c r="F59" i="151"/>
  <c r="J59" i="151"/>
  <c r="P59" i="151"/>
  <c r="G59" i="151"/>
  <c r="O59" i="151"/>
  <c r="K59" i="151"/>
  <c r="I59" i="151"/>
  <c r="M59" i="151"/>
  <c r="D95" i="151"/>
  <c r="D45" i="151"/>
  <c r="R42" i="151"/>
  <c r="I42" i="151"/>
  <c r="I45" i="151" s="1"/>
  <c r="F43" i="151"/>
  <c r="F45" i="151" s="1"/>
  <c r="N46" i="151"/>
  <c r="N47" i="151" s="1"/>
  <c r="J46" i="151"/>
  <c r="J47" i="151" s="1"/>
  <c r="D47" i="151"/>
  <c r="F46" i="151"/>
  <c r="F47" i="151" s="1"/>
  <c r="R81" i="151"/>
  <c r="F81" i="151"/>
  <c r="L32" i="151"/>
  <c r="F32" i="151"/>
  <c r="P32" i="151"/>
  <c r="J32" i="151"/>
  <c r="M32" i="151"/>
  <c r="H32" i="151"/>
  <c r="K32" i="151"/>
  <c r="O32" i="151"/>
  <c r="I32" i="151"/>
  <c r="G32" i="151"/>
  <c r="N32" i="151"/>
  <c r="Q32" i="151" s="1"/>
  <c r="N7" i="151"/>
  <c r="H7" i="151"/>
  <c r="M7" i="151"/>
  <c r="G7" i="151"/>
  <c r="L7" i="151"/>
  <c r="F7" i="151"/>
  <c r="Q7" i="151" s="1"/>
  <c r="P7" i="151"/>
  <c r="J7" i="151"/>
  <c r="K7" i="151"/>
  <c r="R7" i="151" s="1"/>
  <c r="O7" i="151"/>
  <c r="I7" i="151"/>
  <c r="N78" i="151"/>
  <c r="H75" i="151"/>
  <c r="L75" i="151"/>
  <c r="F75" i="151"/>
  <c r="J75" i="151"/>
  <c r="K75" i="151"/>
  <c r="M75" i="151" s="1"/>
  <c r="I75" i="151"/>
  <c r="G75" i="151"/>
  <c r="N62" i="151"/>
  <c r="H62" i="151"/>
  <c r="L62" i="151"/>
  <c r="F62" i="151"/>
  <c r="J62" i="151"/>
  <c r="P62" i="151"/>
  <c r="G62" i="151"/>
  <c r="O62" i="151"/>
  <c r="K62" i="151"/>
  <c r="Q62" i="151" s="1"/>
  <c r="I62" i="151"/>
  <c r="M62" i="151"/>
  <c r="F83" i="151"/>
  <c r="R83" i="151" s="1"/>
  <c r="Q57" i="151"/>
  <c r="R57" i="151" s="1"/>
  <c r="P55" i="151"/>
  <c r="J55" i="151"/>
  <c r="N55" i="151"/>
  <c r="H55" i="151"/>
  <c r="L55" i="151"/>
  <c r="G55" i="151"/>
  <c r="O55" i="151"/>
  <c r="M55" i="151"/>
  <c r="K55" i="151"/>
  <c r="I55" i="151"/>
  <c r="F55" i="151"/>
  <c r="J26" i="151"/>
  <c r="N26" i="151"/>
  <c r="F26" i="151"/>
  <c r="Q26" i="151" s="1"/>
  <c r="P26" i="151"/>
  <c r="I26" i="151"/>
  <c r="D37" i="151"/>
  <c r="O26" i="151"/>
  <c r="M26" i="151"/>
  <c r="K26" i="151"/>
  <c r="H26" i="151"/>
  <c r="P58" i="151"/>
  <c r="J58" i="151"/>
  <c r="N58" i="151"/>
  <c r="H58" i="151"/>
  <c r="R58" i="151" s="1"/>
  <c r="O58" i="151"/>
  <c r="Q58" i="151" s="1"/>
  <c r="F58" i="151"/>
  <c r="L58" i="151"/>
  <c r="K58" i="151"/>
  <c r="G58" i="151"/>
  <c r="M58" i="151"/>
  <c r="I58" i="151"/>
  <c r="M14" i="151"/>
  <c r="G14" i="151"/>
  <c r="P14" i="151"/>
  <c r="J14" i="151"/>
  <c r="O14" i="151"/>
  <c r="F14" i="151"/>
  <c r="I14" i="151"/>
  <c r="N14" i="151"/>
  <c r="L14" i="151"/>
  <c r="K14" i="151"/>
  <c r="H14" i="151"/>
  <c r="Q14" i="151" s="1"/>
  <c r="F36" i="151"/>
  <c r="L36" i="151" s="1"/>
  <c r="L37" i="151" s="1"/>
  <c r="N10" i="151"/>
  <c r="H10" i="151"/>
  <c r="K10" i="151"/>
  <c r="M10" i="151"/>
  <c r="L10" i="151"/>
  <c r="J10" i="151"/>
  <c r="P10" i="151"/>
  <c r="G10" i="151"/>
  <c r="I10" i="151"/>
  <c r="R10" i="151" s="1"/>
  <c r="O10" i="151"/>
  <c r="F10" i="151"/>
  <c r="Q10" i="151" s="1"/>
  <c r="F64" i="151"/>
  <c r="R64" i="151" s="1"/>
  <c r="M96" i="151"/>
  <c r="R96" i="151"/>
  <c r="H96" i="151"/>
  <c r="F63" i="151"/>
  <c r="N63" i="151" s="1"/>
  <c r="R63" i="151" s="1"/>
  <c r="D88" i="151"/>
  <c r="F89" i="151"/>
  <c r="L89" i="151" s="1"/>
  <c r="K65" i="151"/>
  <c r="I65" i="151"/>
  <c r="G65" i="151"/>
  <c r="M65" i="151"/>
  <c r="L65" i="151"/>
  <c r="H65" i="151"/>
  <c r="F65" i="151"/>
  <c r="R65" i="151" s="1"/>
  <c r="J65" i="151"/>
  <c r="F91" i="151"/>
  <c r="L91" i="151" s="1"/>
  <c r="R91" i="151" s="1"/>
  <c r="Q56" i="151"/>
  <c r="R56" i="151" s="1"/>
  <c r="L74" i="151"/>
  <c r="F74" i="151"/>
  <c r="M74" i="151" s="1"/>
  <c r="J74" i="151"/>
  <c r="H74" i="151"/>
  <c r="R74" i="151" s="1"/>
  <c r="K74" i="151"/>
  <c r="I74" i="151"/>
  <c r="G74" i="151"/>
  <c r="F11" i="151"/>
  <c r="R11" i="151" s="1"/>
  <c r="F61" i="151"/>
  <c r="R61" i="151" s="1"/>
  <c r="N4" i="151"/>
  <c r="H4" i="151"/>
  <c r="Q4" i="151" s="1"/>
  <c r="M4" i="151"/>
  <c r="M25" i="151" s="1"/>
  <c r="G4" i="151"/>
  <c r="L4" i="151"/>
  <c r="F4" i="151"/>
  <c r="P4" i="151"/>
  <c r="P25" i="151" s="1"/>
  <c r="J4" i="151"/>
  <c r="J25" i="151" s="1"/>
  <c r="K4" i="151"/>
  <c r="K25" i="151" s="1"/>
  <c r="O4" i="151"/>
  <c r="I4" i="151"/>
  <c r="I25" i="151" s="1"/>
  <c r="L54" i="151"/>
  <c r="F54" i="151"/>
  <c r="P54" i="151"/>
  <c r="P71" i="151" s="1"/>
  <c r="P79" i="151" s="1"/>
  <c r="J54" i="151"/>
  <c r="H54" i="151"/>
  <c r="M54" i="151"/>
  <c r="O54" i="151"/>
  <c r="I54" i="151"/>
  <c r="N54" i="151"/>
  <c r="K54" i="151"/>
  <c r="G54" i="151"/>
  <c r="Q54" i="151" s="1"/>
  <c r="F24" i="151"/>
  <c r="L24" i="151"/>
  <c r="R24" i="151" s="1"/>
  <c r="L51" i="151"/>
  <c r="F51" i="151"/>
  <c r="J51" i="151"/>
  <c r="K51" i="151"/>
  <c r="G51" i="151"/>
  <c r="H51" i="151"/>
  <c r="I51" i="151"/>
  <c r="I71" i="151" s="1"/>
  <c r="L8" i="151"/>
  <c r="O8" i="151"/>
  <c r="I8" i="151"/>
  <c r="N8" i="151"/>
  <c r="N25" i="151" s="1"/>
  <c r="F8" i="151"/>
  <c r="M8" i="151"/>
  <c r="K8" i="151"/>
  <c r="H8" i="151"/>
  <c r="J8" i="151"/>
  <c r="P8" i="151"/>
  <c r="G8" i="151"/>
  <c r="Q27" i="151"/>
  <c r="R27" i="151" s="1"/>
  <c r="N31" i="151"/>
  <c r="H31" i="151"/>
  <c r="L31" i="151"/>
  <c r="I31" i="151"/>
  <c r="M31" i="151"/>
  <c r="K31" i="151"/>
  <c r="P31" i="151"/>
  <c r="R31" i="151" s="1"/>
  <c r="J31" i="151"/>
  <c r="G31" i="151"/>
  <c r="F31" i="151"/>
  <c r="Q31" i="151" s="1"/>
  <c r="O31" i="151"/>
  <c r="F69" i="151"/>
  <c r="R69" i="151"/>
  <c r="F15" i="151"/>
  <c r="I67" i="151"/>
  <c r="G67" i="151"/>
  <c r="K67" i="151"/>
  <c r="J67" i="151"/>
  <c r="F67" i="151"/>
  <c r="L67" i="151"/>
  <c r="H67" i="151"/>
  <c r="Q92" i="151"/>
  <c r="L92" i="151" s="1"/>
  <c r="R92" i="151" s="1"/>
  <c r="H68" i="151"/>
  <c r="R68" i="151" s="1"/>
  <c r="M16" i="151"/>
  <c r="G16" i="151"/>
  <c r="P16" i="151"/>
  <c r="J16" i="151"/>
  <c r="Q16" i="151" s="1"/>
  <c r="R16" i="151" s="1"/>
  <c r="O16" i="151"/>
  <c r="F16" i="151"/>
  <c r="I16" i="151"/>
  <c r="N16" i="151"/>
  <c r="L16" i="151"/>
  <c r="K16" i="151"/>
  <c r="H16" i="151"/>
  <c r="F80" i="151"/>
  <c r="R80" i="151"/>
  <c r="D84" i="151"/>
  <c r="G66" i="151"/>
  <c r="M66" i="151" s="1"/>
  <c r="K66" i="151"/>
  <c r="F66" i="151"/>
  <c r="L66" i="151"/>
  <c r="J66" i="151"/>
  <c r="I66" i="151"/>
  <c r="H66" i="151"/>
  <c r="J50" i="151"/>
  <c r="H50" i="151"/>
  <c r="H71" i="151" s="1"/>
  <c r="L50" i="151"/>
  <c r="L71" i="151" s="1"/>
  <c r="G50" i="151"/>
  <c r="G71" i="151" s="1"/>
  <c r="I50" i="151"/>
  <c r="K50" i="151"/>
  <c r="F50" i="151"/>
  <c r="F71" i="151" s="1"/>
  <c r="L5" i="151"/>
  <c r="F5" i="151"/>
  <c r="R5" i="151" s="1"/>
  <c r="Q5" i="151"/>
  <c r="K5" i="151"/>
  <c r="P5" i="151"/>
  <c r="J5" i="151"/>
  <c r="N5" i="151"/>
  <c r="H5" i="151"/>
  <c r="O5" i="151"/>
  <c r="I5" i="151"/>
  <c r="G5" i="151"/>
  <c r="M5" i="151"/>
  <c r="D71" i="151"/>
  <c r="H52" i="151"/>
  <c r="L52" i="151"/>
  <c r="F52" i="151"/>
  <c r="M52" i="151" s="1"/>
  <c r="J52" i="151"/>
  <c r="K52" i="151"/>
  <c r="I52" i="151"/>
  <c r="G52" i="151"/>
  <c r="R52" i="151" s="1"/>
  <c r="J73" i="151"/>
  <c r="H73" i="151"/>
  <c r="L73" i="151"/>
  <c r="L77" i="151" s="1"/>
  <c r="F73" i="151"/>
  <c r="K73" i="151"/>
  <c r="I73" i="151"/>
  <c r="G73" i="151"/>
  <c r="G77" i="151" s="1"/>
  <c r="K17" i="151"/>
  <c r="N17" i="151"/>
  <c r="H17" i="151"/>
  <c r="J17" i="151"/>
  <c r="M17" i="151"/>
  <c r="I17" i="151"/>
  <c r="Q17" i="151" s="1"/>
  <c r="P17" i="151"/>
  <c r="G17" i="151"/>
  <c r="O17" i="151"/>
  <c r="F17" i="151"/>
  <c r="L17" i="151"/>
  <c r="J76" i="151"/>
  <c r="M76" i="151" s="1"/>
  <c r="H76" i="151"/>
  <c r="L76" i="151"/>
  <c r="F76" i="151"/>
  <c r="K76" i="151"/>
  <c r="G76" i="151"/>
  <c r="R76" i="151" s="1"/>
  <c r="I76" i="151"/>
  <c r="D94" i="151"/>
  <c r="F70" i="151"/>
  <c r="L70" i="151" s="1"/>
  <c r="D25" i="151"/>
  <c r="Q3" i="151"/>
  <c r="R3" i="151" s="1"/>
  <c r="R5" i="150"/>
  <c r="J49" i="150"/>
  <c r="I49" i="150"/>
  <c r="L49" i="150"/>
  <c r="K49" i="150"/>
  <c r="H49" i="150"/>
  <c r="G49" i="150"/>
  <c r="D71" i="150"/>
  <c r="F49" i="150"/>
  <c r="H75" i="150"/>
  <c r="G75" i="150"/>
  <c r="J75" i="150"/>
  <c r="I75" i="150"/>
  <c r="L75" i="150"/>
  <c r="K75" i="150"/>
  <c r="F75" i="150"/>
  <c r="P62" i="150"/>
  <c r="J62" i="150"/>
  <c r="O62" i="150"/>
  <c r="I62" i="150"/>
  <c r="H62" i="150"/>
  <c r="G62" i="150"/>
  <c r="Q62" i="150" s="1"/>
  <c r="K62" i="150"/>
  <c r="F62" i="150"/>
  <c r="R62" i="150" s="1"/>
  <c r="N62" i="150"/>
  <c r="M62" i="150"/>
  <c r="L62" i="150"/>
  <c r="K10" i="150"/>
  <c r="P10" i="150"/>
  <c r="J10" i="150"/>
  <c r="O10" i="150"/>
  <c r="I10" i="150"/>
  <c r="F10" i="150"/>
  <c r="N10" i="150"/>
  <c r="M10" i="150"/>
  <c r="L10" i="150"/>
  <c r="H10" i="150"/>
  <c r="G10" i="150"/>
  <c r="F81" i="150"/>
  <c r="R81" i="150" s="1"/>
  <c r="L44" i="150"/>
  <c r="L45" i="150" s="1"/>
  <c r="R44" i="150"/>
  <c r="O8" i="150"/>
  <c r="I8" i="150"/>
  <c r="Q8" i="150" s="1"/>
  <c r="R8" i="150" s="1"/>
  <c r="N8" i="150"/>
  <c r="H8" i="150"/>
  <c r="M8" i="150"/>
  <c r="G8" i="150"/>
  <c r="J8" i="150"/>
  <c r="F8" i="150"/>
  <c r="P8" i="150"/>
  <c r="L8" i="150"/>
  <c r="K8" i="150"/>
  <c r="L15" i="150"/>
  <c r="R15" i="150" s="1"/>
  <c r="F15" i="150"/>
  <c r="D84" i="150"/>
  <c r="F80" i="150"/>
  <c r="R80" i="150"/>
  <c r="D37" i="150"/>
  <c r="M26" i="150"/>
  <c r="K26" i="150"/>
  <c r="O26" i="150"/>
  <c r="N26" i="150"/>
  <c r="J26" i="150"/>
  <c r="J37" i="150" s="1"/>
  <c r="P26" i="150"/>
  <c r="I26" i="150"/>
  <c r="H26" i="150"/>
  <c r="F26" i="150"/>
  <c r="K77" i="150"/>
  <c r="Q47" i="150"/>
  <c r="R47" i="150" s="1"/>
  <c r="F69" i="150"/>
  <c r="R69" i="150" s="1"/>
  <c r="Q92" i="150"/>
  <c r="L92" i="150" s="1"/>
  <c r="R92" i="150" s="1"/>
  <c r="K27" i="150"/>
  <c r="P27" i="150"/>
  <c r="J27" i="150"/>
  <c r="I27" i="150"/>
  <c r="H27" i="150"/>
  <c r="O27" i="150"/>
  <c r="G27" i="150"/>
  <c r="N27" i="150"/>
  <c r="M27" i="150"/>
  <c r="L27" i="150"/>
  <c r="F27" i="150"/>
  <c r="K67" i="150"/>
  <c r="J67" i="150"/>
  <c r="L67" i="150"/>
  <c r="H67" i="150"/>
  <c r="G67" i="150"/>
  <c r="F67" i="150"/>
  <c r="I67" i="150"/>
  <c r="M67" i="150" s="1"/>
  <c r="L77" i="150"/>
  <c r="R68" i="150"/>
  <c r="H68" i="150"/>
  <c r="M29" i="150"/>
  <c r="G29" i="150"/>
  <c r="L29" i="150"/>
  <c r="F29" i="150"/>
  <c r="Q29" i="150" s="1"/>
  <c r="I29" i="150"/>
  <c r="P29" i="150"/>
  <c r="H29" i="150"/>
  <c r="R29" i="150" s="1"/>
  <c r="O29" i="150"/>
  <c r="J29" i="150"/>
  <c r="N29" i="150"/>
  <c r="K29" i="150"/>
  <c r="J76" i="150"/>
  <c r="I76" i="150"/>
  <c r="R76" i="150" s="1"/>
  <c r="H76" i="150"/>
  <c r="G76" i="150"/>
  <c r="K76" i="150"/>
  <c r="F76" i="150"/>
  <c r="M76" i="150"/>
  <c r="L76" i="150"/>
  <c r="D95" i="150"/>
  <c r="O28" i="150"/>
  <c r="I28" i="150"/>
  <c r="N28" i="150"/>
  <c r="H28" i="150"/>
  <c r="M28" i="150"/>
  <c r="L28" i="150"/>
  <c r="K28" i="150"/>
  <c r="F28" i="150"/>
  <c r="G28" i="150"/>
  <c r="Q28" i="150" s="1"/>
  <c r="P28" i="150"/>
  <c r="J28" i="150"/>
  <c r="D94" i="150"/>
  <c r="K30" i="150"/>
  <c r="P30" i="150"/>
  <c r="J30" i="150"/>
  <c r="M30" i="150"/>
  <c r="L30" i="150"/>
  <c r="I30" i="150"/>
  <c r="Q30" i="150" s="1"/>
  <c r="N30" i="150"/>
  <c r="H30" i="150"/>
  <c r="G30" i="150"/>
  <c r="F30" i="150"/>
  <c r="O30" i="150"/>
  <c r="L55" i="150"/>
  <c r="F55" i="150"/>
  <c r="Q55" i="150" s="1"/>
  <c r="K55" i="150"/>
  <c r="J55" i="150"/>
  <c r="I55" i="150"/>
  <c r="O55" i="150"/>
  <c r="N55" i="150"/>
  <c r="M55" i="150"/>
  <c r="H55" i="150"/>
  <c r="G55" i="150"/>
  <c r="P55" i="150"/>
  <c r="H90" i="150"/>
  <c r="M90" i="150" s="1"/>
  <c r="R57" i="150"/>
  <c r="R43" i="150"/>
  <c r="L70" i="150"/>
  <c r="R70" i="150" s="1"/>
  <c r="F70" i="150"/>
  <c r="D77" i="150"/>
  <c r="F72" i="150"/>
  <c r="F77" i="150" s="1"/>
  <c r="R83" i="150"/>
  <c r="F83" i="150"/>
  <c r="F82" i="150"/>
  <c r="R82" i="150" s="1"/>
  <c r="M3" i="150"/>
  <c r="G3" i="150"/>
  <c r="L3" i="150"/>
  <c r="F3" i="150"/>
  <c r="D25" i="150"/>
  <c r="K3" i="150"/>
  <c r="H3" i="150"/>
  <c r="P3" i="150"/>
  <c r="J3" i="150"/>
  <c r="I3" i="150"/>
  <c r="O3" i="150"/>
  <c r="N3" i="150"/>
  <c r="O31" i="150"/>
  <c r="P31" i="150"/>
  <c r="I31" i="150"/>
  <c r="N31" i="150"/>
  <c r="H31" i="150"/>
  <c r="Q31" i="150" s="1"/>
  <c r="G31" i="150"/>
  <c r="F31" i="150"/>
  <c r="M31" i="150"/>
  <c r="L31" i="150"/>
  <c r="K31" i="150"/>
  <c r="R31" i="150" s="1"/>
  <c r="J31" i="150"/>
  <c r="H78" i="150"/>
  <c r="N78" i="150" s="1"/>
  <c r="R78" i="150" s="1"/>
  <c r="K4" i="150"/>
  <c r="P4" i="150"/>
  <c r="J4" i="150"/>
  <c r="O4" i="150"/>
  <c r="I4" i="150"/>
  <c r="F4" i="150"/>
  <c r="N4" i="150"/>
  <c r="G4" i="150"/>
  <c r="M4" i="150"/>
  <c r="L4" i="150"/>
  <c r="H4" i="150"/>
  <c r="H51" i="150"/>
  <c r="G51" i="150"/>
  <c r="J51" i="150"/>
  <c r="I51" i="150"/>
  <c r="L51" i="150"/>
  <c r="R51" i="150" s="1"/>
  <c r="K51" i="150"/>
  <c r="F51" i="150"/>
  <c r="M51" i="150" s="1"/>
  <c r="N54" i="150"/>
  <c r="H54" i="150"/>
  <c r="M54" i="150"/>
  <c r="G54" i="150"/>
  <c r="P54" i="150"/>
  <c r="F54" i="150"/>
  <c r="O54" i="150"/>
  <c r="L54" i="150"/>
  <c r="K54" i="150"/>
  <c r="J54" i="150"/>
  <c r="I54" i="150"/>
  <c r="G65" i="150"/>
  <c r="R65" i="150" s="1"/>
  <c r="L65" i="150"/>
  <c r="F65" i="150"/>
  <c r="M65" i="150" s="1"/>
  <c r="I65" i="150"/>
  <c r="K65" i="150"/>
  <c r="J65" i="150"/>
  <c r="H65" i="150"/>
  <c r="L33" i="150"/>
  <c r="F33" i="150"/>
  <c r="K33" i="150"/>
  <c r="N33" i="150"/>
  <c r="M33" i="150"/>
  <c r="P33" i="150"/>
  <c r="O33" i="150"/>
  <c r="J33" i="150"/>
  <c r="I33" i="150"/>
  <c r="H33" i="150"/>
  <c r="G33" i="150"/>
  <c r="L58" i="150"/>
  <c r="F58" i="150"/>
  <c r="K58" i="150"/>
  <c r="N58" i="150"/>
  <c r="M58" i="150"/>
  <c r="O58" i="150"/>
  <c r="J58" i="150"/>
  <c r="I58" i="150"/>
  <c r="H58" i="150"/>
  <c r="Q58" i="150" s="1"/>
  <c r="P58" i="150"/>
  <c r="G58" i="150"/>
  <c r="R58" i="150" s="1"/>
  <c r="M9" i="150"/>
  <c r="G9" i="150"/>
  <c r="L9" i="150"/>
  <c r="F9" i="150"/>
  <c r="Q9" i="150" s="1"/>
  <c r="K9" i="150"/>
  <c r="H9" i="150"/>
  <c r="P9" i="150"/>
  <c r="J9" i="150"/>
  <c r="O9" i="150"/>
  <c r="N9" i="150"/>
  <c r="I9" i="150"/>
  <c r="F61" i="150"/>
  <c r="R61" i="150" s="1"/>
  <c r="L24" i="150"/>
  <c r="F24" i="150"/>
  <c r="R24" i="150" s="1"/>
  <c r="M73" i="150"/>
  <c r="F63" i="150"/>
  <c r="N63" i="150" s="1"/>
  <c r="R63" i="150" s="1"/>
  <c r="K12" i="150"/>
  <c r="M12" i="150"/>
  <c r="F12" i="150"/>
  <c r="O12" i="150" s="1"/>
  <c r="L12" i="150"/>
  <c r="J12" i="150"/>
  <c r="N12" i="150"/>
  <c r="I12" i="150"/>
  <c r="H12" i="150"/>
  <c r="G12" i="150"/>
  <c r="O14" i="150"/>
  <c r="I14" i="150"/>
  <c r="N14" i="150"/>
  <c r="H14" i="150"/>
  <c r="M14" i="150"/>
  <c r="L14" i="150"/>
  <c r="K14" i="150"/>
  <c r="F14" i="150"/>
  <c r="R14" i="150" s="1"/>
  <c r="G14" i="150"/>
  <c r="Q14" i="150"/>
  <c r="P14" i="150"/>
  <c r="J14" i="150"/>
  <c r="D88" i="150"/>
  <c r="F89" i="150"/>
  <c r="L89" i="150" s="1"/>
  <c r="L50" i="150"/>
  <c r="F50" i="150"/>
  <c r="M50" i="150" s="1"/>
  <c r="R50" i="150" s="1"/>
  <c r="K50" i="150"/>
  <c r="J50" i="150"/>
  <c r="I50" i="150"/>
  <c r="H50" i="150"/>
  <c r="G50" i="150"/>
  <c r="H96" i="150"/>
  <c r="R96" i="150" s="1"/>
  <c r="M96" i="150"/>
  <c r="M17" i="150"/>
  <c r="G17" i="150"/>
  <c r="L17" i="150"/>
  <c r="F17" i="150"/>
  <c r="R17" i="150" s="1"/>
  <c r="Q17" i="150"/>
  <c r="I17" i="150"/>
  <c r="P17" i="150"/>
  <c r="H17" i="150"/>
  <c r="O17" i="150"/>
  <c r="J17" i="150"/>
  <c r="N17" i="150"/>
  <c r="K17" i="150"/>
  <c r="O16" i="150"/>
  <c r="I16" i="150"/>
  <c r="N16" i="150"/>
  <c r="H16" i="150"/>
  <c r="Q16" i="150" s="1"/>
  <c r="M16" i="150"/>
  <c r="L16" i="150"/>
  <c r="K16" i="150"/>
  <c r="F16" i="150"/>
  <c r="P16" i="150"/>
  <c r="J16" i="150"/>
  <c r="G16" i="150"/>
  <c r="R16" i="150" s="1"/>
  <c r="F91" i="150"/>
  <c r="L91" i="150" s="1"/>
  <c r="R91" i="150" s="1"/>
  <c r="L53" i="150"/>
  <c r="F53" i="150"/>
  <c r="K53" i="150"/>
  <c r="H53" i="150"/>
  <c r="G53" i="150"/>
  <c r="J53" i="150"/>
  <c r="I53" i="150"/>
  <c r="M6" i="150"/>
  <c r="G6" i="150"/>
  <c r="Q6" i="150" s="1"/>
  <c r="L6" i="150"/>
  <c r="F6" i="150"/>
  <c r="R6" i="150" s="1"/>
  <c r="K6" i="150"/>
  <c r="N6" i="150"/>
  <c r="J6" i="150"/>
  <c r="I6" i="150"/>
  <c r="H6" i="150"/>
  <c r="P6" i="150"/>
  <c r="O6" i="150"/>
  <c r="J52" i="150"/>
  <c r="I52" i="150"/>
  <c r="H52" i="150"/>
  <c r="G52" i="150"/>
  <c r="K52" i="150"/>
  <c r="F52" i="150"/>
  <c r="L52" i="150"/>
  <c r="K7" i="150"/>
  <c r="P7" i="150"/>
  <c r="J7" i="150"/>
  <c r="O7" i="150"/>
  <c r="I7" i="150"/>
  <c r="L7" i="150"/>
  <c r="H7" i="150"/>
  <c r="G7" i="150"/>
  <c r="F7" i="150"/>
  <c r="Q7" i="150" s="1"/>
  <c r="R7" i="150" s="1"/>
  <c r="N7" i="150"/>
  <c r="M7" i="150"/>
  <c r="F64" i="150"/>
  <c r="R64" i="150" s="1"/>
  <c r="P56" i="150"/>
  <c r="J56" i="150"/>
  <c r="O56" i="150"/>
  <c r="I56" i="150"/>
  <c r="N56" i="150"/>
  <c r="F56" i="150"/>
  <c r="Q56" i="150" s="1"/>
  <c r="M56" i="150"/>
  <c r="L56" i="150"/>
  <c r="K56" i="150"/>
  <c r="H56" i="150"/>
  <c r="G56" i="150"/>
  <c r="K13" i="150"/>
  <c r="P13" i="150"/>
  <c r="J13" i="150"/>
  <c r="I13" i="150"/>
  <c r="H13" i="150"/>
  <c r="O13" i="150"/>
  <c r="G13" i="150"/>
  <c r="N13" i="150"/>
  <c r="M13" i="150"/>
  <c r="L13" i="150"/>
  <c r="F13" i="150"/>
  <c r="Q13" i="150" s="1"/>
  <c r="R13" i="150" s="1"/>
  <c r="I66" i="150"/>
  <c r="H66" i="150"/>
  <c r="L66" i="150"/>
  <c r="M66" i="150" s="1"/>
  <c r="F66" i="150"/>
  <c r="K66" i="150"/>
  <c r="J66" i="150"/>
  <c r="G66" i="150"/>
  <c r="I42" i="150"/>
  <c r="I45" i="150" s="1"/>
  <c r="D45" i="150"/>
  <c r="L74" i="150"/>
  <c r="F74" i="150"/>
  <c r="K74" i="150"/>
  <c r="J74" i="150"/>
  <c r="J77" i="150" s="1"/>
  <c r="I74" i="150"/>
  <c r="I77" i="150" s="1"/>
  <c r="H74" i="150"/>
  <c r="H77" i="150" s="1"/>
  <c r="G74" i="150"/>
  <c r="R46" i="150"/>
  <c r="R65" i="149"/>
  <c r="D45" i="149"/>
  <c r="I42" i="149"/>
  <c r="H13" i="149"/>
  <c r="N13" i="149"/>
  <c r="I13" i="149"/>
  <c r="O13" i="149"/>
  <c r="K13" i="149"/>
  <c r="G13" i="149"/>
  <c r="J13" i="149"/>
  <c r="L13" i="149"/>
  <c r="P13" i="149"/>
  <c r="M13" i="149"/>
  <c r="F13" i="149"/>
  <c r="J29" i="149"/>
  <c r="P29" i="149"/>
  <c r="K29" i="149"/>
  <c r="G29" i="149"/>
  <c r="M29" i="149"/>
  <c r="I29" i="149"/>
  <c r="L29" i="149"/>
  <c r="N29" i="149"/>
  <c r="F29" i="149"/>
  <c r="H29" i="149"/>
  <c r="O29" i="149"/>
  <c r="K5" i="149"/>
  <c r="F5" i="149"/>
  <c r="L5" i="149"/>
  <c r="H5" i="149"/>
  <c r="N5" i="149"/>
  <c r="J5" i="149"/>
  <c r="J25" i="149" s="1"/>
  <c r="J48" i="149" s="1"/>
  <c r="M5" i="149"/>
  <c r="O5" i="149"/>
  <c r="G5" i="149"/>
  <c r="G25" i="149" s="1"/>
  <c r="P5" i="149"/>
  <c r="I5" i="149"/>
  <c r="M75" i="149"/>
  <c r="R75" i="149" s="1"/>
  <c r="H58" i="149"/>
  <c r="L58" i="149"/>
  <c r="F58" i="149"/>
  <c r="M58" i="149"/>
  <c r="G58" i="149"/>
  <c r="N58" i="149"/>
  <c r="J58" i="149"/>
  <c r="P58" i="149"/>
  <c r="O58" i="149"/>
  <c r="Q58" i="149"/>
  <c r="I58" i="149"/>
  <c r="K58" i="149"/>
  <c r="H33" i="149"/>
  <c r="N33" i="149"/>
  <c r="I33" i="149"/>
  <c r="O33" i="149"/>
  <c r="K33" i="149"/>
  <c r="M33" i="149"/>
  <c r="P33" i="149"/>
  <c r="F33" i="149"/>
  <c r="J33" i="149"/>
  <c r="G33" i="149"/>
  <c r="L33" i="149"/>
  <c r="H12" i="149"/>
  <c r="N12" i="149"/>
  <c r="I12" i="149"/>
  <c r="K12" i="149"/>
  <c r="G12" i="149"/>
  <c r="J12" i="149"/>
  <c r="M12" i="149"/>
  <c r="L12" i="149"/>
  <c r="F12" i="149"/>
  <c r="J17" i="149"/>
  <c r="P17" i="149"/>
  <c r="K17" i="149"/>
  <c r="G17" i="149"/>
  <c r="M17" i="149"/>
  <c r="I17" i="149"/>
  <c r="L17" i="149"/>
  <c r="N17" i="149"/>
  <c r="F17" i="149"/>
  <c r="H17" i="149"/>
  <c r="O17" i="149"/>
  <c r="R90" i="149"/>
  <c r="Q16" i="149"/>
  <c r="R16" i="149" s="1"/>
  <c r="R46" i="149"/>
  <c r="F47" i="149"/>
  <c r="F77" i="149"/>
  <c r="R28" i="149"/>
  <c r="H55" i="149"/>
  <c r="N55" i="149"/>
  <c r="I55" i="149"/>
  <c r="O55" i="149"/>
  <c r="K55" i="149"/>
  <c r="J55" i="149"/>
  <c r="L55" i="149"/>
  <c r="M55" i="149"/>
  <c r="F55" i="149"/>
  <c r="G55" i="149"/>
  <c r="P55" i="149"/>
  <c r="Q55" i="149" s="1"/>
  <c r="H30" i="149"/>
  <c r="N30" i="149"/>
  <c r="I30" i="149"/>
  <c r="O30" i="149"/>
  <c r="K30" i="149"/>
  <c r="G30" i="149"/>
  <c r="J30" i="149"/>
  <c r="L30" i="149"/>
  <c r="P30" i="149"/>
  <c r="M30" i="149"/>
  <c r="F30" i="149"/>
  <c r="J57" i="149"/>
  <c r="P57" i="149"/>
  <c r="K57" i="149"/>
  <c r="G57" i="149"/>
  <c r="M57" i="149"/>
  <c r="F57" i="149"/>
  <c r="H57" i="149"/>
  <c r="I57" i="149"/>
  <c r="Q57" i="149" s="1"/>
  <c r="N57" i="149"/>
  <c r="O57" i="149"/>
  <c r="L57" i="149"/>
  <c r="F15" i="149"/>
  <c r="R14" i="149"/>
  <c r="Q14" i="149"/>
  <c r="Q31" i="149"/>
  <c r="R31" i="149" s="1"/>
  <c r="G4" i="149"/>
  <c r="M4" i="149"/>
  <c r="H4" i="149"/>
  <c r="N4" i="149"/>
  <c r="J4" i="149"/>
  <c r="P4" i="149"/>
  <c r="P25" i="149" s="1"/>
  <c r="L4" i="149"/>
  <c r="O4" i="149"/>
  <c r="F4" i="149"/>
  <c r="Q4" i="149" s="1"/>
  <c r="I4" i="149"/>
  <c r="I25" i="149" s="1"/>
  <c r="K4" i="149"/>
  <c r="K25" i="149" s="1"/>
  <c r="K48" i="149" s="1"/>
  <c r="M49" i="149"/>
  <c r="D25" i="149"/>
  <c r="Q47" i="149"/>
  <c r="J77" i="149"/>
  <c r="R73" i="149"/>
  <c r="I94" i="149"/>
  <c r="J94" i="149"/>
  <c r="K94" i="149"/>
  <c r="G94" i="149"/>
  <c r="F94" i="149"/>
  <c r="H94" i="149"/>
  <c r="L94" i="149"/>
  <c r="R62" i="149"/>
  <c r="H53" i="149"/>
  <c r="I53" i="149"/>
  <c r="K53" i="149"/>
  <c r="M53" i="149" s="1"/>
  <c r="J53" i="149"/>
  <c r="L53" i="149"/>
  <c r="F53" i="149"/>
  <c r="G53" i="149"/>
  <c r="H27" i="149"/>
  <c r="N27" i="149"/>
  <c r="I27" i="149"/>
  <c r="O27" i="149"/>
  <c r="K27" i="149"/>
  <c r="M27" i="149"/>
  <c r="P27" i="149"/>
  <c r="F27" i="149"/>
  <c r="Q27" i="149" s="1"/>
  <c r="J27" i="149"/>
  <c r="G27" i="149"/>
  <c r="L27" i="149"/>
  <c r="J54" i="149"/>
  <c r="P54" i="149"/>
  <c r="K54" i="149"/>
  <c r="G54" i="149"/>
  <c r="M54" i="149"/>
  <c r="L54" i="149"/>
  <c r="L71" i="149" s="1"/>
  <c r="N54" i="149"/>
  <c r="N71" i="149" s="1"/>
  <c r="N79" i="149" s="1"/>
  <c r="O54" i="149"/>
  <c r="O71" i="149" s="1"/>
  <c r="H54" i="149"/>
  <c r="Q54" i="149" s="1"/>
  <c r="F54" i="149"/>
  <c r="I54" i="149"/>
  <c r="F45" i="149"/>
  <c r="R43" i="149"/>
  <c r="M65" i="149"/>
  <c r="G71" i="149"/>
  <c r="G79" i="149" s="1"/>
  <c r="M67" i="149"/>
  <c r="R67" i="149" s="1"/>
  <c r="Q6" i="149"/>
  <c r="R6" i="149" s="1"/>
  <c r="M52" i="149"/>
  <c r="R52" i="149" s="1"/>
  <c r="Q7" i="149"/>
  <c r="R7" i="149" s="1"/>
  <c r="H50" i="149"/>
  <c r="I50" i="149"/>
  <c r="I71" i="149" s="1"/>
  <c r="K50" i="149"/>
  <c r="F50" i="149"/>
  <c r="G50" i="149"/>
  <c r="D71" i="149"/>
  <c r="L50" i="149"/>
  <c r="J50" i="149"/>
  <c r="M50" i="149"/>
  <c r="I26" i="149"/>
  <c r="P26" i="149"/>
  <c r="J26" i="149"/>
  <c r="J37" i="149" s="1"/>
  <c r="M26" i="149"/>
  <c r="D37" i="149"/>
  <c r="O26" i="149"/>
  <c r="F26" i="149"/>
  <c r="K26" i="149"/>
  <c r="K37" i="149" s="1"/>
  <c r="H26" i="149"/>
  <c r="N26" i="149"/>
  <c r="J51" i="149"/>
  <c r="K51" i="149"/>
  <c r="G51" i="149"/>
  <c r="M51" i="149"/>
  <c r="F51" i="149"/>
  <c r="H51" i="149"/>
  <c r="I51" i="149"/>
  <c r="L51" i="149"/>
  <c r="G10" i="149"/>
  <c r="M10" i="149"/>
  <c r="H10" i="149"/>
  <c r="N10" i="149"/>
  <c r="J10" i="149"/>
  <c r="P10" i="149"/>
  <c r="L10" i="149"/>
  <c r="O10" i="149"/>
  <c r="F10" i="149"/>
  <c r="I10" i="149"/>
  <c r="Q10" i="149" s="1"/>
  <c r="K10" i="149"/>
  <c r="L77" i="149"/>
  <c r="Q3" i="149"/>
  <c r="R3" i="149" s="1"/>
  <c r="R56" i="149"/>
  <c r="M74" i="149"/>
  <c r="M77" i="149" s="1"/>
  <c r="R36" i="149"/>
  <c r="R89" i="149"/>
  <c r="L45" i="149"/>
  <c r="R44" i="149"/>
  <c r="F24" i="149"/>
  <c r="J32" i="149"/>
  <c r="P32" i="149"/>
  <c r="K32" i="149"/>
  <c r="G32" i="149"/>
  <c r="M32" i="149"/>
  <c r="O32" i="149"/>
  <c r="F32" i="149"/>
  <c r="H32" i="149"/>
  <c r="L32" i="149"/>
  <c r="Q32" i="149" s="1"/>
  <c r="N32" i="149"/>
  <c r="I32" i="149"/>
  <c r="K8" i="149"/>
  <c r="F8" i="149"/>
  <c r="L8" i="149"/>
  <c r="H8" i="149"/>
  <c r="N8" i="149"/>
  <c r="N25" i="149" s="1"/>
  <c r="P8" i="149"/>
  <c r="G8" i="149"/>
  <c r="Q8" i="149" s="1"/>
  <c r="J8" i="149"/>
  <c r="I8" i="149"/>
  <c r="M8" i="149"/>
  <c r="O8" i="149"/>
  <c r="I9" i="149"/>
  <c r="O9" i="149"/>
  <c r="J9" i="149"/>
  <c r="P9" i="149"/>
  <c r="F9" i="149"/>
  <c r="L9" i="149"/>
  <c r="N9" i="149"/>
  <c r="H9" i="149"/>
  <c r="G9" i="149"/>
  <c r="Q9" i="149" s="1"/>
  <c r="K9" i="149"/>
  <c r="M9" i="149"/>
  <c r="R49" i="149"/>
  <c r="F71" i="149"/>
  <c r="M76" i="149"/>
  <c r="R76" i="149" s="1"/>
  <c r="I77" i="149"/>
  <c r="Q95" i="149"/>
  <c r="M96" i="149"/>
  <c r="R96" i="149" s="1"/>
  <c r="R10" i="148"/>
  <c r="R13" i="148"/>
  <c r="R56" i="148"/>
  <c r="M96" i="148"/>
  <c r="R96" i="148" s="1"/>
  <c r="H96" i="148"/>
  <c r="N14" i="148"/>
  <c r="H14" i="148"/>
  <c r="M14" i="148"/>
  <c r="G14" i="148"/>
  <c r="L14" i="148"/>
  <c r="F14" i="148"/>
  <c r="I14" i="148"/>
  <c r="O14" i="148"/>
  <c r="J14" i="148"/>
  <c r="P14" i="148"/>
  <c r="K14" i="148"/>
  <c r="F64" i="148"/>
  <c r="R64" i="148"/>
  <c r="H75" i="148"/>
  <c r="G75" i="148"/>
  <c r="L75" i="148"/>
  <c r="F75" i="148"/>
  <c r="M75" i="148" s="1"/>
  <c r="J75" i="148"/>
  <c r="K75" i="148"/>
  <c r="I75" i="148"/>
  <c r="F70" i="148"/>
  <c r="L70" i="148" s="1"/>
  <c r="R70" i="148" s="1"/>
  <c r="L55" i="148"/>
  <c r="F55" i="148"/>
  <c r="K55" i="148"/>
  <c r="P55" i="148"/>
  <c r="J55" i="148"/>
  <c r="N55" i="148"/>
  <c r="H55" i="148"/>
  <c r="O55" i="148"/>
  <c r="M55" i="148"/>
  <c r="G55" i="148"/>
  <c r="Q55" i="148" s="1"/>
  <c r="I55" i="148"/>
  <c r="J52" i="148"/>
  <c r="I52" i="148"/>
  <c r="H52" i="148"/>
  <c r="L52" i="148"/>
  <c r="F52" i="148"/>
  <c r="M52" i="148" s="1"/>
  <c r="K52" i="148"/>
  <c r="G52" i="148"/>
  <c r="L17" i="148"/>
  <c r="F17" i="148"/>
  <c r="Q17" i="148" s="1"/>
  <c r="K17" i="148"/>
  <c r="P17" i="148"/>
  <c r="J17" i="148"/>
  <c r="M17" i="148"/>
  <c r="G17" i="148"/>
  <c r="N17" i="148"/>
  <c r="I17" i="148"/>
  <c r="O17" i="148"/>
  <c r="H17" i="148"/>
  <c r="R72" i="148"/>
  <c r="D77" i="148"/>
  <c r="F72" i="148"/>
  <c r="L58" i="148"/>
  <c r="F58" i="148"/>
  <c r="K58" i="148"/>
  <c r="P58" i="148"/>
  <c r="J58" i="148"/>
  <c r="N58" i="148"/>
  <c r="H58" i="148"/>
  <c r="I58" i="148"/>
  <c r="G58" i="148"/>
  <c r="O58" i="148"/>
  <c r="M58" i="148"/>
  <c r="O12" i="148"/>
  <c r="R12" i="148" s="1"/>
  <c r="F84" i="148"/>
  <c r="R84" i="148" s="1"/>
  <c r="N32" i="148"/>
  <c r="H32" i="148"/>
  <c r="M32" i="148"/>
  <c r="G32" i="148"/>
  <c r="P32" i="148"/>
  <c r="J32" i="148"/>
  <c r="K32" i="148"/>
  <c r="I32" i="148"/>
  <c r="F32" i="148"/>
  <c r="Q32" i="148" s="1"/>
  <c r="L32" i="148"/>
  <c r="O32" i="148"/>
  <c r="L29" i="148"/>
  <c r="F29" i="148"/>
  <c r="K29" i="148"/>
  <c r="P29" i="148"/>
  <c r="J29" i="148"/>
  <c r="M29" i="148"/>
  <c r="O29" i="148"/>
  <c r="N29" i="148"/>
  <c r="I29" i="148"/>
  <c r="H29" i="148"/>
  <c r="G29" i="148"/>
  <c r="Q29" i="148" s="1"/>
  <c r="F43" i="148"/>
  <c r="F45" i="148" s="1"/>
  <c r="I42" i="148"/>
  <c r="I45" i="148" s="1"/>
  <c r="D45" i="148"/>
  <c r="D37" i="148"/>
  <c r="K26" i="148"/>
  <c r="J26" i="148"/>
  <c r="J37" i="148" s="1"/>
  <c r="P26" i="148"/>
  <c r="I26" i="148"/>
  <c r="F26" i="148"/>
  <c r="O26" i="148"/>
  <c r="H26" i="148"/>
  <c r="N26" i="148"/>
  <c r="M26" i="148"/>
  <c r="R28" i="148"/>
  <c r="Q10" i="148"/>
  <c r="O31" i="148"/>
  <c r="N31" i="148"/>
  <c r="H31" i="148"/>
  <c r="M31" i="148"/>
  <c r="G31" i="148"/>
  <c r="L31" i="148"/>
  <c r="F31" i="148"/>
  <c r="Q31" i="148" s="1"/>
  <c r="I31" i="148"/>
  <c r="K31" i="148"/>
  <c r="J31" i="148"/>
  <c r="P31" i="148"/>
  <c r="J76" i="148"/>
  <c r="I76" i="148"/>
  <c r="H76" i="148"/>
  <c r="M76" i="148" s="1"/>
  <c r="L76" i="148"/>
  <c r="F76" i="148"/>
  <c r="R76" i="148" s="1"/>
  <c r="K76" i="148"/>
  <c r="G76" i="148"/>
  <c r="F82" i="148"/>
  <c r="R82" i="148" s="1"/>
  <c r="J49" i="148"/>
  <c r="I49" i="148"/>
  <c r="H49" i="148"/>
  <c r="D71" i="148"/>
  <c r="L49" i="148"/>
  <c r="F49" i="148"/>
  <c r="M49" i="148" s="1"/>
  <c r="G49" i="148"/>
  <c r="K49" i="148"/>
  <c r="R49" i="148" s="1"/>
  <c r="K9" i="148"/>
  <c r="P9" i="148"/>
  <c r="J9" i="148"/>
  <c r="O9" i="148"/>
  <c r="I9" i="148"/>
  <c r="F9" i="148"/>
  <c r="L9" i="148"/>
  <c r="N9" i="148"/>
  <c r="H9" i="148"/>
  <c r="Q9" i="148" s="1"/>
  <c r="G9" i="148"/>
  <c r="M9" i="148"/>
  <c r="I66" i="148"/>
  <c r="H66" i="148"/>
  <c r="M66" i="148"/>
  <c r="G66" i="148"/>
  <c r="K66" i="148"/>
  <c r="J66" i="148"/>
  <c r="L66" i="148"/>
  <c r="F66" i="148"/>
  <c r="R66" i="148" s="1"/>
  <c r="R61" i="148"/>
  <c r="F61" i="148"/>
  <c r="R83" i="148"/>
  <c r="F83" i="148"/>
  <c r="L44" i="148"/>
  <c r="L45" i="148" s="1"/>
  <c r="R44" i="148"/>
  <c r="F36" i="148"/>
  <c r="L36" i="148" s="1"/>
  <c r="O7" i="148"/>
  <c r="I7" i="148"/>
  <c r="N7" i="148"/>
  <c r="H7" i="148"/>
  <c r="M7" i="148"/>
  <c r="G7" i="148"/>
  <c r="J7" i="148"/>
  <c r="P7" i="148"/>
  <c r="F7" i="148"/>
  <c r="Q7" i="148" s="1"/>
  <c r="L7" i="148"/>
  <c r="K7" i="148"/>
  <c r="R63" i="148"/>
  <c r="M8" i="148"/>
  <c r="G8" i="148"/>
  <c r="L8" i="148"/>
  <c r="F8" i="148"/>
  <c r="K8" i="148"/>
  <c r="H8" i="148"/>
  <c r="P8" i="148"/>
  <c r="N8" i="148"/>
  <c r="J8" i="148"/>
  <c r="O8" i="148"/>
  <c r="I8" i="148"/>
  <c r="Q8" i="148" s="1"/>
  <c r="I94" i="148"/>
  <c r="H94" i="148"/>
  <c r="G94" i="148"/>
  <c r="K94" i="148"/>
  <c r="L94" i="148"/>
  <c r="J94" i="148"/>
  <c r="F94" i="148"/>
  <c r="H90" i="148"/>
  <c r="F11" i="148"/>
  <c r="R11" i="148" s="1"/>
  <c r="K3" i="148"/>
  <c r="D25" i="148"/>
  <c r="P3" i="148"/>
  <c r="P25" i="148" s="1"/>
  <c r="J3" i="148"/>
  <c r="O3" i="148"/>
  <c r="I3" i="148"/>
  <c r="F3" i="148"/>
  <c r="N3" i="148"/>
  <c r="L3" i="148"/>
  <c r="H3" i="148"/>
  <c r="M3" i="148"/>
  <c r="G3" i="148"/>
  <c r="L33" i="148"/>
  <c r="Q33" i="148" s="1"/>
  <c r="F33" i="148"/>
  <c r="K33" i="148"/>
  <c r="P33" i="148"/>
  <c r="J33" i="148"/>
  <c r="R33" i="148" s="1"/>
  <c r="N33" i="148"/>
  <c r="H33" i="148"/>
  <c r="M33" i="148"/>
  <c r="I33" i="148"/>
  <c r="G33" i="148"/>
  <c r="O33" i="148"/>
  <c r="P27" i="148"/>
  <c r="J27" i="148"/>
  <c r="O27" i="148"/>
  <c r="I27" i="148"/>
  <c r="N27" i="148"/>
  <c r="H27" i="148"/>
  <c r="R27" i="148" s="1"/>
  <c r="M27" i="148"/>
  <c r="G27" i="148"/>
  <c r="L27" i="148"/>
  <c r="K27" i="148"/>
  <c r="F27" i="148"/>
  <c r="Q27" i="148" s="1"/>
  <c r="K6" i="148"/>
  <c r="P6" i="148"/>
  <c r="J6" i="148"/>
  <c r="O6" i="148"/>
  <c r="I6" i="148"/>
  <c r="L6" i="148"/>
  <c r="F6" i="148"/>
  <c r="H6" i="148"/>
  <c r="N6" i="148"/>
  <c r="G6" i="148"/>
  <c r="M6" i="148"/>
  <c r="J46" i="148"/>
  <c r="J47" i="148" s="1"/>
  <c r="F46" i="148"/>
  <c r="F47" i="148" s="1"/>
  <c r="R46" i="148"/>
  <c r="D47" i="148"/>
  <c r="N46" i="148"/>
  <c r="N47" i="148" s="1"/>
  <c r="K95" i="148"/>
  <c r="P95" i="148"/>
  <c r="J95" i="148"/>
  <c r="O95" i="148"/>
  <c r="I95" i="148"/>
  <c r="M95" i="148"/>
  <c r="G95" i="148"/>
  <c r="L95" i="148"/>
  <c r="N95" i="148"/>
  <c r="H95" i="148"/>
  <c r="F95" i="148"/>
  <c r="P59" i="148"/>
  <c r="J59" i="148"/>
  <c r="O59" i="148"/>
  <c r="I59" i="148"/>
  <c r="N59" i="148"/>
  <c r="H59" i="148"/>
  <c r="L59" i="148"/>
  <c r="F59" i="148"/>
  <c r="M59" i="148"/>
  <c r="K59" i="148"/>
  <c r="G59" i="148"/>
  <c r="J73" i="148"/>
  <c r="I73" i="148"/>
  <c r="I77" i="148" s="1"/>
  <c r="H73" i="148"/>
  <c r="H77" i="148" s="1"/>
  <c r="L73" i="148"/>
  <c r="F73" i="148"/>
  <c r="G73" i="148"/>
  <c r="G77" i="148" s="1"/>
  <c r="K73" i="148"/>
  <c r="K77" i="148" s="1"/>
  <c r="H51" i="148"/>
  <c r="G51" i="148"/>
  <c r="M51" i="148" s="1"/>
  <c r="L51" i="148"/>
  <c r="F51" i="148"/>
  <c r="J51" i="148"/>
  <c r="I51" i="148"/>
  <c r="K51" i="148"/>
  <c r="D88" i="148"/>
  <c r="F89" i="148"/>
  <c r="G65" i="148"/>
  <c r="L65" i="148"/>
  <c r="F65" i="148"/>
  <c r="M65" i="148" s="1"/>
  <c r="K65" i="148"/>
  <c r="I65" i="148"/>
  <c r="J65" i="148"/>
  <c r="H65" i="148"/>
  <c r="F91" i="148"/>
  <c r="L91" i="148" s="1"/>
  <c r="R91" i="148" s="1"/>
  <c r="L50" i="148"/>
  <c r="F50" i="148"/>
  <c r="M50" i="148" s="1"/>
  <c r="K50" i="148"/>
  <c r="J50" i="148"/>
  <c r="H50" i="148"/>
  <c r="I50" i="148"/>
  <c r="G50" i="148"/>
  <c r="R4" i="148"/>
  <c r="P30" i="148"/>
  <c r="J30" i="148"/>
  <c r="O30" i="148"/>
  <c r="I30" i="148"/>
  <c r="N30" i="148"/>
  <c r="H30" i="148"/>
  <c r="K30" i="148"/>
  <c r="L30" i="148"/>
  <c r="G30" i="148"/>
  <c r="M30" i="148"/>
  <c r="F30" i="148"/>
  <c r="F15" i="148"/>
  <c r="L15" i="148" s="1"/>
  <c r="N54" i="148"/>
  <c r="H54" i="148"/>
  <c r="M54" i="148"/>
  <c r="G54" i="148"/>
  <c r="Q54" i="148" s="1"/>
  <c r="L54" i="148"/>
  <c r="F54" i="148"/>
  <c r="R54" i="148" s="1"/>
  <c r="P54" i="148"/>
  <c r="P71" i="148" s="1"/>
  <c r="P79" i="148" s="1"/>
  <c r="J54" i="148"/>
  <c r="K54" i="148"/>
  <c r="I54" i="148"/>
  <c r="O54" i="148"/>
  <c r="R81" i="148"/>
  <c r="F81" i="148"/>
  <c r="L74" i="148"/>
  <c r="F74" i="148"/>
  <c r="K74" i="148"/>
  <c r="J74" i="148"/>
  <c r="R74" i="148"/>
  <c r="H74" i="148"/>
  <c r="M74" i="148"/>
  <c r="G74" i="148"/>
  <c r="I74" i="148"/>
  <c r="H78" i="148"/>
  <c r="M5" i="148"/>
  <c r="G5" i="148"/>
  <c r="L5" i="148"/>
  <c r="F5" i="148"/>
  <c r="K5" i="148"/>
  <c r="N5" i="148"/>
  <c r="J5" i="148"/>
  <c r="H5" i="148"/>
  <c r="O5" i="148"/>
  <c r="I5" i="148"/>
  <c r="P5" i="148"/>
  <c r="F69" i="148"/>
  <c r="R69" i="148"/>
  <c r="P62" i="148"/>
  <c r="J62" i="148"/>
  <c r="O62" i="148"/>
  <c r="I62" i="148"/>
  <c r="Q62" i="148" s="1"/>
  <c r="N62" i="148"/>
  <c r="H62" i="148"/>
  <c r="L62" i="148"/>
  <c r="F62" i="148"/>
  <c r="M62" i="148"/>
  <c r="K62" i="148"/>
  <c r="G62" i="148"/>
  <c r="N57" i="148"/>
  <c r="H57" i="148"/>
  <c r="M57" i="148"/>
  <c r="G57" i="148"/>
  <c r="L57" i="148"/>
  <c r="F57" i="148"/>
  <c r="P57" i="148"/>
  <c r="J57" i="148"/>
  <c r="O57" i="148"/>
  <c r="I57" i="148"/>
  <c r="K57" i="148"/>
  <c r="Q92" i="148"/>
  <c r="H68" i="148"/>
  <c r="R68" i="148" s="1"/>
  <c r="L53" i="148"/>
  <c r="F53" i="148"/>
  <c r="K53" i="148"/>
  <c r="J53" i="148"/>
  <c r="H53" i="148"/>
  <c r="R53" i="148" s="1"/>
  <c r="M53" i="148"/>
  <c r="G53" i="148"/>
  <c r="I53" i="148"/>
  <c r="K67" i="148"/>
  <c r="J67" i="148"/>
  <c r="I67" i="148"/>
  <c r="M67" i="148"/>
  <c r="G67" i="148"/>
  <c r="H67" i="148"/>
  <c r="R67" i="148" s="1"/>
  <c r="F67" i="148"/>
  <c r="L67" i="148"/>
  <c r="R80" i="148"/>
  <c r="R52" i="147"/>
  <c r="R15" i="147"/>
  <c r="N32" i="147"/>
  <c r="H32" i="147"/>
  <c r="M32" i="147"/>
  <c r="G32" i="147"/>
  <c r="L32" i="147"/>
  <c r="F32" i="147"/>
  <c r="K32" i="147"/>
  <c r="P32" i="147"/>
  <c r="J32" i="147"/>
  <c r="I32" i="147"/>
  <c r="O32" i="147"/>
  <c r="H75" i="147"/>
  <c r="G75" i="147"/>
  <c r="L75" i="147"/>
  <c r="F75" i="147"/>
  <c r="M75" i="147" s="1"/>
  <c r="K75" i="147"/>
  <c r="J75" i="147"/>
  <c r="I75" i="147"/>
  <c r="L53" i="147"/>
  <c r="F53" i="147"/>
  <c r="K53" i="147"/>
  <c r="J53" i="147"/>
  <c r="I53" i="147"/>
  <c r="H53" i="147"/>
  <c r="G53" i="147"/>
  <c r="M53" i="147" s="1"/>
  <c r="L16" i="147"/>
  <c r="Q16" i="147" s="1"/>
  <c r="F16" i="147"/>
  <c r="R16" i="147" s="1"/>
  <c r="M16" i="147"/>
  <c r="G16" i="147"/>
  <c r="K16" i="147"/>
  <c r="P16" i="147"/>
  <c r="J16" i="147"/>
  <c r="O16" i="147"/>
  <c r="I16" i="147"/>
  <c r="N16" i="147"/>
  <c r="H16" i="147"/>
  <c r="O3" i="147"/>
  <c r="I3" i="147"/>
  <c r="N3" i="147"/>
  <c r="H3" i="147"/>
  <c r="D25" i="147"/>
  <c r="M3" i="147"/>
  <c r="G3" i="147"/>
  <c r="L3" i="147"/>
  <c r="F3" i="147"/>
  <c r="K3" i="147"/>
  <c r="J3" i="147"/>
  <c r="P3" i="147"/>
  <c r="L55" i="147"/>
  <c r="F55" i="147"/>
  <c r="K55" i="147"/>
  <c r="P55" i="147"/>
  <c r="J55" i="147"/>
  <c r="O55" i="147"/>
  <c r="I55" i="147"/>
  <c r="N55" i="147"/>
  <c r="H55" i="147"/>
  <c r="G55" i="147"/>
  <c r="M55" i="147"/>
  <c r="L14" i="147"/>
  <c r="F14" i="147"/>
  <c r="K14" i="147"/>
  <c r="P14" i="147"/>
  <c r="J14" i="147"/>
  <c r="O14" i="147"/>
  <c r="I14" i="147"/>
  <c r="N14" i="147"/>
  <c r="Q14" i="147" s="1"/>
  <c r="H14" i="147"/>
  <c r="M14" i="147"/>
  <c r="G14" i="147"/>
  <c r="R14" i="147" s="1"/>
  <c r="J73" i="147"/>
  <c r="I73" i="147"/>
  <c r="H73" i="147"/>
  <c r="G73" i="147"/>
  <c r="L73" i="147"/>
  <c r="L77" i="147" s="1"/>
  <c r="F73" i="147"/>
  <c r="K73" i="147"/>
  <c r="K77" i="147" s="1"/>
  <c r="L15" i="147"/>
  <c r="I66" i="147"/>
  <c r="H66" i="147"/>
  <c r="G66" i="147"/>
  <c r="L66" i="147"/>
  <c r="F66" i="147"/>
  <c r="M66" i="147" s="1"/>
  <c r="K66" i="147"/>
  <c r="J66" i="147"/>
  <c r="N54" i="147"/>
  <c r="H54" i="147"/>
  <c r="R54" i="147" s="1"/>
  <c r="M54" i="147"/>
  <c r="G54" i="147"/>
  <c r="L54" i="147"/>
  <c r="F54" i="147"/>
  <c r="Q54" i="147"/>
  <c r="K54" i="147"/>
  <c r="P54" i="147"/>
  <c r="J54" i="147"/>
  <c r="O54" i="147"/>
  <c r="O71" i="147" s="1"/>
  <c r="I54" i="147"/>
  <c r="R96" i="147"/>
  <c r="M96" i="147"/>
  <c r="H96" i="147"/>
  <c r="R72" i="147"/>
  <c r="D77" i="147"/>
  <c r="F72" i="147"/>
  <c r="L33" i="147"/>
  <c r="F33" i="147"/>
  <c r="K33" i="147"/>
  <c r="P33" i="147"/>
  <c r="J33" i="147"/>
  <c r="O33" i="147"/>
  <c r="I33" i="147"/>
  <c r="N33" i="147"/>
  <c r="H33" i="147"/>
  <c r="M33" i="147"/>
  <c r="G33" i="147"/>
  <c r="Q33" i="147" s="1"/>
  <c r="L58" i="147"/>
  <c r="F58" i="147"/>
  <c r="K58" i="147"/>
  <c r="P58" i="147"/>
  <c r="J58" i="147"/>
  <c r="O58" i="147"/>
  <c r="I58" i="147"/>
  <c r="N58" i="147"/>
  <c r="H58" i="147"/>
  <c r="M58" i="147"/>
  <c r="Q58" i="147" s="1"/>
  <c r="G58" i="147"/>
  <c r="F64" i="147"/>
  <c r="R64" i="147" s="1"/>
  <c r="N30" i="147"/>
  <c r="H30" i="147"/>
  <c r="M30" i="147"/>
  <c r="G30" i="147"/>
  <c r="O30" i="147"/>
  <c r="L30" i="147"/>
  <c r="F30" i="147"/>
  <c r="Q30" i="147" s="1"/>
  <c r="K30" i="147"/>
  <c r="P30" i="147"/>
  <c r="J30" i="147"/>
  <c r="I30" i="147"/>
  <c r="R68" i="147"/>
  <c r="H68" i="147"/>
  <c r="K67" i="147"/>
  <c r="J67" i="147"/>
  <c r="I67" i="147"/>
  <c r="H67" i="147"/>
  <c r="G67" i="147"/>
  <c r="M67" i="147" s="1"/>
  <c r="R67" i="147" s="1"/>
  <c r="L67" i="147"/>
  <c r="F67" i="147"/>
  <c r="K95" i="147"/>
  <c r="P95" i="147"/>
  <c r="J95" i="147"/>
  <c r="O95" i="147"/>
  <c r="I95" i="147"/>
  <c r="N95" i="147"/>
  <c r="H95" i="147"/>
  <c r="M95" i="147"/>
  <c r="G95" i="147"/>
  <c r="L95" i="147"/>
  <c r="F95" i="147"/>
  <c r="D37" i="147"/>
  <c r="P26" i="147"/>
  <c r="I26" i="147"/>
  <c r="I37" i="147" s="1"/>
  <c r="J26" i="147"/>
  <c r="O26" i="147"/>
  <c r="H26" i="147"/>
  <c r="H37" i="147" s="1"/>
  <c r="N26" i="147"/>
  <c r="F26" i="147"/>
  <c r="M26" i="147"/>
  <c r="K26" i="147"/>
  <c r="H51" i="147"/>
  <c r="G51" i="147"/>
  <c r="L51" i="147"/>
  <c r="F51" i="147"/>
  <c r="K51" i="147"/>
  <c r="J51" i="147"/>
  <c r="I51" i="147"/>
  <c r="L70" i="147"/>
  <c r="F70" i="147"/>
  <c r="R70" i="147"/>
  <c r="H90" i="147"/>
  <c r="Q29" i="147"/>
  <c r="R29" i="147" s="1"/>
  <c r="F69" i="147"/>
  <c r="R69" i="147" s="1"/>
  <c r="P56" i="147"/>
  <c r="J56" i="147"/>
  <c r="O56" i="147"/>
  <c r="I56" i="147"/>
  <c r="N56" i="147"/>
  <c r="H56" i="147"/>
  <c r="R56" i="147" s="1"/>
  <c r="M56" i="147"/>
  <c r="G56" i="147"/>
  <c r="L56" i="147"/>
  <c r="F56" i="147"/>
  <c r="Q56" i="147"/>
  <c r="K56" i="147"/>
  <c r="F11" i="147"/>
  <c r="R11" i="147" s="1"/>
  <c r="D88" i="147"/>
  <c r="F89" i="147"/>
  <c r="L89" i="147" s="1"/>
  <c r="N57" i="147"/>
  <c r="H57" i="147"/>
  <c r="M57" i="147"/>
  <c r="G57" i="147"/>
  <c r="L57" i="147"/>
  <c r="F57" i="147"/>
  <c r="K57" i="147"/>
  <c r="P57" i="147"/>
  <c r="J57" i="147"/>
  <c r="Q57" i="147" s="1"/>
  <c r="I57" i="147"/>
  <c r="O57" i="147"/>
  <c r="J46" i="147"/>
  <c r="J47" i="147" s="1"/>
  <c r="F46" i="147"/>
  <c r="F47" i="147" s="1"/>
  <c r="D47" i="147"/>
  <c r="R46" i="147"/>
  <c r="N46" i="147"/>
  <c r="N47" i="147" s="1"/>
  <c r="F81" i="147"/>
  <c r="F84" i="147" s="1"/>
  <c r="I42" i="147"/>
  <c r="I45" i="147" s="1"/>
  <c r="D45" i="147"/>
  <c r="R42" i="147"/>
  <c r="L74" i="147"/>
  <c r="F74" i="147"/>
  <c r="K74" i="147"/>
  <c r="J74" i="147"/>
  <c r="I74" i="147"/>
  <c r="H74" i="147"/>
  <c r="G74" i="147"/>
  <c r="M74" i="147" s="1"/>
  <c r="R74" i="147" s="1"/>
  <c r="L28" i="147"/>
  <c r="F28" i="147"/>
  <c r="Q28" i="147" s="1"/>
  <c r="K28" i="147"/>
  <c r="M28" i="147"/>
  <c r="G28" i="147"/>
  <c r="P28" i="147"/>
  <c r="J28" i="147"/>
  <c r="O28" i="147"/>
  <c r="I28" i="147"/>
  <c r="N28" i="147"/>
  <c r="H28" i="147"/>
  <c r="P59" i="147"/>
  <c r="J59" i="147"/>
  <c r="O59" i="147"/>
  <c r="I59" i="147"/>
  <c r="N59" i="147"/>
  <c r="H59" i="147"/>
  <c r="M59" i="147"/>
  <c r="G59" i="147"/>
  <c r="Q59" i="147" s="1"/>
  <c r="L59" i="147"/>
  <c r="F59" i="147"/>
  <c r="R59" i="147" s="1"/>
  <c r="K59" i="147"/>
  <c r="M10" i="147"/>
  <c r="G10" i="147"/>
  <c r="L10" i="147"/>
  <c r="F10" i="147"/>
  <c r="K10" i="147"/>
  <c r="P10" i="147"/>
  <c r="J10" i="147"/>
  <c r="O10" i="147"/>
  <c r="I10" i="147"/>
  <c r="N10" i="147"/>
  <c r="H10" i="147"/>
  <c r="J49" i="147"/>
  <c r="I49" i="147"/>
  <c r="H49" i="147"/>
  <c r="G49" i="147"/>
  <c r="G71" i="147" s="1"/>
  <c r="D71" i="147"/>
  <c r="L49" i="147"/>
  <c r="F49" i="147"/>
  <c r="M49" i="147" s="1"/>
  <c r="K49" i="147"/>
  <c r="D84" i="147"/>
  <c r="L31" i="147"/>
  <c r="F31" i="147"/>
  <c r="K31" i="147"/>
  <c r="P31" i="147"/>
  <c r="J31" i="147"/>
  <c r="O31" i="147"/>
  <c r="I31" i="147"/>
  <c r="N31" i="147"/>
  <c r="H31" i="147"/>
  <c r="M31" i="147"/>
  <c r="G31" i="147"/>
  <c r="Q31" i="147" s="1"/>
  <c r="H78" i="147"/>
  <c r="R43" i="147"/>
  <c r="F43" i="147"/>
  <c r="F45" i="147" s="1"/>
  <c r="F24" i="147"/>
  <c r="L24" i="147" s="1"/>
  <c r="R24" i="147" s="1"/>
  <c r="F82" i="147"/>
  <c r="R82" i="147" s="1"/>
  <c r="K8" i="147"/>
  <c r="P8" i="147"/>
  <c r="J8" i="147"/>
  <c r="O8" i="147"/>
  <c r="I8" i="147"/>
  <c r="N8" i="147"/>
  <c r="H8" i="147"/>
  <c r="M8" i="147"/>
  <c r="G8" i="147"/>
  <c r="L8" i="147"/>
  <c r="F8" i="147"/>
  <c r="Q8" i="147" s="1"/>
  <c r="Q92" i="147"/>
  <c r="L92" i="147" s="1"/>
  <c r="R92" i="147" s="1"/>
  <c r="F61" i="147"/>
  <c r="R61" i="147" s="1"/>
  <c r="F83" i="147"/>
  <c r="R83" i="147" s="1"/>
  <c r="L44" i="147"/>
  <c r="L45" i="147" s="1"/>
  <c r="R44" i="147"/>
  <c r="M7" i="147"/>
  <c r="G7" i="147"/>
  <c r="F7" i="147"/>
  <c r="L7" i="147"/>
  <c r="K7" i="147"/>
  <c r="P7" i="147"/>
  <c r="J7" i="147"/>
  <c r="O7" i="147"/>
  <c r="I7" i="147"/>
  <c r="N7" i="147"/>
  <c r="H7" i="147"/>
  <c r="N13" i="147"/>
  <c r="H13" i="147"/>
  <c r="R13" i="147" s="1"/>
  <c r="M13" i="147"/>
  <c r="G13" i="147"/>
  <c r="L13" i="147"/>
  <c r="F13" i="147"/>
  <c r="Q13" i="147"/>
  <c r="K13" i="147"/>
  <c r="P13" i="147"/>
  <c r="J13" i="147"/>
  <c r="O13" i="147"/>
  <c r="I13" i="147"/>
  <c r="O9" i="147"/>
  <c r="I9" i="147"/>
  <c r="N9" i="147"/>
  <c r="H9" i="147"/>
  <c r="M9" i="147"/>
  <c r="G9" i="147"/>
  <c r="L9" i="147"/>
  <c r="F9" i="147"/>
  <c r="K9" i="147"/>
  <c r="P9" i="147"/>
  <c r="J9" i="147"/>
  <c r="Q9" i="147" s="1"/>
  <c r="K5" i="147"/>
  <c r="P5" i="147"/>
  <c r="J5" i="147"/>
  <c r="O5" i="147"/>
  <c r="I5" i="147"/>
  <c r="N5" i="147"/>
  <c r="H5" i="147"/>
  <c r="M5" i="147"/>
  <c r="G5" i="147"/>
  <c r="L5" i="147"/>
  <c r="F5" i="147"/>
  <c r="Q5" i="147" s="1"/>
  <c r="R5" i="147" s="1"/>
  <c r="D94" i="147"/>
  <c r="F63" i="147"/>
  <c r="G65" i="147"/>
  <c r="L65" i="147"/>
  <c r="F65" i="147"/>
  <c r="M65" i="147" s="1"/>
  <c r="K65" i="147"/>
  <c r="J65" i="147"/>
  <c r="I65" i="147"/>
  <c r="H65" i="147"/>
  <c r="F91" i="147"/>
  <c r="L91" i="147" s="1"/>
  <c r="R91" i="147" s="1"/>
  <c r="L50" i="147"/>
  <c r="F50" i="147"/>
  <c r="K50" i="147"/>
  <c r="J50" i="147"/>
  <c r="I50" i="147"/>
  <c r="H50" i="147"/>
  <c r="G50" i="147"/>
  <c r="M50" i="147" s="1"/>
  <c r="R50" i="147" s="1"/>
  <c r="F36" i="147"/>
  <c r="M4" i="147"/>
  <c r="G4" i="147"/>
  <c r="F4" i="147"/>
  <c r="R4" i="147" s="1"/>
  <c r="L4" i="147"/>
  <c r="K4" i="147"/>
  <c r="P4" i="147"/>
  <c r="J4" i="147"/>
  <c r="O4" i="147"/>
  <c r="I4" i="147"/>
  <c r="N4" i="147"/>
  <c r="Q4" i="147" s="1"/>
  <c r="H4" i="147"/>
  <c r="N27" i="147"/>
  <c r="H27" i="147"/>
  <c r="G27" i="147"/>
  <c r="I27" i="147"/>
  <c r="M27" i="147"/>
  <c r="O27" i="147"/>
  <c r="L27" i="147"/>
  <c r="F27" i="147"/>
  <c r="K27" i="147"/>
  <c r="P27" i="147"/>
  <c r="J27" i="147"/>
  <c r="N12" i="147"/>
  <c r="H12" i="147"/>
  <c r="M12" i="147"/>
  <c r="G12" i="147"/>
  <c r="R12" i="147" s="1"/>
  <c r="L12" i="147"/>
  <c r="F12" i="147"/>
  <c r="K12" i="147"/>
  <c r="J12" i="147"/>
  <c r="O12" i="147"/>
  <c r="I12" i="147"/>
  <c r="O6" i="147"/>
  <c r="I6" i="147"/>
  <c r="N6" i="147"/>
  <c r="H6" i="147"/>
  <c r="M6" i="147"/>
  <c r="G6" i="147"/>
  <c r="L6" i="147"/>
  <c r="F6" i="147"/>
  <c r="K6" i="147"/>
  <c r="P6" i="147"/>
  <c r="J6" i="147"/>
  <c r="R80" i="147"/>
  <c r="R10" i="146"/>
  <c r="R26" i="146"/>
  <c r="R28" i="146"/>
  <c r="R16" i="146"/>
  <c r="R30" i="146"/>
  <c r="J76" i="146"/>
  <c r="G76" i="146"/>
  <c r="I76" i="146"/>
  <c r="H76" i="146"/>
  <c r="F76" i="146"/>
  <c r="L76" i="146"/>
  <c r="K76" i="146"/>
  <c r="H96" i="146"/>
  <c r="J52" i="146"/>
  <c r="G52" i="146"/>
  <c r="M52" i="146" s="1"/>
  <c r="I52" i="146"/>
  <c r="F52" i="146"/>
  <c r="L52" i="146"/>
  <c r="K52" i="146"/>
  <c r="H52" i="146"/>
  <c r="L58" i="146"/>
  <c r="F58" i="146"/>
  <c r="R58" i="146" s="1"/>
  <c r="O58" i="146"/>
  <c r="I58" i="146"/>
  <c r="N58" i="146"/>
  <c r="M58" i="146"/>
  <c r="K58" i="146"/>
  <c r="J58" i="146"/>
  <c r="Q58" i="146"/>
  <c r="P58" i="146"/>
  <c r="H58" i="146"/>
  <c r="G58" i="146"/>
  <c r="L44" i="146"/>
  <c r="L45" i="146" s="1"/>
  <c r="R44" i="146"/>
  <c r="N29" i="146"/>
  <c r="H29" i="146"/>
  <c r="K29" i="146"/>
  <c r="P29" i="146"/>
  <c r="G29" i="146"/>
  <c r="O29" i="146"/>
  <c r="F29" i="146"/>
  <c r="Q29" i="146" s="1"/>
  <c r="R29" i="146" s="1"/>
  <c r="J29" i="146"/>
  <c r="M29" i="146"/>
  <c r="L29" i="146"/>
  <c r="I29" i="146"/>
  <c r="P59" i="146"/>
  <c r="J59" i="146"/>
  <c r="M59" i="146"/>
  <c r="G59" i="146"/>
  <c r="I59" i="146"/>
  <c r="H59" i="146"/>
  <c r="O59" i="146"/>
  <c r="F59" i="146"/>
  <c r="Q59" i="146" s="1"/>
  <c r="N59" i="146"/>
  <c r="R59" i="146" s="1"/>
  <c r="L59" i="146"/>
  <c r="K59" i="146"/>
  <c r="F91" i="146"/>
  <c r="L91" i="146" s="1"/>
  <c r="G65" i="146"/>
  <c r="J65" i="146"/>
  <c r="F65" i="146"/>
  <c r="R65" i="146" s="1"/>
  <c r="L65" i="146"/>
  <c r="K65" i="146"/>
  <c r="M65" i="146" s="1"/>
  <c r="I65" i="146"/>
  <c r="H65" i="146"/>
  <c r="I66" i="146"/>
  <c r="L66" i="146"/>
  <c r="F66" i="146"/>
  <c r="M66" i="146" s="1"/>
  <c r="R66" i="146" s="1"/>
  <c r="K66" i="146"/>
  <c r="J66" i="146"/>
  <c r="H66" i="146"/>
  <c r="G66" i="146"/>
  <c r="H90" i="146"/>
  <c r="L4" i="146"/>
  <c r="F4" i="146"/>
  <c r="Q4" i="146" s="1"/>
  <c r="K4" i="146"/>
  <c r="P4" i="146"/>
  <c r="J4" i="146"/>
  <c r="N4" i="146"/>
  <c r="H4" i="146"/>
  <c r="O4" i="146"/>
  <c r="I4" i="146"/>
  <c r="G4" i="146"/>
  <c r="M4" i="146"/>
  <c r="F43" i="146"/>
  <c r="F45" i="146" s="1"/>
  <c r="R43" i="146"/>
  <c r="D25" i="146"/>
  <c r="N3" i="146"/>
  <c r="H3" i="146"/>
  <c r="M3" i="146"/>
  <c r="G3" i="146"/>
  <c r="L3" i="146"/>
  <c r="F3" i="146"/>
  <c r="Q3" i="146" s="1"/>
  <c r="J3" i="146"/>
  <c r="K3" i="146"/>
  <c r="K25" i="146" s="1"/>
  <c r="P3" i="146"/>
  <c r="P25" i="146" s="1"/>
  <c r="O3" i="146"/>
  <c r="I3" i="146"/>
  <c r="I25" i="146" s="1"/>
  <c r="R56" i="146"/>
  <c r="Q10" i="146"/>
  <c r="I94" i="146"/>
  <c r="L94" i="146"/>
  <c r="F94" i="146"/>
  <c r="K94" i="146"/>
  <c r="J94" i="146"/>
  <c r="H94" i="146"/>
  <c r="G94" i="146"/>
  <c r="P31" i="146"/>
  <c r="J31" i="146"/>
  <c r="M31" i="146"/>
  <c r="G31" i="146"/>
  <c r="Q31" i="146" s="1"/>
  <c r="O31" i="146"/>
  <c r="F31" i="146"/>
  <c r="N31" i="146"/>
  <c r="I31" i="146"/>
  <c r="L31" i="146"/>
  <c r="K31" i="146"/>
  <c r="K37" i="146" s="1"/>
  <c r="H31" i="146"/>
  <c r="N17" i="146"/>
  <c r="H17" i="146"/>
  <c r="K17" i="146"/>
  <c r="P17" i="146"/>
  <c r="G17" i="146"/>
  <c r="J17" i="146"/>
  <c r="O17" i="146"/>
  <c r="F17" i="146"/>
  <c r="M17" i="146"/>
  <c r="L17" i="146"/>
  <c r="I17" i="146"/>
  <c r="N57" i="146"/>
  <c r="H57" i="146"/>
  <c r="K57" i="146"/>
  <c r="J57" i="146"/>
  <c r="P57" i="146"/>
  <c r="G57" i="146"/>
  <c r="O57" i="146"/>
  <c r="F57" i="146"/>
  <c r="Q57" i="146" s="1"/>
  <c r="L57" i="146"/>
  <c r="I57" i="146"/>
  <c r="M57" i="146"/>
  <c r="Q47" i="146"/>
  <c r="R47" i="146" s="1"/>
  <c r="R83" i="146"/>
  <c r="F83" i="146"/>
  <c r="K32" i="146"/>
  <c r="O32" i="146"/>
  <c r="H32" i="146"/>
  <c r="L32" i="146"/>
  <c r="J32" i="146"/>
  <c r="I32" i="146"/>
  <c r="Q32" i="146" s="1"/>
  <c r="R32" i="146" s="1"/>
  <c r="G32" i="146"/>
  <c r="N32" i="146"/>
  <c r="P32" i="146"/>
  <c r="F32" i="146"/>
  <c r="M32" i="146"/>
  <c r="P62" i="146"/>
  <c r="J62" i="146"/>
  <c r="M62" i="146"/>
  <c r="G62" i="146"/>
  <c r="I62" i="146"/>
  <c r="H62" i="146"/>
  <c r="O62" i="146"/>
  <c r="F62" i="146"/>
  <c r="R62" i="146" s="1"/>
  <c r="N62" i="146"/>
  <c r="L62" i="146"/>
  <c r="K62" i="146"/>
  <c r="Q62" i="146" s="1"/>
  <c r="F70" i="146"/>
  <c r="L70" i="146" s="1"/>
  <c r="Q92" i="146"/>
  <c r="N63" i="146"/>
  <c r="F63" i="146"/>
  <c r="R63" i="146" s="1"/>
  <c r="O12" i="146"/>
  <c r="R12" i="146" s="1"/>
  <c r="J73" i="146"/>
  <c r="G73" i="146"/>
  <c r="L73" i="146"/>
  <c r="K73" i="146"/>
  <c r="K77" i="146" s="1"/>
  <c r="I73" i="146"/>
  <c r="H73" i="146"/>
  <c r="F73" i="146"/>
  <c r="R9" i="146"/>
  <c r="F15" i="146"/>
  <c r="L15" i="146" s="1"/>
  <c r="R15" i="146" s="1"/>
  <c r="L13" i="146"/>
  <c r="F13" i="146"/>
  <c r="Q13" i="146" s="1"/>
  <c r="O13" i="146"/>
  <c r="I13" i="146"/>
  <c r="H13" i="146"/>
  <c r="K13" i="146"/>
  <c r="P13" i="146"/>
  <c r="G13" i="146"/>
  <c r="N13" i="146"/>
  <c r="M13" i="146"/>
  <c r="J13" i="146"/>
  <c r="F81" i="146"/>
  <c r="R81" i="146" s="1"/>
  <c r="K67" i="146"/>
  <c r="H67" i="146"/>
  <c r="L67" i="146"/>
  <c r="J67" i="146"/>
  <c r="I67" i="146"/>
  <c r="G67" i="146"/>
  <c r="F67" i="146"/>
  <c r="N78" i="146"/>
  <c r="R78" i="146"/>
  <c r="H78" i="146"/>
  <c r="Q6" i="146"/>
  <c r="R6" i="146" s="1"/>
  <c r="O33" i="146"/>
  <c r="I33" i="146"/>
  <c r="P33" i="146"/>
  <c r="P37" i="146" s="1"/>
  <c r="H33" i="146"/>
  <c r="L33" i="146"/>
  <c r="G33" i="146"/>
  <c r="F33" i="146"/>
  <c r="N33" i="146"/>
  <c r="K33" i="146"/>
  <c r="M33" i="146"/>
  <c r="J33" i="146"/>
  <c r="F64" i="146"/>
  <c r="R64" i="146" s="1"/>
  <c r="L53" i="146"/>
  <c r="F53" i="146"/>
  <c r="R53" i="146" s="1"/>
  <c r="I53" i="146"/>
  <c r="H53" i="146"/>
  <c r="J53" i="146"/>
  <c r="M53" i="146" s="1"/>
  <c r="G53" i="146"/>
  <c r="K53" i="146"/>
  <c r="R72" i="146"/>
  <c r="F72" i="146"/>
  <c r="D77" i="146"/>
  <c r="H75" i="146"/>
  <c r="K75" i="146"/>
  <c r="J75" i="146"/>
  <c r="I75" i="146"/>
  <c r="G75" i="146"/>
  <c r="F75" i="146"/>
  <c r="M75" i="146" s="1"/>
  <c r="L75" i="146"/>
  <c r="J37" i="146"/>
  <c r="D84" i="146"/>
  <c r="F80" i="146"/>
  <c r="F84" i="146" s="1"/>
  <c r="L27" i="146"/>
  <c r="F27" i="146"/>
  <c r="O27" i="146"/>
  <c r="I27" i="146"/>
  <c r="I37" i="146" s="1"/>
  <c r="H27" i="146"/>
  <c r="H37" i="146" s="1"/>
  <c r="P27" i="146"/>
  <c r="G27" i="146"/>
  <c r="K27" i="146"/>
  <c r="N27" i="146"/>
  <c r="N37" i="146" s="1"/>
  <c r="M27" i="146"/>
  <c r="M37" i="146" s="1"/>
  <c r="J27" i="146"/>
  <c r="R68" i="146"/>
  <c r="H68" i="146"/>
  <c r="Q5" i="146"/>
  <c r="R5" i="146" s="1"/>
  <c r="I42" i="146"/>
  <c r="I45" i="146" s="1"/>
  <c r="D45" i="146"/>
  <c r="N54" i="146"/>
  <c r="H54" i="146"/>
  <c r="K54" i="146"/>
  <c r="P54" i="146"/>
  <c r="G54" i="146"/>
  <c r="M54" i="146"/>
  <c r="L54" i="146"/>
  <c r="F54" i="146"/>
  <c r="Q54" i="146" s="1"/>
  <c r="O54" i="146"/>
  <c r="J54" i="146"/>
  <c r="I54" i="146"/>
  <c r="I71" i="146" s="1"/>
  <c r="F37" i="146"/>
  <c r="M49" i="146"/>
  <c r="R49" i="146"/>
  <c r="D95" i="146"/>
  <c r="L74" i="146"/>
  <c r="F74" i="146"/>
  <c r="I74" i="146"/>
  <c r="R74" i="146" s="1"/>
  <c r="K74" i="146"/>
  <c r="J74" i="146"/>
  <c r="H74" i="146"/>
  <c r="G74" i="146"/>
  <c r="M74" i="146"/>
  <c r="F11" i="146"/>
  <c r="R11" i="146"/>
  <c r="F36" i="146"/>
  <c r="L36" i="146" s="1"/>
  <c r="R69" i="146"/>
  <c r="F69" i="146"/>
  <c r="D88" i="146"/>
  <c r="F89" i="146"/>
  <c r="R82" i="146"/>
  <c r="F82" i="146"/>
  <c r="H51" i="146"/>
  <c r="H71" i="146" s="1"/>
  <c r="K51" i="146"/>
  <c r="J51" i="146"/>
  <c r="G51" i="146"/>
  <c r="F51" i="146"/>
  <c r="M51" i="146" s="1"/>
  <c r="L51" i="146"/>
  <c r="L71" i="146" s="1"/>
  <c r="I51" i="146"/>
  <c r="K71" i="146"/>
  <c r="Q26" i="146"/>
  <c r="R61" i="146"/>
  <c r="F61" i="146"/>
  <c r="R7" i="146"/>
  <c r="G71" i="146"/>
  <c r="R46" i="146"/>
  <c r="Q55" i="146"/>
  <c r="R55" i="146" s="1"/>
  <c r="R50" i="145"/>
  <c r="D25" i="145"/>
  <c r="M3" i="145"/>
  <c r="G3" i="145"/>
  <c r="L3" i="145"/>
  <c r="F3" i="145"/>
  <c r="Q3" i="145" s="1"/>
  <c r="K3" i="145"/>
  <c r="J3" i="145"/>
  <c r="I3" i="145"/>
  <c r="P3" i="145"/>
  <c r="H3" i="145"/>
  <c r="O3" i="145"/>
  <c r="N3" i="145"/>
  <c r="J51" i="145"/>
  <c r="L51" i="145"/>
  <c r="G51" i="145"/>
  <c r="K51" i="145"/>
  <c r="I51" i="145"/>
  <c r="H51" i="145"/>
  <c r="F51" i="145"/>
  <c r="O29" i="145"/>
  <c r="I29" i="145"/>
  <c r="N29" i="145"/>
  <c r="G29" i="145"/>
  <c r="K29" i="145"/>
  <c r="J29" i="145"/>
  <c r="H29" i="145"/>
  <c r="F29" i="145"/>
  <c r="Q29" i="145" s="1"/>
  <c r="P29" i="145"/>
  <c r="M29" i="145"/>
  <c r="R29" i="145" s="1"/>
  <c r="L29" i="145"/>
  <c r="R81" i="145"/>
  <c r="F81" i="145"/>
  <c r="N55" i="145"/>
  <c r="H55" i="145"/>
  <c r="K55" i="145"/>
  <c r="O55" i="145"/>
  <c r="F55" i="145"/>
  <c r="I55" i="145"/>
  <c r="G55" i="145"/>
  <c r="Q55" i="145" s="1"/>
  <c r="P55" i="145"/>
  <c r="L55" i="145"/>
  <c r="J55" i="145"/>
  <c r="M55" i="145"/>
  <c r="G65" i="145"/>
  <c r="M65" i="145" s="1"/>
  <c r="I65" i="145"/>
  <c r="K65" i="145"/>
  <c r="F65" i="145"/>
  <c r="H65" i="145"/>
  <c r="L65" i="145"/>
  <c r="J65" i="145"/>
  <c r="O17" i="145"/>
  <c r="I17" i="145"/>
  <c r="N17" i="145"/>
  <c r="G17" i="145"/>
  <c r="M17" i="145"/>
  <c r="L17" i="145"/>
  <c r="P17" i="145"/>
  <c r="K17" i="145"/>
  <c r="H17" i="145"/>
  <c r="J17" i="145"/>
  <c r="F17" i="145"/>
  <c r="Q17" i="145" s="1"/>
  <c r="N63" i="145"/>
  <c r="F63" i="145"/>
  <c r="R63" i="145"/>
  <c r="L31" i="145"/>
  <c r="K31" i="145"/>
  <c r="P31" i="145"/>
  <c r="H31" i="145"/>
  <c r="I31" i="145"/>
  <c r="G31" i="145"/>
  <c r="F31" i="145"/>
  <c r="O31" i="145"/>
  <c r="N31" i="145"/>
  <c r="M31" i="145"/>
  <c r="J31" i="145"/>
  <c r="Q31" i="145" s="1"/>
  <c r="P57" i="145"/>
  <c r="J57" i="145"/>
  <c r="L57" i="145"/>
  <c r="M57" i="145"/>
  <c r="K57" i="145"/>
  <c r="I57" i="145"/>
  <c r="H57" i="145"/>
  <c r="F57" i="145"/>
  <c r="Q57" i="145" s="1"/>
  <c r="G57" i="145"/>
  <c r="O57" i="145"/>
  <c r="N57" i="145"/>
  <c r="J76" i="145"/>
  <c r="L76" i="145"/>
  <c r="F76" i="145"/>
  <c r="G76" i="145"/>
  <c r="M76" i="145" s="1"/>
  <c r="K76" i="145"/>
  <c r="I76" i="145"/>
  <c r="H76" i="145"/>
  <c r="Q92" i="145"/>
  <c r="R13" i="145"/>
  <c r="R12" i="145"/>
  <c r="L10" i="145"/>
  <c r="F10" i="145"/>
  <c r="Q10" i="145" s="1"/>
  <c r="K10" i="145"/>
  <c r="J10" i="145"/>
  <c r="I10" i="145"/>
  <c r="H10" i="145"/>
  <c r="P10" i="145"/>
  <c r="G10" i="145"/>
  <c r="O10" i="145"/>
  <c r="N10" i="145"/>
  <c r="M10" i="145"/>
  <c r="L62" i="145"/>
  <c r="F62" i="145"/>
  <c r="P62" i="145"/>
  <c r="I62" i="145"/>
  <c r="J62" i="145"/>
  <c r="G62" i="145"/>
  <c r="O62" i="145"/>
  <c r="N62" i="145"/>
  <c r="M62" i="145"/>
  <c r="K62" i="145"/>
  <c r="H62" i="145"/>
  <c r="K28" i="145"/>
  <c r="N28" i="145"/>
  <c r="G28" i="145"/>
  <c r="P28" i="145"/>
  <c r="H28" i="145"/>
  <c r="O28" i="145"/>
  <c r="F28" i="145"/>
  <c r="R28" i="145" s="1"/>
  <c r="J28" i="145"/>
  <c r="I28" i="145"/>
  <c r="M28" i="145"/>
  <c r="L28" i="145"/>
  <c r="Q28" i="145" s="1"/>
  <c r="O26" i="145"/>
  <c r="H26" i="145"/>
  <c r="D37" i="145"/>
  <c r="M26" i="145"/>
  <c r="I26" i="145"/>
  <c r="F26" i="145"/>
  <c r="K26" i="145"/>
  <c r="J26" i="145"/>
  <c r="P26" i="145"/>
  <c r="N26" i="145"/>
  <c r="N37" i="145" s="1"/>
  <c r="H53" i="145"/>
  <c r="F53" i="145"/>
  <c r="L53" i="145"/>
  <c r="K53" i="145"/>
  <c r="J53" i="145"/>
  <c r="I53" i="145"/>
  <c r="G53" i="145"/>
  <c r="M53" i="145" s="1"/>
  <c r="F24" i="145"/>
  <c r="L24" i="145" s="1"/>
  <c r="H78" i="145"/>
  <c r="N78" i="145" s="1"/>
  <c r="F83" i="145"/>
  <c r="R83" i="145" s="1"/>
  <c r="M30" i="145"/>
  <c r="G30" i="145"/>
  <c r="O30" i="145"/>
  <c r="H30" i="145"/>
  <c r="N30" i="145"/>
  <c r="L30" i="145"/>
  <c r="I30" i="145"/>
  <c r="F30" i="145"/>
  <c r="Q30" i="145" s="1"/>
  <c r="P30" i="145"/>
  <c r="K30" i="145"/>
  <c r="J30" i="145"/>
  <c r="D95" i="145"/>
  <c r="H75" i="145"/>
  <c r="J75" i="145"/>
  <c r="F75" i="145"/>
  <c r="I75" i="145"/>
  <c r="G75" i="145"/>
  <c r="L75" i="145"/>
  <c r="K75" i="145"/>
  <c r="P32" i="145"/>
  <c r="J32" i="145"/>
  <c r="L32" i="145"/>
  <c r="K32" i="145"/>
  <c r="O32" i="145"/>
  <c r="F32" i="145"/>
  <c r="N32" i="145"/>
  <c r="H32" i="145"/>
  <c r="G32" i="145"/>
  <c r="M32" i="145"/>
  <c r="I32" i="145"/>
  <c r="N58" i="145"/>
  <c r="H58" i="145"/>
  <c r="L58" i="145"/>
  <c r="P58" i="145"/>
  <c r="G58" i="145"/>
  <c r="I58" i="145"/>
  <c r="Q58" i="145" s="1"/>
  <c r="F58" i="145"/>
  <c r="O58" i="145"/>
  <c r="K58" i="145"/>
  <c r="J58" i="145"/>
  <c r="M58" i="145"/>
  <c r="F91" i="145"/>
  <c r="L91" i="145" s="1"/>
  <c r="R91" i="145" s="1"/>
  <c r="D94" i="145"/>
  <c r="P54" i="145"/>
  <c r="P71" i="145" s="1"/>
  <c r="P79" i="145" s="1"/>
  <c r="J54" i="145"/>
  <c r="K54" i="145"/>
  <c r="L54" i="145"/>
  <c r="M54" i="145"/>
  <c r="I54" i="145"/>
  <c r="H54" i="145"/>
  <c r="F54" i="145"/>
  <c r="G54" i="145"/>
  <c r="O54" i="145"/>
  <c r="N54" i="145"/>
  <c r="L74" i="145"/>
  <c r="F74" i="145"/>
  <c r="R74" i="145" s="1"/>
  <c r="H74" i="145"/>
  <c r="G74" i="145"/>
  <c r="M74" i="145"/>
  <c r="J74" i="145"/>
  <c r="I74" i="145"/>
  <c r="K74" i="145"/>
  <c r="F69" i="145"/>
  <c r="R69" i="145"/>
  <c r="M27" i="145"/>
  <c r="G27" i="145"/>
  <c r="G37" i="145" s="1"/>
  <c r="N27" i="145"/>
  <c r="F27" i="145"/>
  <c r="Q27" i="145" s="1"/>
  <c r="L27" i="145"/>
  <c r="K27" i="145"/>
  <c r="J27" i="145"/>
  <c r="I27" i="145"/>
  <c r="H27" i="145"/>
  <c r="P27" i="145"/>
  <c r="O27" i="145"/>
  <c r="D45" i="145"/>
  <c r="R42" i="145"/>
  <c r="I42" i="145"/>
  <c r="I45" i="145" s="1"/>
  <c r="F80" i="145"/>
  <c r="R80" i="145"/>
  <c r="D84" i="145"/>
  <c r="N33" i="145"/>
  <c r="H33" i="145"/>
  <c r="L33" i="145"/>
  <c r="O33" i="145"/>
  <c r="F33" i="145"/>
  <c r="R33" i="145" s="1"/>
  <c r="K33" i="145"/>
  <c r="Q33" i="145" s="1"/>
  <c r="J33" i="145"/>
  <c r="I33" i="145"/>
  <c r="G33" i="145"/>
  <c r="P33" i="145"/>
  <c r="M33" i="145"/>
  <c r="L59" i="145"/>
  <c r="F59" i="145"/>
  <c r="M59" i="145"/>
  <c r="J59" i="145"/>
  <c r="O59" i="145"/>
  <c r="N59" i="145"/>
  <c r="K59" i="145"/>
  <c r="P59" i="145"/>
  <c r="I59" i="145"/>
  <c r="H59" i="145"/>
  <c r="G59" i="145"/>
  <c r="D71" i="145"/>
  <c r="L49" i="145"/>
  <c r="F49" i="145"/>
  <c r="J49" i="145"/>
  <c r="I49" i="145"/>
  <c r="K49" i="145"/>
  <c r="H49" i="145"/>
  <c r="G49" i="145"/>
  <c r="R11" i="145"/>
  <c r="F11" i="145"/>
  <c r="F82" i="145"/>
  <c r="R82" i="145"/>
  <c r="F15" i="145"/>
  <c r="K4" i="145"/>
  <c r="P4" i="145"/>
  <c r="J4" i="145"/>
  <c r="O4" i="145"/>
  <c r="G4" i="145"/>
  <c r="N4" i="145"/>
  <c r="F4" i="145"/>
  <c r="M4" i="145"/>
  <c r="L4" i="145"/>
  <c r="I4" i="145"/>
  <c r="H4" i="145"/>
  <c r="L56" i="145"/>
  <c r="F56" i="145"/>
  <c r="Q56" i="145" s="1"/>
  <c r="K56" i="145"/>
  <c r="I56" i="145"/>
  <c r="O56" i="145"/>
  <c r="N56" i="145"/>
  <c r="M56" i="145"/>
  <c r="P56" i="145"/>
  <c r="J56" i="145"/>
  <c r="H56" i="145"/>
  <c r="G56" i="145"/>
  <c r="R56" i="145" s="1"/>
  <c r="Q14" i="145"/>
  <c r="K14" i="145"/>
  <c r="L14" i="145"/>
  <c r="J14" i="145"/>
  <c r="I14" i="145"/>
  <c r="H14" i="145"/>
  <c r="R14" i="145" s="1"/>
  <c r="P14" i="145"/>
  <c r="G14" i="145"/>
  <c r="O14" i="145"/>
  <c r="F14" i="145"/>
  <c r="N14" i="145"/>
  <c r="M14" i="145"/>
  <c r="H96" i="145"/>
  <c r="M96" i="145" s="1"/>
  <c r="R96" i="145" s="1"/>
  <c r="F36" i="145"/>
  <c r="L36" i="145"/>
  <c r="R36" i="145" s="1"/>
  <c r="R61" i="145"/>
  <c r="F61" i="145"/>
  <c r="R43" i="145"/>
  <c r="F43" i="145"/>
  <c r="F45" i="145" s="1"/>
  <c r="K67" i="145"/>
  <c r="G67" i="145"/>
  <c r="I67" i="145"/>
  <c r="H67" i="145"/>
  <c r="L67" i="145"/>
  <c r="J67" i="145"/>
  <c r="M67" i="145" s="1"/>
  <c r="F67" i="145"/>
  <c r="R68" i="145"/>
  <c r="H68" i="145"/>
  <c r="D88" i="145"/>
  <c r="F89" i="145"/>
  <c r="L89" i="145" s="1"/>
  <c r="R89" i="145" s="1"/>
  <c r="L70" i="145"/>
  <c r="R70" i="145" s="1"/>
  <c r="F70" i="145"/>
  <c r="J73" i="145"/>
  <c r="J77" i="145" s="1"/>
  <c r="L73" i="145"/>
  <c r="L77" i="145" s="1"/>
  <c r="F73" i="145"/>
  <c r="H73" i="145"/>
  <c r="H77" i="145" s="1"/>
  <c r="K73" i="145"/>
  <c r="K77" i="145" s="1"/>
  <c r="I73" i="145"/>
  <c r="I77" i="145" s="1"/>
  <c r="G73" i="145"/>
  <c r="O5" i="145"/>
  <c r="I5" i="145"/>
  <c r="N5" i="145"/>
  <c r="H5" i="145"/>
  <c r="K5" i="145"/>
  <c r="J5" i="145"/>
  <c r="G5" i="145"/>
  <c r="P5" i="145"/>
  <c r="F5" i="145"/>
  <c r="M5" i="145"/>
  <c r="L5" i="145"/>
  <c r="N46" i="145"/>
  <c r="N47" i="145" s="1"/>
  <c r="F46" i="145"/>
  <c r="F47" i="145" s="1"/>
  <c r="J46" i="145"/>
  <c r="J47" i="145" s="1"/>
  <c r="D47" i="145"/>
  <c r="K7" i="145"/>
  <c r="P7" i="145"/>
  <c r="J7" i="145"/>
  <c r="I7" i="145"/>
  <c r="L7" i="145"/>
  <c r="H7" i="145"/>
  <c r="O7" i="145"/>
  <c r="G7" i="145"/>
  <c r="N7" i="145"/>
  <c r="F7" i="145"/>
  <c r="M7" i="145"/>
  <c r="R72" i="145"/>
  <c r="F72" i="145"/>
  <c r="D77" i="145"/>
  <c r="L52" i="145"/>
  <c r="F52" i="145"/>
  <c r="M52" i="145" s="1"/>
  <c r="I52" i="145"/>
  <c r="K52" i="145"/>
  <c r="J52" i="145"/>
  <c r="H52" i="145"/>
  <c r="G52" i="145"/>
  <c r="K16" i="145"/>
  <c r="N16" i="145"/>
  <c r="G16" i="145"/>
  <c r="R16" i="145" s="1"/>
  <c r="J16" i="145"/>
  <c r="I16" i="145"/>
  <c r="P16" i="145"/>
  <c r="O16" i="145"/>
  <c r="M16" i="145"/>
  <c r="L16" i="145"/>
  <c r="H16" i="145"/>
  <c r="F16" i="145"/>
  <c r="Q16" i="145" s="1"/>
  <c r="L44" i="145"/>
  <c r="L45" i="145" s="1"/>
  <c r="F64" i="145"/>
  <c r="R64" i="145" s="1"/>
  <c r="I66" i="145"/>
  <c r="K66" i="145"/>
  <c r="J66" i="145"/>
  <c r="G66" i="145"/>
  <c r="L66" i="145"/>
  <c r="H66" i="145"/>
  <c r="F66" i="145"/>
  <c r="H90" i="145"/>
  <c r="M90" i="145" s="1"/>
  <c r="K95" i="144"/>
  <c r="P95" i="144"/>
  <c r="J95" i="144"/>
  <c r="O95" i="144"/>
  <c r="I95" i="144"/>
  <c r="N95" i="144"/>
  <c r="H95" i="144"/>
  <c r="M95" i="144"/>
  <c r="G95" i="144"/>
  <c r="L95" i="144"/>
  <c r="F95" i="144"/>
  <c r="Q95" i="144" s="1"/>
  <c r="R15" i="144"/>
  <c r="I94" i="144"/>
  <c r="H94" i="144"/>
  <c r="G94" i="144"/>
  <c r="L94" i="144"/>
  <c r="F94" i="144"/>
  <c r="K94" i="144"/>
  <c r="J94" i="144"/>
  <c r="L50" i="144"/>
  <c r="F50" i="144"/>
  <c r="K50" i="144"/>
  <c r="J50" i="144"/>
  <c r="J71" i="144" s="1"/>
  <c r="I50" i="144"/>
  <c r="H50" i="144"/>
  <c r="G50" i="144"/>
  <c r="L53" i="144"/>
  <c r="F53" i="144"/>
  <c r="K53" i="144"/>
  <c r="J53" i="144"/>
  <c r="I53" i="144"/>
  <c r="H53" i="144"/>
  <c r="G53" i="144"/>
  <c r="M53" i="144" s="1"/>
  <c r="L15" i="144"/>
  <c r="K8" i="144"/>
  <c r="P8" i="144"/>
  <c r="J8" i="144"/>
  <c r="O8" i="144"/>
  <c r="I8" i="144"/>
  <c r="M8" i="144"/>
  <c r="G8" i="144"/>
  <c r="Q8" i="144" s="1"/>
  <c r="N8" i="144"/>
  <c r="H8" i="144"/>
  <c r="F8" i="144"/>
  <c r="R8" i="144" s="1"/>
  <c r="L8" i="144"/>
  <c r="N78" i="144"/>
  <c r="R78" i="144" s="1"/>
  <c r="L36" i="144"/>
  <c r="R36" i="144" s="1"/>
  <c r="F36" i="144"/>
  <c r="F43" i="144"/>
  <c r="F45" i="144" s="1"/>
  <c r="H51" i="144"/>
  <c r="G51" i="144"/>
  <c r="L51" i="144"/>
  <c r="F51" i="144"/>
  <c r="M51" i="144" s="1"/>
  <c r="K51" i="144"/>
  <c r="R51" i="144" s="1"/>
  <c r="J51" i="144"/>
  <c r="I51" i="144"/>
  <c r="F70" i="144"/>
  <c r="L70" i="144" s="1"/>
  <c r="R70" i="144" s="1"/>
  <c r="L55" i="144"/>
  <c r="F55" i="144"/>
  <c r="Q55" i="144" s="1"/>
  <c r="K55" i="144"/>
  <c r="P55" i="144"/>
  <c r="J55" i="144"/>
  <c r="R55" i="144" s="1"/>
  <c r="O55" i="144"/>
  <c r="I55" i="144"/>
  <c r="N55" i="144"/>
  <c r="H55" i="144"/>
  <c r="G55" i="144"/>
  <c r="M55" i="144"/>
  <c r="H90" i="144"/>
  <c r="M90" i="144" s="1"/>
  <c r="R49" i="144"/>
  <c r="R69" i="144"/>
  <c r="F69" i="144"/>
  <c r="F24" i="144"/>
  <c r="R6" i="144"/>
  <c r="Q9" i="144"/>
  <c r="R9" i="144" s="1"/>
  <c r="R11" i="144"/>
  <c r="F11" i="144"/>
  <c r="L16" i="144"/>
  <c r="F16" i="144"/>
  <c r="K16" i="144"/>
  <c r="P16" i="144"/>
  <c r="J16" i="144"/>
  <c r="O16" i="144"/>
  <c r="I16" i="144"/>
  <c r="N16" i="144"/>
  <c r="H16" i="144"/>
  <c r="M16" i="144"/>
  <c r="G16" i="144"/>
  <c r="Q16" i="144" s="1"/>
  <c r="G65" i="144"/>
  <c r="L65" i="144"/>
  <c r="F65" i="144"/>
  <c r="K65" i="144"/>
  <c r="J65" i="144"/>
  <c r="I65" i="144"/>
  <c r="M65" i="144" s="1"/>
  <c r="H65" i="144"/>
  <c r="R65" i="144" s="1"/>
  <c r="M10" i="144"/>
  <c r="G10" i="144"/>
  <c r="L10" i="144"/>
  <c r="F10" i="144"/>
  <c r="K10" i="144"/>
  <c r="P10" i="144"/>
  <c r="J10" i="144"/>
  <c r="R10" i="144" s="1"/>
  <c r="O10" i="144"/>
  <c r="I10" i="144"/>
  <c r="H10" i="144"/>
  <c r="Q10" i="144" s="1"/>
  <c r="N10" i="144"/>
  <c r="H25" i="144"/>
  <c r="H68" i="144"/>
  <c r="R68" i="144" s="1"/>
  <c r="D37" i="144"/>
  <c r="P26" i="144"/>
  <c r="I26" i="144"/>
  <c r="I37" i="144" s="1"/>
  <c r="O26" i="144"/>
  <c r="O37" i="144" s="1"/>
  <c r="H26" i="144"/>
  <c r="N26" i="144"/>
  <c r="F26" i="144"/>
  <c r="M26" i="144"/>
  <c r="K26" i="144"/>
  <c r="J26" i="144"/>
  <c r="N32" i="144"/>
  <c r="H32" i="144"/>
  <c r="M32" i="144"/>
  <c r="L32" i="144"/>
  <c r="F32" i="144"/>
  <c r="Q32" i="144" s="1"/>
  <c r="K32" i="144"/>
  <c r="P32" i="144"/>
  <c r="J32" i="144"/>
  <c r="R32" i="144" s="1"/>
  <c r="G32" i="144"/>
  <c r="I32" i="144"/>
  <c r="O32" i="144"/>
  <c r="I66" i="144"/>
  <c r="H66" i="144"/>
  <c r="R66" i="144" s="1"/>
  <c r="G66" i="144"/>
  <c r="M66" i="144" s="1"/>
  <c r="L66" i="144"/>
  <c r="F66" i="144"/>
  <c r="K66" i="144"/>
  <c r="J66" i="144"/>
  <c r="N54" i="144"/>
  <c r="H54" i="144"/>
  <c r="M54" i="144"/>
  <c r="G54" i="144"/>
  <c r="L54" i="144"/>
  <c r="F54" i="144"/>
  <c r="K54" i="144"/>
  <c r="P54" i="144"/>
  <c r="J54" i="144"/>
  <c r="Q54" i="144" s="1"/>
  <c r="O54" i="144"/>
  <c r="O71" i="144" s="1"/>
  <c r="I54" i="144"/>
  <c r="R96" i="144"/>
  <c r="M96" i="144"/>
  <c r="H96" i="144"/>
  <c r="R72" i="144"/>
  <c r="D77" i="144"/>
  <c r="F72" i="144"/>
  <c r="F77" i="144" s="1"/>
  <c r="L33" i="144"/>
  <c r="F33" i="144"/>
  <c r="K33" i="144"/>
  <c r="P33" i="144"/>
  <c r="J33" i="144"/>
  <c r="O33" i="144"/>
  <c r="I33" i="144"/>
  <c r="N33" i="144"/>
  <c r="H33" i="144"/>
  <c r="Q33" i="144" s="1"/>
  <c r="M33" i="144"/>
  <c r="G33" i="144"/>
  <c r="R33" i="144" s="1"/>
  <c r="L58" i="144"/>
  <c r="F58" i="144"/>
  <c r="K58" i="144"/>
  <c r="P58" i="144"/>
  <c r="J58" i="144"/>
  <c r="O58" i="144"/>
  <c r="I58" i="144"/>
  <c r="N58" i="144"/>
  <c r="Q58" i="144" s="1"/>
  <c r="H58" i="144"/>
  <c r="M58" i="144"/>
  <c r="G58" i="144"/>
  <c r="I71" i="144"/>
  <c r="M76" i="144"/>
  <c r="R76" i="144" s="1"/>
  <c r="R64" i="144"/>
  <c r="F64" i="144"/>
  <c r="M7" i="144"/>
  <c r="G7" i="144"/>
  <c r="L7" i="144"/>
  <c r="F7" i="144"/>
  <c r="Q7" i="144" s="1"/>
  <c r="R7" i="144" s="1"/>
  <c r="K7" i="144"/>
  <c r="O7" i="144"/>
  <c r="I7" i="144"/>
  <c r="P7" i="144"/>
  <c r="J7" i="144"/>
  <c r="N7" i="144"/>
  <c r="H7" i="144"/>
  <c r="I77" i="144"/>
  <c r="N13" i="144"/>
  <c r="H13" i="144"/>
  <c r="M13" i="144"/>
  <c r="G13" i="144"/>
  <c r="L13" i="144"/>
  <c r="F13" i="144"/>
  <c r="Q13" i="144" s="1"/>
  <c r="K13" i="144"/>
  <c r="P13" i="144"/>
  <c r="J13" i="144"/>
  <c r="O13" i="144"/>
  <c r="I13" i="144"/>
  <c r="F80" i="144"/>
  <c r="D84" i="144"/>
  <c r="F91" i="144"/>
  <c r="N27" i="144"/>
  <c r="H27" i="144"/>
  <c r="M27" i="144"/>
  <c r="G27" i="144"/>
  <c r="G37" i="144" s="1"/>
  <c r="L27" i="144"/>
  <c r="F27" i="144"/>
  <c r="Q27" i="144" s="1"/>
  <c r="K27" i="144"/>
  <c r="P27" i="144"/>
  <c r="J27" i="144"/>
  <c r="I27" i="144"/>
  <c r="O27" i="144"/>
  <c r="L14" i="144"/>
  <c r="F14" i="144"/>
  <c r="Q14" i="144" s="1"/>
  <c r="K14" i="144"/>
  <c r="P14" i="144"/>
  <c r="J14" i="144"/>
  <c r="O14" i="144"/>
  <c r="I14" i="144"/>
  <c r="N14" i="144"/>
  <c r="H14" i="144"/>
  <c r="M14" i="144"/>
  <c r="G14" i="144"/>
  <c r="F25" i="144"/>
  <c r="R17" i="144"/>
  <c r="R82" i="144"/>
  <c r="F82" i="144"/>
  <c r="K5" i="144"/>
  <c r="P5" i="144"/>
  <c r="J5" i="144"/>
  <c r="O5" i="144"/>
  <c r="I5" i="144"/>
  <c r="M5" i="144"/>
  <c r="G5" i="144"/>
  <c r="G25" i="144" s="1"/>
  <c r="G48" i="144" s="1"/>
  <c r="N5" i="144"/>
  <c r="H5" i="144"/>
  <c r="L5" i="144"/>
  <c r="F5" i="144"/>
  <c r="Q5" i="144" s="1"/>
  <c r="N31" i="144"/>
  <c r="L31" i="144"/>
  <c r="F31" i="144"/>
  <c r="Q31" i="144" s="1"/>
  <c r="K31" i="144"/>
  <c r="J31" i="144"/>
  <c r="M31" i="144"/>
  <c r="P31" i="144"/>
  <c r="I31" i="144"/>
  <c r="O31" i="144"/>
  <c r="H31" i="144"/>
  <c r="G31" i="144"/>
  <c r="D88" i="144"/>
  <c r="F89" i="144"/>
  <c r="L89" i="144" s="1"/>
  <c r="N57" i="144"/>
  <c r="H57" i="144"/>
  <c r="M57" i="144"/>
  <c r="G57" i="144"/>
  <c r="L57" i="144"/>
  <c r="F57" i="144"/>
  <c r="K57" i="144"/>
  <c r="Q57" i="144" s="1"/>
  <c r="P57" i="144"/>
  <c r="J57" i="144"/>
  <c r="I57" i="144"/>
  <c r="O57" i="144"/>
  <c r="J46" i="144"/>
  <c r="J47" i="144" s="1"/>
  <c r="F46" i="144"/>
  <c r="F47" i="144" s="1"/>
  <c r="D47" i="144"/>
  <c r="N46" i="144"/>
  <c r="N47" i="144" s="1"/>
  <c r="F81" i="144"/>
  <c r="R81" i="144" s="1"/>
  <c r="I42" i="144"/>
  <c r="I45" i="144" s="1"/>
  <c r="D45" i="144"/>
  <c r="L74" i="144"/>
  <c r="F74" i="144"/>
  <c r="K74" i="144"/>
  <c r="J74" i="144"/>
  <c r="J77" i="144" s="1"/>
  <c r="J79" i="144" s="1"/>
  <c r="I74" i="144"/>
  <c r="H74" i="144"/>
  <c r="G74" i="144"/>
  <c r="G77" i="144" s="1"/>
  <c r="G79" i="144" s="1"/>
  <c r="D71" i="144"/>
  <c r="P59" i="144"/>
  <c r="J59" i="144"/>
  <c r="O59" i="144"/>
  <c r="I59" i="144"/>
  <c r="N59" i="144"/>
  <c r="H59" i="144"/>
  <c r="M59" i="144"/>
  <c r="G59" i="144"/>
  <c r="L59" i="144"/>
  <c r="F59" i="144"/>
  <c r="Q59" i="144" s="1"/>
  <c r="K59" i="144"/>
  <c r="P56" i="144"/>
  <c r="J56" i="144"/>
  <c r="O56" i="144"/>
  <c r="I56" i="144"/>
  <c r="N56" i="144"/>
  <c r="H56" i="144"/>
  <c r="M56" i="144"/>
  <c r="G56" i="144"/>
  <c r="R56" i="144" s="1"/>
  <c r="L56" i="144"/>
  <c r="F56" i="144"/>
  <c r="Q56" i="144" s="1"/>
  <c r="K56" i="144"/>
  <c r="N12" i="144"/>
  <c r="H12" i="144"/>
  <c r="M12" i="144"/>
  <c r="G12" i="144"/>
  <c r="L12" i="144"/>
  <c r="F12" i="144"/>
  <c r="K12" i="144"/>
  <c r="J12" i="144"/>
  <c r="I12" i="144"/>
  <c r="F63" i="144"/>
  <c r="N63" i="144" s="1"/>
  <c r="R63" i="144" s="1"/>
  <c r="M4" i="144"/>
  <c r="M25" i="144" s="1"/>
  <c r="G4" i="144"/>
  <c r="L4" i="144"/>
  <c r="F4" i="144"/>
  <c r="K4" i="144"/>
  <c r="K25" i="144" s="1"/>
  <c r="O4" i="144"/>
  <c r="I4" i="144"/>
  <c r="P4" i="144"/>
  <c r="P25" i="144" s="1"/>
  <c r="J4" i="144"/>
  <c r="H4" i="144"/>
  <c r="Q4" i="144" s="1"/>
  <c r="D25" i="144"/>
  <c r="N4" i="144"/>
  <c r="N25" i="144" s="1"/>
  <c r="H75" i="144"/>
  <c r="H77" i="144" s="1"/>
  <c r="G75" i="144"/>
  <c r="M75" i="144" s="1"/>
  <c r="L75" i="144"/>
  <c r="L77" i="144" s="1"/>
  <c r="F75" i="144"/>
  <c r="K75" i="144"/>
  <c r="J75" i="144"/>
  <c r="I75" i="144"/>
  <c r="K67" i="144"/>
  <c r="J67" i="144"/>
  <c r="I67" i="144"/>
  <c r="H67" i="144"/>
  <c r="G67" i="144"/>
  <c r="M67" i="144" s="1"/>
  <c r="L67" i="144"/>
  <c r="F67" i="144"/>
  <c r="I25" i="144"/>
  <c r="I48" i="144" s="1"/>
  <c r="I2" i="144" s="1"/>
  <c r="I97" i="144" s="1"/>
  <c r="L28" i="144"/>
  <c r="F28" i="144"/>
  <c r="Q28" i="144" s="1"/>
  <c r="K28" i="144"/>
  <c r="P28" i="144"/>
  <c r="J28" i="144"/>
  <c r="O28" i="144"/>
  <c r="I28" i="144"/>
  <c r="N28" i="144"/>
  <c r="H28" i="144"/>
  <c r="M28" i="144"/>
  <c r="G28" i="144"/>
  <c r="Q92" i="144"/>
  <c r="L92" i="144" s="1"/>
  <c r="R92" i="144" s="1"/>
  <c r="F61" i="144"/>
  <c r="R61" i="144" s="1"/>
  <c r="F83" i="144"/>
  <c r="R83" i="144" s="1"/>
  <c r="L44" i="144"/>
  <c r="L45" i="144" s="1"/>
  <c r="G71" i="144"/>
  <c r="N30" i="144"/>
  <c r="H30" i="144"/>
  <c r="M30" i="144"/>
  <c r="G30" i="144"/>
  <c r="L30" i="144"/>
  <c r="F30" i="144"/>
  <c r="Q30" i="144" s="1"/>
  <c r="K30" i="144"/>
  <c r="P30" i="144"/>
  <c r="J30" i="144"/>
  <c r="R30" i="144" s="1"/>
  <c r="O30" i="144"/>
  <c r="I30" i="144"/>
  <c r="R3" i="144"/>
  <c r="R7" i="143"/>
  <c r="P26" i="143"/>
  <c r="I26" i="143"/>
  <c r="O26" i="143"/>
  <c r="H26" i="143"/>
  <c r="H37" i="143" s="1"/>
  <c r="N26" i="143"/>
  <c r="J26" i="143"/>
  <c r="F26" i="143"/>
  <c r="M26" i="143"/>
  <c r="M37" i="143" s="1"/>
  <c r="D37" i="143"/>
  <c r="K26" i="143"/>
  <c r="I74" i="143"/>
  <c r="H74" i="143"/>
  <c r="G74" i="143"/>
  <c r="M74" i="143" s="1"/>
  <c r="F74" i="143"/>
  <c r="K74" i="143"/>
  <c r="J74" i="143"/>
  <c r="L74" i="143"/>
  <c r="F91" i="143"/>
  <c r="I53" i="143"/>
  <c r="H53" i="143"/>
  <c r="M53" i="143"/>
  <c r="L53" i="143"/>
  <c r="G53" i="143"/>
  <c r="F53" i="143"/>
  <c r="R53" i="143" s="1"/>
  <c r="K53" i="143"/>
  <c r="J53" i="143"/>
  <c r="N30" i="143"/>
  <c r="H30" i="143"/>
  <c r="M30" i="143"/>
  <c r="G30" i="143"/>
  <c r="L30" i="143"/>
  <c r="K30" i="143"/>
  <c r="I30" i="143"/>
  <c r="P30" i="143"/>
  <c r="F30" i="143"/>
  <c r="O30" i="143"/>
  <c r="J30" i="143"/>
  <c r="G49" i="143"/>
  <c r="D71" i="143"/>
  <c r="L49" i="143"/>
  <c r="F49" i="143"/>
  <c r="I49" i="143"/>
  <c r="H49" i="143"/>
  <c r="K49" i="143"/>
  <c r="J49" i="143"/>
  <c r="M59" i="143"/>
  <c r="G59" i="143"/>
  <c r="Q59" i="143" s="1"/>
  <c r="L59" i="143"/>
  <c r="F59" i="143"/>
  <c r="R59" i="143" s="1"/>
  <c r="O59" i="143"/>
  <c r="N59" i="143"/>
  <c r="P59" i="143"/>
  <c r="I59" i="143"/>
  <c r="H59" i="143"/>
  <c r="K59" i="143"/>
  <c r="J59" i="143"/>
  <c r="M4" i="143"/>
  <c r="P4" i="143"/>
  <c r="J4" i="143"/>
  <c r="H4" i="143"/>
  <c r="O4" i="143"/>
  <c r="I4" i="143"/>
  <c r="N4" i="143"/>
  <c r="G4" i="143"/>
  <c r="F4" i="143"/>
  <c r="Q4" i="143" s="1"/>
  <c r="L4" i="143"/>
  <c r="K4" i="143"/>
  <c r="M56" i="143"/>
  <c r="G56" i="143"/>
  <c r="L56" i="143"/>
  <c r="F56" i="143"/>
  <c r="K56" i="143"/>
  <c r="J56" i="143"/>
  <c r="P56" i="143"/>
  <c r="I56" i="143"/>
  <c r="H56" i="143"/>
  <c r="O56" i="143"/>
  <c r="N56" i="143"/>
  <c r="F36" i="143"/>
  <c r="L36" i="143" s="1"/>
  <c r="L15" i="143"/>
  <c r="R15" i="143" s="1"/>
  <c r="F15" i="143"/>
  <c r="G73" i="143"/>
  <c r="L73" i="143"/>
  <c r="F73" i="143"/>
  <c r="M73" i="143" s="1"/>
  <c r="I73" i="143"/>
  <c r="H73" i="143"/>
  <c r="K73" i="143"/>
  <c r="J73" i="143"/>
  <c r="J65" i="143"/>
  <c r="I65" i="143"/>
  <c r="L65" i="143"/>
  <c r="K65" i="143"/>
  <c r="H65" i="143"/>
  <c r="G65" i="143"/>
  <c r="F65" i="143"/>
  <c r="M65" i="143" s="1"/>
  <c r="L31" i="143"/>
  <c r="F31" i="143"/>
  <c r="K31" i="143"/>
  <c r="P31" i="143"/>
  <c r="H31" i="143"/>
  <c r="M31" i="143"/>
  <c r="I31" i="143"/>
  <c r="O31" i="143"/>
  <c r="G31" i="143"/>
  <c r="J31" i="143"/>
  <c r="N31" i="143"/>
  <c r="M62" i="143"/>
  <c r="G62" i="143"/>
  <c r="L62" i="143"/>
  <c r="Q62" i="143" s="1"/>
  <c r="F62" i="143"/>
  <c r="O62" i="143"/>
  <c r="N62" i="143"/>
  <c r="J62" i="143"/>
  <c r="I62" i="143"/>
  <c r="K62" i="143"/>
  <c r="P62" i="143"/>
  <c r="H62" i="143"/>
  <c r="F43" i="143"/>
  <c r="F45" i="143" s="1"/>
  <c r="R43" i="143"/>
  <c r="K51" i="143"/>
  <c r="M51" i="143" s="1"/>
  <c r="J51" i="143"/>
  <c r="G51" i="143"/>
  <c r="F51" i="143"/>
  <c r="H51" i="143"/>
  <c r="L51" i="143"/>
  <c r="I51" i="143"/>
  <c r="R44" i="143"/>
  <c r="L44" i="143"/>
  <c r="L45" i="143" s="1"/>
  <c r="F81" i="143"/>
  <c r="R81" i="143"/>
  <c r="M10" i="143"/>
  <c r="N10" i="143"/>
  <c r="G10" i="143"/>
  <c r="J10" i="143"/>
  <c r="H10" i="143"/>
  <c r="P10" i="143"/>
  <c r="I10" i="143"/>
  <c r="O10" i="143"/>
  <c r="L10" i="143"/>
  <c r="K10" i="143"/>
  <c r="F10" i="143"/>
  <c r="N13" i="143"/>
  <c r="H13" i="143"/>
  <c r="M13" i="143"/>
  <c r="G13" i="143"/>
  <c r="J13" i="143"/>
  <c r="O13" i="143"/>
  <c r="K13" i="143"/>
  <c r="L13" i="143"/>
  <c r="I13" i="143"/>
  <c r="F13" i="143"/>
  <c r="Q13" i="143" s="1"/>
  <c r="P13" i="143"/>
  <c r="K75" i="143"/>
  <c r="J75" i="143"/>
  <c r="G75" i="143"/>
  <c r="F75" i="143"/>
  <c r="H75" i="143"/>
  <c r="L75" i="143"/>
  <c r="I75" i="143"/>
  <c r="M67" i="143"/>
  <c r="R67" i="143" s="1"/>
  <c r="O58" i="143"/>
  <c r="I58" i="143"/>
  <c r="N58" i="143"/>
  <c r="H58" i="143"/>
  <c r="K58" i="143"/>
  <c r="Q58" i="143" s="1"/>
  <c r="J58" i="143"/>
  <c r="P58" i="143"/>
  <c r="G58" i="143"/>
  <c r="M58" i="143"/>
  <c r="F58" i="143"/>
  <c r="R58" i="143" s="1"/>
  <c r="L58" i="143"/>
  <c r="D47" i="143"/>
  <c r="N46" i="143"/>
  <c r="N47" i="143" s="1"/>
  <c r="J46" i="143"/>
  <c r="J47" i="143" s="1"/>
  <c r="F46" i="143"/>
  <c r="F47" i="143" s="1"/>
  <c r="N12" i="143"/>
  <c r="H12" i="143"/>
  <c r="M12" i="143"/>
  <c r="G12" i="143"/>
  <c r="L12" i="143"/>
  <c r="I12" i="143"/>
  <c r="F12" i="143"/>
  <c r="K12" i="143"/>
  <c r="J12" i="143"/>
  <c r="P17" i="143"/>
  <c r="J17" i="143"/>
  <c r="O17" i="143"/>
  <c r="I17" i="143"/>
  <c r="H17" i="143"/>
  <c r="M17" i="143"/>
  <c r="K17" i="143"/>
  <c r="L17" i="143"/>
  <c r="N17" i="143"/>
  <c r="G17" i="143"/>
  <c r="Q17" i="143" s="1"/>
  <c r="F17" i="143"/>
  <c r="F83" i="143"/>
  <c r="R83" i="143" s="1"/>
  <c r="D77" i="143"/>
  <c r="F72" i="143"/>
  <c r="F77" i="143" s="1"/>
  <c r="D45" i="143"/>
  <c r="I42" i="143"/>
  <c r="I45" i="143" s="1"/>
  <c r="R42" i="143"/>
  <c r="F11" i="143"/>
  <c r="R11" i="143" s="1"/>
  <c r="R64" i="143"/>
  <c r="F64" i="143"/>
  <c r="L66" i="143"/>
  <c r="F66" i="143"/>
  <c r="K66" i="143"/>
  <c r="J66" i="143"/>
  <c r="I66" i="143"/>
  <c r="G66" i="143"/>
  <c r="H66" i="143"/>
  <c r="K54" i="143"/>
  <c r="P54" i="143"/>
  <c r="J54" i="143"/>
  <c r="M54" i="143"/>
  <c r="L54" i="143"/>
  <c r="F54" i="143"/>
  <c r="Q54" i="143" s="1"/>
  <c r="O54" i="143"/>
  <c r="I54" i="143"/>
  <c r="H54" i="143"/>
  <c r="G54" i="143"/>
  <c r="N54" i="143"/>
  <c r="H96" i="143"/>
  <c r="M96" i="143" s="1"/>
  <c r="O9" i="143"/>
  <c r="I9" i="143"/>
  <c r="L9" i="143"/>
  <c r="F9" i="143"/>
  <c r="J9" i="143"/>
  <c r="K9" i="143"/>
  <c r="P9" i="143"/>
  <c r="H9" i="143"/>
  <c r="Q9" i="143" s="1"/>
  <c r="G9" i="143"/>
  <c r="N9" i="143"/>
  <c r="M9" i="143"/>
  <c r="K5" i="143"/>
  <c r="N5" i="143"/>
  <c r="H5" i="143"/>
  <c r="F5" i="143"/>
  <c r="M5" i="143"/>
  <c r="G5" i="143"/>
  <c r="L5" i="143"/>
  <c r="J5" i="143"/>
  <c r="I5" i="143"/>
  <c r="P5" i="143"/>
  <c r="O5" i="143"/>
  <c r="L94" i="143"/>
  <c r="F94" i="143"/>
  <c r="K94" i="143"/>
  <c r="J94" i="143"/>
  <c r="I94" i="143"/>
  <c r="H94" i="143"/>
  <c r="G94" i="143"/>
  <c r="H90" i="143"/>
  <c r="M90" i="143" s="1"/>
  <c r="L28" i="143"/>
  <c r="F28" i="143"/>
  <c r="K28" i="143"/>
  <c r="N28" i="143"/>
  <c r="M28" i="143"/>
  <c r="I28" i="143"/>
  <c r="G28" i="143"/>
  <c r="P28" i="143"/>
  <c r="H28" i="143"/>
  <c r="Q28" i="143" s="1"/>
  <c r="O28" i="143"/>
  <c r="J28" i="143"/>
  <c r="D95" i="143"/>
  <c r="I3" i="143"/>
  <c r="D25" i="143"/>
  <c r="L3" i="143"/>
  <c r="F3" i="143"/>
  <c r="J3" i="143"/>
  <c r="O3" i="143"/>
  <c r="K3" i="143"/>
  <c r="P3" i="143"/>
  <c r="N3" i="143"/>
  <c r="M3" i="143"/>
  <c r="H3" i="143"/>
  <c r="G3" i="143"/>
  <c r="R61" i="143"/>
  <c r="F61" i="143"/>
  <c r="I50" i="143"/>
  <c r="H50" i="143"/>
  <c r="G50" i="143"/>
  <c r="F50" i="143"/>
  <c r="M50" i="143" s="1"/>
  <c r="K50" i="143"/>
  <c r="J50" i="143"/>
  <c r="L50" i="143"/>
  <c r="N27" i="143"/>
  <c r="H27" i="143"/>
  <c r="M27" i="143"/>
  <c r="G27" i="143"/>
  <c r="J27" i="143"/>
  <c r="O27" i="143"/>
  <c r="L27" i="143"/>
  <c r="K27" i="143"/>
  <c r="I27" i="143"/>
  <c r="F27" i="143"/>
  <c r="P27" i="143"/>
  <c r="H78" i="143"/>
  <c r="N78" i="143" s="1"/>
  <c r="R78" i="143" s="1"/>
  <c r="K32" i="143"/>
  <c r="P32" i="143"/>
  <c r="J32" i="143"/>
  <c r="M32" i="143"/>
  <c r="L32" i="143"/>
  <c r="O32" i="143"/>
  <c r="H32" i="143"/>
  <c r="G32" i="143"/>
  <c r="F32" i="143"/>
  <c r="Q32" i="143" s="1"/>
  <c r="N32" i="143"/>
  <c r="I32" i="143"/>
  <c r="F69" i="143"/>
  <c r="R69" i="143" s="1"/>
  <c r="F89" i="143"/>
  <c r="L89" i="143" s="1"/>
  <c r="D88" i="143"/>
  <c r="K57" i="143"/>
  <c r="P57" i="143"/>
  <c r="J57" i="143"/>
  <c r="O57" i="143"/>
  <c r="G57" i="143"/>
  <c r="N57" i="143"/>
  <c r="F57" i="143"/>
  <c r="Q57" i="143" s="1"/>
  <c r="M57" i="143"/>
  <c r="I57" i="143"/>
  <c r="H57" i="143"/>
  <c r="L57" i="143"/>
  <c r="F70" i="143"/>
  <c r="L70" i="143" s="1"/>
  <c r="R82" i="143"/>
  <c r="F82" i="143"/>
  <c r="L16" i="143"/>
  <c r="F16" i="143"/>
  <c r="K16" i="143"/>
  <c r="N16" i="143"/>
  <c r="I16" i="143"/>
  <c r="O16" i="143"/>
  <c r="P16" i="143"/>
  <c r="H16" i="143"/>
  <c r="G16" i="143"/>
  <c r="M16" i="143"/>
  <c r="J16" i="143"/>
  <c r="F63" i="143"/>
  <c r="O33" i="143"/>
  <c r="I33" i="143"/>
  <c r="N33" i="143"/>
  <c r="H33" i="143"/>
  <c r="G33" i="143"/>
  <c r="Q33" i="143" s="1"/>
  <c r="P33" i="143"/>
  <c r="F33" i="143"/>
  <c r="M33" i="143"/>
  <c r="L33" i="143"/>
  <c r="J33" i="143"/>
  <c r="K33" i="143"/>
  <c r="R33" i="143" s="1"/>
  <c r="K8" i="143"/>
  <c r="N8" i="143"/>
  <c r="H8" i="143"/>
  <c r="L8" i="143"/>
  <c r="M8" i="143"/>
  <c r="G8" i="143"/>
  <c r="F8" i="143"/>
  <c r="Q8" i="143" s="1"/>
  <c r="P8" i="143"/>
  <c r="O8" i="143"/>
  <c r="J8" i="143"/>
  <c r="I8" i="143"/>
  <c r="L24" i="143"/>
  <c r="R24" i="143" s="1"/>
  <c r="F24" i="143"/>
  <c r="O6" i="143"/>
  <c r="I6" i="143"/>
  <c r="L6" i="143"/>
  <c r="F6" i="143"/>
  <c r="R6" i="143" s="1"/>
  <c r="P6" i="143"/>
  <c r="K6" i="143"/>
  <c r="J6" i="143"/>
  <c r="N6" i="143"/>
  <c r="M6" i="143"/>
  <c r="H6" i="143"/>
  <c r="G6" i="143"/>
  <c r="Q6" i="143" s="1"/>
  <c r="R68" i="143"/>
  <c r="H68" i="143"/>
  <c r="O55" i="143"/>
  <c r="I55" i="143"/>
  <c r="N55" i="143"/>
  <c r="H55" i="143"/>
  <c r="G55" i="143"/>
  <c r="P55" i="143"/>
  <c r="F55" i="143"/>
  <c r="K55" i="143"/>
  <c r="M55" i="143"/>
  <c r="Q55" i="143" s="1"/>
  <c r="J55" i="143"/>
  <c r="L55" i="143"/>
  <c r="P29" i="143"/>
  <c r="J29" i="143"/>
  <c r="O29" i="143"/>
  <c r="I29" i="143"/>
  <c r="Q29" i="143" s="1"/>
  <c r="H29" i="143"/>
  <c r="M29" i="143"/>
  <c r="K29" i="143"/>
  <c r="L29" i="143"/>
  <c r="G29" i="143"/>
  <c r="N29" i="143"/>
  <c r="F29" i="143"/>
  <c r="L14" i="143"/>
  <c r="F14" i="143"/>
  <c r="K14" i="143"/>
  <c r="N14" i="143"/>
  <c r="I14" i="143"/>
  <c r="R14" i="143" s="1"/>
  <c r="O14" i="143"/>
  <c r="P14" i="143"/>
  <c r="H14" i="143"/>
  <c r="G14" i="143"/>
  <c r="Q14" i="143" s="1"/>
  <c r="M14" i="143"/>
  <c r="J14" i="143"/>
  <c r="R80" i="143"/>
  <c r="F80" i="143"/>
  <c r="D84" i="143"/>
  <c r="G52" i="143"/>
  <c r="L52" i="143"/>
  <c r="F52" i="143"/>
  <c r="J52" i="143"/>
  <c r="K52" i="143"/>
  <c r="I52" i="143"/>
  <c r="H52" i="143"/>
  <c r="G76" i="143"/>
  <c r="L76" i="143"/>
  <c r="F76" i="143"/>
  <c r="J76" i="143"/>
  <c r="K76" i="143"/>
  <c r="M76" i="143" s="1"/>
  <c r="I76" i="143"/>
  <c r="H76" i="143"/>
  <c r="Q92" i="143"/>
  <c r="L92" i="143" s="1"/>
  <c r="R92" i="143" s="1"/>
  <c r="R30" i="142"/>
  <c r="R4" i="142"/>
  <c r="R6" i="142"/>
  <c r="R33" i="142"/>
  <c r="R44" i="142"/>
  <c r="L44" i="142"/>
  <c r="L45" i="142" s="1"/>
  <c r="R11" i="142"/>
  <c r="F11" i="142"/>
  <c r="I66" i="142"/>
  <c r="R66" i="142" s="1"/>
  <c r="L66" i="142"/>
  <c r="M66" i="142" s="1"/>
  <c r="F66" i="142"/>
  <c r="K66" i="142"/>
  <c r="H66" i="142"/>
  <c r="G66" i="142"/>
  <c r="J66" i="142"/>
  <c r="O12" i="142"/>
  <c r="R12" i="142" s="1"/>
  <c r="R10" i="142"/>
  <c r="L58" i="142"/>
  <c r="F58" i="142"/>
  <c r="Q58" i="142" s="1"/>
  <c r="O58" i="142"/>
  <c r="I58" i="142"/>
  <c r="N58" i="142"/>
  <c r="H58" i="142"/>
  <c r="K58" i="142"/>
  <c r="J58" i="142"/>
  <c r="G58" i="142"/>
  <c r="P58" i="142"/>
  <c r="M58" i="142"/>
  <c r="L53" i="142"/>
  <c r="F53" i="142"/>
  <c r="R53" i="142" s="1"/>
  <c r="I53" i="142"/>
  <c r="H53" i="142"/>
  <c r="K53" i="142"/>
  <c r="M53" i="142" s="1"/>
  <c r="J53" i="142"/>
  <c r="G53" i="142"/>
  <c r="Q6" i="142"/>
  <c r="D47" i="142"/>
  <c r="R46" i="142"/>
  <c r="N46" i="142"/>
  <c r="N47" i="142" s="1"/>
  <c r="J46" i="142"/>
  <c r="J47" i="142" s="1"/>
  <c r="F46" i="142"/>
  <c r="F47" i="142" s="1"/>
  <c r="Q27" i="142"/>
  <c r="N16" i="142"/>
  <c r="H16" i="142"/>
  <c r="H25" i="142" s="1"/>
  <c r="M16" i="142"/>
  <c r="G16" i="142"/>
  <c r="L16" i="142"/>
  <c r="F16" i="142"/>
  <c r="R16" i="142" s="1"/>
  <c r="Q16" i="142"/>
  <c r="K16" i="142"/>
  <c r="O16" i="142"/>
  <c r="P16" i="142"/>
  <c r="J16" i="142"/>
  <c r="I16" i="142"/>
  <c r="L74" i="142"/>
  <c r="F74" i="142"/>
  <c r="M74" i="142" s="1"/>
  <c r="I74" i="142"/>
  <c r="H74" i="142"/>
  <c r="K74" i="142"/>
  <c r="J74" i="142"/>
  <c r="G74" i="142"/>
  <c r="J49" i="142"/>
  <c r="G49" i="142"/>
  <c r="D71" i="142"/>
  <c r="L49" i="142"/>
  <c r="F49" i="142"/>
  <c r="M49" i="142" s="1"/>
  <c r="I49" i="142"/>
  <c r="H49" i="142"/>
  <c r="K49" i="142"/>
  <c r="F15" i="142"/>
  <c r="F80" i="142"/>
  <c r="R80" i="142" s="1"/>
  <c r="D84" i="142"/>
  <c r="L55" i="142"/>
  <c r="F55" i="142"/>
  <c r="O55" i="142"/>
  <c r="I55" i="142"/>
  <c r="N55" i="142"/>
  <c r="H55" i="142"/>
  <c r="P55" i="142"/>
  <c r="M55" i="142"/>
  <c r="K55" i="142"/>
  <c r="J55" i="142"/>
  <c r="G55" i="142"/>
  <c r="Q92" i="142"/>
  <c r="L92" i="142" s="1"/>
  <c r="R92" i="142" s="1"/>
  <c r="H90" i="142"/>
  <c r="M90" i="142" s="1"/>
  <c r="R27" i="142"/>
  <c r="Q30" i="142"/>
  <c r="N5" i="142"/>
  <c r="H5" i="142"/>
  <c r="M5" i="142"/>
  <c r="G5" i="142"/>
  <c r="I5" i="142"/>
  <c r="L5" i="142"/>
  <c r="F5" i="142"/>
  <c r="Q5" i="142" s="1"/>
  <c r="K5" i="142"/>
  <c r="P5" i="142"/>
  <c r="J5" i="142"/>
  <c r="J25" i="142" s="1"/>
  <c r="J48" i="142" s="1"/>
  <c r="O5" i="142"/>
  <c r="O25" i="142" s="1"/>
  <c r="J73" i="142"/>
  <c r="G73" i="142"/>
  <c r="L73" i="142"/>
  <c r="F73" i="142"/>
  <c r="M73" i="142" s="1"/>
  <c r="I73" i="142"/>
  <c r="H73" i="142"/>
  <c r="K73" i="142"/>
  <c r="H96" i="142"/>
  <c r="M96" i="142" s="1"/>
  <c r="R96" i="142" s="1"/>
  <c r="R72" i="142"/>
  <c r="D77" i="142"/>
  <c r="F72" i="142"/>
  <c r="K95" i="142"/>
  <c r="N95" i="142"/>
  <c r="H95" i="142"/>
  <c r="M95" i="142"/>
  <c r="G95" i="142"/>
  <c r="J95" i="142"/>
  <c r="I95" i="142"/>
  <c r="F95" i="142"/>
  <c r="P95" i="142"/>
  <c r="O95" i="142"/>
  <c r="L95" i="142"/>
  <c r="D88" i="142"/>
  <c r="F89" i="142"/>
  <c r="Q26" i="142"/>
  <c r="I25" i="142"/>
  <c r="J76" i="142"/>
  <c r="G76" i="142"/>
  <c r="L76" i="142"/>
  <c r="F76" i="142"/>
  <c r="K76" i="142"/>
  <c r="I76" i="142"/>
  <c r="M76" i="142" s="1"/>
  <c r="H76" i="142"/>
  <c r="N28" i="142"/>
  <c r="H28" i="142"/>
  <c r="H37" i="142" s="1"/>
  <c r="M28" i="142"/>
  <c r="M37" i="142" s="1"/>
  <c r="G28" i="142"/>
  <c r="G37" i="142" s="1"/>
  <c r="L28" i="142"/>
  <c r="F28" i="142"/>
  <c r="K28" i="142"/>
  <c r="K37" i="142" s="1"/>
  <c r="O28" i="142"/>
  <c r="J28" i="142"/>
  <c r="J37" i="142" s="1"/>
  <c r="I28" i="142"/>
  <c r="I37" i="142" s="1"/>
  <c r="P28" i="142"/>
  <c r="F83" i="142"/>
  <c r="R83" i="142" s="1"/>
  <c r="P59" i="142"/>
  <c r="J59" i="142"/>
  <c r="M59" i="142"/>
  <c r="G59" i="142"/>
  <c r="L59" i="142"/>
  <c r="F59" i="142"/>
  <c r="Q59" i="142" s="1"/>
  <c r="I59" i="142"/>
  <c r="H59" i="142"/>
  <c r="O59" i="142"/>
  <c r="K59" i="142"/>
  <c r="N59" i="142"/>
  <c r="L17" i="142"/>
  <c r="F17" i="142"/>
  <c r="K17" i="142"/>
  <c r="Q17" i="142" s="1"/>
  <c r="P17" i="142"/>
  <c r="J17" i="142"/>
  <c r="O17" i="142"/>
  <c r="I17" i="142"/>
  <c r="N17" i="142"/>
  <c r="M17" i="142"/>
  <c r="H17" i="142"/>
  <c r="G17" i="142"/>
  <c r="F91" i="142"/>
  <c r="R81" i="142"/>
  <c r="F81" i="142"/>
  <c r="I94" i="142"/>
  <c r="L94" i="142"/>
  <c r="F94" i="142"/>
  <c r="K94" i="142"/>
  <c r="H94" i="142"/>
  <c r="G94" i="142"/>
  <c r="J94" i="142"/>
  <c r="N63" i="142"/>
  <c r="R63" i="142" s="1"/>
  <c r="F63" i="142"/>
  <c r="N78" i="142"/>
  <c r="H78" i="142"/>
  <c r="R78" i="142"/>
  <c r="L36" i="142"/>
  <c r="F36" i="142"/>
  <c r="R36" i="142" s="1"/>
  <c r="N14" i="142"/>
  <c r="H14" i="142"/>
  <c r="M14" i="142"/>
  <c r="G14" i="142"/>
  <c r="L14" i="142"/>
  <c r="F14" i="142"/>
  <c r="Q14" i="142" s="1"/>
  <c r="K14" i="142"/>
  <c r="K25" i="142" s="1"/>
  <c r="K48" i="142" s="1"/>
  <c r="O14" i="142"/>
  <c r="J14" i="142"/>
  <c r="I14" i="142"/>
  <c r="P14" i="142"/>
  <c r="F70" i="142"/>
  <c r="L70" i="142" s="1"/>
  <c r="R70" i="142" s="1"/>
  <c r="K67" i="142"/>
  <c r="H67" i="142"/>
  <c r="G67" i="142"/>
  <c r="J67" i="142"/>
  <c r="I67" i="142"/>
  <c r="F67" i="142"/>
  <c r="L67" i="142"/>
  <c r="R68" i="142"/>
  <c r="H68" i="142"/>
  <c r="P62" i="142"/>
  <c r="J62" i="142"/>
  <c r="M62" i="142"/>
  <c r="G62" i="142"/>
  <c r="L62" i="142"/>
  <c r="F62" i="142"/>
  <c r="O62" i="142"/>
  <c r="N62" i="142"/>
  <c r="K62" i="142"/>
  <c r="I62" i="142"/>
  <c r="H62" i="142"/>
  <c r="Q13" i="142"/>
  <c r="R13" i="142" s="1"/>
  <c r="N31" i="142"/>
  <c r="H31" i="142"/>
  <c r="M31" i="142"/>
  <c r="G31" i="142"/>
  <c r="L31" i="142"/>
  <c r="F31" i="142"/>
  <c r="Q31" i="142" s="1"/>
  <c r="K31" i="142"/>
  <c r="I31" i="142"/>
  <c r="P31" i="142"/>
  <c r="J31" i="142"/>
  <c r="O31" i="142"/>
  <c r="O37" i="142" s="1"/>
  <c r="R64" i="142"/>
  <c r="F64" i="142"/>
  <c r="L29" i="142"/>
  <c r="F29" i="142"/>
  <c r="F37" i="142" s="1"/>
  <c r="K29" i="142"/>
  <c r="P29" i="142"/>
  <c r="P37" i="142" s="1"/>
  <c r="J29" i="142"/>
  <c r="O29" i="142"/>
  <c r="I29" i="142"/>
  <c r="N29" i="142"/>
  <c r="N37" i="142" s="1"/>
  <c r="M29" i="142"/>
  <c r="H29" i="142"/>
  <c r="G29" i="142"/>
  <c r="H75" i="142"/>
  <c r="K75" i="142"/>
  <c r="J75" i="142"/>
  <c r="L75" i="142"/>
  <c r="I75" i="142"/>
  <c r="G75" i="142"/>
  <c r="F75" i="142"/>
  <c r="M75" i="142" s="1"/>
  <c r="L50" i="142"/>
  <c r="F50" i="142"/>
  <c r="R50" i="142" s="1"/>
  <c r="I50" i="142"/>
  <c r="H50" i="142"/>
  <c r="K50" i="142"/>
  <c r="J50" i="142"/>
  <c r="G50" i="142"/>
  <c r="M50" i="142" s="1"/>
  <c r="G65" i="142"/>
  <c r="J65" i="142"/>
  <c r="I65" i="142"/>
  <c r="F65" i="142"/>
  <c r="L65" i="142"/>
  <c r="H65" i="142"/>
  <c r="K65" i="142"/>
  <c r="N54" i="142"/>
  <c r="H54" i="142"/>
  <c r="K54" i="142"/>
  <c r="P54" i="142"/>
  <c r="P71" i="142" s="1"/>
  <c r="P79" i="142" s="1"/>
  <c r="J54" i="142"/>
  <c r="G54" i="142"/>
  <c r="R54" i="142" s="1"/>
  <c r="F54" i="142"/>
  <c r="Q54" i="142" s="1"/>
  <c r="O54" i="142"/>
  <c r="M54" i="142"/>
  <c r="I54" i="142"/>
  <c r="L54" i="142"/>
  <c r="D25" i="142"/>
  <c r="K32" i="142"/>
  <c r="P32" i="142"/>
  <c r="J32" i="142"/>
  <c r="R32" i="142" s="1"/>
  <c r="O32" i="142"/>
  <c r="G32" i="142"/>
  <c r="Q32" i="142" s="1"/>
  <c r="N32" i="142"/>
  <c r="F32" i="142"/>
  <c r="M32" i="142"/>
  <c r="L32" i="142"/>
  <c r="I32" i="142"/>
  <c r="H32" i="142"/>
  <c r="N57" i="142"/>
  <c r="H57" i="142"/>
  <c r="K57" i="142"/>
  <c r="P57" i="142"/>
  <c r="J57" i="142"/>
  <c r="M57" i="142"/>
  <c r="L57" i="142"/>
  <c r="I57" i="142"/>
  <c r="Q57" i="142" s="1"/>
  <c r="G57" i="142"/>
  <c r="O57" i="142"/>
  <c r="F57" i="142"/>
  <c r="R26" i="142"/>
  <c r="R3" i="142"/>
  <c r="Q3" i="142"/>
  <c r="J52" i="142"/>
  <c r="G52" i="142"/>
  <c r="L52" i="142"/>
  <c r="F52" i="142"/>
  <c r="K52" i="142"/>
  <c r="I52" i="142"/>
  <c r="H52" i="142"/>
  <c r="N25" i="142"/>
  <c r="D45" i="142"/>
  <c r="R42" i="142"/>
  <c r="I42" i="142"/>
  <c r="I45" i="142" s="1"/>
  <c r="M8" i="142"/>
  <c r="G8" i="142"/>
  <c r="L8" i="142"/>
  <c r="F8" i="142"/>
  <c r="Q8" i="142" s="1"/>
  <c r="K8" i="142"/>
  <c r="P8" i="142"/>
  <c r="J8" i="142"/>
  <c r="R8" i="142" s="1"/>
  <c r="N8" i="142"/>
  <c r="I8" i="142"/>
  <c r="O8" i="142"/>
  <c r="H8" i="142"/>
  <c r="F69" i="142"/>
  <c r="R69" i="142" s="1"/>
  <c r="R61" i="142"/>
  <c r="F61" i="142"/>
  <c r="K9" i="142"/>
  <c r="P9" i="142"/>
  <c r="J9" i="142"/>
  <c r="O9" i="142"/>
  <c r="I9" i="142"/>
  <c r="N9" i="142"/>
  <c r="H9" i="142"/>
  <c r="M9" i="142"/>
  <c r="L9" i="142"/>
  <c r="G9" i="142"/>
  <c r="F9" i="142"/>
  <c r="Q9" i="142" s="1"/>
  <c r="F43" i="142"/>
  <c r="F45" i="142" s="1"/>
  <c r="R43" i="142"/>
  <c r="H51" i="142"/>
  <c r="K51" i="142"/>
  <c r="J51" i="142"/>
  <c r="L51" i="142"/>
  <c r="I51" i="142"/>
  <c r="R51" i="142" s="1"/>
  <c r="G51" i="142"/>
  <c r="F51" i="142"/>
  <c r="M51" i="142" s="1"/>
  <c r="R31" i="141"/>
  <c r="M59" i="141"/>
  <c r="G59" i="141"/>
  <c r="L59" i="141"/>
  <c r="F59" i="141"/>
  <c r="Q59" i="141" s="1"/>
  <c r="K59" i="141"/>
  <c r="I59" i="141"/>
  <c r="O59" i="141"/>
  <c r="J59" i="141"/>
  <c r="R59" i="141" s="1"/>
  <c r="N59" i="141"/>
  <c r="H59" i="141"/>
  <c r="P59" i="141"/>
  <c r="F69" i="141"/>
  <c r="R69" i="141" s="1"/>
  <c r="O58" i="141"/>
  <c r="I58" i="141"/>
  <c r="N58" i="141"/>
  <c r="H58" i="141"/>
  <c r="G58" i="141"/>
  <c r="Q58" i="141" s="1"/>
  <c r="M58" i="141"/>
  <c r="P58" i="141"/>
  <c r="K58" i="141"/>
  <c r="F58" i="141"/>
  <c r="L58" i="141"/>
  <c r="J58" i="141"/>
  <c r="R58" i="141" s="1"/>
  <c r="F89" i="141"/>
  <c r="L89" i="141" s="1"/>
  <c r="R89" i="141" s="1"/>
  <c r="D88" i="141"/>
  <c r="I53" i="141"/>
  <c r="M53" i="141" s="1"/>
  <c r="H53" i="141"/>
  <c r="K53" i="141"/>
  <c r="G53" i="141"/>
  <c r="J53" i="141"/>
  <c r="L53" i="141"/>
  <c r="F53" i="141"/>
  <c r="R53" i="141" s="1"/>
  <c r="K32" i="141"/>
  <c r="P32" i="141"/>
  <c r="J32" i="141"/>
  <c r="O32" i="141"/>
  <c r="G32" i="141"/>
  <c r="H32" i="141"/>
  <c r="N32" i="141"/>
  <c r="L32" i="141"/>
  <c r="I32" i="141"/>
  <c r="F32" i="141"/>
  <c r="Q32" i="141" s="1"/>
  <c r="R32" i="141" s="1"/>
  <c r="M32" i="141"/>
  <c r="D47" i="141"/>
  <c r="F46" i="141"/>
  <c r="F47" i="141" s="1"/>
  <c r="N46" i="141"/>
  <c r="N47" i="141" s="1"/>
  <c r="J46" i="141"/>
  <c r="J47" i="141" s="1"/>
  <c r="D45" i="141"/>
  <c r="R42" i="141"/>
  <c r="I42" i="141"/>
  <c r="I45" i="141" s="1"/>
  <c r="R64" i="141"/>
  <c r="F64" i="141"/>
  <c r="D94" i="141"/>
  <c r="R3" i="141"/>
  <c r="R13" i="141"/>
  <c r="R6" i="141"/>
  <c r="G52" i="141"/>
  <c r="L52" i="141"/>
  <c r="F52" i="141"/>
  <c r="M52" i="141" s="1"/>
  <c r="K52" i="141"/>
  <c r="I52" i="141"/>
  <c r="J52" i="141"/>
  <c r="H52" i="141"/>
  <c r="F91" i="141"/>
  <c r="L91" i="141" s="1"/>
  <c r="R91" i="141" s="1"/>
  <c r="P27" i="141"/>
  <c r="J27" i="141"/>
  <c r="L27" i="141"/>
  <c r="I27" i="141"/>
  <c r="N27" i="141"/>
  <c r="M27" i="141"/>
  <c r="G27" i="141"/>
  <c r="G37" i="141" s="1"/>
  <c r="K27" i="141"/>
  <c r="K37" i="141" s="1"/>
  <c r="H27" i="141"/>
  <c r="O27" i="141"/>
  <c r="F27" i="141"/>
  <c r="F80" i="141"/>
  <c r="F84" i="141" s="1"/>
  <c r="D84" i="141"/>
  <c r="R84" i="141" s="1"/>
  <c r="G49" i="141"/>
  <c r="D71" i="141"/>
  <c r="L49" i="141"/>
  <c r="F49" i="141"/>
  <c r="M49" i="141" s="1"/>
  <c r="K49" i="141"/>
  <c r="I49" i="141"/>
  <c r="J49" i="141"/>
  <c r="H49" i="141"/>
  <c r="K75" i="141"/>
  <c r="J75" i="141"/>
  <c r="I75" i="141"/>
  <c r="G75" i="141"/>
  <c r="F75" i="141"/>
  <c r="L75" i="141"/>
  <c r="H75" i="141"/>
  <c r="K8" i="141"/>
  <c r="O8" i="141"/>
  <c r="I8" i="141"/>
  <c r="M8" i="141"/>
  <c r="L8" i="141"/>
  <c r="H8" i="141"/>
  <c r="Q8" i="141" s="1"/>
  <c r="J8" i="141"/>
  <c r="N8" i="141"/>
  <c r="G8" i="141"/>
  <c r="F8" i="141"/>
  <c r="P8" i="141"/>
  <c r="G73" i="141"/>
  <c r="G77" i="141" s="1"/>
  <c r="L73" i="141"/>
  <c r="F73" i="141"/>
  <c r="K73" i="141"/>
  <c r="I73" i="141"/>
  <c r="I77" i="141" s="1"/>
  <c r="J73" i="141"/>
  <c r="J77" i="141" s="1"/>
  <c r="H73" i="141"/>
  <c r="K57" i="141"/>
  <c r="P57" i="141"/>
  <c r="J57" i="141"/>
  <c r="M57" i="141"/>
  <c r="I57" i="141"/>
  <c r="O57" i="141"/>
  <c r="L57" i="141"/>
  <c r="G57" i="141"/>
  <c r="N57" i="141"/>
  <c r="H57" i="141"/>
  <c r="F57" i="141"/>
  <c r="Q57" i="141" s="1"/>
  <c r="R70" i="141"/>
  <c r="G76" i="141"/>
  <c r="M76" i="141" s="1"/>
  <c r="R76" i="141" s="1"/>
  <c r="L76" i="141"/>
  <c r="F76" i="141"/>
  <c r="K76" i="141"/>
  <c r="I76" i="141"/>
  <c r="J76" i="141"/>
  <c r="H76" i="141"/>
  <c r="K95" i="141"/>
  <c r="N95" i="141"/>
  <c r="H95" i="141"/>
  <c r="M95" i="141"/>
  <c r="G95" i="141"/>
  <c r="J95" i="141"/>
  <c r="I95" i="141"/>
  <c r="F95" i="141"/>
  <c r="L95" i="141"/>
  <c r="P95" i="141"/>
  <c r="O95" i="141"/>
  <c r="Q92" i="141"/>
  <c r="L92" i="141" s="1"/>
  <c r="R92" i="141" s="1"/>
  <c r="O9" i="141"/>
  <c r="I9" i="141"/>
  <c r="M9" i="141"/>
  <c r="G9" i="141"/>
  <c r="H9" i="141"/>
  <c r="P9" i="141"/>
  <c r="F9" i="141"/>
  <c r="L9" i="141"/>
  <c r="N9" i="141"/>
  <c r="K9" i="141"/>
  <c r="J9" i="141"/>
  <c r="L17" i="141"/>
  <c r="F17" i="141"/>
  <c r="M17" i="141"/>
  <c r="J17" i="141"/>
  <c r="O17" i="141"/>
  <c r="N17" i="141"/>
  <c r="K17" i="141"/>
  <c r="I17" i="141"/>
  <c r="H17" i="141"/>
  <c r="G17" i="141"/>
  <c r="P17" i="141"/>
  <c r="N63" i="141"/>
  <c r="F63" i="141"/>
  <c r="R63" i="141"/>
  <c r="Q26" i="141"/>
  <c r="R26" i="141" s="1"/>
  <c r="H90" i="141"/>
  <c r="N37" i="141"/>
  <c r="M62" i="141"/>
  <c r="G62" i="141"/>
  <c r="L62" i="141"/>
  <c r="F62" i="141"/>
  <c r="K62" i="141"/>
  <c r="I62" i="141"/>
  <c r="J62" i="141"/>
  <c r="O62" i="141"/>
  <c r="N62" i="141"/>
  <c r="H62" i="141"/>
  <c r="P62" i="141"/>
  <c r="Q62" i="141" s="1"/>
  <c r="N28" i="141"/>
  <c r="H28" i="141"/>
  <c r="L28" i="141"/>
  <c r="J28" i="141"/>
  <c r="Q28" i="141" s="1"/>
  <c r="R28" i="141" s="1"/>
  <c r="K28" i="141"/>
  <c r="I28" i="141"/>
  <c r="P28" i="141"/>
  <c r="P37" i="141" s="1"/>
  <c r="F28" i="141"/>
  <c r="O28" i="141"/>
  <c r="G28" i="141"/>
  <c r="M28" i="141"/>
  <c r="F36" i="141"/>
  <c r="L36" i="141" s="1"/>
  <c r="R36" i="141" s="1"/>
  <c r="I50" i="141"/>
  <c r="H50" i="141"/>
  <c r="K50" i="141"/>
  <c r="L50" i="141"/>
  <c r="G50" i="141"/>
  <c r="J50" i="141"/>
  <c r="F50" i="141"/>
  <c r="M50" i="141" s="1"/>
  <c r="F43" i="141"/>
  <c r="F45" i="141" s="1"/>
  <c r="R43" i="141"/>
  <c r="K51" i="141"/>
  <c r="J51" i="141"/>
  <c r="I51" i="141"/>
  <c r="G51" i="141"/>
  <c r="L51" i="141"/>
  <c r="H51" i="141"/>
  <c r="F51" i="141"/>
  <c r="M51" i="141" s="1"/>
  <c r="D77" i="141"/>
  <c r="R10" i="141"/>
  <c r="R14" i="141"/>
  <c r="M7" i="141"/>
  <c r="G7" i="141"/>
  <c r="K7" i="141"/>
  <c r="I7" i="141"/>
  <c r="I25" i="141" s="1"/>
  <c r="P7" i="141"/>
  <c r="H7" i="141"/>
  <c r="N7" i="141"/>
  <c r="O7" i="141"/>
  <c r="F7" i="141"/>
  <c r="L7" i="141"/>
  <c r="J7" i="141"/>
  <c r="O33" i="141"/>
  <c r="I33" i="141"/>
  <c r="N33" i="141"/>
  <c r="H33" i="141"/>
  <c r="K33" i="141"/>
  <c r="P33" i="141"/>
  <c r="L33" i="141"/>
  <c r="M33" i="141"/>
  <c r="J33" i="141"/>
  <c r="G33" i="141"/>
  <c r="F33" i="141"/>
  <c r="Q33" i="141" s="1"/>
  <c r="R33" i="141" s="1"/>
  <c r="J12" i="141"/>
  <c r="M12" i="141"/>
  <c r="F12" i="141"/>
  <c r="K12" i="141"/>
  <c r="H12" i="141"/>
  <c r="G12" i="141"/>
  <c r="N12" i="141"/>
  <c r="L12" i="141"/>
  <c r="I12" i="141"/>
  <c r="N16" i="141"/>
  <c r="H16" i="141"/>
  <c r="L16" i="141"/>
  <c r="J16" i="141"/>
  <c r="Q16" i="141" s="1"/>
  <c r="G16" i="141"/>
  <c r="P16" i="141"/>
  <c r="F16" i="141"/>
  <c r="R16" i="141" s="1"/>
  <c r="O16" i="141"/>
  <c r="M16" i="141"/>
  <c r="K16" i="141"/>
  <c r="I16" i="141"/>
  <c r="I74" i="141"/>
  <c r="H74" i="141"/>
  <c r="M74" i="141"/>
  <c r="K74" i="141"/>
  <c r="L74" i="141"/>
  <c r="G74" i="141"/>
  <c r="F74" i="141"/>
  <c r="R74" i="141" s="1"/>
  <c r="J74" i="141"/>
  <c r="J25" i="141"/>
  <c r="H78" i="141"/>
  <c r="F83" i="141"/>
  <c r="R83" i="141"/>
  <c r="R30" i="141"/>
  <c r="M4" i="141"/>
  <c r="G4" i="141"/>
  <c r="K4" i="141"/>
  <c r="Q4" i="141" s="1"/>
  <c r="O4" i="141"/>
  <c r="F4" i="141"/>
  <c r="N4" i="141"/>
  <c r="J4" i="141"/>
  <c r="L4" i="141"/>
  <c r="P4" i="141"/>
  <c r="P25" i="141" s="1"/>
  <c r="I4" i="141"/>
  <c r="H4" i="141"/>
  <c r="H25" i="141" s="1"/>
  <c r="H48" i="141" s="1"/>
  <c r="H67" i="141"/>
  <c r="G67" i="141"/>
  <c r="M67" i="141" s="1"/>
  <c r="F67" i="141"/>
  <c r="R67" i="141" s="1"/>
  <c r="L67" i="141"/>
  <c r="J67" i="141"/>
  <c r="K67" i="141"/>
  <c r="I67" i="141"/>
  <c r="K5" i="141"/>
  <c r="O5" i="141"/>
  <c r="I5" i="141"/>
  <c r="J5" i="141"/>
  <c r="H5" i="141"/>
  <c r="N5" i="141"/>
  <c r="F5" i="141"/>
  <c r="P5" i="141"/>
  <c r="G5" i="141"/>
  <c r="G25" i="141" s="1"/>
  <c r="G48" i="141" s="1"/>
  <c r="M5" i="141"/>
  <c r="M25" i="141" s="1"/>
  <c r="L5" i="141"/>
  <c r="L29" i="141"/>
  <c r="F29" i="141"/>
  <c r="M29" i="141"/>
  <c r="J29" i="141"/>
  <c r="Q29" i="141" s="1"/>
  <c r="H29" i="141"/>
  <c r="H37" i="141" s="1"/>
  <c r="P29" i="141"/>
  <c r="G29" i="141"/>
  <c r="N29" i="141"/>
  <c r="K29" i="141"/>
  <c r="O29" i="141"/>
  <c r="I29" i="141"/>
  <c r="M56" i="141"/>
  <c r="G56" i="141"/>
  <c r="L56" i="141"/>
  <c r="F56" i="141"/>
  <c r="I56" i="141"/>
  <c r="O56" i="141"/>
  <c r="P56" i="141"/>
  <c r="K56" i="141"/>
  <c r="N56" i="141"/>
  <c r="J56" i="141"/>
  <c r="H56" i="141"/>
  <c r="O55" i="141"/>
  <c r="I55" i="141"/>
  <c r="N55" i="141"/>
  <c r="H55" i="141"/>
  <c r="M55" i="141"/>
  <c r="K55" i="141"/>
  <c r="L55" i="141"/>
  <c r="G55" i="141"/>
  <c r="R55" i="141" s="1"/>
  <c r="P55" i="141"/>
  <c r="F55" i="141"/>
  <c r="Q55" i="141" s="1"/>
  <c r="J55" i="141"/>
  <c r="L66" i="141"/>
  <c r="F66" i="141"/>
  <c r="M66" i="141" s="1"/>
  <c r="K66" i="141"/>
  <c r="H66" i="141"/>
  <c r="G66" i="141"/>
  <c r="J66" i="141"/>
  <c r="I66" i="141"/>
  <c r="K54" i="141"/>
  <c r="P54" i="141"/>
  <c r="J54" i="141"/>
  <c r="I54" i="141"/>
  <c r="O54" i="141"/>
  <c r="O71" i="141" s="1"/>
  <c r="G54" i="141"/>
  <c r="M54" i="141"/>
  <c r="H54" i="141"/>
  <c r="N54" i="141"/>
  <c r="L54" i="141"/>
  <c r="F54" i="141"/>
  <c r="Q54" i="141" s="1"/>
  <c r="H96" i="141"/>
  <c r="R96" i="141" s="1"/>
  <c r="M96" i="141"/>
  <c r="Q31" i="141"/>
  <c r="F25" i="141"/>
  <c r="R17" i="140"/>
  <c r="R15" i="140"/>
  <c r="L58" i="140"/>
  <c r="F58" i="140"/>
  <c r="K58" i="140"/>
  <c r="P58" i="140"/>
  <c r="J58" i="140"/>
  <c r="N58" i="140"/>
  <c r="H58" i="140"/>
  <c r="I58" i="140"/>
  <c r="Q58" i="140" s="1"/>
  <c r="G58" i="140"/>
  <c r="O58" i="140"/>
  <c r="M58" i="140"/>
  <c r="R52" i="140"/>
  <c r="H78" i="140"/>
  <c r="O31" i="140"/>
  <c r="L31" i="140"/>
  <c r="F31" i="140"/>
  <c r="R31" i="140" s="1"/>
  <c r="K31" i="140"/>
  <c r="J31" i="140"/>
  <c r="N31" i="140"/>
  <c r="H31" i="140"/>
  <c r="P31" i="140"/>
  <c r="M31" i="140"/>
  <c r="I31" i="140"/>
  <c r="G31" i="140"/>
  <c r="Q31" i="140" s="1"/>
  <c r="K8" i="140"/>
  <c r="P8" i="140"/>
  <c r="J8" i="140"/>
  <c r="O8" i="140"/>
  <c r="I8" i="140"/>
  <c r="M8" i="140"/>
  <c r="G8" i="140"/>
  <c r="L8" i="140"/>
  <c r="N8" i="140"/>
  <c r="H8" i="140"/>
  <c r="R8" i="140" s="1"/>
  <c r="F8" i="140"/>
  <c r="Q8" i="140" s="1"/>
  <c r="R76" i="140"/>
  <c r="J73" i="140"/>
  <c r="I73" i="140"/>
  <c r="I77" i="140" s="1"/>
  <c r="H73" i="140"/>
  <c r="H77" i="140" s="1"/>
  <c r="L73" i="140"/>
  <c r="F73" i="140"/>
  <c r="G73" i="140"/>
  <c r="K73" i="140"/>
  <c r="K77" i="140" s="1"/>
  <c r="L28" i="140"/>
  <c r="F28" i="140"/>
  <c r="K28" i="140"/>
  <c r="K37" i="140" s="1"/>
  <c r="P28" i="140"/>
  <c r="P37" i="140" s="1"/>
  <c r="J28" i="140"/>
  <c r="N28" i="140"/>
  <c r="H28" i="140"/>
  <c r="O28" i="140"/>
  <c r="O37" i="140" s="1"/>
  <c r="M28" i="140"/>
  <c r="M37" i="140" s="1"/>
  <c r="I28" i="140"/>
  <c r="I37" i="140" s="1"/>
  <c r="G28" i="140"/>
  <c r="G37" i="140" s="1"/>
  <c r="Q92" i="140"/>
  <c r="L92" i="140" s="1"/>
  <c r="R92" i="140" s="1"/>
  <c r="H68" i="140"/>
  <c r="R68" i="140" s="1"/>
  <c r="L53" i="140"/>
  <c r="F53" i="140"/>
  <c r="K53" i="140"/>
  <c r="J53" i="140"/>
  <c r="H53" i="140"/>
  <c r="R53" i="140" s="1"/>
  <c r="M53" i="140"/>
  <c r="I53" i="140"/>
  <c r="G53" i="140"/>
  <c r="K67" i="140"/>
  <c r="J67" i="140"/>
  <c r="I67" i="140"/>
  <c r="R67" i="140" s="1"/>
  <c r="M67" i="140"/>
  <c r="G67" i="140"/>
  <c r="H67" i="140"/>
  <c r="F67" i="140"/>
  <c r="L67" i="140"/>
  <c r="M10" i="140"/>
  <c r="G10" i="140"/>
  <c r="L10" i="140"/>
  <c r="F10" i="140"/>
  <c r="R10" i="140" s="1"/>
  <c r="K10" i="140"/>
  <c r="Q10" i="140" s="1"/>
  <c r="O10" i="140"/>
  <c r="I10" i="140"/>
  <c r="J10" i="140"/>
  <c r="H10" i="140"/>
  <c r="P10" i="140"/>
  <c r="N10" i="140"/>
  <c r="H96" i="140"/>
  <c r="O9" i="140"/>
  <c r="I9" i="140"/>
  <c r="N9" i="140"/>
  <c r="H9" i="140"/>
  <c r="M9" i="140"/>
  <c r="G9" i="140"/>
  <c r="K9" i="140"/>
  <c r="F9" i="140"/>
  <c r="P9" i="140"/>
  <c r="L9" i="140"/>
  <c r="J9" i="140"/>
  <c r="Q13" i="140"/>
  <c r="R13" i="140" s="1"/>
  <c r="J37" i="140"/>
  <c r="D77" i="140"/>
  <c r="F72" i="140"/>
  <c r="R72" i="140" s="1"/>
  <c r="Q62" i="140"/>
  <c r="D88" i="140"/>
  <c r="F89" i="140"/>
  <c r="L89" i="140" s="1"/>
  <c r="K5" i="140"/>
  <c r="P5" i="140"/>
  <c r="J5" i="140"/>
  <c r="O5" i="140"/>
  <c r="I5" i="140"/>
  <c r="M5" i="140"/>
  <c r="G5" i="140"/>
  <c r="Q5" i="140" s="1"/>
  <c r="H5" i="140"/>
  <c r="F5" i="140"/>
  <c r="N5" i="140"/>
  <c r="L5" i="140"/>
  <c r="L16" i="140"/>
  <c r="F16" i="140"/>
  <c r="K16" i="140"/>
  <c r="P16" i="140"/>
  <c r="J16" i="140"/>
  <c r="N16" i="140"/>
  <c r="H16" i="140"/>
  <c r="M16" i="140"/>
  <c r="I16" i="140"/>
  <c r="O16" i="140"/>
  <c r="G16" i="140"/>
  <c r="D94" i="140"/>
  <c r="F70" i="140"/>
  <c r="L70" i="140" s="1"/>
  <c r="R70" i="140" s="1"/>
  <c r="L55" i="140"/>
  <c r="F55" i="140"/>
  <c r="K55" i="140"/>
  <c r="P55" i="140"/>
  <c r="J55" i="140"/>
  <c r="N55" i="140"/>
  <c r="H55" i="140"/>
  <c r="O55" i="140"/>
  <c r="M55" i="140"/>
  <c r="G55" i="140"/>
  <c r="Q55" i="140" s="1"/>
  <c r="I55" i="140"/>
  <c r="H90" i="140"/>
  <c r="M90" i="140" s="1"/>
  <c r="M7" i="140"/>
  <c r="G7" i="140"/>
  <c r="Q7" i="140" s="1"/>
  <c r="L7" i="140"/>
  <c r="F7" i="140"/>
  <c r="K7" i="140"/>
  <c r="O7" i="140"/>
  <c r="I7" i="140"/>
  <c r="P7" i="140"/>
  <c r="N7" i="140"/>
  <c r="H7" i="140"/>
  <c r="J7" i="140"/>
  <c r="F80" i="140"/>
  <c r="D84" i="140"/>
  <c r="R80" i="140"/>
  <c r="O6" i="140"/>
  <c r="I6" i="140"/>
  <c r="N6" i="140"/>
  <c r="H6" i="140"/>
  <c r="M6" i="140"/>
  <c r="G6" i="140"/>
  <c r="K6" i="140"/>
  <c r="L6" i="140"/>
  <c r="J6" i="140"/>
  <c r="F6" i="140"/>
  <c r="Q6" i="140" s="1"/>
  <c r="R6" i="140" s="1"/>
  <c r="P6" i="140"/>
  <c r="L14" i="140"/>
  <c r="F14" i="140"/>
  <c r="Q14" i="140" s="1"/>
  <c r="K14" i="140"/>
  <c r="P14" i="140"/>
  <c r="J14" i="140"/>
  <c r="N14" i="140"/>
  <c r="H14" i="140"/>
  <c r="M14" i="140"/>
  <c r="I14" i="140"/>
  <c r="G14" i="140"/>
  <c r="O14" i="140"/>
  <c r="M4" i="140"/>
  <c r="G4" i="140"/>
  <c r="L4" i="140"/>
  <c r="F4" i="140"/>
  <c r="K4" i="140"/>
  <c r="O4" i="140"/>
  <c r="I4" i="140"/>
  <c r="N4" i="140"/>
  <c r="J4" i="140"/>
  <c r="H4" i="140"/>
  <c r="Q4" i="140" s="1"/>
  <c r="P4" i="140"/>
  <c r="J49" i="140"/>
  <c r="I49" i="140"/>
  <c r="H49" i="140"/>
  <c r="M49" i="140" s="1"/>
  <c r="D71" i="140"/>
  <c r="L49" i="140"/>
  <c r="F49" i="140"/>
  <c r="G49" i="140"/>
  <c r="K49" i="140"/>
  <c r="R43" i="140"/>
  <c r="F43" i="140"/>
  <c r="F45" i="140" s="1"/>
  <c r="J46" i="140"/>
  <c r="J47" i="140" s="1"/>
  <c r="F46" i="140"/>
  <c r="F47" i="140" s="1"/>
  <c r="N46" i="140"/>
  <c r="N47" i="140" s="1"/>
  <c r="D47" i="140"/>
  <c r="R81" i="140"/>
  <c r="F81" i="140"/>
  <c r="I42" i="140"/>
  <c r="I45" i="140" s="1"/>
  <c r="D45" i="140"/>
  <c r="R42" i="140"/>
  <c r="L74" i="140"/>
  <c r="F74" i="140"/>
  <c r="K74" i="140"/>
  <c r="J74" i="140"/>
  <c r="H74" i="140"/>
  <c r="R74" i="140" s="1"/>
  <c r="M74" i="140"/>
  <c r="G74" i="140"/>
  <c r="I74" i="140"/>
  <c r="Q59" i="140"/>
  <c r="F63" i="140"/>
  <c r="K95" i="140"/>
  <c r="P95" i="140"/>
  <c r="J95" i="140"/>
  <c r="O95" i="140"/>
  <c r="I95" i="140"/>
  <c r="M95" i="140"/>
  <c r="G95" i="140"/>
  <c r="L95" i="140"/>
  <c r="N95" i="140"/>
  <c r="H95" i="140"/>
  <c r="R95" i="140" s="1"/>
  <c r="F95" i="140"/>
  <c r="Q95" i="140" s="1"/>
  <c r="Q29" i="140"/>
  <c r="R29" i="140" s="1"/>
  <c r="H51" i="140"/>
  <c r="G51" i="140"/>
  <c r="L51" i="140"/>
  <c r="F51" i="140"/>
  <c r="M51" i="140" s="1"/>
  <c r="J51" i="140"/>
  <c r="K51" i="140"/>
  <c r="I51" i="140"/>
  <c r="N32" i="140"/>
  <c r="N37" i="140" s="1"/>
  <c r="H32" i="140"/>
  <c r="M32" i="140"/>
  <c r="G32" i="140"/>
  <c r="L32" i="140"/>
  <c r="F32" i="140"/>
  <c r="P32" i="140"/>
  <c r="J32" i="140"/>
  <c r="I32" i="140"/>
  <c r="O32" i="140"/>
  <c r="K32" i="140"/>
  <c r="I66" i="140"/>
  <c r="H66" i="140"/>
  <c r="G66" i="140"/>
  <c r="K66" i="140"/>
  <c r="L66" i="140"/>
  <c r="J66" i="140"/>
  <c r="F66" i="140"/>
  <c r="M66" i="140" s="1"/>
  <c r="R61" i="140"/>
  <c r="F61" i="140"/>
  <c r="F83" i="140"/>
  <c r="R83" i="140" s="1"/>
  <c r="L44" i="140"/>
  <c r="L45" i="140" s="1"/>
  <c r="R44" i="140"/>
  <c r="N57" i="140"/>
  <c r="H57" i="140"/>
  <c r="M57" i="140"/>
  <c r="G57" i="140"/>
  <c r="L57" i="140"/>
  <c r="F57" i="140"/>
  <c r="P57" i="140"/>
  <c r="J57" i="140"/>
  <c r="O57" i="140"/>
  <c r="K57" i="140"/>
  <c r="I57" i="140"/>
  <c r="L33" i="140"/>
  <c r="F33" i="140"/>
  <c r="Q33" i="140" s="1"/>
  <c r="K33" i="140"/>
  <c r="P33" i="140"/>
  <c r="J33" i="140"/>
  <c r="N33" i="140"/>
  <c r="H33" i="140"/>
  <c r="H37" i="140" s="1"/>
  <c r="M33" i="140"/>
  <c r="I33" i="140"/>
  <c r="G33" i="140"/>
  <c r="O33" i="140"/>
  <c r="O3" i="140"/>
  <c r="O25" i="140" s="1"/>
  <c r="I3" i="140"/>
  <c r="I25" i="140" s="1"/>
  <c r="N3" i="140"/>
  <c r="H3" i="140"/>
  <c r="M3" i="140"/>
  <c r="G3" i="140"/>
  <c r="K3" i="140"/>
  <c r="K25" i="140" s="1"/>
  <c r="D25" i="140"/>
  <c r="P3" i="140"/>
  <c r="J3" i="140"/>
  <c r="L3" i="140"/>
  <c r="F3" i="140"/>
  <c r="F25" i="140" s="1"/>
  <c r="H75" i="140"/>
  <c r="G75" i="140"/>
  <c r="L75" i="140"/>
  <c r="F75" i="140"/>
  <c r="J75" i="140"/>
  <c r="K75" i="140"/>
  <c r="I75" i="140"/>
  <c r="F11" i="140"/>
  <c r="R11" i="140" s="1"/>
  <c r="R62" i="140"/>
  <c r="G65" i="140"/>
  <c r="L65" i="140"/>
  <c r="F65" i="140"/>
  <c r="M65" i="140" s="1"/>
  <c r="K65" i="140"/>
  <c r="I65" i="140"/>
  <c r="J65" i="140"/>
  <c r="H65" i="140"/>
  <c r="F91" i="140"/>
  <c r="L91" i="140" s="1"/>
  <c r="R91" i="140" s="1"/>
  <c r="L50" i="140"/>
  <c r="F50" i="140"/>
  <c r="K50" i="140"/>
  <c r="J50" i="140"/>
  <c r="H50" i="140"/>
  <c r="R50" i="140" s="1"/>
  <c r="I50" i="140"/>
  <c r="G50" i="140"/>
  <c r="M50" i="140" s="1"/>
  <c r="N54" i="140"/>
  <c r="H54" i="140"/>
  <c r="M54" i="140"/>
  <c r="G54" i="140"/>
  <c r="L54" i="140"/>
  <c r="F54" i="140"/>
  <c r="P54" i="140"/>
  <c r="J54" i="140"/>
  <c r="K54" i="140"/>
  <c r="I54" i="140"/>
  <c r="O54" i="140"/>
  <c r="R59" i="140"/>
  <c r="F36" i="140"/>
  <c r="L36" i="140" s="1"/>
  <c r="R36" i="140" s="1"/>
  <c r="L15" i="140"/>
  <c r="Q26" i="140"/>
  <c r="R26" i="140" s="1"/>
  <c r="N17" i="139"/>
  <c r="H17" i="139"/>
  <c r="L17" i="139"/>
  <c r="F17" i="139"/>
  <c r="Q17" i="139" s="1"/>
  <c r="P17" i="139"/>
  <c r="J17" i="139"/>
  <c r="O17" i="139"/>
  <c r="I17" i="139"/>
  <c r="M17" i="139"/>
  <c r="K17" i="139"/>
  <c r="G17" i="139"/>
  <c r="R11" i="139"/>
  <c r="F11" i="139"/>
  <c r="L30" i="139"/>
  <c r="F30" i="139"/>
  <c r="Q30" i="139" s="1"/>
  <c r="K30" i="139"/>
  <c r="P30" i="139"/>
  <c r="J30" i="139"/>
  <c r="O30" i="139"/>
  <c r="N30" i="139"/>
  <c r="H30" i="139"/>
  <c r="M30" i="139"/>
  <c r="G30" i="139"/>
  <c r="I30" i="139"/>
  <c r="L50" i="139"/>
  <c r="F50" i="139"/>
  <c r="K50" i="139"/>
  <c r="J50" i="139"/>
  <c r="I50" i="139"/>
  <c r="H50" i="139"/>
  <c r="G50" i="139"/>
  <c r="F15" i="139"/>
  <c r="L15" i="139"/>
  <c r="R15" i="139" s="1"/>
  <c r="J49" i="139"/>
  <c r="I49" i="139"/>
  <c r="H49" i="139"/>
  <c r="G49" i="139"/>
  <c r="D71" i="139"/>
  <c r="L49" i="139"/>
  <c r="F49" i="139"/>
  <c r="M49" i="139" s="1"/>
  <c r="K49" i="139"/>
  <c r="M9" i="139"/>
  <c r="G9" i="139"/>
  <c r="K9" i="139"/>
  <c r="O9" i="139"/>
  <c r="I9" i="139"/>
  <c r="H9" i="139"/>
  <c r="N9" i="139"/>
  <c r="L9" i="139"/>
  <c r="J9" i="139"/>
  <c r="F9" i="139"/>
  <c r="Q9" i="139" s="1"/>
  <c r="P9" i="139"/>
  <c r="F82" i="139"/>
  <c r="R82" i="139" s="1"/>
  <c r="H75" i="139"/>
  <c r="G75" i="139"/>
  <c r="L75" i="139"/>
  <c r="F75" i="139"/>
  <c r="K75" i="139"/>
  <c r="J75" i="139"/>
  <c r="I75" i="139"/>
  <c r="M75" i="139" s="1"/>
  <c r="K67" i="139"/>
  <c r="J67" i="139"/>
  <c r="I67" i="139"/>
  <c r="R67" i="139"/>
  <c r="H67" i="139"/>
  <c r="M67" i="139"/>
  <c r="G67" i="139"/>
  <c r="L67" i="139"/>
  <c r="F67" i="139"/>
  <c r="L12" i="139"/>
  <c r="F12" i="139"/>
  <c r="J12" i="139"/>
  <c r="N12" i="139"/>
  <c r="H12" i="139"/>
  <c r="M12" i="139"/>
  <c r="G12" i="139"/>
  <c r="K12" i="139"/>
  <c r="I12" i="139"/>
  <c r="P16" i="139"/>
  <c r="J16" i="139"/>
  <c r="N16" i="139"/>
  <c r="H16" i="139"/>
  <c r="L16" i="139"/>
  <c r="F16" i="139"/>
  <c r="R16" i="139" s="1"/>
  <c r="Q16" i="139"/>
  <c r="K16" i="139"/>
  <c r="O16" i="139"/>
  <c r="I16" i="139"/>
  <c r="G16" i="139"/>
  <c r="M16" i="139"/>
  <c r="P28" i="139"/>
  <c r="J28" i="139"/>
  <c r="N28" i="139"/>
  <c r="H28" i="139"/>
  <c r="L28" i="139"/>
  <c r="F28" i="139"/>
  <c r="Q28" i="139" s="1"/>
  <c r="K28" i="139"/>
  <c r="O28" i="139"/>
  <c r="I28" i="139"/>
  <c r="G28" i="139"/>
  <c r="M28" i="139"/>
  <c r="J73" i="139"/>
  <c r="I73" i="139"/>
  <c r="I77" i="139" s="1"/>
  <c r="H73" i="139"/>
  <c r="G73" i="139"/>
  <c r="G77" i="139" s="1"/>
  <c r="L73" i="139"/>
  <c r="F73" i="139"/>
  <c r="K73" i="139"/>
  <c r="P59" i="139"/>
  <c r="J59" i="139"/>
  <c r="O59" i="139"/>
  <c r="I59" i="139"/>
  <c r="N59" i="139"/>
  <c r="H59" i="139"/>
  <c r="M59" i="139"/>
  <c r="G59" i="139"/>
  <c r="L59" i="139"/>
  <c r="F59" i="139"/>
  <c r="Q59" i="139" s="1"/>
  <c r="R59" i="139" s="1"/>
  <c r="K59" i="139"/>
  <c r="F80" i="139"/>
  <c r="F84" i="139" s="1"/>
  <c r="D84" i="139"/>
  <c r="R43" i="139"/>
  <c r="F43" i="139"/>
  <c r="F45" i="139" s="1"/>
  <c r="H51" i="139"/>
  <c r="G51" i="139"/>
  <c r="L51" i="139"/>
  <c r="F51" i="139"/>
  <c r="K51" i="139"/>
  <c r="J51" i="139"/>
  <c r="I51" i="139"/>
  <c r="M51" i="139" s="1"/>
  <c r="F70" i="139"/>
  <c r="L70" i="139" s="1"/>
  <c r="L55" i="139"/>
  <c r="F55" i="139"/>
  <c r="Q55" i="139" s="1"/>
  <c r="K55" i="139"/>
  <c r="P55" i="139"/>
  <c r="J55" i="139"/>
  <c r="O55" i="139"/>
  <c r="I55" i="139"/>
  <c r="N55" i="139"/>
  <c r="H55" i="139"/>
  <c r="M55" i="139"/>
  <c r="G55" i="139"/>
  <c r="H90" i="139"/>
  <c r="M90" i="139" s="1"/>
  <c r="R90" i="139" s="1"/>
  <c r="D37" i="139"/>
  <c r="N26" i="139"/>
  <c r="F26" i="139"/>
  <c r="K26" i="139"/>
  <c r="P26" i="139"/>
  <c r="I26" i="139"/>
  <c r="H26" i="139"/>
  <c r="O26" i="139"/>
  <c r="M26" i="139"/>
  <c r="J26" i="139"/>
  <c r="J76" i="139"/>
  <c r="I76" i="139"/>
  <c r="H76" i="139"/>
  <c r="M76" i="139"/>
  <c r="G76" i="139"/>
  <c r="R76" i="139" s="1"/>
  <c r="L76" i="139"/>
  <c r="F76" i="139"/>
  <c r="K76" i="139"/>
  <c r="M6" i="139"/>
  <c r="G6" i="139"/>
  <c r="K6" i="139"/>
  <c r="O6" i="139"/>
  <c r="I6" i="139"/>
  <c r="N6" i="139"/>
  <c r="H6" i="139"/>
  <c r="F6" i="139"/>
  <c r="Q6" i="139" s="1"/>
  <c r="P6" i="139"/>
  <c r="L6" i="139"/>
  <c r="J6" i="139"/>
  <c r="N32" i="139"/>
  <c r="H32" i="139"/>
  <c r="M32" i="139"/>
  <c r="G32" i="139"/>
  <c r="L32" i="139"/>
  <c r="F32" i="139"/>
  <c r="Q32" i="139" s="1"/>
  <c r="K32" i="139"/>
  <c r="P32" i="139"/>
  <c r="J32" i="139"/>
  <c r="O32" i="139"/>
  <c r="I32" i="139"/>
  <c r="I94" i="139"/>
  <c r="H94" i="139"/>
  <c r="G94" i="139"/>
  <c r="L94" i="139"/>
  <c r="F94" i="139"/>
  <c r="M94" i="139" s="1"/>
  <c r="K94" i="139"/>
  <c r="J94" i="139"/>
  <c r="F63" i="139"/>
  <c r="P14" i="139"/>
  <c r="J14" i="139"/>
  <c r="N14" i="139"/>
  <c r="H14" i="139"/>
  <c r="L14" i="139"/>
  <c r="F14" i="139"/>
  <c r="Q14" i="139"/>
  <c r="K14" i="139"/>
  <c r="O14" i="139"/>
  <c r="I14" i="139"/>
  <c r="G14" i="139"/>
  <c r="R14" i="139" s="1"/>
  <c r="M14" i="139"/>
  <c r="F36" i="139"/>
  <c r="L36" i="139" s="1"/>
  <c r="R36" i="139" s="1"/>
  <c r="H68" i="139"/>
  <c r="R68" i="139" s="1"/>
  <c r="L53" i="139"/>
  <c r="F53" i="139"/>
  <c r="R53" i="139" s="1"/>
  <c r="K53" i="139"/>
  <c r="J53" i="139"/>
  <c r="I53" i="139"/>
  <c r="H53" i="139"/>
  <c r="M53" i="139"/>
  <c r="G53" i="139"/>
  <c r="L27" i="139"/>
  <c r="F27" i="139"/>
  <c r="R27" i="139" s="1"/>
  <c r="P27" i="139"/>
  <c r="J27" i="139"/>
  <c r="N27" i="139"/>
  <c r="H27" i="139"/>
  <c r="G27" i="139"/>
  <c r="M27" i="139"/>
  <c r="K27" i="139"/>
  <c r="Q27" i="139"/>
  <c r="O27" i="139"/>
  <c r="I27" i="139"/>
  <c r="O31" i="139"/>
  <c r="N31" i="139"/>
  <c r="J31" i="139"/>
  <c r="I31" i="139"/>
  <c r="P31" i="139"/>
  <c r="H31" i="139"/>
  <c r="M31" i="139"/>
  <c r="G31" i="139"/>
  <c r="R31" i="139" s="1"/>
  <c r="L31" i="139"/>
  <c r="F31" i="139"/>
  <c r="Q31" i="139" s="1"/>
  <c r="K31" i="139"/>
  <c r="N78" i="139"/>
  <c r="R78" i="139" s="1"/>
  <c r="H78" i="139"/>
  <c r="F64" i="139"/>
  <c r="R64" i="139" s="1"/>
  <c r="K4" i="139"/>
  <c r="O4" i="139"/>
  <c r="I4" i="139"/>
  <c r="M4" i="139"/>
  <c r="G4" i="139"/>
  <c r="L4" i="139"/>
  <c r="P4" i="139"/>
  <c r="J4" i="139"/>
  <c r="H4" i="139"/>
  <c r="F4" i="139"/>
  <c r="N4" i="139"/>
  <c r="I66" i="139"/>
  <c r="H66" i="139"/>
  <c r="G66" i="139"/>
  <c r="L66" i="139"/>
  <c r="F66" i="139"/>
  <c r="M66" i="139" s="1"/>
  <c r="K66" i="139"/>
  <c r="J66" i="139"/>
  <c r="N54" i="139"/>
  <c r="H54" i="139"/>
  <c r="M54" i="139"/>
  <c r="G54" i="139"/>
  <c r="L54" i="139"/>
  <c r="F54" i="139"/>
  <c r="K54" i="139"/>
  <c r="P54" i="139"/>
  <c r="J54" i="139"/>
  <c r="O54" i="139"/>
  <c r="I54" i="139"/>
  <c r="M96" i="139"/>
  <c r="R96" i="139" s="1"/>
  <c r="H96" i="139"/>
  <c r="R72" i="139"/>
  <c r="D77" i="139"/>
  <c r="F72" i="139"/>
  <c r="L33" i="139"/>
  <c r="F33" i="139"/>
  <c r="K33" i="139"/>
  <c r="P33" i="139"/>
  <c r="J33" i="139"/>
  <c r="O33" i="139"/>
  <c r="I33" i="139"/>
  <c r="N33" i="139"/>
  <c r="Q33" i="139" s="1"/>
  <c r="H33" i="139"/>
  <c r="M33" i="139"/>
  <c r="G33" i="139"/>
  <c r="L58" i="139"/>
  <c r="F58" i="139"/>
  <c r="Q58" i="139" s="1"/>
  <c r="K58" i="139"/>
  <c r="P58" i="139"/>
  <c r="J58" i="139"/>
  <c r="O58" i="139"/>
  <c r="I58" i="139"/>
  <c r="N58" i="139"/>
  <c r="H58" i="139"/>
  <c r="M58" i="139"/>
  <c r="G58" i="139"/>
  <c r="F91" i="139"/>
  <c r="L91" i="139" s="1"/>
  <c r="R91" i="139" s="1"/>
  <c r="L13" i="139"/>
  <c r="F13" i="139"/>
  <c r="Q13" i="139" s="1"/>
  <c r="P13" i="139"/>
  <c r="J13" i="139"/>
  <c r="N13" i="139"/>
  <c r="H13" i="139"/>
  <c r="M13" i="139"/>
  <c r="G13" i="139"/>
  <c r="K13" i="139"/>
  <c r="O13" i="139"/>
  <c r="I13" i="139"/>
  <c r="J52" i="139"/>
  <c r="I52" i="139"/>
  <c r="H52" i="139"/>
  <c r="G52" i="139"/>
  <c r="L52" i="139"/>
  <c r="F52" i="139"/>
  <c r="M52" i="139" s="1"/>
  <c r="K52" i="139"/>
  <c r="R52" i="139" s="1"/>
  <c r="O5" i="139"/>
  <c r="I5" i="139"/>
  <c r="M5" i="139"/>
  <c r="G5" i="139"/>
  <c r="K5" i="139"/>
  <c r="P5" i="139"/>
  <c r="J5" i="139"/>
  <c r="N5" i="139"/>
  <c r="L5" i="139"/>
  <c r="H5" i="139"/>
  <c r="F5" i="139"/>
  <c r="Q5" i="139" s="1"/>
  <c r="P56" i="139"/>
  <c r="J56" i="139"/>
  <c r="O56" i="139"/>
  <c r="I56" i="139"/>
  <c r="N56" i="139"/>
  <c r="H56" i="139"/>
  <c r="M56" i="139"/>
  <c r="G56" i="139"/>
  <c r="L56" i="139"/>
  <c r="F56" i="139"/>
  <c r="Q56" i="139" s="1"/>
  <c r="K56" i="139"/>
  <c r="F69" i="139"/>
  <c r="R69" i="139" s="1"/>
  <c r="K7" i="139"/>
  <c r="O7" i="139"/>
  <c r="I7" i="139"/>
  <c r="M7" i="139"/>
  <c r="G7" i="139"/>
  <c r="F7" i="139"/>
  <c r="Q7" i="139" s="1"/>
  <c r="L7" i="139"/>
  <c r="J7" i="139"/>
  <c r="P7" i="139"/>
  <c r="N7" i="139"/>
  <c r="H7" i="139"/>
  <c r="D88" i="139"/>
  <c r="F89" i="139"/>
  <c r="N57" i="139"/>
  <c r="H57" i="139"/>
  <c r="M57" i="139"/>
  <c r="G57" i="139"/>
  <c r="L57" i="139"/>
  <c r="F57" i="139"/>
  <c r="Q57" i="139" s="1"/>
  <c r="K57" i="139"/>
  <c r="P57" i="139"/>
  <c r="J57" i="139"/>
  <c r="I57" i="139"/>
  <c r="O57" i="139"/>
  <c r="J46" i="139"/>
  <c r="J47" i="139" s="1"/>
  <c r="F46" i="139"/>
  <c r="F47" i="139" s="1"/>
  <c r="D47" i="139"/>
  <c r="N46" i="139"/>
  <c r="N47" i="139" s="1"/>
  <c r="R81" i="139"/>
  <c r="F81" i="139"/>
  <c r="I42" i="139"/>
  <c r="I45" i="139" s="1"/>
  <c r="D45" i="139"/>
  <c r="L74" i="139"/>
  <c r="F74" i="139"/>
  <c r="R74" i="139" s="1"/>
  <c r="K74" i="139"/>
  <c r="J74" i="139"/>
  <c r="M74" i="139" s="1"/>
  <c r="I74" i="139"/>
  <c r="H74" i="139"/>
  <c r="G74" i="139"/>
  <c r="M65" i="139"/>
  <c r="G65" i="139"/>
  <c r="L65" i="139"/>
  <c r="F65" i="139"/>
  <c r="R65" i="139" s="1"/>
  <c r="K65" i="139"/>
  <c r="J65" i="139"/>
  <c r="I65" i="139"/>
  <c r="H65" i="139"/>
  <c r="F24" i="139"/>
  <c r="L24" i="139" s="1"/>
  <c r="R24" i="139" s="1"/>
  <c r="N29" i="139"/>
  <c r="H29" i="139"/>
  <c r="L29" i="139"/>
  <c r="F29" i="139"/>
  <c r="R29" i="139" s="1"/>
  <c r="P29" i="139"/>
  <c r="J29" i="139"/>
  <c r="O29" i="139"/>
  <c r="I29" i="139"/>
  <c r="M29" i="139"/>
  <c r="K29" i="139"/>
  <c r="G29" i="139"/>
  <c r="Q29" i="139"/>
  <c r="P62" i="139"/>
  <c r="J62" i="139"/>
  <c r="O62" i="139"/>
  <c r="I62" i="139"/>
  <c r="N62" i="139"/>
  <c r="H62" i="139"/>
  <c r="R62" i="139" s="1"/>
  <c r="M62" i="139"/>
  <c r="G62" i="139"/>
  <c r="L62" i="139"/>
  <c r="F62" i="139"/>
  <c r="Q62" i="139"/>
  <c r="K62" i="139"/>
  <c r="O8" i="139"/>
  <c r="I8" i="139"/>
  <c r="M8" i="139"/>
  <c r="G8" i="139"/>
  <c r="K8" i="139"/>
  <c r="J8" i="139"/>
  <c r="P8" i="139"/>
  <c r="N8" i="139"/>
  <c r="H8" i="139"/>
  <c r="F8" i="139"/>
  <c r="Q8" i="139" s="1"/>
  <c r="L8" i="139"/>
  <c r="M3" i="139"/>
  <c r="G3" i="139"/>
  <c r="G25" i="139" s="1"/>
  <c r="K3" i="139"/>
  <c r="K25" i="139" s="1"/>
  <c r="O3" i="139"/>
  <c r="I3" i="139"/>
  <c r="P3" i="139"/>
  <c r="L3" i="139"/>
  <c r="J3" i="139"/>
  <c r="H3" i="139"/>
  <c r="D25" i="139"/>
  <c r="F3" i="139"/>
  <c r="N3" i="139"/>
  <c r="D95" i="139"/>
  <c r="K10" i="139"/>
  <c r="O10" i="139"/>
  <c r="I10" i="139"/>
  <c r="M10" i="139"/>
  <c r="G10" i="139"/>
  <c r="F10" i="139"/>
  <c r="L10" i="139"/>
  <c r="P10" i="139"/>
  <c r="N10" i="139"/>
  <c r="J10" i="139"/>
  <c r="H10" i="139"/>
  <c r="Q92" i="139"/>
  <c r="L92" i="139" s="1"/>
  <c r="R92" i="139" s="1"/>
  <c r="R61" i="139"/>
  <c r="F61" i="139"/>
  <c r="R83" i="139"/>
  <c r="F83" i="139"/>
  <c r="L44" i="139"/>
  <c r="L45" i="139" s="1"/>
  <c r="R44" i="139"/>
  <c r="M8" i="138"/>
  <c r="G8" i="138"/>
  <c r="J8" i="138"/>
  <c r="L8" i="138"/>
  <c r="F8" i="138"/>
  <c r="R8" i="138" s="1"/>
  <c r="Q8" i="138"/>
  <c r="K8" i="138"/>
  <c r="P8" i="138"/>
  <c r="H8" i="138"/>
  <c r="O8" i="138"/>
  <c r="N8" i="138"/>
  <c r="I8" i="138"/>
  <c r="F36" i="138"/>
  <c r="F63" i="138"/>
  <c r="F91" i="138"/>
  <c r="L91" i="138" s="1"/>
  <c r="R91" i="138" s="1"/>
  <c r="F11" i="138"/>
  <c r="R11" i="138" s="1"/>
  <c r="F15" i="138"/>
  <c r="L15" i="138" s="1"/>
  <c r="J12" i="138"/>
  <c r="I12" i="138"/>
  <c r="O12" i="138" s="1"/>
  <c r="M12" i="138"/>
  <c r="N12" i="138"/>
  <c r="H12" i="138"/>
  <c r="G12" i="138"/>
  <c r="R12" i="138" s="1"/>
  <c r="K12" i="138"/>
  <c r="L12" i="138"/>
  <c r="F12" i="138"/>
  <c r="N32" i="138"/>
  <c r="M32" i="138"/>
  <c r="L32" i="138"/>
  <c r="K32" i="138"/>
  <c r="P32" i="138"/>
  <c r="J32" i="138"/>
  <c r="G32" i="138"/>
  <c r="F32" i="138"/>
  <c r="O32" i="138"/>
  <c r="Q32" i="138" s="1"/>
  <c r="H32" i="138"/>
  <c r="I32" i="138"/>
  <c r="F43" i="138"/>
  <c r="F45" i="138" s="1"/>
  <c r="F70" i="138"/>
  <c r="H90" i="138"/>
  <c r="M90" i="138" s="1"/>
  <c r="N78" i="138"/>
  <c r="R78" i="138" s="1"/>
  <c r="H78" i="138"/>
  <c r="P56" i="138"/>
  <c r="J56" i="138"/>
  <c r="O56" i="138"/>
  <c r="I56" i="138"/>
  <c r="N56" i="138"/>
  <c r="H56" i="138"/>
  <c r="M56" i="138"/>
  <c r="G56" i="138"/>
  <c r="L56" i="138"/>
  <c r="F56" i="138"/>
  <c r="Q56" i="138" s="1"/>
  <c r="K56" i="138"/>
  <c r="L29" i="138"/>
  <c r="F29" i="138"/>
  <c r="Q29" i="138" s="1"/>
  <c r="O29" i="138"/>
  <c r="K29" i="138"/>
  <c r="I29" i="138"/>
  <c r="P29" i="138"/>
  <c r="J29" i="138"/>
  <c r="M29" i="138"/>
  <c r="G29" i="138"/>
  <c r="H29" i="138"/>
  <c r="N29" i="138"/>
  <c r="K3" i="138"/>
  <c r="D25" i="138"/>
  <c r="P3" i="138"/>
  <c r="J3" i="138"/>
  <c r="O3" i="138"/>
  <c r="I3" i="138"/>
  <c r="G3" i="138"/>
  <c r="N3" i="138"/>
  <c r="F3" i="138"/>
  <c r="M3" i="138"/>
  <c r="L3" i="138"/>
  <c r="H3" i="138"/>
  <c r="I66" i="138"/>
  <c r="H66" i="138"/>
  <c r="G66" i="138"/>
  <c r="L66" i="138"/>
  <c r="F66" i="138"/>
  <c r="K66" i="138"/>
  <c r="J66" i="138"/>
  <c r="N54" i="138"/>
  <c r="H54" i="138"/>
  <c r="M54" i="138"/>
  <c r="G54" i="138"/>
  <c r="Q54" i="138" s="1"/>
  <c r="L54" i="138"/>
  <c r="F54" i="138"/>
  <c r="R54" i="138" s="1"/>
  <c r="K54" i="138"/>
  <c r="P54" i="138"/>
  <c r="J54" i="138"/>
  <c r="I54" i="138"/>
  <c r="O54" i="138"/>
  <c r="H96" i="138"/>
  <c r="M96" i="138" s="1"/>
  <c r="D77" i="138"/>
  <c r="F72" i="138"/>
  <c r="L33" i="138"/>
  <c r="F33" i="138"/>
  <c r="Q33" i="138" s="1"/>
  <c r="K33" i="138"/>
  <c r="P33" i="138"/>
  <c r="J33" i="138"/>
  <c r="O33" i="138"/>
  <c r="I33" i="138"/>
  <c r="N33" i="138"/>
  <c r="H33" i="138"/>
  <c r="M33" i="138"/>
  <c r="G33" i="138"/>
  <c r="L58" i="138"/>
  <c r="F58" i="138"/>
  <c r="K58" i="138"/>
  <c r="P58" i="138"/>
  <c r="J58" i="138"/>
  <c r="R58" i="138" s="1"/>
  <c r="O58" i="138"/>
  <c r="I58" i="138"/>
  <c r="N58" i="138"/>
  <c r="H58" i="138"/>
  <c r="G58" i="138"/>
  <c r="Q58" i="138" s="1"/>
  <c r="M58" i="138"/>
  <c r="O10" i="138"/>
  <c r="I10" i="138"/>
  <c r="N10" i="138"/>
  <c r="H10" i="138"/>
  <c r="L10" i="138"/>
  <c r="M10" i="138"/>
  <c r="G10" i="138"/>
  <c r="F10" i="138"/>
  <c r="Q10" i="138" s="1"/>
  <c r="P10" i="138"/>
  <c r="K10" i="138"/>
  <c r="J10" i="138"/>
  <c r="O7" i="138"/>
  <c r="I7" i="138"/>
  <c r="F7" i="138"/>
  <c r="N7" i="138"/>
  <c r="H7" i="138"/>
  <c r="Q7" i="138" s="1"/>
  <c r="M7" i="138"/>
  <c r="G7" i="138"/>
  <c r="L7" i="138"/>
  <c r="P7" i="138"/>
  <c r="K7" i="138"/>
  <c r="J7" i="138"/>
  <c r="O4" i="138"/>
  <c r="I4" i="138"/>
  <c r="N4" i="138"/>
  <c r="H4" i="138"/>
  <c r="M4" i="138"/>
  <c r="G4" i="138"/>
  <c r="P4" i="138"/>
  <c r="L4" i="138"/>
  <c r="K4" i="138"/>
  <c r="J4" i="138"/>
  <c r="F4" i="138"/>
  <c r="N31" i="138"/>
  <c r="H31" i="138"/>
  <c r="M31" i="138"/>
  <c r="G31" i="138"/>
  <c r="K31" i="138"/>
  <c r="L31" i="138"/>
  <c r="F31" i="138"/>
  <c r="O31" i="138"/>
  <c r="P31" i="138"/>
  <c r="J31" i="138"/>
  <c r="I31" i="138"/>
  <c r="F69" i="138"/>
  <c r="R69" i="138" s="1"/>
  <c r="I94" i="138"/>
  <c r="H94" i="138"/>
  <c r="G94" i="138"/>
  <c r="L94" i="138"/>
  <c r="F94" i="138"/>
  <c r="K94" i="138"/>
  <c r="J94" i="138"/>
  <c r="G65" i="138"/>
  <c r="M65" i="138" s="1"/>
  <c r="R65" i="138" s="1"/>
  <c r="L65" i="138"/>
  <c r="F65" i="138"/>
  <c r="K65" i="138"/>
  <c r="J65" i="138"/>
  <c r="I65" i="138"/>
  <c r="H65" i="138"/>
  <c r="L50" i="138"/>
  <c r="F50" i="138"/>
  <c r="K50" i="138"/>
  <c r="J50" i="138"/>
  <c r="I50" i="138"/>
  <c r="H50" i="138"/>
  <c r="G50" i="138"/>
  <c r="M50" i="138" s="1"/>
  <c r="R50" i="138" s="1"/>
  <c r="D95" i="138"/>
  <c r="H75" i="138"/>
  <c r="G75" i="138"/>
  <c r="L75" i="138"/>
  <c r="F75" i="138"/>
  <c r="M75" i="138" s="1"/>
  <c r="K75" i="138"/>
  <c r="J75" i="138"/>
  <c r="I75" i="138"/>
  <c r="L53" i="138"/>
  <c r="F53" i="138"/>
  <c r="R53" i="138" s="1"/>
  <c r="K53" i="138"/>
  <c r="J53" i="138"/>
  <c r="I53" i="138"/>
  <c r="H53" i="138"/>
  <c r="G53" i="138"/>
  <c r="M53" i="138" s="1"/>
  <c r="P62" i="138"/>
  <c r="J62" i="138"/>
  <c r="O62" i="138"/>
  <c r="I62" i="138"/>
  <c r="N62" i="138"/>
  <c r="H62" i="138"/>
  <c r="M62" i="138"/>
  <c r="G62" i="138"/>
  <c r="Q62" i="138" s="1"/>
  <c r="L62" i="138"/>
  <c r="F62" i="138"/>
  <c r="R62" i="138" s="1"/>
  <c r="K62" i="138"/>
  <c r="J73" i="138"/>
  <c r="J77" i="138" s="1"/>
  <c r="I73" i="138"/>
  <c r="H73" i="138"/>
  <c r="G73" i="138"/>
  <c r="G77" i="138" s="1"/>
  <c r="L73" i="138"/>
  <c r="L77" i="138" s="1"/>
  <c r="F73" i="138"/>
  <c r="K73" i="138"/>
  <c r="J49" i="138"/>
  <c r="I49" i="138"/>
  <c r="H49" i="138"/>
  <c r="H71" i="138" s="1"/>
  <c r="G49" i="138"/>
  <c r="D71" i="138"/>
  <c r="L49" i="138"/>
  <c r="F49" i="138"/>
  <c r="K49" i="138"/>
  <c r="R82" i="138"/>
  <c r="F82" i="138"/>
  <c r="P27" i="138"/>
  <c r="J27" i="138"/>
  <c r="M27" i="138"/>
  <c r="O27" i="138"/>
  <c r="R27" i="138" s="1"/>
  <c r="I27" i="138"/>
  <c r="N27" i="138"/>
  <c r="H27" i="138"/>
  <c r="G27" i="138"/>
  <c r="Q27" i="138"/>
  <c r="L27" i="138"/>
  <c r="K27" i="138"/>
  <c r="F27" i="138"/>
  <c r="N14" i="138"/>
  <c r="H14" i="138"/>
  <c r="Q14" i="138" s="1"/>
  <c r="K14" i="138"/>
  <c r="M14" i="138"/>
  <c r="G14" i="138"/>
  <c r="L14" i="138"/>
  <c r="F14" i="138"/>
  <c r="I14" i="138"/>
  <c r="P14" i="138"/>
  <c r="O14" i="138"/>
  <c r="J14" i="138"/>
  <c r="P59" i="138"/>
  <c r="J59" i="138"/>
  <c r="O59" i="138"/>
  <c r="I59" i="138"/>
  <c r="N59" i="138"/>
  <c r="H59" i="138"/>
  <c r="M59" i="138"/>
  <c r="G59" i="138"/>
  <c r="L59" i="138"/>
  <c r="F59" i="138"/>
  <c r="R59" i="138" s="1"/>
  <c r="K59" i="138"/>
  <c r="Q59" i="138"/>
  <c r="K6" i="138"/>
  <c r="P6" i="138"/>
  <c r="J6" i="138"/>
  <c r="O6" i="138"/>
  <c r="I6" i="138"/>
  <c r="H6" i="138"/>
  <c r="N6" i="138"/>
  <c r="M6" i="138"/>
  <c r="L6" i="138"/>
  <c r="G6" i="138"/>
  <c r="F6" i="138"/>
  <c r="Q6" i="138" s="1"/>
  <c r="D88" i="138"/>
  <c r="F89" i="138"/>
  <c r="N57" i="138"/>
  <c r="H57" i="138"/>
  <c r="M57" i="138"/>
  <c r="G57" i="138"/>
  <c r="L57" i="138"/>
  <c r="F57" i="138"/>
  <c r="Q57" i="138" s="1"/>
  <c r="K57" i="138"/>
  <c r="P57" i="138"/>
  <c r="J57" i="138"/>
  <c r="I57" i="138"/>
  <c r="O57" i="138"/>
  <c r="J46" i="138"/>
  <c r="J47" i="138" s="1"/>
  <c r="F46" i="138"/>
  <c r="F47" i="138" s="1"/>
  <c r="D47" i="138"/>
  <c r="N46" i="138"/>
  <c r="N47" i="138" s="1"/>
  <c r="R81" i="138"/>
  <c r="F81" i="138"/>
  <c r="I42" i="138"/>
  <c r="I45" i="138" s="1"/>
  <c r="D45" i="138"/>
  <c r="R42" i="138"/>
  <c r="L74" i="138"/>
  <c r="F74" i="138"/>
  <c r="R74" i="138" s="1"/>
  <c r="K74" i="138"/>
  <c r="J74" i="138"/>
  <c r="I74" i="138"/>
  <c r="H74" i="138"/>
  <c r="M74" i="138"/>
  <c r="G74" i="138"/>
  <c r="P30" i="138"/>
  <c r="J30" i="138"/>
  <c r="M30" i="138"/>
  <c r="O30" i="138"/>
  <c r="I30" i="138"/>
  <c r="Q30" i="138" s="1"/>
  <c r="G30" i="138"/>
  <c r="N30" i="138"/>
  <c r="H30" i="138"/>
  <c r="L30" i="138"/>
  <c r="K30" i="138"/>
  <c r="F30" i="138"/>
  <c r="R30" i="138" s="1"/>
  <c r="F24" i="138"/>
  <c r="N16" i="138"/>
  <c r="H16" i="138"/>
  <c r="M16" i="138"/>
  <c r="G16" i="138"/>
  <c r="K16" i="138"/>
  <c r="L16" i="138"/>
  <c r="F16" i="138"/>
  <c r="Q16" i="138" s="1"/>
  <c r="I16" i="138"/>
  <c r="P16" i="138"/>
  <c r="O16" i="138"/>
  <c r="J16" i="138"/>
  <c r="F80" i="138"/>
  <c r="D84" i="138"/>
  <c r="H68" i="138"/>
  <c r="R68" i="138" s="1"/>
  <c r="K67" i="138"/>
  <c r="J67" i="138"/>
  <c r="I67" i="138"/>
  <c r="H67" i="138"/>
  <c r="G67" i="138"/>
  <c r="M67" i="138" s="1"/>
  <c r="L67" i="138"/>
  <c r="F67" i="138"/>
  <c r="L17" i="138"/>
  <c r="F17" i="138"/>
  <c r="K17" i="138"/>
  <c r="I17" i="138"/>
  <c r="P17" i="138"/>
  <c r="J17" i="138"/>
  <c r="O17" i="138"/>
  <c r="M17" i="138"/>
  <c r="Q17" i="138" s="1"/>
  <c r="G17" i="138"/>
  <c r="H17" i="138"/>
  <c r="N17" i="138"/>
  <c r="H51" i="138"/>
  <c r="G51" i="138"/>
  <c r="L51" i="138"/>
  <c r="F51" i="138"/>
  <c r="K51" i="138"/>
  <c r="J51" i="138"/>
  <c r="I51" i="138"/>
  <c r="M51" i="138" s="1"/>
  <c r="L55" i="138"/>
  <c r="F55" i="138"/>
  <c r="K55" i="138"/>
  <c r="P55" i="138"/>
  <c r="J55" i="138"/>
  <c r="O55" i="138"/>
  <c r="I55" i="138"/>
  <c r="N55" i="138"/>
  <c r="H55" i="138"/>
  <c r="Q55" i="138" s="1"/>
  <c r="M55" i="138"/>
  <c r="G55" i="138"/>
  <c r="J52" i="138"/>
  <c r="I52" i="138"/>
  <c r="H52" i="138"/>
  <c r="R52" i="138" s="1"/>
  <c r="M52" i="138"/>
  <c r="G52" i="138"/>
  <c r="L52" i="138"/>
  <c r="F52" i="138"/>
  <c r="K52" i="138"/>
  <c r="P13" i="138"/>
  <c r="J13" i="138"/>
  <c r="G13" i="138"/>
  <c r="O13" i="138"/>
  <c r="I13" i="138"/>
  <c r="N13" i="138"/>
  <c r="H13" i="138"/>
  <c r="M13" i="138"/>
  <c r="L13" i="138"/>
  <c r="K13" i="138"/>
  <c r="F13" i="138"/>
  <c r="M5" i="138"/>
  <c r="G5" i="138"/>
  <c r="P5" i="138"/>
  <c r="L5" i="138"/>
  <c r="F5" i="138"/>
  <c r="K5" i="138"/>
  <c r="O5" i="138"/>
  <c r="J5" i="138"/>
  <c r="N5" i="138"/>
  <c r="I5" i="138"/>
  <c r="H5" i="138"/>
  <c r="Q5" i="138" s="1"/>
  <c r="N28" i="138"/>
  <c r="H28" i="138"/>
  <c r="K28" i="138"/>
  <c r="M28" i="138"/>
  <c r="G28" i="138"/>
  <c r="L28" i="138"/>
  <c r="F28" i="138"/>
  <c r="Q28" i="138" s="1"/>
  <c r="I28" i="138"/>
  <c r="P28" i="138"/>
  <c r="O28" i="138"/>
  <c r="R28" i="138" s="1"/>
  <c r="J28" i="138"/>
  <c r="R64" i="138"/>
  <c r="F64" i="138"/>
  <c r="K9" i="138"/>
  <c r="N9" i="138"/>
  <c r="P9" i="138"/>
  <c r="J9" i="138"/>
  <c r="H9" i="138"/>
  <c r="O9" i="138"/>
  <c r="I9" i="138"/>
  <c r="Q9" i="138" s="1"/>
  <c r="L9" i="138"/>
  <c r="G9" i="138"/>
  <c r="F9" i="138"/>
  <c r="R9" i="138" s="1"/>
  <c r="M9" i="138"/>
  <c r="Q92" i="138"/>
  <c r="R61" i="138"/>
  <c r="F61" i="138"/>
  <c r="F83" i="138"/>
  <c r="R83" i="138" s="1"/>
  <c r="L44" i="138"/>
  <c r="L45" i="138" s="1"/>
  <c r="D37" i="138"/>
  <c r="K26" i="138"/>
  <c r="H26" i="138"/>
  <c r="H37" i="138" s="1"/>
  <c r="J26" i="138"/>
  <c r="O26" i="138"/>
  <c r="P26" i="138"/>
  <c r="I26" i="138"/>
  <c r="M26" i="138"/>
  <c r="M37" i="138" s="1"/>
  <c r="N26" i="138"/>
  <c r="F26" i="138"/>
  <c r="R95" i="238" l="1"/>
  <c r="R24" i="238"/>
  <c r="R59" i="238"/>
  <c r="R31" i="238"/>
  <c r="R57" i="238"/>
  <c r="R58" i="238"/>
  <c r="R62" i="238"/>
  <c r="R9" i="238"/>
  <c r="R13" i="238"/>
  <c r="M77" i="238"/>
  <c r="R10" i="238"/>
  <c r="M52" i="238"/>
  <c r="R52" i="238" s="1"/>
  <c r="Q55" i="238"/>
  <c r="R55" i="238" s="1"/>
  <c r="L70" i="238"/>
  <c r="R70" i="238" s="1"/>
  <c r="R15" i="238"/>
  <c r="M65" i="238"/>
  <c r="M71" i="238" s="1"/>
  <c r="L24" i="238"/>
  <c r="M90" i="238"/>
  <c r="Q8" i="238"/>
  <c r="R8" i="238" s="1"/>
  <c r="L77" i="238"/>
  <c r="G37" i="238"/>
  <c r="O25" i="238"/>
  <c r="D48" i="238"/>
  <c r="M25" i="238"/>
  <c r="M48" i="238" s="1"/>
  <c r="M67" i="238"/>
  <c r="R67" i="238" s="1"/>
  <c r="J37" i="238"/>
  <c r="M37" i="238"/>
  <c r="Q6" i="238"/>
  <c r="R6" i="238" s="1"/>
  <c r="R53" i="238"/>
  <c r="K77" i="238"/>
  <c r="K79" i="238" s="1"/>
  <c r="G77" i="238"/>
  <c r="G79" i="238" s="1"/>
  <c r="L37" i="238"/>
  <c r="M66" i="238"/>
  <c r="R66" i="238" s="1"/>
  <c r="H25" i="238"/>
  <c r="F25" i="238"/>
  <c r="F48" i="238" s="1"/>
  <c r="F2" i="238" s="1"/>
  <c r="R42" i="238"/>
  <c r="R17" i="238"/>
  <c r="Q26" i="238"/>
  <c r="I37" i="238"/>
  <c r="R49" i="238"/>
  <c r="R43" i="238"/>
  <c r="R46" i="238"/>
  <c r="R75" i="238"/>
  <c r="R50" i="238"/>
  <c r="R73" i="238"/>
  <c r="R7" i="238"/>
  <c r="F77" i="238"/>
  <c r="J25" i="238"/>
  <c r="J48" i="238" s="1"/>
  <c r="L25" i="238"/>
  <c r="L48" i="238" s="1"/>
  <c r="D87" i="238"/>
  <c r="F87" i="238" s="1"/>
  <c r="F37" i="238"/>
  <c r="P37" i="238"/>
  <c r="Q47" i="238"/>
  <c r="R47" i="238" s="1"/>
  <c r="Q32" i="238"/>
  <c r="R32" i="238" s="1"/>
  <c r="N63" i="238"/>
  <c r="N71" i="238" s="1"/>
  <c r="N79" i="238" s="1"/>
  <c r="M96" i="238"/>
  <c r="R96" i="238" s="1"/>
  <c r="H77" i="238"/>
  <c r="H79" i="238" s="1"/>
  <c r="J77" i="238"/>
  <c r="J79" i="238" s="1"/>
  <c r="R36" i="238"/>
  <c r="O71" i="238"/>
  <c r="P71" i="238"/>
  <c r="P79" i="238" s="1"/>
  <c r="R91" i="238"/>
  <c r="O77" i="238"/>
  <c r="O79" i="238" s="1"/>
  <c r="D79" i="238"/>
  <c r="P25" i="238"/>
  <c r="P48" i="238" s="1"/>
  <c r="P2" i="238" s="1"/>
  <c r="P97" i="238" s="1"/>
  <c r="P93" i="238" s="1"/>
  <c r="Q45" i="238"/>
  <c r="R45" i="238" s="1"/>
  <c r="N37" i="238"/>
  <c r="H37" i="238"/>
  <c r="Q37" i="238" s="1"/>
  <c r="R78" i="238"/>
  <c r="R44" i="238"/>
  <c r="L92" i="238"/>
  <c r="R92" i="238" s="1"/>
  <c r="I77" i="238"/>
  <c r="I79" i="238" s="1"/>
  <c r="R72" i="238"/>
  <c r="K25" i="238"/>
  <c r="N25" i="238"/>
  <c r="N48" i="238" s="1"/>
  <c r="F71" i="238"/>
  <c r="K37" i="238"/>
  <c r="I94" i="238"/>
  <c r="L94" i="238"/>
  <c r="F94" i="238"/>
  <c r="K94" i="238"/>
  <c r="H94" i="238"/>
  <c r="G94" i="238"/>
  <c r="R94" i="238" s="1"/>
  <c r="M94" i="238"/>
  <c r="J94" i="238"/>
  <c r="R27" i="238"/>
  <c r="R54" i="238"/>
  <c r="I25" i="238"/>
  <c r="I48" i="238" s="1"/>
  <c r="I2" i="238" s="1"/>
  <c r="I97" i="238" s="1"/>
  <c r="Q3" i="238"/>
  <c r="R3" i="238" s="1"/>
  <c r="G25" i="238"/>
  <c r="G48" i="238" s="1"/>
  <c r="G2" i="238" s="1"/>
  <c r="L89" i="238"/>
  <c r="O37" i="238"/>
  <c r="R26" i="238"/>
  <c r="R15" i="237"/>
  <c r="R50" i="237"/>
  <c r="R26" i="237"/>
  <c r="R17" i="237"/>
  <c r="R8" i="237"/>
  <c r="R74" i="237"/>
  <c r="R78" i="237"/>
  <c r="R31" i="237"/>
  <c r="R12" i="237"/>
  <c r="R4" i="237"/>
  <c r="R62" i="237"/>
  <c r="R90" i="237"/>
  <c r="R52" i="237"/>
  <c r="R56" i="237"/>
  <c r="R53" i="237"/>
  <c r="Q17" i="237"/>
  <c r="D79" i="237"/>
  <c r="R7" i="237"/>
  <c r="Q16" i="237"/>
  <c r="R16" i="237" s="1"/>
  <c r="Q30" i="237"/>
  <c r="R30" i="237" s="1"/>
  <c r="R33" i="237"/>
  <c r="L15" i="237"/>
  <c r="Q57" i="237"/>
  <c r="R57" i="237" s="1"/>
  <c r="H77" i="237"/>
  <c r="J77" i="237"/>
  <c r="R58" i="237"/>
  <c r="M50" i="237"/>
  <c r="O71" i="237"/>
  <c r="P71" i="237"/>
  <c r="P79" i="237" s="1"/>
  <c r="N25" i="237"/>
  <c r="F84" i="237"/>
  <c r="R84" i="237" s="1"/>
  <c r="R29" i="237"/>
  <c r="P37" i="237"/>
  <c r="Q56" i="237"/>
  <c r="G71" i="237"/>
  <c r="R59" i="237"/>
  <c r="K25" i="237"/>
  <c r="G48" i="237"/>
  <c r="G2" i="237" s="1"/>
  <c r="M51" i="237"/>
  <c r="R51" i="237" s="1"/>
  <c r="Q47" i="237"/>
  <c r="R47" i="237"/>
  <c r="Q26" i="237"/>
  <c r="N37" i="237"/>
  <c r="R95" i="237"/>
  <c r="F25" i="237"/>
  <c r="H71" i="237"/>
  <c r="J71" i="237"/>
  <c r="F77" i="237"/>
  <c r="O77" i="237" s="1"/>
  <c r="O79" i="237" s="1"/>
  <c r="R67" i="237"/>
  <c r="L89" i="237"/>
  <c r="K77" i="237"/>
  <c r="K79" i="237" s="1"/>
  <c r="L77" i="237"/>
  <c r="L79" i="237" s="1"/>
  <c r="N78" i="237"/>
  <c r="Q54" i="237"/>
  <c r="R54" i="237" s="1"/>
  <c r="H25" i="237"/>
  <c r="H48" i="237" s="1"/>
  <c r="R3" i="237"/>
  <c r="M25" i="237"/>
  <c r="M48" i="237" s="1"/>
  <c r="I37" i="237"/>
  <c r="J37" i="237"/>
  <c r="R42" i="237"/>
  <c r="R24" i="237"/>
  <c r="R14" i="237"/>
  <c r="M71" i="237"/>
  <c r="G79" i="237"/>
  <c r="I71" i="237"/>
  <c r="I79" i="237" s="1"/>
  <c r="F71" i="237"/>
  <c r="Q71" i="237" s="1"/>
  <c r="Q79" i="237" s="1"/>
  <c r="I94" i="237"/>
  <c r="K94" i="237"/>
  <c r="J94" i="237"/>
  <c r="L94" i="237"/>
  <c r="H94" i="237"/>
  <c r="G94" i="237"/>
  <c r="F94" i="237"/>
  <c r="R89" i="237"/>
  <c r="M73" i="237"/>
  <c r="M77" i="237" s="1"/>
  <c r="R32" i="237"/>
  <c r="O25" i="237"/>
  <c r="L25" i="237"/>
  <c r="L48" i="237" s="1"/>
  <c r="Q25" i="237"/>
  <c r="D48" i="237"/>
  <c r="M66" i="237"/>
  <c r="R66" i="237" s="1"/>
  <c r="R28" i="237"/>
  <c r="K37" i="237"/>
  <c r="Q45" i="237"/>
  <c r="R45" i="237" s="1"/>
  <c r="J25" i="237"/>
  <c r="J48" i="237" s="1"/>
  <c r="J2" i="237" s="1"/>
  <c r="O37" i="237"/>
  <c r="K71" i="237"/>
  <c r="L71" i="237"/>
  <c r="D87" i="237"/>
  <c r="F87" i="237" s="1"/>
  <c r="N71" i="237"/>
  <c r="N79" i="237" s="1"/>
  <c r="I25" i="237"/>
  <c r="P25" i="237"/>
  <c r="R75" i="237"/>
  <c r="F37" i="237"/>
  <c r="Q37" i="237" s="1"/>
  <c r="H37" i="237"/>
  <c r="R55" i="236"/>
  <c r="R33" i="236"/>
  <c r="R51" i="236"/>
  <c r="R67" i="236"/>
  <c r="R30" i="236"/>
  <c r="R13" i="236"/>
  <c r="R95" i="236"/>
  <c r="P25" i="236"/>
  <c r="P48" i="236" s="1"/>
  <c r="D87" i="236"/>
  <c r="F87" i="236" s="1"/>
  <c r="P71" i="236"/>
  <c r="P79" i="236" s="1"/>
  <c r="R44" i="236"/>
  <c r="K71" i="236"/>
  <c r="H71" i="236"/>
  <c r="H79" i="236" s="1"/>
  <c r="R53" i="236"/>
  <c r="Q4" i="236"/>
  <c r="R4" i="236" s="1"/>
  <c r="Q28" i="236"/>
  <c r="H25" i="236"/>
  <c r="H48" i="236" s="1"/>
  <c r="H2" i="236" s="1"/>
  <c r="K25" i="236"/>
  <c r="K48" i="236" s="1"/>
  <c r="K2" i="236" s="1"/>
  <c r="M25" i="236"/>
  <c r="M48" i="236" s="1"/>
  <c r="Q58" i="236"/>
  <c r="R58" i="236" s="1"/>
  <c r="L70" i="236"/>
  <c r="L71" i="236" s="1"/>
  <c r="Q71" i="236" s="1"/>
  <c r="Q79" i="236" s="1"/>
  <c r="Q54" i="236"/>
  <c r="R54" i="236" s="1"/>
  <c r="Q56" i="236"/>
  <c r="R56" i="236" s="1"/>
  <c r="R91" i="236"/>
  <c r="R73" i="236"/>
  <c r="M51" i="236"/>
  <c r="R9" i="236"/>
  <c r="I37" i="236"/>
  <c r="M49" i="236"/>
  <c r="M71" i="236" s="1"/>
  <c r="O12" i="236"/>
  <c r="R12" i="236" s="1"/>
  <c r="Q13" i="236"/>
  <c r="F77" i="236"/>
  <c r="F79" i="236" s="1"/>
  <c r="I25" i="236"/>
  <c r="I48" i="236" s="1"/>
  <c r="I2" i="236" s="1"/>
  <c r="Q3" i="236"/>
  <c r="D48" i="236"/>
  <c r="Q31" i="236"/>
  <c r="R31" i="236" s="1"/>
  <c r="K79" i="236"/>
  <c r="I79" i="236"/>
  <c r="M75" i="236"/>
  <c r="R75" i="236" s="1"/>
  <c r="F71" i="236"/>
  <c r="J71" i="236"/>
  <c r="R71" i="236" s="1"/>
  <c r="D79" i="236"/>
  <c r="R28" i="236"/>
  <c r="N25" i="236"/>
  <c r="N48" i="236" s="1"/>
  <c r="F25" i="236"/>
  <c r="F48" i="236" s="1"/>
  <c r="F2" i="236" s="1"/>
  <c r="R6" i="236"/>
  <c r="G37" i="236"/>
  <c r="L37" i="236"/>
  <c r="Q16" i="236"/>
  <c r="R16" i="236" s="1"/>
  <c r="N78" i="236"/>
  <c r="R78" i="236" s="1"/>
  <c r="G77" i="236"/>
  <c r="G79" i="236" s="1"/>
  <c r="J77" i="236"/>
  <c r="G71" i="236"/>
  <c r="R72" i="236"/>
  <c r="Q62" i="236"/>
  <c r="R62" i="236" s="1"/>
  <c r="Q45" i="236"/>
  <c r="R45" i="236" s="1"/>
  <c r="O25" i="236"/>
  <c r="O48" i="236" s="1"/>
  <c r="L25" i="236"/>
  <c r="L48" i="236" s="1"/>
  <c r="R29" i="236"/>
  <c r="Q57" i="236"/>
  <c r="R57" i="236" s="1"/>
  <c r="R8" i="236"/>
  <c r="L89" i="236"/>
  <c r="R89" i="236" s="1"/>
  <c r="O71" i="236"/>
  <c r="L77" i="236"/>
  <c r="M90" i="236"/>
  <c r="R90" i="236" s="1"/>
  <c r="Q47" i="236"/>
  <c r="R47" i="236" s="1"/>
  <c r="I94" i="236"/>
  <c r="H94" i="236"/>
  <c r="G94" i="236"/>
  <c r="K94" i="236"/>
  <c r="J94" i="236"/>
  <c r="F94" i="236"/>
  <c r="M94" i="236" s="1"/>
  <c r="L94" i="236"/>
  <c r="J25" i="236"/>
  <c r="J48" i="236" s="1"/>
  <c r="R3" i="236"/>
  <c r="N71" i="236"/>
  <c r="N79" i="236" s="1"/>
  <c r="F84" i="236"/>
  <c r="R84" i="236" s="1"/>
  <c r="R66" i="235"/>
  <c r="O25" i="235"/>
  <c r="O48" i="235" s="1"/>
  <c r="R55" i="235"/>
  <c r="R15" i="235"/>
  <c r="L25" i="235"/>
  <c r="L48" i="235" s="1"/>
  <c r="L2" i="235" s="1"/>
  <c r="R28" i="235"/>
  <c r="R13" i="235"/>
  <c r="G79" i="235"/>
  <c r="F48" i="235"/>
  <c r="F2" i="235" s="1"/>
  <c r="R54" i="235"/>
  <c r="R7" i="235"/>
  <c r="K48" i="235"/>
  <c r="R32" i="235"/>
  <c r="D48" i="235"/>
  <c r="O37" i="235"/>
  <c r="M37" i="235"/>
  <c r="I71" i="235"/>
  <c r="I79" i="235" s="1"/>
  <c r="M74" i="235"/>
  <c r="R74" i="235" s="1"/>
  <c r="R43" i="235"/>
  <c r="R95" i="235"/>
  <c r="Q17" i="235"/>
  <c r="R17" i="235" s="1"/>
  <c r="R31" i="235"/>
  <c r="M50" i="235"/>
  <c r="M71" i="235" s="1"/>
  <c r="G25" i="235"/>
  <c r="H37" i="235"/>
  <c r="H48" i="235" s="1"/>
  <c r="H2" i="235" s="1"/>
  <c r="H97" i="235" s="1"/>
  <c r="F71" i="235"/>
  <c r="M75" i="235"/>
  <c r="R75" i="235" s="1"/>
  <c r="R56" i="235"/>
  <c r="H77" i="235"/>
  <c r="R33" i="235"/>
  <c r="O71" i="235"/>
  <c r="L89" i="235"/>
  <c r="R84" i="235"/>
  <c r="O12" i="235"/>
  <c r="R12" i="235" s="1"/>
  <c r="Q7" i="235"/>
  <c r="M25" i="235"/>
  <c r="M48" i="235" s="1"/>
  <c r="Q4" i="235"/>
  <c r="I37" i="235"/>
  <c r="I48" i="235" s="1"/>
  <c r="I2" i="235" s="1"/>
  <c r="I97" i="235" s="1"/>
  <c r="P37" i="235"/>
  <c r="H71" i="235"/>
  <c r="L71" i="235"/>
  <c r="L79" i="235" s="1"/>
  <c r="M67" i="235"/>
  <c r="R67" i="235" s="1"/>
  <c r="L92" i="235"/>
  <c r="R92" i="235" s="1"/>
  <c r="D87" i="235"/>
  <c r="F87" i="235" s="1"/>
  <c r="G37" i="235"/>
  <c r="Q37" i="235" s="1"/>
  <c r="Q47" i="235"/>
  <c r="R47" i="235" s="1"/>
  <c r="M53" i="235"/>
  <c r="R53" i="235" s="1"/>
  <c r="R42" i="235"/>
  <c r="K37" i="235"/>
  <c r="J71" i="235"/>
  <c r="J79" i="235" s="1"/>
  <c r="I94" i="235"/>
  <c r="K94" i="235"/>
  <c r="J94" i="235"/>
  <c r="H94" i="235"/>
  <c r="G94" i="235"/>
  <c r="L94" i="235"/>
  <c r="F94" i="235"/>
  <c r="M65" i="235"/>
  <c r="R65" i="235" s="1"/>
  <c r="Q27" i="235"/>
  <c r="R89" i="234"/>
  <c r="P48" i="235"/>
  <c r="F84" i="235"/>
  <c r="Q32" i="235"/>
  <c r="R78" i="235"/>
  <c r="N25" i="235"/>
  <c r="R4" i="235"/>
  <c r="F37" i="235"/>
  <c r="K71" i="235"/>
  <c r="K79" i="235" s="1"/>
  <c r="F77" i="235"/>
  <c r="F79" i="235" s="1"/>
  <c r="N71" i="235"/>
  <c r="N79" i="235" s="1"/>
  <c r="P71" i="235"/>
  <c r="P79" i="235" s="1"/>
  <c r="L37" i="235"/>
  <c r="R46" i="235"/>
  <c r="R91" i="233"/>
  <c r="Q45" i="235"/>
  <c r="R45" i="235" s="1"/>
  <c r="J37" i="235"/>
  <c r="J48" i="235" s="1"/>
  <c r="J2" i="235" s="1"/>
  <c r="J97" i="235" s="1"/>
  <c r="N37" i="235"/>
  <c r="G71" i="235"/>
  <c r="Q71" i="235" s="1"/>
  <c r="Q79" i="235" s="1"/>
  <c r="D79" i="235"/>
  <c r="R27" i="235"/>
  <c r="R55" i="234"/>
  <c r="G79" i="234"/>
  <c r="I79" i="234"/>
  <c r="M48" i="234"/>
  <c r="R75" i="234"/>
  <c r="R65" i="234"/>
  <c r="R28" i="234"/>
  <c r="K48" i="234"/>
  <c r="L48" i="234"/>
  <c r="L2" i="234" s="1"/>
  <c r="R66" i="234"/>
  <c r="R50" i="234"/>
  <c r="R51" i="234"/>
  <c r="J2" i="234"/>
  <c r="O48" i="234"/>
  <c r="M77" i="234"/>
  <c r="R14" i="234"/>
  <c r="M75" i="234"/>
  <c r="L79" i="234"/>
  <c r="F84" i="234"/>
  <c r="R57" i="234"/>
  <c r="G48" i="234"/>
  <c r="G2" i="234" s="1"/>
  <c r="M51" i="234"/>
  <c r="M71" i="234" s="1"/>
  <c r="M90" i="234"/>
  <c r="L91" i="234"/>
  <c r="R91" i="234" s="1"/>
  <c r="R74" i="234"/>
  <c r="F77" i="234"/>
  <c r="F79" i="234" s="1"/>
  <c r="G71" i="234"/>
  <c r="Q71" i="234" s="1"/>
  <c r="Q79" i="234" s="1"/>
  <c r="Q47" i="234"/>
  <c r="R47" i="234" s="1"/>
  <c r="N71" i="234"/>
  <c r="N79" i="234" s="1"/>
  <c r="M67" i="234"/>
  <c r="R67" i="234" s="1"/>
  <c r="H37" i="234"/>
  <c r="O71" i="234"/>
  <c r="I48" i="234"/>
  <c r="I2" i="234" s="1"/>
  <c r="I97" i="234" s="1"/>
  <c r="H48" i="234"/>
  <c r="N25" i="234"/>
  <c r="N48" i="234" s="1"/>
  <c r="N2" i="234" s="1"/>
  <c r="N97" i="234" s="1"/>
  <c r="N93" i="234" s="1"/>
  <c r="M66" i="234"/>
  <c r="F37" i="234"/>
  <c r="Q45" i="234"/>
  <c r="R45" i="234" s="1"/>
  <c r="H77" i="234"/>
  <c r="H79" i="234" s="1"/>
  <c r="I94" i="234"/>
  <c r="H94" i="234"/>
  <c r="G94" i="234"/>
  <c r="L94" i="234"/>
  <c r="F94" i="234"/>
  <c r="K94" i="234"/>
  <c r="J94" i="234"/>
  <c r="D79" i="234"/>
  <c r="R33" i="234"/>
  <c r="R84" i="234"/>
  <c r="D87" i="234"/>
  <c r="F87" i="234" s="1"/>
  <c r="F25" i="234"/>
  <c r="K77" i="234"/>
  <c r="K79" i="234" s="1"/>
  <c r="P71" i="234"/>
  <c r="P79" i="234" s="1"/>
  <c r="R16" i="233"/>
  <c r="R95" i="233"/>
  <c r="R52" i="233"/>
  <c r="R65" i="233"/>
  <c r="R75" i="233"/>
  <c r="R56" i="233"/>
  <c r="R10" i="233"/>
  <c r="R6" i="233"/>
  <c r="R4" i="233"/>
  <c r="R5" i="233"/>
  <c r="R74" i="233"/>
  <c r="R59" i="233"/>
  <c r="N25" i="233"/>
  <c r="N48" i="233" s="1"/>
  <c r="N2" i="233" s="1"/>
  <c r="N97" i="233" s="1"/>
  <c r="N93" i="233" s="1"/>
  <c r="L71" i="233"/>
  <c r="Q10" i="233"/>
  <c r="Q6" i="233"/>
  <c r="J25" i="233"/>
  <c r="J48" i="233" s="1"/>
  <c r="J2" i="233" s="1"/>
  <c r="J97" i="233" s="1"/>
  <c r="L25" i="233"/>
  <c r="L48" i="233" s="1"/>
  <c r="L2" i="233" s="1"/>
  <c r="L97" i="233" s="1"/>
  <c r="R45" i="233"/>
  <c r="Q45" i="233"/>
  <c r="R27" i="233"/>
  <c r="Q17" i="233"/>
  <c r="R17" i="233" s="1"/>
  <c r="M51" i="233"/>
  <c r="R51" i="233" s="1"/>
  <c r="R57" i="233"/>
  <c r="R73" i="233"/>
  <c r="I37" i="233"/>
  <c r="K37" i="233"/>
  <c r="N71" i="233"/>
  <c r="N79" i="233" s="1"/>
  <c r="R32" i="233"/>
  <c r="Q47" i="233"/>
  <c r="R47" i="233"/>
  <c r="M52" i="233"/>
  <c r="H71" i="233"/>
  <c r="F84" i="233"/>
  <c r="L92" i="233"/>
  <c r="R92" i="233" s="1"/>
  <c r="P25" i="233"/>
  <c r="R3" i="233"/>
  <c r="Q16" i="233"/>
  <c r="R31" i="233"/>
  <c r="M74" i="233"/>
  <c r="M77" i="233" s="1"/>
  <c r="J77" i="233"/>
  <c r="J79" i="233" s="1"/>
  <c r="G77" i="233"/>
  <c r="N37" i="233"/>
  <c r="Q9" i="233"/>
  <c r="R9" i="233" s="1"/>
  <c r="R66" i="233"/>
  <c r="R76" i="233"/>
  <c r="P71" i="233"/>
  <c r="P79" i="233" s="1"/>
  <c r="M90" i="232"/>
  <c r="R90" i="232" s="1"/>
  <c r="J71" i="233"/>
  <c r="G71" i="233"/>
  <c r="R84" i="233"/>
  <c r="R30" i="233"/>
  <c r="Q62" i="233"/>
  <c r="R62" i="233" s="1"/>
  <c r="I25" i="233"/>
  <c r="I48" i="233" s="1"/>
  <c r="O25" i="233"/>
  <c r="D87" i="233"/>
  <c r="F87" i="233" s="1"/>
  <c r="H77" i="233"/>
  <c r="H79" i="233" s="1"/>
  <c r="F37" i="233"/>
  <c r="M37" i="233"/>
  <c r="F77" i="233"/>
  <c r="M96" i="233"/>
  <c r="R96" i="233" s="1"/>
  <c r="R24" i="233"/>
  <c r="Q13" i="233"/>
  <c r="R13" i="233" s="1"/>
  <c r="F48" i="233"/>
  <c r="R14" i="233"/>
  <c r="L79" i="233"/>
  <c r="F71" i="233"/>
  <c r="M49" i="233"/>
  <c r="K25" i="233"/>
  <c r="K48" i="233" s="1"/>
  <c r="G25" i="233"/>
  <c r="G48" i="233" s="1"/>
  <c r="L37" i="233"/>
  <c r="I77" i="233"/>
  <c r="I79" i="233" s="1"/>
  <c r="O37" i="233"/>
  <c r="D79" i="233"/>
  <c r="O71" i="233"/>
  <c r="D48" i="233"/>
  <c r="Q26" i="233"/>
  <c r="R26" i="233" s="1"/>
  <c r="I71" i="233"/>
  <c r="H94" i="233"/>
  <c r="L94" i="233"/>
  <c r="F94" i="233"/>
  <c r="K94" i="233"/>
  <c r="J94" i="233"/>
  <c r="I94" i="233"/>
  <c r="G94" i="233"/>
  <c r="H25" i="233"/>
  <c r="H48" i="233" s="1"/>
  <c r="H2" i="233" s="1"/>
  <c r="H97" i="233" s="1"/>
  <c r="Q3" i="233"/>
  <c r="M25" i="233"/>
  <c r="M48" i="233" s="1"/>
  <c r="R42" i="233"/>
  <c r="R89" i="233"/>
  <c r="K77" i="233"/>
  <c r="K79" i="233" s="1"/>
  <c r="P37" i="233"/>
  <c r="J37" i="233"/>
  <c r="Q37" i="233" s="1"/>
  <c r="R43" i="233"/>
  <c r="R46" i="233"/>
  <c r="R5" i="232"/>
  <c r="F79" i="232"/>
  <c r="R57" i="232"/>
  <c r="R53" i="232"/>
  <c r="R31" i="232"/>
  <c r="R16" i="232"/>
  <c r="R9" i="232"/>
  <c r="J79" i="232"/>
  <c r="R17" i="232"/>
  <c r="R4" i="232"/>
  <c r="R70" i="232"/>
  <c r="R3" i="232"/>
  <c r="R95" i="232"/>
  <c r="O25" i="232"/>
  <c r="O48" i="232" s="1"/>
  <c r="M90" i="231"/>
  <c r="R90" i="231" s="1"/>
  <c r="K79" i="232"/>
  <c r="L91" i="232"/>
  <c r="R91" i="232" s="1"/>
  <c r="Q45" i="232"/>
  <c r="R45" i="232" s="1"/>
  <c r="L70" i="232"/>
  <c r="L71" i="232" s="1"/>
  <c r="M50" i="232"/>
  <c r="M71" i="232" s="1"/>
  <c r="M67" i="232"/>
  <c r="R67" i="232" s="1"/>
  <c r="Q95" i="232"/>
  <c r="L25" i="232"/>
  <c r="M25" i="232"/>
  <c r="M48" i="232" s="1"/>
  <c r="R55" i="232"/>
  <c r="O71" i="232"/>
  <c r="R36" i="232"/>
  <c r="J48" i="232"/>
  <c r="J2" i="232" s="1"/>
  <c r="M74" i="232"/>
  <c r="R12" i="232"/>
  <c r="I94" i="232"/>
  <c r="L94" i="232"/>
  <c r="F94" i="232"/>
  <c r="K94" i="232"/>
  <c r="J94" i="232"/>
  <c r="G94" i="232"/>
  <c r="H94" i="232"/>
  <c r="R14" i="232"/>
  <c r="Q4" i="232"/>
  <c r="R76" i="232"/>
  <c r="R13" i="232"/>
  <c r="R27" i="232"/>
  <c r="P25" i="232"/>
  <c r="P48" i="232" s="1"/>
  <c r="P2" i="232" s="1"/>
  <c r="P97" i="232" s="1"/>
  <c r="P93" i="232" s="1"/>
  <c r="H25" i="232"/>
  <c r="H48" i="232" s="1"/>
  <c r="H2" i="232" s="1"/>
  <c r="H97" i="232" s="1"/>
  <c r="P71" i="232"/>
  <c r="P79" i="232" s="1"/>
  <c r="N71" i="232"/>
  <c r="N79" i="232" s="1"/>
  <c r="Q59" i="232"/>
  <c r="R59" i="232" s="1"/>
  <c r="R66" i="232"/>
  <c r="D87" i="232"/>
  <c r="F87" i="232" s="1"/>
  <c r="F84" i="232"/>
  <c r="R33" i="232"/>
  <c r="R51" i="232"/>
  <c r="L37" i="232"/>
  <c r="Q37" i="232" s="1"/>
  <c r="N25" i="232"/>
  <c r="N48" i="232" s="1"/>
  <c r="N2" i="232" s="1"/>
  <c r="N97" i="232" s="1"/>
  <c r="N93" i="232" s="1"/>
  <c r="Q47" i="232"/>
  <c r="R47" i="232"/>
  <c r="G25" i="232"/>
  <c r="G48" i="232" s="1"/>
  <c r="G2" i="232" s="1"/>
  <c r="G97" i="232" s="1"/>
  <c r="M75" i="232"/>
  <c r="R75" i="232" s="1"/>
  <c r="R84" i="232"/>
  <c r="L15" i="232"/>
  <c r="R15" i="232" s="1"/>
  <c r="K25" i="232"/>
  <c r="K48" i="232" s="1"/>
  <c r="K2" i="232" s="1"/>
  <c r="K97" i="232" s="1"/>
  <c r="D48" i="232"/>
  <c r="Q5" i="232"/>
  <c r="R46" i="232"/>
  <c r="F25" i="232"/>
  <c r="F48" i="232" s="1"/>
  <c r="F2" i="232" s="1"/>
  <c r="Q3" i="232"/>
  <c r="I25" i="232"/>
  <c r="I48" i="232" s="1"/>
  <c r="I2" i="232" s="1"/>
  <c r="I97" i="232" s="1"/>
  <c r="R28" i="231"/>
  <c r="R53" i="231"/>
  <c r="R12" i="231"/>
  <c r="R65" i="231"/>
  <c r="R33" i="231"/>
  <c r="R62" i="231"/>
  <c r="R10" i="231"/>
  <c r="R7" i="231"/>
  <c r="R55" i="231"/>
  <c r="R52" i="231"/>
  <c r="R32" i="231"/>
  <c r="R9" i="231"/>
  <c r="H37" i="231"/>
  <c r="H71" i="231"/>
  <c r="N25" i="231"/>
  <c r="N48" i="231" s="1"/>
  <c r="N2" i="231" s="1"/>
  <c r="N97" i="231" s="1"/>
  <c r="N93" i="231" s="1"/>
  <c r="Q30" i="231"/>
  <c r="R30" i="231" s="1"/>
  <c r="Q4" i="231"/>
  <c r="R4" i="231" s="1"/>
  <c r="K37" i="231"/>
  <c r="P37" i="231"/>
  <c r="Q32" i="231"/>
  <c r="R73" i="231"/>
  <c r="N71" i="231"/>
  <c r="N79" i="231" s="1"/>
  <c r="O71" i="231"/>
  <c r="Q58" i="231"/>
  <c r="R58" i="231" s="1"/>
  <c r="G37" i="231"/>
  <c r="I71" i="231"/>
  <c r="J25" i="231"/>
  <c r="J48" i="231" s="1"/>
  <c r="D48" i="231"/>
  <c r="G25" i="231"/>
  <c r="R95" i="231"/>
  <c r="Q13" i="231"/>
  <c r="R13" i="231" s="1"/>
  <c r="I94" i="231"/>
  <c r="K94" i="231"/>
  <c r="L94" i="231"/>
  <c r="H94" i="231"/>
  <c r="J94" i="231"/>
  <c r="G94" i="231"/>
  <c r="F94" i="231"/>
  <c r="R90" i="229"/>
  <c r="M66" i="231"/>
  <c r="R66" i="231" s="1"/>
  <c r="M53" i="231"/>
  <c r="Q33" i="231"/>
  <c r="F84" i="231"/>
  <c r="R14" i="231"/>
  <c r="J37" i="231"/>
  <c r="F37" i="231"/>
  <c r="Q37" i="231" s="1"/>
  <c r="J77" i="231"/>
  <c r="J79" i="231" s="1"/>
  <c r="R67" i="231"/>
  <c r="Q28" i="231"/>
  <c r="R54" i="231"/>
  <c r="G71" i="231"/>
  <c r="K71" i="231"/>
  <c r="R42" i="231"/>
  <c r="M25" i="231"/>
  <c r="M76" i="231"/>
  <c r="R76" i="231" s="1"/>
  <c r="R16" i="231"/>
  <c r="R29" i="231"/>
  <c r="O37" i="231"/>
  <c r="Q26" i="231"/>
  <c r="R26" i="231" s="1"/>
  <c r="I77" i="231"/>
  <c r="R75" i="231"/>
  <c r="L37" i="231"/>
  <c r="J71" i="231"/>
  <c r="F71" i="231"/>
  <c r="F79" i="231" s="1"/>
  <c r="Q45" i="231"/>
  <c r="R45" i="231" s="1"/>
  <c r="M74" i="231"/>
  <c r="R74" i="231" s="1"/>
  <c r="H25" i="231"/>
  <c r="O25" i="231"/>
  <c r="O48" i="231" s="1"/>
  <c r="L15" i="231"/>
  <c r="L25" i="231" s="1"/>
  <c r="Q5" i="231"/>
  <c r="R5" i="231" s="1"/>
  <c r="M37" i="231"/>
  <c r="G77" i="231"/>
  <c r="G79" i="231" s="1"/>
  <c r="K77" i="231"/>
  <c r="Q27" i="231"/>
  <c r="R27" i="231" s="1"/>
  <c r="D87" i="231"/>
  <c r="F87" i="231" s="1"/>
  <c r="M49" i="231"/>
  <c r="L71" i="231"/>
  <c r="L79" i="231" s="1"/>
  <c r="I25" i="231"/>
  <c r="P25" i="231"/>
  <c r="P48" i="231" s="1"/>
  <c r="P2" i="231" s="1"/>
  <c r="P97" i="231" s="1"/>
  <c r="P93" i="231" s="1"/>
  <c r="I37" i="231"/>
  <c r="N37" i="231"/>
  <c r="H77" i="231"/>
  <c r="H79" i="231" s="1"/>
  <c r="R84" i="231"/>
  <c r="L89" i="231"/>
  <c r="R49" i="231"/>
  <c r="R47" i="231"/>
  <c r="Q47" i="231"/>
  <c r="K25" i="231"/>
  <c r="K48" i="231" s="1"/>
  <c r="F25" i="231"/>
  <c r="R65" i="230"/>
  <c r="R12" i="230"/>
  <c r="R16" i="230"/>
  <c r="R62" i="230"/>
  <c r="R6" i="230"/>
  <c r="R9" i="230"/>
  <c r="R51" i="230"/>
  <c r="M77" i="230"/>
  <c r="R73" i="230"/>
  <c r="R58" i="230"/>
  <c r="R13" i="230"/>
  <c r="D79" i="230"/>
  <c r="P48" i="230"/>
  <c r="D48" i="230"/>
  <c r="R5" i="230"/>
  <c r="K71" i="230"/>
  <c r="M49" i="230"/>
  <c r="M71" i="230" s="1"/>
  <c r="O37" i="230"/>
  <c r="J37" i="230"/>
  <c r="J77" i="230"/>
  <c r="H77" i="230"/>
  <c r="Q33" i="230"/>
  <c r="R33" i="230" s="1"/>
  <c r="R67" i="230"/>
  <c r="R17" i="230"/>
  <c r="R52" i="230"/>
  <c r="F77" i="230"/>
  <c r="F79" i="230" s="1"/>
  <c r="I25" i="230"/>
  <c r="K25" i="230"/>
  <c r="M90" i="230"/>
  <c r="L71" i="230"/>
  <c r="O71" i="230"/>
  <c r="R91" i="230"/>
  <c r="Q26" i="230"/>
  <c r="I77" i="230"/>
  <c r="G77" i="230"/>
  <c r="Q56" i="230"/>
  <c r="R56" i="230" s="1"/>
  <c r="R46" i="230"/>
  <c r="Q59" i="230"/>
  <c r="R59" i="230" s="1"/>
  <c r="O25" i="230"/>
  <c r="O48" i="230" s="1"/>
  <c r="Q3" i="230"/>
  <c r="R90" i="230"/>
  <c r="F71" i="230"/>
  <c r="I94" i="230"/>
  <c r="L94" i="230"/>
  <c r="F94" i="230"/>
  <c r="K94" i="230"/>
  <c r="J94" i="230"/>
  <c r="H94" i="230"/>
  <c r="G94" i="230"/>
  <c r="R27" i="230"/>
  <c r="D87" i="230"/>
  <c r="F87" i="230" s="1"/>
  <c r="K37" i="230"/>
  <c r="Q37" i="230" s="1"/>
  <c r="K77" i="230"/>
  <c r="K79" i="230" s="1"/>
  <c r="R31" i="230"/>
  <c r="H25" i="230"/>
  <c r="F25" i="230"/>
  <c r="F48" i="230" s="1"/>
  <c r="F2" i="230" s="1"/>
  <c r="Q57" i="230"/>
  <c r="R57" i="230" s="1"/>
  <c r="I71" i="230"/>
  <c r="R49" i="230"/>
  <c r="H37" i="230"/>
  <c r="R26" i="230"/>
  <c r="L77" i="230"/>
  <c r="L79" i="230" s="1"/>
  <c r="Q47" i="230"/>
  <c r="R47" i="230" s="1"/>
  <c r="Q55" i="230"/>
  <c r="R55" i="230" s="1"/>
  <c r="N25" i="230"/>
  <c r="N48" i="230" s="1"/>
  <c r="L25" i="230"/>
  <c r="L48" i="230" s="1"/>
  <c r="L2" i="230" s="1"/>
  <c r="J71" i="230"/>
  <c r="H71" i="230"/>
  <c r="R42" i="230"/>
  <c r="F84" i="230"/>
  <c r="R84" i="230" s="1"/>
  <c r="G37" i="230"/>
  <c r="R36" i="230"/>
  <c r="R95" i="230"/>
  <c r="R91" i="229"/>
  <c r="I37" i="230"/>
  <c r="M37" i="230"/>
  <c r="M48" i="230" s="1"/>
  <c r="M2" i="230" s="1"/>
  <c r="G25" i="230"/>
  <c r="G48" i="230" s="1"/>
  <c r="G2" i="230" s="1"/>
  <c r="G97" i="230" s="1"/>
  <c r="J25" i="230"/>
  <c r="J48" i="230" s="1"/>
  <c r="J2" i="230" s="1"/>
  <c r="J97" i="230" s="1"/>
  <c r="R3" i="230"/>
  <c r="G71" i="230"/>
  <c r="Q71" i="230" s="1"/>
  <c r="Q79" i="230" s="1"/>
  <c r="P71" i="230"/>
  <c r="P79" i="230" s="1"/>
  <c r="N71" i="230"/>
  <c r="N79" i="230" s="1"/>
  <c r="Q45" i="230"/>
  <c r="R45" i="230" s="1"/>
  <c r="L37" i="230"/>
  <c r="L89" i="230"/>
  <c r="R75" i="229"/>
  <c r="R31" i="229"/>
  <c r="R74" i="229"/>
  <c r="L71" i="229"/>
  <c r="L79" i="229" s="1"/>
  <c r="J79" i="229"/>
  <c r="H79" i="229"/>
  <c r="R55" i="229"/>
  <c r="R50" i="229"/>
  <c r="M25" i="229"/>
  <c r="M48" i="229" s="1"/>
  <c r="R45" i="229"/>
  <c r="Q45" i="229"/>
  <c r="R46" i="229"/>
  <c r="R57" i="229"/>
  <c r="L89" i="229"/>
  <c r="R89" i="229" s="1"/>
  <c r="H71" i="229"/>
  <c r="F77" i="229"/>
  <c r="F79" i="229" s="1"/>
  <c r="N71" i="229"/>
  <c r="N79" i="229" s="1"/>
  <c r="K79" i="229"/>
  <c r="M71" i="229"/>
  <c r="R70" i="229"/>
  <c r="R16" i="229"/>
  <c r="Q71" i="229"/>
  <c r="Q79" i="229" s="1"/>
  <c r="F25" i="229"/>
  <c r="F48" i="229" s="1"/>
  <c r="I25" i="229"/>
  <c r="Q47" i="229"/>
  <c r="R47" i="229" s="1"/>
  <c r="Q58" i="229"/>
  <c r="R58" i="229" s="1"/>
  <c r="D79" i="229"/>
  <c r="O71" i="229"/>
  <c r="R84" i="229"/>
  <c r="F84" i="229"/>
  <c r="K71" i="229"/>
  <c r="I94" i="229"/>
  <c r="H94" i="229"/>
  <c r="M94" i="229"/>
  <c r="G94" i="229"/>
  <c r="L94" i="229"/>
  <c r="F94" i="229"/>
  <c r="K94" i="229"/>
  <c r="J94" i="229"/>
  <c r="P25" i="229"/>
  <c r="P48" i="229" s="1"/>
  <c r="P2" i="229" s="1"/>
  <c r="P97" i="229" s="1"/>
  <c r="P93" i="229" s="1"/>
  <c r="M74" i="229"/>
  <c r="M77" i="229" s="1"/>
  <c r="M79" i="229" s="1"/>
  <c r="G37" i="229"/>
  <c r="P71" i="229"/>
  <c r="P79" i="229" s="1"/>
  <c r="R28" i="229"/>
  <c r="R95" i="229"/>
  <c r="O48" i="229"/>
  <c r="D87" i="229"/>
  <c r="F87" i="229" s="1"/>
  <c r="R44" i="229"/>
  <c r="R65" i="229"/>
  <c r="H37" i="229"/>
  <c r="J25" i="229"/>
  <c r="J48" i="229" s="1"/>
  <c r="J2" i="229" s="1"/>
  <c r="D48" i="229"/>
  <c r="H25" i="229"/>
  <c r="H48" i="229" s="1"/>
  <c r="H2" i="229" s="1"/>
  <c r="H97" i="229" s="1"/>
  <c r="L48" i="229"/>
  <c r="L2" i="229" s="1"/>
  <c r="R54" i="229"/>
  <c r="G77" i="229"/>
  <c r="G79" i="229" s="1"/>
  <c r="K25" i="229"/>
  <c r="K48" i="229" s="1"/>
  <c r="K2" i="229" s="1"/>
  <c r="G25" i="229"/>
  <c r="G48" i="229" s="1"/>
  <c r="G2" i="229" s="1"/>
  <c r="G97" i="229" s="1"/>
  <c r="N25" i="229"/>
  <c r="N48" i="229" s="1"/>
  <c r="I37" i="229"/>
  <c r="Q37" i="229" s="1"/>
  <c r="R54" i="228"/>
  <c r="R76" i="228"/>
  <c r="R13" i="228"/>
  <c r="R7" i="228"/>
  <c r="R30" i="228"/>
  <c r="R55" i="228"/>
  <c r="O25" i="228"/>
  <c r="O48" i="228" s="1"/>
  <c r="R27" i="228"/>
  <c r="R58" i="228"/>
  <c r="R28" i="228"/>
  <c r="P48" i="228"/>
  <c r="P2" i="228" s="1"/>
  <c r="P97" i="228" s="1"/>
  <c r="P93" i="228" s="1"/>
  <c r="R12" i="228"/>
  <c r="D79" i="228"/>
  <c r="R50" i="228"/>
  <c r="I94" i="228"/>
  <c r="H94" i="228"/>
  <c r="G94" i="228"/>
  <c r="L94" i="228"/>
  <c r="F94" i="228"/>
  <c r="K94" i="228"/>
  <c r="J94" i="228"/>
  <c r="L24" i="228"/>
  <c r="R24" i="228" s="1"/>
  <c r="G77" i="228"/>
  <c r="G79" i="228" s="1"/>
  <c r="M37" i="228"/>
  <c r="M48" i="228" s="1"/>
  <c r="M2" i="228" s="1"/>
  <c r="P37" i="228"/>
  <c r="G37" i="228"/>
  <c r="Q33" i="228"/>
  <c r="R33" i="228" s="1"/>
  <c r="O71" i="228"/>
  <c r="F71" i="228"/>
  <c r="H71" i="228"/>
  <c r="G25" i="228"/>
  <c r="R95" i="228"/>
  <c r="R90" i="227"/>
  <c r="P71" i="228"/>
  <c r="P79" i="228" s="1"/>
  <c r="R65" i="228"/>
  <c r="R31" i="228"/>
  <c r="Q8" i="228"/>
  <c r="R8" i="228" s="1"/>
  <c r="M73" i="228"/>
  <c r="M77" i="228" s="1"/>
  <c r="F37" i="228"/>
  <c r="F48" i="228" s="1"/>
  <c r="F2" i="228" s="1"/>
  <c r="M52" i="228"/>
  <c r="R52" i="228" s="1"/>
  <c r="K71" i="228"/>
  <c r="K79" i="228" s="1"/>
  <c r="R49" i="228"/>
  <c r="Q30" i="228"/>
  <c r="R10" i="228"/>
  <c r="Q55" i="228"/>
  <c r="F84" i="228"/>
  <c r="R84" i="228" s="1"/>
  <c r="I48" i="228"/>
  <c r="H77" i="228"/>
  <c r="H79" i="228" s="1"/>
  <c r="K37" i="228"/>
  <c r="K48" i="228" s="1"/>
  <c r="K2" i="228" s="1"/>
  <c r="K97" i="228" s="1"/>
  <c r="N37" i="228"/>
  <c r="N48" i="228" s="1"/>
  <c r="N2" i="228" s="1"/>
  <c r="N97" i="228" s="1"/>
  <c r="N93" i="228" s="1"/>
  <c r="R42" i="228"/>
  <c r="R46" i="228"/>
  <c r="L89" i="228"/>
  <c r="R89" i="228" s="1"/>
  <c r="D48" i="228"/>
  <c r="M96" i="228"/>
  <c r="R96" i="228" s="1"/>
  <c r="I71" i="228"/>
  <c r="M76" i="228"/>
  <c r="M90" i="228"/>
  <c r="M51" i="228"/>
  <c r="M71" i="228" s="1"/>
  <c r="R80" i="228"/>
  <c r="Q26" i="228"/>
  <c r="H37" i="228"/>
  <c r="H48" i="228" s="1"/>
  <c r="H2" i="228" s="1"/>
  <c r="H97" i="228" s="1"/>
  <c r="R45" i="228"/>
  <c r="Q45" i="228"/>
  <c r="Q47" i="228"/>
  <c r="R47" i="228" s="1"/>
  <c r="L71" i="228"/>
  <c r="J71" i="228"/>
  <c r="J2" i="228" s="1"/>
  <c r="J97" i="228" s="1"/>
  <c r="I37" i="228"/>
  <c r="L91" i="227"/>
  <c r="R91" i="227" s="1"/>
  <c r="L77" i="228"/>
  <c r="I77" i="228"/>
  <c r="I79" i="228" s="1"/>
  <c r="R26" i="228"/>
  <c r="O37" i="228"/>
  <c r="D87" i="228"/>
  <c r="F87" i="228" s="1"/>
  <c r="L37" i="228"/>
  <c r="F77" i="228"/>
  <c r="F79" i="228" s="1"/>
  <c r="N71" i="228"/>
  <c r="N79" i="228" s="1"/>
  <c r="G71" i="228"/>
  <c r="R58" i="227"/>
  <c r="L25" i="227"/>
  <c r="L48" i="227" s="1"/>
  <c r="L2" i="227" s="1"/>
  <c r="R70" i="227"/>
  <c r="L71" i="227"/>
  <c r="H79" i="227"/>
  <c r="H2" i="227"/>
  <c r="K48" i="227"/>
  <c r="K2" i="227" s="1"/>
  <c r="K97" i="227" s="1"/>
  <c r="O25" i="227"/>
  <c r="R12" i="227"/>
  <c r="R75" i="227"/>
  <c r="R32" i="227"/>
  <c r="R66" i="227"/>
  <c r="R13" i="227"/>
  <c r="R95" i="227"/>
  <c r="R5" i="227"/>
  <c r="R31" i="227"/>
  <c r="Q7" i="227"/>
  <c r="R7" i="227" s="1"/>
  <c r="J79" i="227"/>
  <c r="D79" i="227"/>
  <c r="M51" i="227"/>
  <c r="M71" i="227" s="1"/>
  <c r="F25" i="227"/>
  <c r="F48" i="227" s="1"/>
  <c r="M37" i="227"/>
  <c r="M48" i="227" s="1"/>
  <c r="O37" i="227"/>
  <c r="L79" i="227"/>
  <c r="R67" i="227"/>
  <c r="R50" i="227"/>
  <c r="L89" i="227"/>
  <c r="R89" i="227" s="1"/>
  <c r="Q47" i="227"/>
  <c r="R47" i="227" s="1"/>
  <c r="R91" i="226"/>
  <c r="K37" i="227"/>
  <c r="I37" i="227"/>
  <c r="I48" i="227" s="1"/>
  <c r="I2" i="227" s="1"/>
  <c r="I97" i="227" s="1"/>
  <c r="L37" i="227"/>
  <c r="Q16" i="227"/>
  <c r="R16" i="227" s="1"/>
  <c r="Q32" i="227"/>
  <c r="R59" i="227"/>
  <c r="Q13" i="227"/>
  <c r="R56" i="227"/>
  <c r="P71" i="227"/>
  <c r="P79" i="227" s="1"/>
  <c r="Q4" i="227"/>
  <c r="R4" i="227" s="1"/>
  <c r="R55" i="227"/>
  <c r="R73" i="227"/>
  <c r="R26" i="227"/>
  <c r="P37" i="227"/>
  <c r="P48" i="227" s="1"/>
  <c r="P2" i="227" s="1"/>
  <c r="P97" i="227" s="1"/>
  <c r="P93" i="227" s="1"/>
  <c r="F84" i="227"/>
  <c r="R84" i="227" s="1"/>
  <c r="R27" i="227"/>
  <c r="D87" i="227"/>
  <c r="F87" i="227" s="1"/>
  <c r="G71" i="227"/>
  <c r="Q71" i="227" s="1"/>
  <c r="Q79" i="227" s="1"/>
  <c r="M75" i="227"/>
  <c r="M77" i="227" s="1"/>
  <c r="R80" i="227"/>
  <c r="G37" i="227"/>
  <c r="I94" i="227"/>
  <c r="H94" i="227"/>
  <c r="G94" i="227"/>
  <c r="L94" i="227"/>
  <c r="F94" i="227"/>
  <c r="K94" i="227"/>
  <c r="J94" i="227"/>
  <c r="Q45" i="227"/>
  <c r="R45" i="227" s="1"/>
  <c r="R30" i="227"/>
  <c r="L36" i="227"/>
  <c r="R36" i="227" s="1"/>
  <c r="R43" i="227"/>
  <c r="J37" i="227"/>
  <c r="J48" i="227" s="1"/>
  <c r="J2" i="227" s="1"/>
  <c r="J97" i="227" s="1"/>
  <c r="N37" i="227"/>
  <c r="N48" i="227" s="1"/>
  <c r="N2" i="227" s="1"/>
  <c r="N97" i="227" s="1"/>
  <c r="N93" i="227" s="1"/>
  <c r="R8" i="227"/>
  <c r="D48" i="227"/>
  <c r="F77" i="227"/>
  <c r="F79" i="227" s="1"/>
  <c r="N71" i="227"/>
  <c r="N79" i="227" s="1"/>
  <c r="K77" i="227"/>
  <c r="K79" i="227" s="1"/>
  <c r="R7" i="226"/>
  <c r="R53" i="226"/>
  <c r="M77" i="226"/>
  <c r="R32" i="226"/>
  <c r="R76" i="226"/>
  <c r="R56" i="226"/>
  <c r="R66" i="226"/>
  <c r="R29" i="226"/>
  <c r="R16" i="226"/>
  <c r="R73" i="226"/>
  <c r="G25" i="226"/>
  <c r="G48" i="226" s="1"/>
  <c r="O25" i="226"/>
  <c r="P37" i="226"/>
  <c r="J37" i="226"/>
  <c r="I71" i="226"/>
  <c r="I79" i="226" s="1"/>
  <c r="H71" i="226"/>
  <c r="I94" i="226"/>
  <c r="G94" i="226"/>
  <c r="K94" i="226"/>
  <c r="H94" i="226"/>
  <c r="F94" i="226"/>
  <c r="M94" i="226" s="1"/>
  <c r="L94" i="226"/>
  <c r="J94" i="226"/>
  <c r="R4" i="226"/>
  <c r="R65" i="226"/>
  <c r="K77" i="226"/>
  <c r="Q8" i="226"/>
  <c r="R8" i="226" s="1"/>
  <c r="J25" i="226"/>
  <c r="J48" i="226" s="1"/>
  <c r="M25" i="226"/>
  <c r="D48" i="226"/>
  <c r="M52" i="226"/>
  <c r="R52" i="226" s="1"/>
  <c r="R24" i="226"/>
  <c r="R17" i="226"/>
  <c r="Q31" i="226"/>
  <c r="R31" i="226" s="1"/>
  <c r="Q30" i="226"/>
  <c r="R30" i="226" s="1"/>
  <c r="Q9" i="226"/>
  <c r="R9" i="226" s="1"/>
  <c r="D79" i="226"/>
  <c r="K71" i="226"/>
  <c r="R74" i="226"/>
  <c r="R12" i="226"/>
  <c r="R95" i="226"/>
  <c r="D87" i="226"/>
  <c r="F87" i="226" s="1"/>
  <c r="R27" i="226"/>
  <c r="P25" i="226"/>
  <c r="P48" i="226" s="1"/>
  <c r="P2" i="226" s="1"/>
  <c r="P97" i="226" s="1"/>
  <c r="P93" i="226" s="1"/>
  <c r="H25" i="226"/>
  <c r="F37" i="226"/>
  <c r="K37" i="226"/>
  <c r="M50" i="226"/>
  <c r="R50" i="226" s="1"/>
  <c r="F77" i="226"/>
  <c r="M49" i="226"/>
  <c r="M71" i="226" s="1"/>
  <c r="R62" i="226"/>
  <c r="L89" i="226"/>
  <c r="K25" i="226"/>
  <c r="K48" i="226" s="1"/>
  <c r="K2" i="226" s="1"/>
  <c r="K97" i="226" s="1"/>
  <c r="N25" i="226"/>
  <c r="I37" i="226"/>
  <c r="R26" i="226"/>
  <c r="Q47" i="226"/>
  <c r="R47" i="226" s="1"/>
  <c r="Q33" i="226"/>
  <c r="R33" i="226" s="1"/>
  <c r="R72" i="226"/>
  <c r="F71" i="226"/>
  <c r="R71" i="226" s="1"/>
  <c r="R42" i="226"/>
  <c r="M51" i="226"/>
  <c r="R51" i="226" s="1"/>
  <c r="R80" i="226"/>
  <c r="G77" i="226"/>
  <c r="G79" i="226" s="1"/>
  <c r="L77" i="226"/>
  <c r="Q3" i="226"/>
  <c r="R3" i="226" s="1"/>
  <c r="F25" i="226"/>
  <c r="Q25" i="226" s="1"/>
  <c r="H37" i="226"/>
  <c r="M37" i="226"/>
  <c r="G71" i="226"/>
  <c r="L71" i="226"/>
  <c r="R58" i="226"/>
  <c r="R84" i="226"/>
  <c r="J77" i="226"/>
  <c r="H77" i="226"/>
  <c r="H79" i="226" s="1"/>
  <c r="L25" i="226"/>
  <c r="L48" i="226" s="1"/>
  <c r="L2" i="226" s="1"/>
  <c r="L97" i="226" s="1"/>
  <c r="I25" i="226"/>
  <c r="N37" i="226"/>
  <c r="O37" i="226"/>
  <c r="R90" i="226"/>
  <c r="J71" i="226"/>
  <c r="Q71" i="226"/>
  <c r="Q79" i="226" s="1"/>
  <c r="Q45" i="226"/>
  <c r="R45" i="226"/>
  <c r="R27" i="225"/>
  <c r="R50" i="225"/>
  <c r="R65" i="225"/>
  <c r="R56" i="225"/>
  <c r="R51" i="225"/>
  <c r="R5" i="225"/>
  <c r="M73" i="225"/>
  <c r="F48" i="225"/>
  <c r="F2" i="225" s="1"/>
  <c r="O25" i="225"/>
  <c r="M49" i="225"/>
  <c r="M71" i="225" s="1"/>
  <c r="R31" i="225"/>
  <c r="K37" i="225"/>
  <c r="I37" i="225"/>
  <c r="D87" i="225"/>
  <c r="F87" i="225" s="1"/>
  <c r="Q17" i="225"/>
  <c r="R17" i="225" s="1"/>
  <c r="G77" i="225"/>
  <c r="F79" i="225"/>
  <c r="Q3" i="225"/>
  <c r="D48" i="225"/>
  <c r="N63" i="225"/>
  <c r="R63" i="225" s="1"/>
  <c r="Q9" i="225"/>
  <c r="R9" i="225" s="1"/>
  <c r="J71" i="225"/>
  <c r="F71" i="225"/>
  <c r="R59" i="225"/>
  <c r="P37" i="225"/>
  <c r="G37" i="225"/>
  <c r="D79" i="225"/>
  <c r="M76" i="225"/>
  <c r="R76" i="225" s="1"/>
  <c r="M90" i="225"/>
  <c r="R90" i="225" s="1"/>
  <c r="Q95" i="225"/>
  <c r="I77" i="225"/>
  <c r="I79" i="225" s="1"/>
  <c r="L77" i="225"/>
  <c r="M75" i="225"/>
  <c r="R75" i="225" s="1"/>
  <c r="P25" i="225"/>
  <c r="P48" i="225" s="1"/>
  <c r="K25" i="225"/>
  <c r="K48" i="225" s="1"/>
  <c r="K2" i="225" s="1"/>
  <c r="R42" i="225"/>
  <c r="R46" i="225"/>
  <c r="K71" i="225"/>
  <c r="K79" i="225" s="1"/>
  <c r="L71" i="225"/>
  <c r="Q55" i="225"/>
  <c r="R55" i="225" s="1"/>
  <c r="R57" i="225"/>
  <c r="J37" i="225"/>
  <c r="J48" i="225" s="1"/>
  <c r="J2" i="225" s="1"/>
  <c r="J97" i="225" s="1"/>
  <c r="J79" i="225"/>
  <c r="G25" i="225"/>
  <c r="G48" i="225" s="1"/>
  <c r="G2" i="225" s="1"/>
  <c r="G97" i="225" s="1"/>
  <c r="R3" i="225"/>
  <c r="G71" i="225"/>
  <c r="H37" i="225"/>
  <c r="Q26" i="225"/>
  <c r="R26" i="225" s="1"/>
  <c r="R30" i="225"/>
  <c r="R73" i="225"/>
  <c r="H25" i="225"/>
  <c r="L25" i="225"/>
  <c r="Q45" i="225"/>
  <c r="R45" i="225"/>
  <c r="R6" i="225"/>
  <c r="O71" i="225"/>
  <c r="P71" i="225"/>
  <c r="P79" i="225" s="1"/>
  <c r="R49" i="225"/>
  <c r="L36" i="225"/>
  <c r="L37" i="225" s="1"/>
  <c r="R7" i="225"/>
  <c r="R29" i="225"/>
  <c r="N37" i="225"/>
  <c r="N48" i="225" s="1"/>
  <c r="F37" i="225"/>
  <c r="Q37" i="225" s="1"/>
  <c r="L89" i="225"/>
  <c r="R89" i="225" s="1"/>
  <c r="R32" i="225"/>
  <c r="H77" i="225"/>
  <c r="H79" i="225" s="1"/>
  <c r="M25" i="225"/>
  <c r="I25" i="225"/>
  <c r="R44" i="225"/>
  <c r="Q47" i="225"/>
  <c r="R47" i="225" s="1"/>
  <c r="I94" i="225"/>
  <c r="K94" i="225"/>
  <c r="L94" i="225"/>
  <c r="J94" i="225"/>
  <c r="H94" i="225"/>
  <c r="G94" i="225"/>
  <c r="F94" i="225"/>
  <c r="H71" i="225"/>
  <c r="M37" i="225"/>
  <c r="O37" i="225"/>
  <c r="R3" i="224"/>
  <c r="R28" i="224"/>
  <c r="R7" i="224"/>
  <c r="R26" i="224"/>
  <c r="R54" i="224"/>
  <c r="R4" i="224"/>
  <c r="R30" i="224"/>
  <c r="R63" i="224"/>
  <c r="R9" i="224"/>
  <c r="R96" i="224"/>
  <c r="R62" i="224"/>
  <c r="R75" i="224"/>
  <c r="R17" i="224"/>
  <c r="R12" i="224"/>
  <c r="R10" i="224"/>
  <c r="R33" i="224"/>
  <c r="D79" i="224"/>
  <c r="M37" i="224"/>
  <c r="R14" i="224"/>
  <c r="M94" i="224"/>
  <c r="I25" i="224"/>
  <c r="I48" i="224" s="1"/>
  <c r="I2" i="224" s="1"/>
  <c r="I97" i="224" s="1"/>
  <c r="L91" i="224"/>
  <c r="R91" i="224" s="1"/>
  <c r="G71" i="224"/>
  <c r="H77" i="224"/>
  <c r="H79" i="224" s="1"/>
  <c r="L77" i="224"/>
  <c r="R46" i="224"/>
  <c r="N37" i="224"/>
  <c r="N71" i="224"/>
  <c r="N79" i="224" s="1"/>
  <c r="M96" i="224"/>
  <c r="Q31" i="224"/>
  <c r="R31" i="224" s="1"/>
  <c r="O12" i="224"/>
  <c r="L25" i="224"/>
  <c r="L48" i="224" s="1"/>
  <c r="L2" i="224" s="1"/>
  <c r="M75" i="224"/>
  <c r="R59" i="224"/>
  <c r="M50" i="224"/>
  <c r="R50" i="224" s="1"/>
  <c r="Q13" i="224"/>
  <c r="R13" i="224" s="1"/>
  <c r="I93" i="224"/>
  <c r="J25" i="224"/>
  <c r="D48" i="224"/>
  <c r="R29" i="224"/>
  <c r="D87" i="224"/>
  <c r="F87" i="224" s="1"/>
  <c r="F84" i="224"/>
  <c r="R84" i="224" s="1"/>
  <c r="R42" i="224"/>
  <c r="Q10" i="224"/>
  <c r="R16" i="224"/>
  <c r="K77" i="224"/>
  <c r="K79" i="224" s="1"/>
  <c r="I77" i="224"/>
  <c r="I79" i="224" s="1"/>
  <c r="R43" i="224"/>
  <c r="F37" i="224"/>
  <c r="Q37" i="224" s="1"/>
  <c r="R6" i="224"/>
  <c r="Q28" i="224"/>
  <c r="N25" i="224"/>
  <c r="K25" i="224"/>
  <c r="K48" i="224" s="1"/>
  <c r="K2" i="224" s="1"/>
  <c r="K97" i="224" s="1"/>
  <c r="K93" i="224" s="1"/>
  <c r="G25" i="224"/>
  <c r="H71" i="224"/>
  <c r="F71" i="224"/>
  <c r="Q30" i="224"/>
  <c r="R74" i="224"/>
  <c r="Q45" i="224"/>
  <c r="R45" i="224" s="1"/>
  <c r="M73" i="224"/>
  <c r="M77" i="224" s="1"/>
  <c r="J77" i="224"/>
  <c r="J79" i="224" s="1"/>
  <c r="Q9" i="224"/>
  <c r="O37" i="224"/>
  <c r="P71" i="224"/>
  <c r="P79" i="224" s="1"/>
  <c r="M53" i="224"/>
  <c r="R53" i="224" s="1"/>
  <c r="M49" i="224"/>
  <c r="M71" i="224" s="1"/>
  <c r="Q71" i="224" s="1"/>
  <c r="Q79" i="224" s="1"/>
  <c r="G37" i="224"/>
  <c r="O25" i="224"/>
  <c r="Q3" i="224"/>
  <c r="M25" i="224"/>
  <c r="M48" i="224" s="1"/>
  <c r="R44" i="224"/>
  <c r="J71" i="224"/>
  <c r="L71" i="224"/>
  <c r="L37" i="224"/>
  <c r="N63" i="224"/>
  <c r="R58" i="224"/>
  <c r="R36" i="224"/>
  <c r="I37" i="224"/>
  <c r="H37" i="224"/>
  <c r="H48" i="224" s="1"/>
  <c r="H2" i="224" s="1"/>
  <c r="H97" i="224" s="1"/>
  <c r="H93" i="224" s="1"/>
  <c r="Q55" i="224"/>
  <c r="R55" i="224" s="1"/>
  <c r="R15" i="224"/>
  <c r="K37" i="224"/>
  <c r="F77" i="224"/>
  <c r="F79" i="224" s="1"/>
  <c r="P25" i="224"/>
  <c r="F25" i="224"/>
  <c r="F48" i="224" s="1"/>
  <c r="K71" i="224"/>
  <c r="G77" i="224"/>
  <c r="G79" i="224" s="1"/>
  <c r="R47" i="224"/>
  <c r="Q47" i="224"/>
  <c r="J37" i="224"/>
  <c r="R37" i="224" s="1"/>
  <c r="P37" i="224"/>
  <c r="O71" i="224"/>
  <c r="R95" i="224"/>
  <c r="R67" i="224"/>
  <c r="R96" i="223"/>
  <c r="R16" i="223"/>
  <c r="R31" i="223"/>
  <c r="R50" i="223"/>
  <c r="R95" i="223"/>
  <c r="R66" i="223"/>
  <c r="G79" i="223"/>
  <c r="R32" i="223"/>
  <c r="R53" i="223"/>
  <c r="R9" i="223"/>
  <c r="K71" i="223"/>
  <c r="I94" i="223"/>
  <c r="H94" i="223"/>
  <c r="G94" i="223"/>
  <c r="L94" i="223"/>
  <c r="F94" i="223"/>
  <c r="K94" i="223"/>
  <c r="J94" i="223"/>
  <c r="Q95" i="223"/>
  <c r="R36" i="223"/>
  <c r="Q32" i="223"/>
  <c r="R17" i="223"/>
  <c r="D79" i="223"/>
  <c r="O77" i="223"/>
  <c r="O79" i="223" s="1"/>
  <c r="F25" i="223"/>
  <c r="F48" i="223" s="1"/>
  <c r="F2" i="223" s="1"/>
  <c r="N25" i="223"/>
  <c r="N48" i="223" s="1"/>
  <c r="K25" i="223"/>
  <c r="K48" i="223" s="1"/>
  <c r="K77" i="223"/>
  <c r="Q57" i="223"/>
  <c r="R57" i="223" s="1"/>
  <c r="Q29" i="223"/>
  <c r="R29" i="223" s="1"/>
  <c r="R59" i="223"/>
  <c r="Q55" i="223"/>
  <c r="R55" i="223" s="1"/>
  <c r="M77" i="223"/>
  <c r="F71" i="223"/>
  <c r="I79" i="223"/>
  <c r="Q6" i="223"/>
  <c r="R6" i="223" s="1"/>
  <c r="Q56" i="223"/>
  <c r="R56" i="223" s="1"/>
  <c r="M96" i="223"/>
  <c r="N71" i="223"/>
  <c r="N79" i="223" s="1"/>
  <c r="Q16" i="223"/>
  <c r="R8" i="223"/>
  <c r="R3" i="223"/>
  <c r="O25" i="223"/>
  <c r="O48" i="223" s="1"/>
  <c r="O2" i="223" s="1"/>
  <c r="O97" i="223" s="1"/>
  <c r="O93" i="223" s="1"/>
  <c r="R14" i="223"/>
  <c r="R90" i="223"/>
  <c r="R28" i="223"/>
  <c r="M50" i="223"/>
  <c r="M71" i="223" s="1"/>
  <c r="L25" i="223"/>
  <c r="L48" i="223" s="1"/>
  <c r="L2" i="223" s="1"/>
  <c r="R91" i="223"/>
  <c r="G37" i="223"/>
  <c r="F37" i="223"/>
  <c r="R37" i="223" s="1"/>
  <c r="O71" i="223"/>
  <c r="G25" i="223"/>
  <c r="G48" i="223" s="1"/>
  <c r="G2" i="223" s="1"/>
  <c r="G97" i="223" s="1"/>
  <c r="J25" i="223"/>
  <c r="J48" i="223" s="1"/>
  <c r="J2" i="223" s="1"/>
  <c r="J97" i="223" s="1"/>
  <c r="Q37" i="223"/>
  <c r="Q31" i="223"/>
  <c r="R84" i="223"/>
  <c r="J79" i="223"/>
  <c r="M25" i="223"/>
  <c r="M48" i="223" s="1"/>
  <c r="P25" i="223"/>
  <c r="P48" i="223" s="1"/>
  <c r="Q45" i="223"/>
  <c r="R45" i="223" s="1"/>
  <c r="R47" i="223"/>
  <c r="Q47" i="223"/>
  <c r="Q33" i="223"/>
  <c r="R33" i="223" s="1"/>
  <c r="F84" i="223"/>
  <c r="I25" i="223"/>
  <c r="I48" i="223" s="1"/>
  <c r="I2" i="223" s="1"/>
  <c r="L79" i="223"/>
  <c r="R44" i="223"/>
  <c r="L92" i="223"/>
  <c r="R92" i="223" s="1"/>
  <c r="F77" i="223"/>
  <c r="F79" i="223" s="1"/>
  <c r="P71" i="223"/>
  <c r="P79" i="223" s="1"/>
  <c r="H79" i="223"/>
  <c r="H25" i="223"/>
  <c r="H48" i="223" s="1"/>
  <c r="H2" i="223" s="1"/>
  <c r="H97" i="223" s="1"/>
  <c r="D48" i="223"/>
  <c r="D87" i="223"/>
  <c r="F87" i="223" s="1"/>
  <c r="R43" i="223"/>
  <c r="R49" i="223"/>
  <c r="R80" i="223"/>
  <c r="R75" i="222"/>
  <c r="Q25" i="222"/>
  <c r="R25" i="222" s="1"/>
  <c r="I48" i="222"/>
  <c r="I2" i="222" s="1"/>
  <c r="I97" i="222" s="1"/>
  <c r="R67" i="222"/>
  <c r="G79" i="222"/>
  <c r="R55" i="222"/>
  <c r="R59" i="222"/>
  <c r="R95" i="222"/>
  <c r="R27" i="222"/>
  <c r="R50" i="222"/>
  <c r="H79" i="222"/>
  <c r="R5" i="222"/>
  <c r="J79" i="222"/>
  <c r="P48" i="222"/>
  <c r="H71" i="222"/>
  <c r="L37" i="222"/>
  <c r="L48" i="222"/>
  <c r="L2" i="222" s="1"/>
  <c r="Q4" i="222"/>
  <c r="J37" i="222"/>
  <c r="J48" i="222" s="1"/>
  <c r="J2" i="222" s="1"/>
  <c r="J97" i="222" s="1"/>
  <c r="R54" i="222"/>
  <c r="R8" i="222"/>
  <c r="Q33" i="222"/>
  <c r="R33" i="222" s="1"/>
  <c r="M77" i="222"/>
  <c r="K71" i="222"/>
  <c r="K79" i="222"/>
  <c r="R84" i="222"/>
  <c r="Q45" i="222"/>
  <c r="R45" i="222" s="1"/>
  <c r="I37" i="222"/>
  <c r="R28" i="222"/>
  <c r="R44" i="222"/>
  <c r="M53" i="222"/>
  <c r="M71" i="222" s="1"/>
  <c r="M2" i="222" s="1"/>
  <c r="Q59" i="222"/>
  <c r="M52" i="222"/>
  <c r="R52" i="222" s="1"/>
  <c r="Q58" i="222"/>
  <c r="R58" i="222" s="1"/>
  <c r="F84" i="222"/>
  <c r="N37" i="222"/>
  <c r="N48" i="222" s="1"/>
  <c r="N2" i="222" s="1"/>
  <c r="N97" i="222" s="1"/>
  <c r="N93" i="222" s="1"/>
  <c r="K37" i="222"/>
  <c r="K48" i="222" s="1"/>
  <c r="K2" i="222" s="1"/>
  <c r="K97" i="222" s="1"/>
  <c r="Q47" i="222"/>
  <c r="R47" i="222"/>
  <c r="O71" i="222"/>
  <c r="P71" i="222"/>
  <c r="P79" i="222" s="1"/>
  <c r="Q16" i="222"/>
  <c r="R16" i="222" s="1"/>
  <c r="K94" i="222"/>
  <c r="G94" i="222"/>
  <c r="I94" i="222"/>
  <c r="H94" i="222"/>
  <c r="F94" i="222"/>
  <c r="J94" i="222"/>
  <c r="L94" i="222"/>
  <c r="Q95" i="222"/>
  <c r="R7" i="222"/>
  <c r="R49" i="222"/>
  <c r="J71" i="222"/>
  <c r="G37" i="222"/>
  <c r="G48" i="222" s="1"/>
  <c r="G2" i="222" s="1"/>
  <c r="G97" i="222" s="1"/>
  <c r="M75" i="222"/>
  <c r="D79" i="222"/>
  <c r="R4" i="222"/>
  <c r="Q26" i="222"/>
  <c r="F37" i="222"/>
  <c r="R37" i="222" s="1"/>
  <c r="N78" i="222"/>
  <c r="R78" i="222" s="1"/>
  <c r="I71" i="222"/>
  <c r="F71" i="222"/>
  <c r="Q71" i="222" s="1"/>
  <c r="Q79" i="222" s="1"/>
  <c r="Q56" i="222"/>
  <c r="R56" i="222" s="1"/>
  <c r="Q37" i="222"/>
  <c r="P37" i="222"/>
  <c r="D87" i="222"/>
  <c r="F87" i="222" s="1"/>
  <c r="R46" i="222"/>
  <c r="N71" i="222"/>
  <c r="N79" i="222" s="1"/>
  <c r="R91" i="219"/>
  <c r="G71" i="222"/>
  <c r="L71" i="222"/>
  <c r="L79" i="222" s="1"/>
  <c r="L92" i="222"/>
  <c r="R92" i="222" s="1"/>
  <c r="F77" i="222"/>
  <c r="F79" i="222" s="1"/>
  <c r="M90" i="222"/>
  <c r="R90" i="222" s="1"/>
  <c r="I79" i="222"/>
  <c r="R26" i="222"/>
  <c r="H37" i="222"/>
  <c r="H48" i="222" s="1"/>
  <c r="H2" i="222" s="1"/>
  <c r="H97" i="222" s="1"/>
  <c r="R89" i="222"/>
  <c r="R43" i="222"/>
  <c r="M77" i="221"/>
  <c r="M79" i="221" s="1"/>
  <c r="R58" i="221"/>
  <c r="R33" i="221"/>
  <c r="R12" i="221"/>
  <c r="R57" i="221"/>
  <c r="R73" i="221"/>
  <c r="R7" i="221"/>
  <c r="R4" i="221"/>
  <c r="R6" i="221"/>
  <c r="H79" i="221"/>
  <c r="Q59" i="221"/>
  <c r="R59" i="221" s="1"/>
  <c r="R65" i="221"/>
  <c r="R76" i="221"/>
  <c r="L37" i="221"/>
  <c r="Q58" i="221"/>
  <c r="R53" i="221"/>
  <c r="R9" i="221"/>
  <c r="R13" i="221"/>
  <c r="Q55" i="221"/>
  <c r="R55" i="221" s="1"/>
  <c r="P37" i="221"/>
  <c r="M37" i="221"/>
  <c r="I77" i="221"/>
  <c r="I79" i="221" s="1"/>
  <c r="R90" i="221"/>
  <c r="Q54" i="221"/>
  <c r="R54" i="221" s="1"/>
  <c r="P71" i="221"/>
  <c r="P79" i="221" s="1"/>
  <c r="P25" i="221"/>
  <c r="P48" i="221" s="1"/>
  <c r="R96" i="221"/>
  <c r="R42" i="221"/>
  <c r="G71" i="221"/>
  <c r="F71" i="221"/>
  <c r="R71" i="221" s="1"/>
  <c r="R31" i="221"/>
  <c r="J25" i="221"/>
  <c r="M95" i="221"/>
  <c r="G95" i="221"/>
  <c r="Q95" i="221" s="1"/>
  <c r="P95" i="221"/>
  <c r="I95" i="221"/>
  <c r="O95" i="221"/>
  <c r="H95" i="221"/>
  <c r="K95" i="221"/>
  <c r="N95" i="221"/>
  <c r="L95" i="221"/>
  <c r="F95" i="221"/>
  <c r="R95" i="221" s="1"/>
  <c r="J95" i="221"/>
  <c r="R62" i="221"/>
  <c r="G37" i="221"/>
  <c r="Q32" i="221"/>
  <c r="R32" i="221" s="1"/>
  <c r="I37" i="221"/>
  <c r="L77" i="221"/>
  <c r="L79" i="221" s="1"/>
  <c r="H25" i="221"/>
  <c r="G25" i="221"/>
  <c r="G48" i="221" s="1"/>
  <c r="G2" i="221" s="1"/>
  <c r="R16" i="221"/>
  <c r="I71" i="221"/>
  <c r="L71" i="221"/>
  <c r="F79" i="221"/>
  <c r="G77" i="221"/>
  <c r="G79" i="221" s="1"/>
  <c r="I25" i="221"/>
  <c r="I48" i="221" s="1"/>
  <c r="H71" i="221"/>
  <c r="R27" i="221"/>
  <c r="K37" i="221"/>
  <c r="F37" i="221"/>
  <c r="K77" i="221"/>
  <c r="K79" i="221" s="1"/>
  <c r="R46" i="221"/>
  <c r="L89" i="221"/>
  <c r="R89" i="221" s="1"/>
  <c r="R70" i="221"/>
  <c r="L25" i="221"/>
  <c r="L48" i="221" s="1"/>
  <c r="N25" i="221"/>
  <c r="Q45" i="221"/>
  <c r="R45" i="221" s="1"/>
  <c r="K71" i="221"/>
  <c r="Q71" i="221"/>
  <c r="Q79" i="221" s="1"/>
  <c r="J37" i="221"/>
  <c r="D48" i="221"/>
  <c r="Q7" i="221"/>
  <c r="R36" i="221"/>
  <c r="K94" i="221"/>
  <c r="L94" i="221"/>
  <c r="J94" i="221"/>
  <c r="G94" i="221"/>
  <c r="I94" i="221"/>
  <c r="H94" i="221"/>
  <c r="F94" i="221"/>
  <c r="M94" i="221" s="1"/>
  <c r="R84" i="221"/>
  <c r="R72" i="221"/>
  <c r="N37" i="221"/>
  <c r="Q26" i="221"/>
  <c r="R26" i="221" s="1"/>
  <c r="Q56" i="221"/>
  <c r="R56" i="221" s="1"/>
  <c r="F25" i="221"/>
  <c r="F48" i="221" s="1"/>
  <c r="F2" i="221" s="1"/>
  <c r="K25" i="221"/>
  <c r="K48" i="221" s="1"/>
  <c r="M49" i="221"/>
  <c r="M71" i="221" s="1"/>
  <c r="O37" i="221"/>
  <c r="Q47" i="221"/>
  <c r="R47" i="221" s="1"/>
  <c r="R80" i="221"/>
  <c r="D79" i="221"/>
  <c r="H37" i="221"/>
  <c r="R67" i="221"/>
  <c r="J77" i="221"/>
  <c r="J79" i="221" s="1"/>
  <c r="D87" i="221"/>
  <c r="F87" i="221" s="1"/>
  <c r="N71" i="221"/>
  <c r="N79" i="221" s="1"/>
  <c r="O71" i="221"/>
  <c r="O25" i="221"/>
  <c r="O48" i="221" s="1"/>
  <c r="M25" i="221"/>
  <c r="M48" i="221" s="1"/>
  <c r="Q3" i="221"/>
  <c r="R3" i="221" s="1"/>
  <c r="R44" i="221"/>
  <c r="J71" i="221"/>
  <c r="O48" i="220"/>
  <c r="J79" i="220"/>
  <c r="R30" i="220"/>
  <c r="R12" i="220"/>
  <c r="R13" i="220"/>
  <c r="K79" i="220"/>
  <c r="N48" i="220"/>
  <c r="N2" i="220" s="1"/>
  <c r="N97" i="220" s="1"/>
  <c r="N93" i="220" s="1"/>
  <c r="L25" i="220"/>
  <c r="R65" i="220"/>
  <c r="R74" i="220"/>
  <c r="R96" i="220"/>
  <c r="L37" i="220"/>
  <c r="Q57" i="220"/>
  <c r="R57" i="220" s="1"/>
  <c r="Q58" i="220"/>
  <c r="R58" i="220" s="1"/>
  <c r="D79" i="220"/>
  <c r="O71" i="220"/>
  <c r="Q14" i="220"/>
  <c r="R14" i="220" s="1"/>
  <c r="R80" i="220"/>
  <c r="K37" i="220"/>
  <c r="K48" i="220" s="1"/>
  <c r="K2" i="220" s="1"/>
  <c r="K97" i="220" s="1"/>
  <c r="O37" i="220"/>
  <c r="Q56" i="220"/>
  <c r="R56" i="220" s="1"/>
  <c r="R32" i="220"/>
  <c r="R8" i="220"/>
  <c r="D48" i="220"/>
  <c r="M65" i="220"/>
  <c r="M71" i="220" s="1"/>
  <c r="R95" i="220"/>
  <c r="P48" i="220"/>
  <c r="P2" i="220" s="1"/>
  <c r="P97" i="220" s="1"/>
  <c r="P93" i="220" s="1"/>
  <c r="R27" i="220"/>
  <c r="R7" i="220"/>
  <c r="M74" i="220"/>
  <c r="M77" i="220" s="1"/>
  <c r="R44" i="220"/>
  <c r="Q30" i="220"/>
  <c r="Q33" i="220"/>
  <c r="R33" i="220" s="1"/>
  <c r="R72" i="220"/>
  <c r="R54" i="220"/>
  <c r="M37" i="220"/>
  <c r="M48" i="220" s="1"/>
  <c r="M2" i="220" s="1"/>
  <c r="I37" i="220"/>
  <c r="I48" i="220" s="1"/>
  <c r="I2" i="220" s="1"/>
  <c r="I97" i="220" s="1"/>
  <c r="F71" i="220"/>
  <c r="R43" i="220"/>
  <c r="G77" i="220"/>
  <c r="G79" i="220" s="1"/>
  <c r="Q4" i="220"/>
  <c r="R4" i="220" s="1"/>
  <c r="R91" i="220"/>
  <c r="Q59" i="220"/>
  <c r="R59" i="220" s="1"/>
  <c r="F79" i="220"/>
  <c r="P71" i="220"/>
  <c r="P79" i="220" s="1"/>
  <c r="F37" i="220"/>
  <c r="P37" i="220"/>
  <c r="Q55" i="220"/>
  <c r="R55" i="220" s="1"/>
  <c r="Q31" i="220"/>
  <c r="R31" i="220" s="1"/>
  <c r="G48" i="220"/>
  <c r="G37" i="220"/>
  <c r="R42" i="220"/>
  <c r="R46" i="220"/>
  <c r="L89" i="220"/>
  <c r="R89" i="220" s="1"/>
  <c r="M96" i="220"/>
  <c r="F25" i="220"/>
  <c r="F48" i="220" s="1"/>
  <c r="F2" i="220" s="1"/>
  <c r="N37" i="220"/>
  <c r="M90" i="220"/>
  <c r="R90" i="220" s="1"/>
  <c r="D87" i="220"/>
  <c r="F87" i="220" s="1"/>
  <c r="H37" i="220"/>
  <c r="H48" i="220" s="1"/>
  <c r="H2" i="220" s="1"/>
  <c r="H97" i="220" s="1"/>
  <c r="Q45" i="220"/>
  <c r="R45" i="220" s="1"/>
  <c r="Q47" i="220"/>
  <c r="R47" i="220" s="1"/>
  <c r="R84" i="220"/>
  <c r="J37" i="220"/>
  <c r="R26" i="220"/>
  <c r="J25" i="220"/>
  <c r="I94" i="220"/>
  <c r="H94" i="220"/>
  <c r="G94" i="220"/>
  <c r="L94" i="220"/>
  <c r="F94" i="220"/>
  <c r="K94" i="220"/>
  <c r="J94" i="220"/>
  <c r="K71" i="220"/>
  <c r="H97" i="219"/>
  <c r="R51" i="219"/>
  <c r="K97" i="219"/>
  <c r="R96" i="219"/>
  <c r="I79" i="219"/>
  <c r="R59" i="219"/>
  <c r="J79" i="219"/>
  <c r="R31" i="219"/>
  <c r="R95" i="219"/>
  <c r="R63" i="219"/>
  <c r="G48" i="219"/>
  <c r="G2" i="219" s="1"/>
  <c r="K79" i="219"/>
  <c r="R58" i="219"/>
  <c r="R74" i="219"/>
  <c r="I48" i="219"/>
  <c r="I2" i="219" s="1"/>
  <c r="L25" i="219"/>
  <c r="L48" i="219" s="1"/>
  <c r="F25" i="219"/>
  <c r="Q55" i="219"/>
  <c r="R55" i="219" s="1"/>
  <c r="L70" i="219"/>
  <c r="R70" i="219" s="1"/>
  <c r="O71" i="219"/>
  <c r="J37" i="219"/>
  <c r="R75" i="219"/>
  <c r="N63" i="219"/>
  <c r="F84" i="219"/>
  <c r="P25" i="219"/>
  <c r="P48" i="219" s="1"/>
  <c r="P2" i="219" s="1"/>
  <c r="P97" i="219" s="1"/>
  <c r="P93" i="219" s="1"/>
  <c r="Q4" i="219"/>
  <c r="R4" i="219" s="1"/>
  <c r="M96" i="219"/>
  <c r="M74" i="219"/>
  <c r="M77" i="219" s="1"/>
  <c r="R8" i="219"/>
  <c r="R54" i="219"/>
  <c r="Q31" i="219"/>
  <c r="R32" i="219"/>
  <c r="N71" i="219"/>
  <c r="N79" i="219" s="1"/>
  <c r="R90" i="219"/>
  <c r="P71" i="219"/>
  <c r="P79" i="219" s="1"/>
  <c r="I94" i="219"/>
  <c r="H94" i="219"/>
  <c r="G94" i="219"/>
  <c r="M94" i="219" s="1"/>
  <c r="L94" i="219"/>
  <c r="F94" i="219"/>
  <c r="R94" i="219" s="1"/>
  <c r="K94" i="219"/>
  <c r="J94" i="219"/>
  <c r="F77" i="219"/>
  <c r="F79" i="219" s="1"/>
  <c r="R44" i="219"/>
  <c r="R42" i="219"/>
  <c r="R46" i="219"/>
  <c r="L89" i="219"/>
  <c r="R89" i="219" s="1"/>
  <c r="R84" i="219"/>
  <c r="F37" i="219"/>
  <c r="R65" i="219"/>
  <c r="D79" i="219"/>
  <c r="D48" i="219"/>
  <c r="Q45" i="219"/>
  <c r="R45" i="219" s="1"/>
  <c r="Q47" i="219"/>
  <c r="R47" i="219" s="1"/>
  <c r="M71" i="219"/>
  <c r="M2" i="219" s="1"/>
  <c r="M97" i="219" s="1"/>
  <c r="R72" i="219"/>
  <c r="J25" i="219"/>
  <c r="D87" i="219"/>
  <c r="F87" i="219" s="1"/>
  <c r="R13" i="218"/>
  <c r="R7" i="218"/>
  <c r="R17" i="218"/>
  <c r="R33" i="218"/>
  <c r="R74" i="218"/>
  <c r="R36" i="218"/>
  <c r="R51" i="218"/>
  <c r="R12" i="218"/>
  <c r="M77" i="218"/>
  <c r="R4" i="218"/>
  <c r="R70" i="218"/>
  <c r="R32" i="218"/>
  <c r="Q5" i="218"/>
  <c r="R5" i="218" s="1"/>
  <c r="R50" i="218"/>
  <c r="Q57" i="218"/>
  <c r="R57" i="218" s="1"/>
  <c r="H25" i="218"/>
  <c r="H48" i="218" s="1"/>
  <c r="D48" i="218"/>
  <c r="G25" i="218"/>
  <c r="G48" i="218" s="1"/>
  <c r="G2" i="218" s="1"/>
  <c r="G97" i="218" s="1"/>
  <c r="G93" i="218" s="1"/>
  <c r="J37" i="218"/>
  <c r="N37" i="218"/>
  <c r="P71" i="218"/>
  <c r="P79" i="218" s="1"/>
  <c r="Q28" i="218"/>
  <c r="R28" i="218" s="1"/>
  <c r="R6" i="218"/>
  <c r="H77" i="218"/>
  <c r="H79" i="218" s="1"/>
  <c r="Q9" i="218"/>
  <c r="R9" i="218" s="1"/>
  <c r="I71" i="218"/>
  <c r="R44" i="218"/>
  <c r="R75" i="218"/>
  <c r="R59" i="218"/>
  <c r="N25" i="218"/>
  <c r="N48" i="218" s="1"/>
  <c r="K25" i="218"/>
  <c r="M25" i="218"/>
  <c r="M48" i="218" s="1"/>
  <c r="M2" i="218" s="1"/>
  <c r="Q26" i="218"/>
  <c r="L91" i="218"/>
  <c r="R91" i="218" s="1"/>
  <c r="R76" i="218"/>
  <c r="R53" i="218"/>
  <c r="Q55" i="218"/>
  <c r="R55" i="218" s="1"/>
  <c r="L70" i="218"/>
  <c r="L71" i="218" s="1"/>
  <c r="K77" i="218"/>
  <c r="R73" i="218"/>
  <c r="J71" i="218"/>
  <c r="Q7" i="218"/>
  <c r="I25" i="218"/>
  <c r="Q3" i="218"/>
  <c r="R3" i="218" s="1"/>
  <c r="K37" i="218"/>
  <c r="Q10" i="218"/>
  <c r="R10" i="218" s="1"/>
  <c r="I77" i="218"/>
  <c r="I79" i="218" s="1"/>
  <c r="G71" i="218"/>
  <c r="R46" i="218"/>
  <c r="L89" i="218"/>
  <c r="R89" i="218" s="1"/>
  <c r="O25" i="218"/>
  <c r="F25" i="218"/>
  <c r="O37" i="218"/>
  <c r="R26" i="218"/>
  <c r="K95" i="218"/>
  <c r="P95" i="218"/>
  <c r="J95" i="218"/>
  <c r="O95" i="218"/>
  <c r="I95" i="218"/>
  <c r="N95" i="218"/>
  <c r="H95" i="218"/>
  <c r="M95" i="218"/>
  <c r="G95" i="218"/>
  <c r="L95" i="218"/>
  <c r="F95" i="218"/>
  <c r="Q95" i="218" s="1"/>
  <c r="L36" i="218"/>
  <c r="L37" i="218" s="1"/>
  <c r="F77" i="218"/>
  <c r="F79" i="218" s="1"/>
  <c r="N71" i="218"/>
  <c r="N79" i="218" s="1"/>
  <c r="G37" i="218"/>
  <c r="Q37" i="218" s="1"/>
  <c r="R27" i="218"/>
  <c r="R90" i="218"/>
  <c r="L77" i="218"/>
  <c r="J77" i="218"/>
  <c r="Q31" i="218"/>
  <c r="R31" i="218" s="1"/>
  <c r="L15" i="218"/>
  <c r="R15" i="218" s="1"/>
  <c r="M49" i="218"/>
  <c r="M71" i="218" s="1"/>
  <c r="R94" i="218"/>
  <c r="R84" i="218"/>
  <c r="Q45" i="218"/>
  <c r="R45" i="218" s="1"/>
  <c r="R47" i="218"/>
  <c r="Q47" i="218"/>
  <c r="J25" i="218"/>
  <c r="J48" i="218" s="1"/>
  <c r="I37" i="218"/>
  <c r="M37" i="218"/>
  <c r="D79" i="218"/>
  <c r="O71" i="218"/>
  <c r="G77" i="218"/>
  <c r="G79" i="218" s="1"/>
  <c r="K71" i="218"/>
  <c r="H71" i="218"/>
  <c r="F84" i="218"/>
  <c r="D87" i="218"/>
  <c r="F87" i="218" s="1"/>
  <c r="P25" i="218"/>
  <c r="P37" i="218"/>
  <c r="F37" i="218"/>
  <c r="R72" i="218"/>
  <c r="F71" i="218"/>
  <c r="N48" i="217"/>
  <c r="H48" i="217"/>
  <c r="R56" i="217"/>
  <c r="I2" i="217"/>
  <c r="I97" i="217" s="1"/>
  <c r="I93" i="217" s="1"/>
  <c r="G48" i="217"/>
  <c r="M48" i="217"/>
  <c r="F48" i="217"/>
  <c r="Q25" i="217"/>
  <c r="R25" i="217" s="1"/>
  <c r="Q45" i="217"/>
  <c r="R45" i="217" s="1"/>
  <c r="G77" i="217"/>
  <c r="G79" i="217" s="1"/>
  <c r="R29" i="217"/>
  <c r="R95" i="217"/>
  <c r="L71" i="217"/>
  <c r="L2" i="217" s="1"/>
  <c r="M94" i="217"/>
  <c r="R94" i="217" s="1"/>
  <c r="R59" i="217"/>
  <c r="N37" i="217"/>
  <c r="D87" i="217"/>
  <c r="F87" i="217" s="1"/>
  <c r="I77" i="217"/>
  <c r="I79" i="217" s="1"/>
  <c r="M52" i="217"/>
  <c r="R52" i="217" s="1"/>
  <c r="G71" i="217"/>
  <c r="K71" i="217"/>
  <c r="R17" i="217"/>
  <c r="F77" i="217"/>
  <c r="N78" i="217"/>
  <c r="R78" i="217" s="1"/>
  <c r="M96" i="217"/>
  <c r="R96" i="217" s="1"/>
  <c r="F37" i="217"/>
  <c r="R26" i="217"/>
  <c r="Q47" i="217"/>
  <c r="R47" i="217" s="1"/>
  <c r="K79" i="217"/>
  <c r="R65" i="217"/>
  <c r="Q95" i="217"/>
  <c r="I71" i="217"/>
  <c r="D48" i="217"/>
  <c r="R62" i="217"/>
  <c r="R54" i="217"/>
  <c r="O37" i="217"/>
  <c r="O48" i="217" s="1"/>
  <c r="J37" i="217"/>
  <c r="J48" i="217" s="1"/>
  <c r="J2" i="217" s="1"/>
  <c r="J97" i="217" s="1"/>
  <c r="J93" i="217" s="1"/>
  <c r="L89" i="217"/>
  <c r="R89" i="217" s="1"/>
  <c r="H71" i="217"/>
  <c r="R15" i="217"/>
  <c r="D79" i="217"/>
  <c r="P71" i="217"/>
  <c r="P79" i="217" s="1"/>
  <c r="H37" i="217"/>
  <c r="Q26" i="217"/>
  <c r="M74" i="217"/>
  <c r="R74" i="217" s="1"/>
  <c r="J77" i="217"/>
  <c r="L77" i="217"/>
  <c r="L79" i="217" s="1"/>
  <c r="F71" i="217"/>
  <c r="R49" i="217"/>
  <c r="N63" i="217"/>
  <c r="N71" i="217" s="1"/>
  <c r="N79" i="217" s="1"/>
  <c r="M90" i="217"/>
  <c r="K37" i="217"/>
  <c r="K48" i="217" s="1"/>
  <c r="K2" i="217" s="1"/>
  <c r="K97" i="217" s="1"/>
  <c r="K93" i="217" s="1"/>
  <c r="P37" i="217"/>
  <c r="P48" i="217" s="1"/>
  <c r="P2" i="217" s="1"/>
  <c r="P97" i="217" s="1"/>
  <c r="P93" i="217" s="1"/>
  <c r="M73" i="217"/>
  <c r="M77" i="217" s="1"/>
  <c r="H77" i="217"/>
  <c r="J71" i="217"/>
  <c r="F84" i="217"/>
  <c r="R84" i="217" s="1"/>
  <c r="O71" i="217"/>
  <c r="R37" i="217"/>
  <c r="Q37" i="217"/>
  <c r="M37" i="217"/>
  <c r="R29" i="216"/>
  <c r="R62" i="216"/>
  <c r="R52" i="216"/>
  <c r="R12" i="216"/>
  <c r="R56" i="216"/>
  <c r="R58" i="216"/>
  <c r="R67" i="216"/>
  <c r="R59" i="216"/>
  <c r="R13" i="216"/>
  <c r="R33" i="216"/>
  <c r="R75" i="216"/>
  <c r="R7" i="216"/>
  <c r="R54" i="216"/>
  <c r="R30" i="216"/>
  <c r="R73" i="216"/>
  <c r="R55" i="216"/>
  <c r="R36" i="216"/>
  <c r="I94" i="216"/>
  <c r="H94" i="216"/>
  <c r="G94" i="216"/>
  <c r="M94" i="216" s="1"/>
  <c r="L94" i="216"/>
  <c r="F94" i="216"/>
  <c r="K94" i="216"/>
  <c r="J94" i="216"/>
  <c r="Q9" i="216"/>
  <c r="R9" i="216" s="1"/>
  <c r="M74" i="216"/>
  <c r="R74" i="216" s="1"/>
  <c r="R65" i="216"/>
  <c r="M73" i="216"/>
  <c r="R53" i="216"/>
  <c r="Q10" i="216"/>
  <c r="R10" i="216" s="1"/>
  <c r="R43" i="216"/>
  <c r="J37" i="216"/>
  <c r="P37" i="216"/>
  <c r="L36" i="216"/>
  <c r="O12" i="216"/>
  <c r="R51" i="216"/>
  <c r="L37" i="216"/>
  <c r="F71" i="216"/>
  <c r="F77" i="216"/>
  <c r="N71" i="216"/>
  <c r="N79" i="216" s="1"/>
  <c r="M66" i="216"/>
  <c r="R66" i="216" s="1"/>
  <c r="Q95" i="216"/>
  <c r="R95" i="216" s="1"/>
  <c r="D48" i="216"/>
  <c r="O25" i="216"/>
  <c r="O48" i="216" s="1"/>
  <c r="Q59" i="216"/>
  <c r="H77" i="216"/>
  <c r="R8" i="216"/>
  <c r="Q55" i="216"/>
  <c r="R31" i="216"/>
  <c r="Q26" i="216"/>
  <c r="F37" i="216"/>
  <c r="R42" i="216"/>
  <c r="R46" i="216"/>
  <c r="R57" i="216"/>
  <c r="L89" i="216"/>
  <c r="R27" i="216"/>
  <c r="L71" i="216"/>
  <c r="I71" i="216"/>
  <c r="D79" i="216"/>
  <c r="O71" i="216"/>
  <c r="N25" i="216"/>
  <c r="K25" i="216"/>
  <c r="G25" i="216"/>
  <c r="G48" i="216" s="1"/>
  <c r="G2" i="216" s="1"/>
  <c r="L15" i="216"/>
  <c r="R15" i="216" s="1"/>
  <c r="H71" i="216"/>
  <c r="R91" i="216"/>
  <c r="K77" i="216"/>
  <c r="F84" i="216"/>
  <c r="R84" i="216" s="1"/>
  <c r="I37" i="216"/>
  <c r="Q37" i="216" s="1"/>
  <c r="N37" i="216"/>
  <c r="Q45" i="216"/>
  <c r="R45" i="216" s="1"/>
  <c r="Q47" i="216"/>
  <c r="R47" i="216" s="1"/>
  <c r="R89" i="216"/>
  <c r="G37" i="216"/>
  <c r="J71" i="216"/>
  <c r="R72" i="216"/>
  <c r="H25" i="216"/>
  <c r="M25" i="216"/>
  <c r="M48" i="216" s="1"/>
  <c r="R90" i="216"/>
  <c r="M76" i="216"/>
  <c r="R76" i="216" s="1"/>
  <c r="K71" i="216"/>
  <c r="P25" i="216"/>
  <c r="P48" i="216" s="1"/>
  <c r="P2" i="216" s="1"/>
  <c r="P97" i="216" s="1"/>
  <c r="P93" i="216" s="1"/>
  <c r="L24" i="216"/>
  <c r="R24" i="216" s="1"/>
  <c r="I77" i="216"/>
  <c r="I79" i="216" s="1"/>
  <c r="K37" i="216"/>
  <c r="D87" i="216"/>
  <c r="F87" i="216" s="1"/>
  <c r="G71" i="216"/>
  <c r="G79" i="216" s="1"/>
  <c r="P71" i="216"/>
  <c r="P79" i="216" s="1"/>
  <c r="I25" i="216"/>
  <c r="F25" i="216"/>
  <c r="F48" i="216" s="1"/>
  <c r="F2" i="216" s="1"/>
  <c r="R3" i="216"/>
  <c r="L77" i="216"/>
  <c r="L79" i="216" s="1"/>
  <c r="J77" i="216"/>
  <c r="H37" i="216"/>
  <c r="R26" i="216"/>
  <c r="M49" i="216"/>
  <c r="M71" i="216" s="1"/>
  <c r="J25" i="216"/>
  <c r="O48" i="214"/>
  <c r="L48" i="214"/>
  <c r="R17" i="214"/>
  <c r="R5" i="214"/>
  <c r="R32" i="214"/>
  <c r="R65" i="214"/>
  <c r="M71" i="214"/>
  <c r="G48" i="214"/>
  <c r="R14" i="214"/>
  <c r="R95" i="214"/>
  <c r="H48" i="214"/>
  <c r="R55" i="214"/>
  <c r="I94" i="214"/>
  <c r="H94" i="214"/>
  <c r="G94" i="214"/>
  <c r="L94" i="214"/>
  <c r="F94" i="214"/>
  <c r="M94" i="214" s="1"/>
  <c r="K94" i="214"/>
  <c r="J94" i="214"/>
  <c r="M73" i="214"/>
  <c r="J48" i="214"/>
  <c r="M50" i="214"/>
  <c r="R50" i="214" s="1"/>
  <c r="R31" i="214"/>
  <c r="Q8" i="214"/>
  <c r="R8" i="214" s="1"/>
  <c r="R70" i="214"/>
  <c r="L71" i="214"/>
  <c r="H71" i="214"/>
  <c r="M75" i="214"/>
  <c r="R75" i="214" s="1"/>
  <c r="H77" i="214"/>
  <c r="H79" i="214" s="1"/>
  <c r="R91" i="214"/>
  <c r="L37" i="214"/>
  <c r="K25" i="214"/>
  <c r="I25" i="214"/>
  <c r="I48" i="214" s="1"/>
  <c r="M74" i="214"/>
  <c r="R74" i="214" s="1"/>
  <c r="R81" i="214"/>
  <c r="R58" i="214"/>
  <c r="R11" i="214"/>
  <c r="D87" i="214"/>
  <c r="F87" i="214" s="1"/>
  <c r="K71" i="214"/>
  <c r="K79" i="214" s="1"/>
  <c r="R49" i="214"/>
  <c r="R16" i="214"/>
  <c r="R28" i="214"/>
  <c r="N48" i="214"/>
  <c r="F71" i="214"/>
  <c r="F2" i="214" s="1"/>
  <c r="I71" i="214"/>
  <c r="L77" i="214"/>
  <c r="L79" i="214" s="1"/>
  <c r="I77" i="214"/>
  <c r="I79" i="214" s="1"/>
  <c r="R46" i="214"/>
  <c r="F77" i="214"/>
  <c r="F79" i="214" s="1"/>
  <c r="O71" i="214"/>
  <c r="N71" i="214"/>
  <c r="N79" i="214" s="1"/>
  <c r="Q17" i="214"/>
  <c r="J71" i="214"/>
  <c r="R67" i="214"/>
  <c r="J77" i="214"/>
  <c r="K37" i="214"/>
  <c r="R84" i="214"/>
  <c r="Q45" i="214"/>
  <c r="R45" i="214" s="1"/>
  <c r="R47" i="214"/>
  <c r="Q47" i="214"/>
  <c r="D79" i="214"/>
  <c r="P71" i="214"/>
  <c r="P79" i="214" s="1"/>
  <c r="D48" i="214"/>
  <c r="Q25" i="214"/>
  <c r="R25" i="214"/>
  <c r="R90" i="214"/>
  <c r="G71" i="214"/>
  <c r="R29" i="214"/>
  <c r="L92" i="214"/>
  <c r="R92" i="214" s="1"/>
  <c r="G77" i="214"/>
  <c r="R72" i="214"/>
  <c r="L89" i="214"/>
  <c r="R30" i="213"/>
  <c r="R24" i="213"/>
  <c r="R17" i="213"/>
  <c r="R12" i="213"/>
  <c r="R76" i="213"/>
  <c r="R63" i="213"/>
  <c r="R53" i="213"/>
  <c r="R29" i="213"/>
  <c r="R54" i="213"/>
  <c r="R32" i="213"/>
  <c r="R51" i="213"/>
  <c r="R46" i="213"/>
  <c r="K71" i="213"/>
  <c r="R55" i="213"/>
  <c r="R28" i="213"/>
  <c r="N37" i="213"/>
  <c r="P37" i="213"/>
  <c r="R72" i="213"/>
  <c r="M75" i="213"/>
  <c r="R75" i="213" s="1"/>
  <c r="R44" i="213"/>
  <c r="Q30" i="213"/>
  <c r="O12" i="213"/>
  <c r="O25" i="213"/>
  <c r="O48" i="213" s="1"/>
  <c r="F25" i="213"/>
  <c r="F48" i="213" s="1"/>
  <c r="F2" i="213" s="1"/>
  <c r="Q27" i="213"/>
  <c r="R27" i="213" s="1"/>
  <c r="P71" i="213"/>
  <c r="P79" i="213" s="1"/>
  <c r="L24" i="213"/>
  <c r="Q8" i="213"/>
  <c r="R8" i="213" s="1"/>
  <c r="H77" i="213"/>
  <c r="R73" i="213"/>
  <c r="R15" i="213"/>
  <c r="R31" i="213"/>
  <c r="R67" i="213"/>
  <c r="R84" i="213"/>
  <c r="Q47" i="213"/>
  <c r="R47" i="213" s="1"/>
  <c r="L71" i="213"/>
  <c r="F37" i="213"/>
  <c r="J37" i="213"/>
  <c r="D79" i="213"/>
  <c r="R14" i="213"/>
  <c r="R66" i="213"/>
  <c r="N25" i="213"/>
  <c r="N48" i="213" s="1"/>
  <c r="N2" i="213" s="1"/>
  <c r="N97" i="213" s="1"/>
  <c r="N93" i="213" s="1"/>
  <c r="L25" i="213"/>
  <c r="L48" i="213" s="1"/>
  <c r="L2" i="213" s="1"/>
  <c r="R13" i="213"/>
  <c r="O71" i="213"/>
  <c r="I77" i="213"/>
  <c r="G77" i="213"/>
  <c r="G79" i="213" s="1"/>
  <c r="D87" i="213"/>
  <c r="F87" i="213" s="1"/>
  <c r="R80" i="213"/>
  <c r="I25" i="213"/>
  <c r="I48" i="213" s="1"/>
  <c r="I2" i="213" s="1"/>
  <c r="I97" i="213" s="1"/>
  <c r="H71" i="213"/>
  <c r="F71" i="213"/>
  <c r="Q26" i="213"/>
  <c r="Q45" i="213"/>
  <c r="R45" i="213" s="1"/>
  <c r="L92" i="213"/>
  <c r="R92" i="213" s="1"/>
  <c r="I94" i="213"/>
  <c r="L94" i="213"/>
  <c r="F94" i="213"/>
  <c r="M94" i="213"/>
  <c r="K94" i="213"/>
  <c r="J94" i="213"/>
  <c r="H94" i="213"/>
  <c r="G94" i="213"/>
  <c r="M53" i="213"/>
  <c r="M71" i="213" s="1"/>
  <c r="G25" i="213"/>
  <c r="G48" i="213" s="1"/>
  <c r="G2" i="213" s="1"/>
  <c r="G97" i="213" s="1"/>
  <c r="J25" i="213"/>
  <c r="R3" i="213"/>
  <c r="R50" i="213"/>
  <c r="J77" i="213"/>
  <c r="Q33" i="213"/>
  <c r="R33" i="213" s="1"/>
  <c r="R78" i="213"/>
  <c r="M90" i="213"/>
  <c r="R90" i="213" s="1"/>
  <c r="Q16" i="213"/>
  <c r="R16" i="213" s="1"/>
  <c r="I71" i="213"/>
  <c r="R49" i="213"/>
  <c r="H37" i="213"/>
  <c r="K37" i="213"/>
  <c r="R42" i="213"/>
  <c r="N63" i="213"/>
  <c r="M25" i="213"/>
  <c r="M48" i="213" s="1"/>
  <c r="P25" i="213"/>
  <c r="P48" i="213" s="1"/>
  <c r="P2" i="213" s="1"/>
  <c r="P97" i="213" s="1"/>
  <c r="P93" i="213" s="1"/>
  <c r="D48" i="213"/>
  <c r="R95" i="213"/>
  <c r="L37" i="213"/>
  <c r="K77" i="213"/>
  <c r="K79" i="213" s="1"/>
  <c r="R91" i="213"/>
  <c r="R90" i="212"/>
  <c r="J71" i="213"/>
  <c r="G71" i="213"/>
  <c r="O37" i="213"/>
  <c r="R26" i="213"/>
  <c r="H25" i="213"/>
  <c r="K25" i="213"/>
  <c r="K48" i="213" s="1"/>
  <c r="K2" i="213" s="1"/>
  <c r="K97" i="213" s="1"/>
  <c r="G37" i="213"/>
  <c r="Q37" i="213" s="1"/>
  <c r="N71" i="213"/>
  <c r="N79" i="213" s="1"/>
  <c r="L77" i="213"/>
  <c r="L79" i="213" s="1"/>
  <c r="R57" i="213"/>
  <c r="R54" i="212"/>
  <c r="K48" i="212"/>
  <c r="R52" i="212"/>
  <c r="R65" i="212"/>
  <c r="M77" i="212"/>
  <c r="O25" i="212"/>
  <c r="O48" i="212" s="1"/>
  <c r="R29" i="212"/>
  <c r="R14" i="212"/>
  <c r="R32" i="212"/>
  <c r="R75" i="212"/>
  <c r="R76" i="212"/>
  <c r="R8" i="212"/>
  <c r="R56" i="212"/>
  <c r="F48" i="212"/>
  <c r="R16" i="212"/>
  <c r="L48" i="212"/>
  <c r="L2" i="212" s="1"/>
  <c r="R67" i="212"/>
  <c r="R53" i="212"/>
  <c r="N71" i="212"/>
  <c r="N79" i="212" s="1"/>
  <c r="Q29" i="212"/>
  <c r="R12" i="212"/>
  <c r="R51" i="212"/>
  <c r="L37" i="212"/>
  <c r="H79" i="212"/>
  <c r="R28" i="212"/>
  <c r="K71" i="212"/>
  <c r="Q62" i="212"/>
  <c r="R62" i="212" s="1"/>
  <c r="Q5" i="212"/>
  <c r="R5" i="212" s="1"/>
  <c r="J25" i="212"/>
  <c r="J48" i="212" s="1"/>
  <c r="M25" i="212"/>
  <c r="M48" i="212" s="1"/>
  <c r="R7" i="212"/>
  <c r="R84" i="212"/>
  <c r="R42" i="212"/>
  <c r="Q27" i="212"/>
  <c r="R27" i="212" s="1"/>
  <c r="Q14" i="212"/>
  <c r="D79" i="212"/>
  <c r="M53" i="212"/>
  <c r="M71" i="212" s="1"/>
  <c r="F71" i="212"/>
  <c r="Q71" i="212" s="1"/>
  <c r="Q79" i="212" s="1"/>
  <c r="L71" i="212"/>
  <c r="L79" i="212" s="1"/>
  <c r="P71" i="212"/>
  <c r="P79" i="212" s="1"/>
  <c r="Q56" i="212"/>
  <c r="R91" i="212"/>
  <c r="R17" i="212"/>
  <c r="P25" i="212"/>
  <c r="P48" i="212" s="1"/>
  <c r="P2" i="212" s="1"/>
  <c r="P97" i="212" s="1"/>
  <c r="P93" i="212" s="1"/>
  <c r="R80" i="212"/>
  <c r="Q45" i="212"/>
  <c r="R45" i="212" s="1"/>
  <c r="M67" i="212"/>
  <c r="K77" i="212"/>
  <c r="R36" i="212"/>
  <c r="D87" i="212"/>
  <c r="F87" i="212" s="1"/>
  <c r="R31" i="212"/>
  <c r="R95" i="212"/>
  <c r="F77" i="212"/>
  <c r="R10" i="212"/>
  <c r="R49" i="212"/>
  <c r="G71" i="212"/>
  <c r="Q58" i="212"/>
  <c r="R58" i="212" s="1"/>
  <c r="Q37" i="212"/>
  <c r="R46" i="212"/>
  <c r="I94" i="212"/>
  <c r="L94" i="212"/>
  <c r="F94" i="212"/>
  <c r="K94" i="212"/>
  <c r="J94" i="212"/>
  <c r="H94" i="212"/>
  <c r="G94" i="212"/>
  <c r="G77" i="212"/>
  <c r="G79" i="212" s="1"/>
  <c r="M76" i="212"/>
  <c r="Q32" i="212"/>
  <c r="H71" i="212"/>
  <c r="H2" i="212" s="1"/>
  <c r="H97" i="212" s="1"/>
  <c r="J71" i="212"/>
  <c r="J79" i="212" s="1"/>
  <c r="Q47" i="212"/>
  <c r="R47" i="212" s="1"/>
  <c r="Q4" i="212"/>
  <c r="R4" i="212"/>
  <c r="G37" i="212"/>
  <c r="R37" i="212" s="1"/>
  <c r="R73" i="212"/>
  <c r="L89" i="212"/>
  <c r="R43" i="212"/>
  <c r="I71" i="212"/>
  <c r="I79" i="212" s="1"/>
  <c r="R27" i="211"/>
  <c r="R8" i="211"/>
  <c r="R56" i="211"/>
  <c r="R49" i="211"/>
  <c r="R29" i="211"/>
  <c r="R50" i="211"/>
  <c r="R66" i="211"/>
  <c r="R95" i="211"/>
  <c r="R9" i="211"/>
  <c r="F79" i="211"/>
  <c r="R36" i="211"/>
  <c r="P93" i="211"/>
  <c r="R17" i="211"/>
  <c r="R70" i="211"/>
  <c r="R5" i="211"/>
  <c r="Q9" i="211"/>
  <c r="P71" i="211"/>
  <c r="P79" i="211" s="1"/>
  <c r="Q45" i="211"/>
  <c r="R45" i="211" s="1"/>
  <c r="H71" i="211"/>
  <c r="R28" i="211"/>
  <c r="M53" i="211"/>
  <c r="M71" i="211" s="1"/>
  <c r="Q71" i="211" s="1"/>
  <c r="Q79" i="211" s="1"/>
  <c r="P25" i="211"/>
  <c r="P48" i="211" s="1"/>
  <c r="P2" i="211" s="1"/>
  <c r="P97" i="211" s="1"/>
  <c r="L25" i="211"/>
  <c r="R12" i="211"/>
  <c r="P37" i="211"/>
  <c r="K37" i="211"/>
  <c r="L36" i="211"/>
  <c r="L37" i="211" s="1"/>
  <c r="D87" i="211"/>
  <c r="F87" i="211" s="1"/>
  <c r="K77" i="211"/>
  <c r="N71" i="211"/>
  <c r="N79" i="211" s="1"/>
  <c r="J25" i="211"/>
  <c r="J48" i="211" s="1"/>
  <c r="J2" i="211" s="1"/>
  <c r="J97" i="211" s="1"/>
  <c r="O71" i="211"/>
  <c r="R6" i="211"/>
  <c r="R43" i="211"/>
  <c r="F84" i="211"/>
  <c r="R84" i="211" s="1"/>
  <c r="G25" i="211"/>
  <c r="G48" i="211" s="1"/>
  <c r="G2" i="211" s="1"/>
  <c r="G97" i="211" s="1"/>
  <c r="F25" i="211"/>
  <c r="R75" i="211"/>
  <c r="J37" i="211"/>
  <c r="R73" i="211"/>
  <c r="I79" i="211"/>
  <c r="R44" i="211"/>
  <c r="J71" i="211"/>
  <c r="G37" i="211"/>
  <c r="Q3" i="211"/>
  <c r="R3" i="211" s="1"/>
  <c r="I25" i="211"/>
  <c r="R67" i="211"/>
  <c r="Q13" i="211"/>
  <c r="R13" i="211" s="1"/>
  <c r="I37" i="211"/>
  <c r="H37" i="211"/>
  <c r="R15" i="211"/>
  <c r="G79" i="211"/>
  <c r="M73" i="211"/>
  <c r="M77" i="211" s="1"/>
  <c r="R30" i="211"/>
  <c r="Q57" i="211"/>
  <c r="R57" i="211" s="1"/>
  <c r="R65" i="211"/>
  <c r="K71" i="211"/>
  <c r="F71" i="211"/>
  <c r="Q27" i="211"/>
  <c r="H25" i="211"/>
  <c r="H48" i="211" s="1"/>
  <c r="H2" i="211" s="1"/>
  <c r="K25" i="211"/>
  <c r="O25" i="211"/>
  <c r="D79" i="211"/>
  <c r="Q47" i="211"/>
  <c r="R47" i="211" s="1"/>
  <c r="L92" i="211"/>
  <c r="R92" i="211" s="1"/>
  <c r="M37" i="211"/>
  <c r="F37" i="211"/>
  <c r="H77" i="211"/>
  <c r="H79" i="211" s="1"/>
  <c r="I94" i="211"/>
  <c r="K94" i="211"/>
  <c r="J94" i="211"/>
  <c r="H94" i="211"/>
  <c r="G94" i="211"/>
  <c r="L94" i="211"/>
  <c r="F94" i="211"/>
  <c r="I71" i="211"/>
  <c r="M48" i="211"/>
  <c r="G71" i="211"/>
  <c r="L71" i="211"/>
  <c r="M90" i="211"/>
  <c r="R90" i="211" s="1"/>
  <c r="N25" i="211"/>
  <c r="D48" i="211"/>
  <c r="R46" i="211"/>
  <c r="N37" i="211"/>
  <c r="O37" i="211"/>
  <c r="R89" i="211"/>
  <c r="J77" i="211"/>
  <c r="J79" i="211" s="1"/>
  <c r="L77" i="211"/>
  <c r="L79" i="211" s="1"/>
  <c r="R28" i="210"/>
  <c r="R15" i="210"/>
  <c r="R5" i="210"/>
  <c r="R16" i="210"/>
  <c r="R13" i="210"/>
  <c r="R96" i="210"/>
  <c r="R12" i="210"/>
  <c r="M77" i="210"/>
  <c r="F71" i="210"/>
  <c r="L25" i="210"/>
  <c r="L48" i="210" s="1"/>
  <c r="L2" i="210" s="1"/>
  <c r="R8" i="210"/>
  <c r="R73" i="210"/>
  <c r="R66" i="210"/>
  <c r="M96" i="210"/>
  <c r="R31" i="210"/>
  <c r="M65" i="210"/>
  <c r="R65" i="210" s="1"/>
  <c r="R43" i="210"/>
  <c r="D79" i="210"/>
  <c r="H71" i="210"/>
  <c r="L71" i="210"/>
  <c r="H25" i="210"/>
  <c r="H48" i="210" s="1"/>
  <c r="H2" i="210" s="1"/>
  <c r="D48" i="210"/>
  <c r="J25" i="210"/>
  <c r="J48" i="210" s="1"/>
  <c r="L37" i="210"/>
  <c r="K77" i="210"/>
  <c r="K79" i="210" s="1"/>
  <c r="R57" i="210"/>
  <c r="N71" i="210"/>
  <c r="N79" i="210" s="1"/>
  <c r="F37" i="210"/>
  <c r="Q37" i="210" s="1"/>
  <c r="R6" i="210"/>
  <c r="R33" i="210"/>
  <c r="I71" i="210"/>
  <c r="O25" i="210"/>
  <c r="O48" i="210" s="1"/>
  <c r="K25" i="210"/>
  <c r="K48" i="210" s="1"/>
  <c r="P25" i="210"/>
  <c r="P48" i="210" s="1"/>
  <c r="R74" i="210"/>
  <c r="K94" i="210"/>
  <c r="J94" i="210"/>
  <c r="F94" i="210"/>
  <c r="M94" i="210" s="1"/>
  <c r="L94" i="210"/>
  <c r="I94" i="210"/>
  <c r="H94" i="210"/>
  <c r="G94" i="210"/>
  <c r="L77" i="210"/>
  <c r="Q56" i="210"/>
  <c r="R56" i="210" s="1"/>
  <c r="H79" i="210"/>
  <c r="Q30" i="210"/>
  <c r="R30" i="210" s="1"/>
  <c r="Q29" i="210"/>
  <c r="R29" i="210" s="1"/>
  <c r="J71" i="210"/>
  <c r="L89" i="210"/>
  <c r="R89" i="210" s="1"/>
  <c r="G25" i="210"/>
  <c r="Q10" i="210"/>
  <c r="R10" i="210" s="1"/>
  <c r="I77" i="210"/>
  <c r="I79" i="210" s="1"/>
  <c r="R17" i="210"/>
  <c r="L15" i="210"/>
  <c r="R55" i="210"/>
  <c r="M49" i="210"/>
  <c r="M71" i="210" s="1"/>
  <c r="Q71" i="210" s="1"/>
  <c r="Q79" i="210" s="1"/>
  <c r="Q47" i="210"/>
  <c r="R47" i="210"/>
  <c r="O71" i="210"/>
  <c r="Q54" i="210"/>
  <c r="R54" i="210" s="1"/>
  <c r="P71" i="210"/>
  <c r="P79" i="210" s="1"/>
  <c r="R62" i="210"/>
  <c r="G71" i="210"/>
  <c r="D87" i="210"/>
  <c r="F87" i="210" s="1"/>
  <c r="I25" i="210"/>
  <c r="F25" i="210"/>
  <c r="F48" i="210" s="1"/>
  <c r="F2" i="210" s="1"/>
  <c r="R84" i="210"/>
  <c r="J77" i="210"/>
  <c r="J79" i="210" s="1"/>
  <c r="F79" i="210"/>
  <c r="R95" i="210"/>
  <c r="N25" i="210"/>
  <c r="N48" i="210" s="1"/>
  <c r="N2" i="210" s="1"/>
  <c r="N97" i="210" s="1"/>
  <c r="N93" i="210" s="1"/>
  <c r="R72" i="210"/>
  <c r="K71" i="210"/>
  <c r="Q3" i="210"/>
  <c r="R3" i="210" s="1"/>
  <c r="M25" i="210"/>
  <c r="M48" i="210" s="1"/>
  <c r="Q45" i="210"/>
  <c r="R45" i="210" s="1"/>
  <c r="R90" i="210"/>
  <c r="F84" i="210"/>
  <c r="G37" i="210"/>
  <c r="R37" i="210" s="1"/>
  <c r="I37" i="210"/>
  <c r="G77" i="210"/>
  <c r="G79" i="210" s="1"/>
  <c r="R32" i="209"/>
  <c r="R12" i="209"/>
  <c r="R15" i="209"/>
  <c r="R14" i="209"/>
  <c r="R58" i="209"/>
  <c r="R56" i="209"/>
  <c r="R4" i="209"/>
  <c r="R28" i="209"/>
  <c r="G71" i="209"/>
  <c r="R55" i="209"/>
  <c r="H25" i="209"/>
  <c r="K25" i="209"/>
  <c r="K48" i="209" s="1"/>
  <c r="K2" i="209" s="1"/>
  <c r="R74" i="209"/>
  <c r="J37" i="209"/>
  <c r="O71" i="209"/>
  <c r="M65" i="209"/>
  <c r="R65" i="209" s="1"/>
  <c r="I71" i="209"/>
  <c r="J71" i="209"/>
  <c r="I77" i="209"/>
  <c r="L77" i="209"/>
  <c r="L79" i="209" s="1"/>
  <c r="Q17" i="209"/>
  <c r="R17" i="209" s="1"/>
  <c r="R53" i="209"/>
  <c r="Q6" i="209"/>
  <c r="R6" i="209" s="1"/>
  <c r="N25" i="209"/>
  <c r="L91" i="209"/>
  <c r="R91" i="209" s="1"/>
  <c r="Q59" i="209"/>
  <c r="R59" i="209" s="1"/>
  <c r="Q33" i="209"/>
  <c r="R33" i="209" s="1"/>
  <c r="F37" i="209"/>
  <c r="Q37" i="209" s="1"/>
  <c r="R37" i="209" s="1"/>
  <c r="L37" i="209"/>
  <c r="Q32" i="209"/>
  <c r="R50" i="209"/>
  <c r="Q10" i="209"/>
  <c r="R10" i="209" s="1"/>
  <c r="Q45" i="209"/>
  <c r="R45" i="209" s="1"/>
  <c r="Q47" i="209"/>
  <c r="R47" i="209" s="1"/>
  <c r="M90" i="209"/>
  <c r="R90" i="209" s="1"/>
  <c r="R70" i="209"/>
  <c r="R8" i="209"/>
  <c r="F71" i="209"/>
  <c r="Q71" i="209" s="1"/>
  <c r="Q79" i="209" s="1"/>
  <c r="M73" i="209"/>
  <c r="M77" i="209" s="1"/>
  <c r="D79" i="209"/>
  <c r="I25" i="209"/>
  <c r="L25" i="209"/>
  <c r="L48" i="209" s="1"/>
  <c r="L2" i="209" s="1"/>
  <c r="L15" i="209"/>
  <c r="I37" i="209"/>
  <c r="H37" i="209"/>
  <c r="L89" i="209"/>
  <c r="R89" i="209" s="1"/>
  <c r="Q95" i="209"/>
  <c r="R95" i="209" s="1"/>
  <c r="Q56" i="209"/>
  <c r="N71" i="209"/>
  <c r="N79" i="209" s="1"/>
  <c r="M49" i="209"/>
  <c r="M71" i="209" s="1"/>
  <c r="L71" i="209"/>
  <c r="K77" i="209"/>
  <c r="R57" i="209"/>
  <c r="F77" i="209"/>
  <c r="O77" i="209" s="1"/>
  <c r="O79" i="209" s="1"/>
  <c r="P25" i="209"/>
  <c r="P48" i="209" s="1"/>
  <c r="P2" i="209" s="1"/>
  <c r="P97" i="209" s="1"/>
  <c r="G25" i="209"/>
  <c r="G48" i="209" s="1"/>
  <c r="G2" i="209" s="1"/>
  <c r="F84" i="209"/>
  <c r="R84" i="209" s="1"/>
  <c r="K37" i="209"/>
  <c r="O37" i="209"/>
  <c r="D87" i="209"/>
  <c r="F87" i="209" s="1"/>
  <c r="M66" i="209"/>
  <c r="R66" i="209" s="1"/>
  <c r="Q4" i="209"/>
  <c r="H71" i="209"/>
  <c r="H79" i="209" s="1"/>
  <c r="G79" i="209"/>
  <c r="F25" i="209"/>
  <c r="J25" i="209"/>
  <c r="J48" i="209" s="1"/>
  <c r="M48" i="209"/>
  <c r="M2" i="209" s="1"/>
  <c r="I94" i="209"/>
  <c r="K94" i="209"/>
  <c r="J94" i="209"/>
  <c r="H94" i="209"/>
  <c r="F94" i="209"/>
  <c r="L94" i="209"/>
  <c r="G94" i="209"/>
  <c r="Q26" i="209"/>
  <c r="R26" i="209" s="1"/>
  <c r="M37" i="209"/>
  <c r="R31" i="209"/>
  <c r="R7" i="209"/>
  <c r="P93" i="209"/>
  <c r="R46" i="209"/>
  <c r="K71" i="209"/>
  <c r="J77" i="209"/>
  <c r="J79" i="209" s="1"/>
  <c r="O25" i="209"/>
  <c r="Q3" i="209"/>
  <c r="R3" i="209" s="1"/>
  <c r="D48" i="209"/>
  <c r="N37" i="209"/>
  <c r="Q27" i="209"/>
  <c r="R27" i="209" s="1"/>
  <c r="L92" i="209"/>
  <c r="R92" i="209" s="1"/>
  <c r="R70" i="208"/>
  <c r="I48" i="208"/>
  <c r="I2" i="208" s="1"/>
  <c r="I97" i="208" s="1"/>
  <c r="R9" i="208"/>
  <c r="R16" i="208"/>
  <c r="R36" i="208"/>
  <c r="K48" i="208"/>
  <c r="K2" i="208" s="1"/>
  <c r="R76" i="208"/>
  <c r="M77" i="208"/>
  <c r="L48" i="208"/>
  <c r="L2" i="208" s="1"/>
  <c r="L97" i="208" s="1"/>
  <c r="Q25" i="208"/>
  <c r="R67" i="208"/>
  <c r="R14" i="208"/>
  <c r="G25" i="208"/>
  <c r="G48" i="208" s="1"/>
  <c r="L37" i="208"/>
  <c r="Q8" i="208"/>
  <c r="R8" i="208" s="1"/>
  <c r="R43" i="208"/>
  <c r="I37" i="208"/>
  <c r="M37" i="208"/>
  <c r="M48" i="208" s="1"/>
  <c r="M2" i="208" s="1"/>
  <c r="D87" i="208"/>
  <c r="F87" i="208" s="1"/>
  <c r="O77" i="208"/>
  <c r="O79" i="208" s="1"/>
  <c r="D79" i="208"/>
  <c r="L70" i="208"/>
  <c r="K71" i="208"/>
  <c r="Q62" i="208"/>
  <c r="R62" i="208" s="1"/>
  <c r="R45" i="208"/>
  <c r="L36" i="208"/>
  <c r="M65" i="208"/>
  <c r="R65" i="208" s="1"/>
  <c r="L77" i="208"/>
  <c r="L71" i="208"/>
  <c r="R13" i="208"/>
  <c r="R27" i="208"/>
  <c r="Q47" i="208"/>
  <c r="R47" i="208" s="1"/>
  <c r="J37" i="208"/>
  <c r="J48" i="208" s="1"/>
  <c r="J2" i="208" s="1"/>
  <c r="J97" i="208" s="1"/>
  <c r="H37" i="208"/>
  <c r="H48" i="208" s="1"/>
  <c r="H2" i="208" s="1"/>
  <c r="H97" i="208" s="1"/>
  <c r="R74" i="208"/>
  <c r="R72" i="208"/>
  <c r="I94" i="208"/>
  <c r="G94" i="208"/>
  <c r="K94" i="208"/>
  <c r="F94" i="208"/>
  <c r="L94" i="208"/>
  <c r="J94" i="208"/>
  <c r="H94" i="208"/>
  <c r="H71" i="208"/>
  <c r="K77" i="208"/>
  <c r="H77" i="208"/>
  <c r="P37" i="208"/>
  <c r="P48" i="208" s="1"/>
  <c r="P2" i="208" s="1"/>
  <c r="P97" i="208" s="1"/>
  <c r="P93" i="208" s="1"/>
  <c r="R90" i="208"/>
  <c r="O37" i="208"/>
  <c r="O48" i="208" s="1"/>
  <c r="O2" i="208" s="1"/>
  <c r="O97" i="208" s="1"/>
  <c r="O93" i="208" s="1"/>
  <c r="M67" i="208"/>
  <c r="R96" i="208"/>
  <c r="R59" i="208"/>
  <c r="Q10" i="208"/>
  <c r="R10" i="208" s="1"/>
  <c r="Q29" i="208"/>
  <c r="R29" i="208" s="1"/>
  <c r="G71" i="208"/>
  <c r="R49" i="208"/>
  <c r="N71" i="208"/>
  <c r="N79" i="208" s="1"/>
  <c r="G77" i="208"/>
  <c r="R73" i="208"/>
  <c r="R12" i="208"/>
  <c r="R56" i="208"/>
  <c r="K37" i="208"/>
  <c r="I71" i="208"/>
  <c r="J71" i="208"/>
  <c r="J79" i="208"/>
  <c r="M52" i="208"/>
  <c r="M71" i="208" s="1"/>
  <c r="F37" i="208"/>
  <c r="F48" i="208" s="1"/>
  <c r="F2" i="208" s="1"/>
  <c r="N37" i="208"/>
  <c r="N48" i="208" s="1"/>
  <c r="N2" i="208" s="1"/>
  <c r="N97" i="208" s="1"/>
  <c r="N93" i="208" s="1"/>
  <c r="R89" i="208"/>
  <c r="F84" i="208"/>
  <c r="R84" i="208" s="1"/>
  <c r="F71" i="208"/>
  <c r="I77" i="208"/>
  <c r="I79" i="208" s="1"/>
  <c r="R53" i="207"/>
  <c r="R30" i="207"/>
  <c r="R58" i="207"/>
  <c r="R4" i="207"/>
  <c r="R12" i="207"/>
  <c r="R14" i="207"/>
  <c r="R6" i="207"/>
  <c r="G71" i="207"/>
  <c r="N25" i="207"/>
  <c r="R3" i="207"/>
  <c r="G37" i="207"/>
  <c r="L37" i="207"/>
  <c r="K77" i="207"/>
  <c r="R43" i="207"/>
  <c r="N37" i="207"/>
  <c r="F37" i="207"/>
  <c r="R65" i="207"/>
  <c r="R63" i="207"/>
  <c r="R66" i="207"/>
  <c r="R55" i="207"/>
  <c r="R5" i="207"/>
  <c r="Q7" i="207"/>
  <c r="R7" i="207" s="1"/>
  <c r="H71" i="207"/>
  <c r="R42" i="207"/>
  <c r="R28" i="207"/>
  <c r="H25" i="207"/>
  <c r="L25" i="207"/>
  <c r="R90" i="207"/>
  <c r="G77" i="207"/>
  <c r="G79" i="207" s="1"/>
  <c r="Q16" i="207"/>
  <c r="R16" i="207" s="1"/>
  <c r="Q26" i="207"/>
  <c r="O37" i="207"/>
  <c r="Q6" i="207"/>
  <c r="Q30" i="207"/>
  <c r="O71" i="207"/>
  <c r="M71" i="207"/>
  <c r="G48" i="207"/>
  <c r="G2" i="207" s="1"/>
  <c r="G97" i="207" s="1"/>
  <c r="P25" i="207"/>
  <c r="P48" i="207" s="1"/>
  <c r="P2" i="207" s="1"/>
  <c r="P97" i="207" s="1"/>
  <c r="R13" i="207"/>
  <c r="I37" i="207"/>
  <c r="I48" i="207" s="1"/>
  <c r="I2" i="207" s="1"/>
  <c r="I97" i="207" s="1"/>
  <c r="N71" i="207"/>
  <c r="N79" i="207" s="1"/>
  <c r="R89" i="205"/>
  <c r="J71" i="207"/>
  <c r="K71" i="207"/>
  <c r="Q71" i="207" s="1"/>
  <c r="Q79" i="207" s="1"/>
  <c r="Q45" i="207"/>
  <c r="R45" i="207" s="1"/>
  <c r="D48" i="207"/>
  <c r="J25" i="207"/>
  <c r="J48" i="207" s="1"/>
  <c r="J2" i="207" s="1"/>
  <c r="O25" i="207"/>
  <c r="R29" i="207"/>
  <c r="Q9" i="207"/>
  <c r="R9" i="207" s="1"/>
  <c r="M95" i="207"/>
  <c r="G95" i="207"/>
  <c r="L95" i="207"/>
  <c r="P95" i="207"/>
  <c r="H95" i="207"/>
  <c r="K95" i="207"/>
  <c r="F95" i="207"/>
  <c r="Q95" i="207" s="1"/>
  <c r="J95" i="207"/>
  <c r="O95" i="207"/>
  <c r="N95" i="207"/>
  <c r="I95" i="207"/>
  <c r="R95" i="207" s="1"/>
  <c r="J77" i="207"/>
  <c r="J79" i="207" s="1"/>
  <c r="R44" i="207"/>
  <c r="L92" i="207"/>
  <c r="R92" i="207" s="1"/>
  <c r="R26" i="207"/>
  <c r="P37" i="207"/>
  <c r="D87" i="207"/>
  <c r="F87" i="207" s="1"/>
  <c r="Q56" i="207"/>
  <c r="R56" i="207" s="1"/>
  <c r="R84" i="207"/>
  <c r="I71" i="207"/>
  <c r="I79" i="207" s="1"/>
  <c r="F71" i="207"/>
  <c r="M25" i="207"/>
  <c r="M48" i="207" s="1"/>
  <c r="M2" i="207" s="1"/>
  <c r="D79" i="207"/>
  <c r="H77" i="207"/>
  <c r="H79" i="207" s="1"/>
  <c r="Q47" i="207"/>
  <c r="R47" i="207" s="1"/>
  <c r="J37" i="207"/>
  <c r="H37" i="207"/>
  <c r="R89" i="207"/>
  <c r="R8" i="207"/>
  <c r="Q57" i="207"/>
  <c r="R57" i="207" s="1"/>
  <c r="R49" i="207"/>
  <c r="L71" i="207"/>
  <c r="L79" i="207" s="1"/>
  <c r="Q32" i="207"/>
  <c r="R32" i="207" s="1"/>
  <c r="F25" i="207"/>
  <c r="K25" i="207"/>
  <c r="K94" i="207"/>
  <c r="H94" i="207"/>
  <c r="M94" i="207" s="1"/>
  <c r="I94" i="207"/>
  <c r="G94" i="207"/>
  <c r="L94" i="207"/>
  <c r="J94" i="207"/>
  <c r="F94" i="207"/>
  <c r="R94" i="207" s="1"/>
  <c r="R27" i="207"/>
  <c r="M73" i="207"/>
  <c r="M77" i="207" s="1"/>
  <c r="M79" i="207" s="1"/>
  <c r="R46" i="207"/>
  <c r="M37" i="207"/>
  <c r="K37" i="207"/>
  <c r="Q37" i="207" s="1"/>
  <c r="P71" i="207"/>
  <c r="P79" i="207" s="1"/>
  <c r="Q37" i="206"/>
  <c r="R37" i="206"/>
  <c r="R66" i="206"/>
  <c r="R53" i="206"/>
  <c r="R52" i="206"/>
  <c r="R67" i="206"/>
  <c r="R56" i="206"/>
  <c r="J79" i="206"/>
  <c r="H79" i="206"/>
  <c r="G48" i="206"/>
  <c r="N48" i="206"/>
  <c r="R31" i="206"/>
  <c r="H71" i="206"/>
  <c r="L71" i="206"/>
  <c r="L79" i="206" s="1"/>
  <c r="R74" i="206"/>
  <c r="Q32" i="206"/>
  <c r="R32" i="206" s="1"/>
  <c r="K25" i="206"/>
  <c r="K48" i="206" s="1"/>
  <c r="Q3" i="206"/>
  <c r="I25" i="206"/>
  <c r="I48" i="206" s="1"/>
  <c r="R62" i="206"/>
  <c r="M49" i="206"/>
  <c r="M71" i="206" s="1"/>
  <c r="M79" i="206" s="1"/>
  <c r="O71" i="206"/>
  <c r="D87" i="206"/>
  <c r="F87" i="206" s="1"/>
  <c r="M25" i="206"/>
  <c r="M48" i="206" s="1"/>
  <c r="D48" i="206"/>
  <c r="O25" i="206"/>
  <c r="O48" i="206" s="1"/>
  <c r="Q55" i="206"/>
  <c r="R55" i="206" s="1"/>
  <c r="P71" i="206"/>
  <c r="P79" i="206" s="1"/>
  <c r="R70" i="206"/>
  <c r="Q56" i="206"/>
  <c r="D79" i="206"/>
  <c r="F25" i="206"/>
  <c r="F48" i="206" s="1"/>
  <c r="J25" i="206"/>
  <c r="J48" i="206" s="1"/>
  <c r="J2" i="206" s="1"/>
  <c r="J71" i="206"/>
  <c r="Q71" i="206" s="1"/>
  <c r="Q79" i="206" s="1"/>
  <c r="N71" i="206"/>
  <c r="N79" i="206" s="1"/>
  <c r="Q54" i="206"/>
  <c r="R54" i="206" s="1"/>
  <c r="Q45" i="206"/>
  <c r="R45" i="206"/>
  <c r="G79" i="206"/>
  <c r="Q28" i="206"/>
  <c r="R28" i="206" s="1"/>
  <c r="L92" i="206"/>
  <c r="R92" i="206" s="1"/>
  <c r="R8" i="206"/>
  <c r="R78" i="206"/>
  <c r="F77" i="206"/>
  <c r="F79" i="206" s="1"/>
  <c r="P25" i="206"/>
  <c r="P48" i="206" s="1"/>
  <c r="P2" i="206" s="1"/>
  <c r="P97" i="206" s="1"/>
  <c r="P93" i="206" s="1"/>
  <c r="R3" i="206"/>
  <c r="R13" i="206"/>
  <c r="I71" i="206"/>
  <c r="K71" i="206"/>
  <c r="R71" i="206" s="1"/>
  <c r="Q95" i="206"/>
  <c r="I77" i="206"/>
  <c r="I79" i="206" s="1"/>
  <c r="I94" i="206"/>
  <c r="K94" i="206"/>
  <c r="L94" i="206"/>
  <c r="J94" i="206"/>
  <c r="H94" i="206"/>
  <c r="G94" i="206"/>
  <c r="F94" i="206"/>
  <c r="M94" i="206" s="1"/>
  <c r="M90" i="206"/>
  <c r="R90" i="206" s="1"/>
  <c r="L89" i="206"/>
  <c r="L25" i="206"/>
  <c r="L48" i="206" s="1"/>
  <c r="L2" i="206" s="1"/>
  <c r="H25" i="206"/>
  <c r="H48" i="206" s="1"/>
  <c r="H2" i="206" s="1"/>
  <c r="H97" i="206" s="1"/>
  <c r="G71" i="206"/>
  <c r="F71" i="206"/>
  <c r="R8" i="205"/>
  <c r="R53" i="205"/>
  <c r="M77" i="205"/>
  <c r="R5" i="205"/>
  <c r="R76" i="205"/>
  <c r="G25" i="205"/>
  <c r="R95" i="205"/>
  <c r="R14" i="205"/>
  <c r="H25" i="205"/>
  <c r="H48" i="205" s="1"/>
  <c r="H2" i="205" s="1"/>
  <c r="L25" i="205"/>
  <c r="J71" i="205"/>
  <c r="I77" i="205"/>
  <c r="K94" i="205"/>
  <c r="I94" i="205"/>
  <c r="L94" i="205"/>
  <c r="G94" i="205"/>
  <c r="J94" i="205"/>
  <c r="H94" i="205"/>
  <c r="F94" i="205"/>
  <c r="R3" i="205"/>
  <c r="D87" i="205"/>
  <c r="F87" i="205" s="1"/>
  <c r="R90" i="204"/>
  <c r="R66" i="205"/>
  <c r="R33" i="205"/>
  <c r="Q4" i="205"/>
  <c r="R4" i="205" s="1"/>
  <c r="G37" i="205"/>
  <c r="Q37" i="205" s="1"/>
  <c r="R74" i="205"/>
  <c r="R56" i="205"/>
  <c r="P25" i="205"/>
  <c r="P48" i="205" s="1"/>
  <c r="P2" i="205" s="1"/>
  <c r="P97" i="205" s="1"/>
  <c r="P93" i="205" s="1"/>
  <c r="D48" i="205"/>
  <c r="R16" i="205"/>
  <c r="G71" i="205"/>
  <c r="Q71" i="205" s="1"/>
  <c r="Q79" i="205" s="1"/>
  <c r="K77" i="205"/>
  <c r="R29" i="205"/>
  <c r="O12" i="205"/>
  <c r="R12" i="205" s="1"/>
  <c r="K71" i="205"/>
  <c r="R27" i="205"/>
  <c r="Q27" i="205"/>
  <c r="O71" i="205"/>
  <c r="R17" i="205"/>
  <c r="M25" i="205"/>
  <c r="M48" i="205" s="1"/>
  <c r="M2" i="205" s="1"/>
  <c r="J25" i="205"/>
  <c r="J48" i="205" s="1"/>
  <c r="I25" i="205"/>
  <c r="I48" i="205" s="1"/>
  <c r="R49" i="205"/>
  <c r="M49" i="205"/>
  <c r="M71" i="205" s="1"/>
  <c r="H77" i="205"/>
  <c r="L77" i="205"/>
  <c r="L79" i="205" s="1"/>
  <c r="Q5" i="205"/>
  <c r="R44" i="205"/>
  <c r="F77" i="205"/>
  <c r="F79" i="205" s="1"/>
  <c r="R55" i="205"/>
  <c r="N25" i="205"/>
  <c r="N48" i="205" s="1"/>
  <c r="N2" i="205" s="1"/>
  <c r="N97" i="205" s="1"/>
  <c r="N93" i="205" s="1"/>
  <c r="O25" i="205"/>
  <c r="O48" i="205" s="1"/>
  <c r="H71" i="205"/>
  <c r="F71" i="205"/>
  <c r="F84" i="205"/>
  <c r="R84" i="205" s="1"/>
  <c r="R90" i="205"/>
  <c r="G77" i="205"/>
  <c r="L37" i="205"/>
  <c r="R37" i="205" s="1"/>
  <c r="D79" i="205"/>
  <c r="F25" i="205"/>
  <c r="F48" i="205" s="1"/>
  <c r="K25" i="205"/>
  <c r="K48" i="205" s="1"/>
  <c r="I71" i="205"/>
  <c r="L71" i="205"/>
  <c r="J77" i="205"/>
  <c r="J79" i="205" s="1"/>
  <c r="R32" i="204"/>
  <c r="R13" i="204"/>
  <c r="R7" i="204"/>
  <c r="R57" i="204"/>
  <c r="R27" i="204"/>
  <c r="R33" i="204"/>
  <c r="R14" i="204"/>
  <c r="R8" i="204"/>
  <c r="I25" i="204"/>
  <c r="R91" i="204"/>
  <c r="R89" i="204"/>
  <c r="J71" i="204"/>
  <c r="J79" i="204" s="1"/>
  <c r="H71" i="204"/>
  <c r="R17" i="204"/>
  <c r="H37" i="204"/>
  <c r="I37" i="204"/>
  <c r="L79" i="204"/>
  <c r="R70" i="204"/>
  <c r="H25" i="204"/>
  <c r="H48" i="204" s="1"/>
  <c r="H2" i="204" s="1"/>
  <c r="O25" i="204"/>
  <c r="G37" i="204"/>
  <c r="R9" i="204"/>
  <c r="Q45" i="204"/>
  <c r="R45" i="204" s="1"/>
  <c r="D79" i="204"/>
  <c r="R54" i="204"/>
  <c r="M49" i="204"/>
  <c r="M71" i="204" s="1"/>
  <c r="M79" i="204" s="1"/>
  <c r="P37" i="204"/>
  <c r="H79" i="204"/>
  <c r="R5" i="204"/>
  <c r="L25" i="204"/>
  <c r="L48" i="204" s="1"/>
  <c r="L2" i="204" s="1"/>
  <c r="J25" i="204"/>
  <c r="L24" i="204"/>
  <c r="R24" i="204" s="1"/>
  <c r="F77" i="204"/>
  <c r="O77" i="204" s="1"/>
  <c r="O79" i="204" s="1"/>
  <c r="O71" i="204"/>
  <c r="R26" i="204"/>
  <c r="R28" i="204"/>
  <c r="F25" i="204"/>
  <c r="D87" i="204"/>
  <c r="F87" i="204" s="1"/>
  <c r="R55" i="204"/>
  <c r="K71" i="204"/>
  <c r="K79" i="204" s="1"/>
  <c r="F37" i="204"/>
  <c r="K37" i="204"/>
  <c r="R73" i="204"/>
  <c r="Q33" i="204"/>
  <c r="N25" i="204"/>
  <c r="N48" i="204" s="1"/>
  <c r="N2" i="204" s="1"/>
  <c r="N97" i="204" s="1"/>
  <c r="P25" i="204"/>
  <c r="P48" i="204" s="1"/>
  <c r="R72" i="204"/>
  <c r="R47" i="204"/>
  <c r="Q47" i="204"/>
  <c r="D48" i="204"/>
  <c r="F71" i="204"/>
  <c r="Q71" i="204" s="1"/>
  <c r="Q79" i="204" s="1"/>
  <c r="J37" i="204"/>
  <c r="R66" i="204"/>
  <c r="R52" i="204"/>
  <c r="R46" i="204"/>
  <c r="G25" i="204"/>
  <c r="G48" i="204" s="1"/>
  <c r="K25" i="204"/>
  <c r="K48" i="204" s="1"/>
  <c r="L37" i="204"/>
  <c r="R84" i="204"/>
  <c r="R67" i="204"/>
  <c r="K95" i="204"/>
  <c r="O95" i="204"/>
  <c r="I95" i="204"/>
  <c r="M95" i="204"/>
  <c r="G95" i="204"/>
  <c r="F95" i="204"/>
  <c r="N95" i="204"/>
  <c r="L95" i="204"/>
  <c r="J95" i="204"/>
  <c r="P95" i="204"/>
  <c r="H95" i="204"/>
  <c r="Q95" i="204" s="1"/>
  <c r="I94" i="204"/>
  <c r="G94" i="204"/>
  <c r="K94" i="204"/>
  <c r="J94" i="204"/>
  <c r="H94" i="204"/>
  <c r="M94" i="204" s="1"/>
  <c r="F94" i="204"/>
  <c r="L94" i="204"/>
  <c r="N71" i="204"/>
  <c r="N79" i="204" s="1"/>
  <c r="P71" i="204"/>
  <c r="P79" i="204" s="1"/>
  <c r="I71" i="204"/>
  <c r="I79" i="204" s="1"/>
  <c r="L71" i="204"/>
  <c r="L92" i="204"/>
  <c r="R92" i="204" s="1"/>
  <c r="O37" i="204"/>
  <c r="M37" i="204"/>
  <c r="G77" i="204"/>
  <c r="G79" i="204" s="1"/>
  <c r="R3" i="204"/>
  <c r="M25" i="204"/>
  <c r="M48" i="204" s="1"/>
  <c r="Q3" i="204"/>
  <c r="R44" i="204"/>
  <c r="R80" i="204"/>
  <c r="R56" i="203"/>
  <c r="R65" i="203"/>
  <c r="R29" i="203"/>
  <c r="R62" i="203"/>
  <c r="R53" i="203"/>
  <c r="R66" i="203"/>
  <c r="M90" i="203"/>
  <c r="M66" i="203"/>
  <c r="M71" i="203" s="1"/>
  <c r="Q47" i="203"/>
  <c r="R47" i="203" s="1"/>
  <c r="K95" i="203"/>
  <c r="N95" i="203"/>
  <c r="H95" i="203"/>
  <c r="M95" i="203"/>
  <c r="L95" i="203"/>
  <c r="J95" i="203"/>
  <c r="I95" i="203"/>
  <c r="G95" i="203"/>
  <c r="P95" i="203"/>
  <c r="O95" i="203"/>
  <c r="F95" i="203"/>
  <c r="N48" i="203"/>
  <c r="M48" i="203"/>
  <c r="R52" i="203"/>
  <c r="R45" i="203"/>
  <c r="Q45" i="203"/>
  <c r="D87" i="203"/>
  <c r="F87" i="203" s="1"/>
  <c r="G71" i="203"/>
  <c r="I77" i="203"/>
  <c r="Q26" i="203"/>
  <c r="I48" i="203"/>
  <c r="K48" i="203"/>
  <c r="I94" i="203"/>
  <c r="L94" i="203"/>
  <c r="F94" i="203"/>
  <c r="R94" i="203" s="1"/>
  <c r="M94" i="203"/>
  <c r="K94" i="203"/>
  <c r="J94" i="203"/>
  <c r="H94" i="203"/>
  <c r="G94" i="203"/>
  <c r="Q6" i="203"/>
  <c r="R6" i="203" s="1"/>
  <c r="L71" i="203"/>
  <c r="Q17" i="203"/>
  <c r="R17" i="203" s="1"/>
  <c r="K77" i="203"/>
  <c r="K79" i="203" s="1"/>
  <c r="R57" i="203"/>
  <c r="R91" i="203"/>
  <c r="R32" i="203"/>
  <c r="F25" i="203"/>
  <c r="F48" i="203" s="1"/>
  <c r="F2" i="203" s="1"/>
  <c r="O48" i="203"/>
  <c r="Q3" i="203"/>
  <c r="R30" i="203"/>
  <c r="F71" i="203"/>
  <c r="L77" i="203"/>
  <c r="L92" i="203"/>
  <c r="R92" i="203" s="1"/>
  <c r="R26" i="203"/>
  <c r="R46" i="203"/>
  <c r="R80" i="203"/>
  <c r="O71" i="203"/>
  <c r="N71" i="203"/>
  <c r="N79" i="203" s="1"/>
  <c r="L25" i="203"/>
  <c r="L48" i="203" s="1"/>
  <c r="L2" i="203" s="1"/>
  <c r="J25" i="203"/>
  <c r="J48" i="203" s="1"/>
  <c r="D48" i="203"/>
  <c r="L89" i="203"/>
  <c r="R89" i="203" s="1"/>
  <c r="R49" i="203"/>
  <c r="G77" i="203"/>
  <c r="G79" i="203" s="1"/>
  <c r="D79" i="203"/>
  <c r="R43" i="203"/>
  <c r="R3" i="203"/>
  <c r="P25" i="203"/>
  <c r="P48" i="203" s="1"/>
  <c r="P2" i="203" s="1"/>
  <c r="P97" i="203" s="1"/>
  <c r="R9" i="203"/>
  <c r="L37" i="203"/>
  <c r="R50" i="203"/>
  <c r="M75" i="203"/>
  <c r="M77" i="203" s="1"/>
  <c r="M79" i="203" s="1"/>
  <c r="J71" i="203"/>
  <c r="H71" i="203"/>
  <c r="R73" i="203"/>
  <c r="F77" i="203"/>
  <c r="F79" i="203" s="1"/>
  <c r="P71" i="203"/>
  <c r="P79" i="203" s="1"/>
  <c r="H48" i="203"/>
  <c r="G48" i="203"/>
  <c r="G2" i="203" s="1"/>
  <c r="G97" i="203" s="1"/>
  <c r="G37" i="203"/>
  <c r="R27" i="203"/>
  <c r="K71" i="203"/>
  <c r="I71" i="203"/>
  <c r="H77" i="203"/>
  <c r="H79" i="203" s="1"/>
  <c r="J77" i="203"/>
  <c r="R32" i="202"/>
  <c r="N2" i="202"/>
  <c r="N97" i="202" s="1"/>
  <c r="N93" i="202" s="1"/>
  <c r="R62" i="202"/>
  <c r="R55" i="202"/>
  <c r="R31" i="202"/>
  <c r="R59" i="202"/>
  <c r="F79" i="202"/>
  <c r="R56" i="202"/>
  <c r="R50" i="202"/>
  <c r="R74" i="202"/>
  <c r="R95" i="202"/>
  <c r="P48" i="202"/>
  <c r="P2" i="202" s="1"/>
  <c r="P97" i="202" s="1"/>
  <c r="P93" i="202" s="1"/>
  <c r="L37" i="202"/>
  <c r="L48" i="202" s="1"/>
  <c r="L2" i="202" s="1"/>
  <c r="L97" i="202" s="1"/>
  <c r="R28" i="202"/>
  <c r="Q95" i="202"/>
  <c r="I71" i="202"/>
  <c r="F71" i="202"/>
  <c r="R14" i="202"/>
  <c r="G25" i="202"/>
  <c r="G48" i="202" s="1"/>
  <c r="R73" i="202"/>
  <c r="F84" i="202"/>
  <c r="R51" i="202"/>
  <c r="R66" i="202"/>
  <c r="Q56" i="202"/>
  <c r="R58" i="202"/>
  <c r="R42" i="202"/>
  <c r="J71" i="202"/>
  <c r="L71" i="202"/>
  <c r="L79" i="202" s="1"/>
  <c r="M75" i="202"/>
  <c r="R75" i="202" s="1"/>
  <c r="R36" i="202"/>
  <c r="G77" i="202"/>
  <c r="G79" i="202" s="1"/>
  <c r="M67" i="202"/>
  <c r="R67" i="202" s="1"/>
  <c r="F25" i="202"/>
  <c r="D87" i="202"/>
  <c r="F87" i="202" s="1"/>
  <c r="M90" i="202"/>
  <c r="Q45" i="202"/>
  <c r="R45" i="202" s="1"/>
  <c r="M49" i="202"/>
  <c r="K94" i="202"/>
  <c r="J94" i="202"/>
  <c r="H94" i="202"/>
  <c r="G94" i="202"/>
  <c r="M94" i="202" s="1"/>
  <c r="L94" i="202"/>
  <c r="I94" i="202"/>
  <c r="F94" i="202"/>
  <c r="Q33" i="202"/>
  <c r="R33" i="202" s="1"/>
  <c r="D79" i="202"/>
  <c r="Q5" i="202"/>
  <c r="R5" i="202" s="1"/>
  <c r="M76" i="202"/>
  <c r="R76" i="202" s="1"/>
  <c r="H77" i="202"/>
  <c r="H79" i="202" s="1"/>
  <c r="K77" i="202"/>
  <c r="G37" i="202"/>
  <c r="Q59" i="202"/>
  <c r="R43" i="202"/>
  <c r="P37" i="202"/>
  <c r="R49" i="202"/>
  <c r="M53" i="202"/>
  <c r="R53" i="202" s="1"/>
  <c r="K37" i="202"/>
  <c r="Q37" i="202" s="1"/>
  <c r="R37" i="202" s="1"/>
  <c r="Q16" i="202"/>
  <c r="R16" i="202" s="1"/>
  <c r="N79" i="202"/>
  <c r="J77" i="202"/>
  <c r="J79" i="202" s="1"/>
  <c r="Q28" i="202"/>
  <c r="D48" i="202"/>
  <c r="H71" i="202"/>
  <c r="H2" i="202" s="1"/>
  <c r="H97" i="202" s="1"/>
  <c r="K71" i="202"/>
  <c r="J25" i="202"/>
  <c r="J48" i="202" s="1"/>
  <c r="R84" i="202"/>
  <c r="R89" i="202"/>
  <c r="R30" i="201"/>
  <c r="R9" i="201"/>
  <c r="R12" i="201"/>
  <c r="R65" i="201"/>
  <c r="R54" i="201"/>
  <c r="R28" i="201"/>
  <c r="R67" i="201"/>
  <c r="R31" i="201"/>
  <c r="P37" i="201"/>
  <c r="P48" i="201" s="1"/>
  <c r="P2" i="201" s="1"/>
  <c r="P97" i="201" s="1"/>
  <c r="P93" i="201" s="1"/>
  <c r="I94" i="201"/>
  <c r="H94" i="201"/>
  <c r="M94" i="201"/>
  <c r="G94" i="201"/>
  <c r="L94" i="201"/>
  <c r="F94" i="201"/>
  <c r="R94" i="201" s="1"/>
  <c r="K94" i="201"/>
  <c r="J94" i="201"/>
  <c r="M74" i="201"/>
  <c r="R74" i="201" s="1"/>
  <c r="M25" i="201"/>
  <c r="D48" i="201"/>
  <c r="R32" i="201"/>
  <c r="J37" i="201"/>
  <c r="Q37" i="201" s="1"/>
  <c r="M37" i="201"/>
  <c r="L15" i="201"/>
  <c r="R15" i="201" s="1"/>
  <c r="F77" i="201"/>
  <c r="N71" i="201"/>
  <c r="M66" i="201"/>
  <c r="M71" i="201" s="1"/>
  <c r="N78" i="201"/>
  <c r="R78" i="201" s="1"/>
  <c r="R70" i="201"/>
  <c r="L91" i="201"/>
  <c r="R91" i="201" s="1"/>
  <c r="R8" i="201"/>
  <c r="G77" i="201"/>
  <c r="G79" i="201" s="1"/>
  <c r="R95" i="201"/>
  <c r="N25" i="201"/>
  <c r="N48" i="201" s="1"/>
  <c r="H25" i="201"/>
  <c r="H48" i="201" s="1"/>
  <c r="G37" i="201"/>
  <c r="K71" i="201"/>
  <c r="H71" i="201"/>
  <c r="Q58" i="201"/>
  <c r="R58" i="201" s="1"/>
  <c r="D79" i="201"/>
  <c r="O71" i="201"/>
  <c r="R53" i="201"/>
  <c r="Q56" i="201"/>
  <c r="R56" i="201" s="1"/>
  <c r="M73" i="201"/>
  <c r="G48" i="201"/>
  <c r="G2" i="201" s="1"/>
  <c r="G97" i="201" s="1"/>
  <c r="R42" i="201"/>
  <c r="R46" i="201"/>
  <c r="L89" i="201"/>
  <c r="I25" i="201"/>
  <c r="I48" i="201" s="1"/>
  <c r="I2" i="201" s="1"/>
  <c r="I97" i="201" s="1"/>
  <c r="K25" i="201"/>
  <c r="F71" i="201"/>
  <c r="R49" i="201"/>
  <c r="F37" i="201"/>
  <c r="O37" i="201"/>
  <c r="R72" i="201"/>
  <c r="F84" i="201"/>
  <c r="R84" i="201" s="1"/>
  <c r="H77" i="201"/>
  <c r="L25" i="201"/>
  <c r="L48" i="201" s="1"/>
  <c r="L2" i="201" s="1"/>
  <c r="R91" i="200"/>
  <c r="Q45" i="201"/>
  <c r="R45" i="201" s="1"/>
  <c r="Q47" i="201"/>
  <c r="R47" i="201" s="1"/>
  <c r="O25" i="201"/>
  <c r="O48" i="201" s="1"/>
  <c r="Q3" i="201"/>
  <c r="R3" i="201" s="1"/>
  <c r="L37" i="201"/>
  <c r="L71" i="201"/>
  <c r="L79" i="201" s="1"/>
  <c r="N37" i="201"/>
  <c r="K37" i="201"/>
  <c r="P71" i="201"/>
  <c r="P79" i="201" s="1"/>
  <c r="K77" i="201"/>
  <c r="H37" i="201"/>
  <c r="D87" i="201"/>
  <c r="F87" i="201" s="1"/>
  <c r="J25" i="201"/>
  <c r="F25" i="201"/>
  <c r="F48" i="201" s="1"/>
  <c r="F2" i="201" s="1"/>
  <c r="R27" i="201"/>
  <c r="J71" i="201"/>
  <c r="J79" i="201" s="1"/>
  <c r="I37" i="201"/>
  <c r="R37" i="201" s="1"/>
  <c r="R26" i="201"/>
  <c r="R90" i="201"/>
  <c r="I77" i="201"/>
  <c r="I79" i="201" s="1"/>
  <c r="R66" i="200"/>
  <c r="R58" i="200"/>
  <c r="R8" i="200"/>
  <c r="R6" i="200"/>
  <c r="R28" i="200"/>
  <c r="R62" i="200"/>
  <c r="R29" i="200"/>
  <c r="R17" i="200"/>
  <c r="R32" i="200"/>
  <c r="R16" i="200"/>
  <c r="R36" i="200"/>
  <c r="R52" i="200"/>
  <c r="R54" i="200"/>
  <c r="K94" i="200"/>
  <c r="F94" i="200"/>
  <c r="G94" i="200"/>
  <c r="H94" i="200"/>
  <c r="J94" i="200"/>
  <c r="I94" i="200"/>
  <c r="L94" i="200"/>
  <c r="D87" i="200"/>
  <c r="F87" i="200" s="1"/>
  <c r="H77" i="200"/>
  <c r="R44" i="200"/>
  <c r="Q7" i="200"/>
  <c r="R7" i="200" s="1"/>
  <c r="R67" i="200"/>
  <c r="J37" i="200"/>
  <c r="H37" i="200"/>
  <c r="Q16" i="200"/>
  <c r="M50" i="200"/>
  <c r="R50" i="200" s="1"/>
  <c r="R65" i="200"/>
  <c r="M74" i="200"/>
  <c r="M77" i="200" s="1"/>
  <c r="Q8" i="200"/>
  <c r="R56" i="200"/>
  <c r="K71" i="200"/>
  <c r="F84" i="200"/>
  <c r="J25" i="200"/>
  <c r="J48" i="200" s="1"/>
  <c r="L71" i="200"/>
  <c r="I25" i="200"/>
  <c r="I48" i="200" s="1"/>
  <c r="I2" i="200" s="1"/>
  <c r="I97" i="200" s="1"/>
  <c r="Q31" i="200"/>
  <c r="R31" i="200" s="1"/>
  <c r="R42" i="200"/>
  <c r="M37" i="200"/>
  <c r="I37" i="200"/>
  <c r="R46" i="200"/>
  <c r="R95" i="200"/>
  <c r="R57" i="200"/>
  <c r="L89" i="200"/>
  <c r="R30" i="200"/>
  <c r="Q10" i="200"/>
  <c r="R10" i="200" s="1"/>
  <c r="P25" i="200"/>
  <c r="P48" i="200" s="1"/>
  <c r="P2" i="200" s="1"/>
  <c r="P97" i="200" s="1"/>
  <c r="P93" i="200" s="1"/>
  <c r="O25" i="200"/>
  <c r="R75" i="200"/>
  <c r="G37" i="200"/>
  <c r="R27" i="200"/>
  <c r="R59" i="200"/>
  <c r="Q6" i="200"/>
  <c r="J71" i="200"/>
  <c r="J79" i="200" s="1"/>
  <c r="P71" i="200"/>
  <c r="P79" i="200" s="1"/>
  <c r="Q9" i="200"/>
  <c r="R9" i="200" s="1"/>
  <c r="K25" i="200"/>
  <c r="G25" i="200"/>
  <c r="G71" i="200"/>
  <c r="G79" i="200" s="1"/>
  <c r="K79" i="200"/>
  <c r="I79" i="200"/>
  <c r="Q45" i="200"/>
  <c r="R45" i="200" s="1"/>
  <c r="P37" i="200"/>
  <c r="O37" i="200"/>
  <c r="L36" i="200"/>
  <c r="L37" i="200" s="1"/>
  <c r="H71" i="200"/>
  <c r="I71" i="200"/>
  <c r="L15" i="200"/>
  <c r="L25" i="200" s="1"/>
  <c r="O71" i="200"/>
  <c r="H25" i="200"/>
  <c r="Q3" i="200"/>
  <c r="R3" i="200" s="1"/>
  <c r="M25" i="200"/>
  <c r="L79" i="200"/>
  <c r="Q26" i="200"/>
  <c r="R26" i="200" s="1"/>
  <c r="D79" i="200"/>
  <c r="R73" i="200"/>
  <c r="M90" i="200"/>
  <c r="K37" i="200"/>
  <c r="F37" i="200"/>
  <c r="F77" i="200"/>
  <c r="R47" i="200"/>
  <c r="Q47" i="200"/>
  <c r="R14" i="200"/>
  <c r="M49" i="200"/>
  <c r="M71" i="200" s="1"/>
  <c r="F71" i="200"/>
  <c r="Q71" i="200" s="1"/>
  <c r="Q79" i="200" s="1"/>
  <c r="R84" i="200"/>
  <c r="N71" i="200"/>
  <c r="N79" i="200" s="1"/>
  <c r="N25" i="200"/>
  <c r="N48" i="200" s="1"/>
  <c r="N2" i="200" s="1"/>
  <c r="N97" i="200" s="1"/>
  <c r="N93" i="200" s="1"/>
  <c r="F25" i="200"/>
  <c r="D48" i="200"/>
  <c r="R53" i="199"/>
  <c r="R76" i="199"/>
  <c r="R74" i="199"/>
  <c r="R32" i="199"/>
  <c r="R56" i="199"/>
  <c r="R57" i="199"/>
  <c r="R12" i="199"/>
  <c r="R31" i="199"/>
  <c r="R8" i="199"/>
  <c r="L36" i="199"/>
  <c r="R36" i="199" s="1"/>
  <c r="R58" i="199"/>
  <c r="Q33" i="199"/>
  <c r="R33" i="199" s="1"/>
  <c r="Q47" i="199"/>
  <c r="R47" i="199" s="1"/>
  <c r="R50" i="199"/>
  <c r="R6" i="199"/>
  <c r="O71" i="199"/>
  <c r="I71" i="199"/>
  <c r="R49" i="199"/>
  <c r="I25" i="199"/>
  <c r="F25" i="199"/>
  <c r="D48" i="199"/>
  <c r="R4" i="199"/>
  <c r="Q31" i="199"/>
  <c r="I77" i="199"/>
  <c r="I79" i="199" s="1"/>
  <c r="N37" i="199"/>
  <c r="K37" i="199"/>
  <c r="M52" i="199"/>
  <c r="M71" i="199" s="1"/>
  <c r="O12" i="199"/>
  <c r="R90" i="199"/>
  <c r="L25" i="199"/>
  <c r="N25" i="199"/>
  <c r="N48" i="199" s="1"/>
  <c r="N2" i="199" s="1"/>
  <c r="N97" i="199" s="1"/>
  <c r="Q29" i="199"/>
  <c r="R29" i="199" s="1"/>
  <c r="R78" i="199"/>
  <c r="Q27" i="199"/>
  <c r="R27" i="199" s="1"/>
  <c r="R91" i="199"/>
  <c r="M73" i="199"/>
  <c r="M77" i="199" s="1"/>
  <c r="F37" i="199"/>
  <c r="R95" i="199"/>
  <c r="L89" i="199"/>
  <c r="R46" i="199"/>
  <c r="P71" i="199"/>
  <c r="P79" i="199" s="1"/>
  <c r="F71" i="199"/>
  <c r="M25" i="199"/>
  <c r="M48" i="199" s="1"/>
  <c r="J25" i="199"/>
  <c r="R17" i="199"/>
  <c r="O37" i="199"/>
  <c r="P37" i="199"/>
  <c r="Q30" i="199"/>
  <c r="R30" i="199" s="1"/>
  <c r="D87" i="199"/>
  <c r="F87" i="199" s="1"/>
  <c r="F77" i="199"/>
  <c r="F79" i="199" s="1"/>
  <c r="J71" i="199"/>
  <c r="L71" i="199"/>
  <c r="Q45" i="199"/>
  <c r="R45" i="199"/>
  <c r="G25" i="199"/>
  <c r="P25" i="199"/>
  <c r="I94" i="199"/>
  <c r="G94" i="199"/>
  <c r="K94" i="199"/>
  <c r="F94" i="199"/>
  <c r="J94" i="199"/>
  <c r="H94" i="199"/>
  <c r="M94" i="199" s="1"/>
  <c r="L94" i="199"/>
  <c r="J77" i="199"/>
  <c r="J79" i="199" s="1"/>
  <c r="L77" i="199"/>
  <c r="I37" i="199"/>
  <c r="H37" i="199"/>
  <c r="M66" i="199"/>
  <c r="R66" i="199" s="1"/>
  <c r="R43" i="199"/>
  <c r="M65" i="199"/>
  <c r="R65" i="199" s="1"/>
  <c r="R72" i="199"/>
  <c r="K71" i="199"/>
  <c r="O25" i="199"/>
  <c r="K25" i="199"/>
  <c r="K48" i="199" s="1"/>
  <c r="G37" i="199"/>
  <c r="Q37" i="199" s="1"/>
  <c r="L37" i="199"/>
  <c r="K77" i="199"/>
  <c r="H77" i="199"/>
  <c r="H79" i="199" s="1"/>
  <c r="M37" i="199"/>
  <c r="J37" i="199"/>
  <c r="F84" i="199"/>
  <c r="R84" i="199" s="1"/>
  <c r="Q28" i="199"/>
  <c r="R28" i="199" s="1"/>
  <c r="R14" i="199"/>
  <c r="N93" i="199"/>
  <c r="N71" i="199"/>
  <c r="N79" i="199" s="1"/>
  <c r="Q54" i="199"/>
  <c r="R54" i="199" s="1"/>
  <c r="D79" i="199"/>
  <c r="G71" i="199"/>
  <c r="Q71" i="199" s="1"/>
  <c r="Q79" i="199" s="1"/>
  <c r="H71" i="199"/>
  <c r="H25" i="199"/>
  <c r="H48" i="199" s="1"/>
  <c r="H2" i="199" s="1"/>
  <c r="H97" i="199" s="1"/>
  <c r="Q3" i="199"/>
  <c r="R3" i="199" s="1"/>
  <c r="Q59" i="199"/>
  <c r="R59" i="199" s="1"/>
  <c r="G77" i="199"/>
  <c r="G79" i="199" s="1"/>
  <c r="Q26" i="199"/>
  <c r="R26" i="199" s="1"/>
  <c r="R54" i="198"/>
  <c r="R52" i="198"/>
  <c r="R32" i="198"/>
  <c r="R14" i="198"/>
  <c r="R6" i="198"/>
  <c r="R5" i="198"/>
  <c r="R17" i="198"/>
  <c r="R75" i="198"/>
  <c r="R56" i="198"/>
  <c r="R58" i="198"/>
  <c r="R50" i="198"/>
  <c r="J79" i="198"/>
  <c r="J25" i="198"/>
  <c r="L25" i="198"/>
  <c r="L48" i="198" s="1"/>
  <c r="I94" i="198"/>
  <c r="K94" i="198"/>
  <c r="J94" i="198"/>
  <c r="H94" i="198"/>
  <c r="G94" i="198"/>
  <c r="L94" i="198"/>
  <c r="F94" i="198"/>
  <c r="R31" i="198"/>
  <c r="N71" i="198"/>
  <c r="N79" i="198" s="1"/>
  <c r="P71" i="198"/>
  <c r="P79" i="198" s="1"/>
  <c r="Q3" i="198"/>
  <c r="F25" i="198"/>
  <c r="Q6" i="198"/>
  <c r="G71" i="198"/>
  <c r="G79" i="198" s="1"/>
  <c r="H77" i="198"/>
  <c r="H79" i="198" s="1"/>
  <c r="Q26" i="198"/>
  <c r="R26" i="198" s="1"/>
  <c r="N37" i="198"/>
  <c r="Q7" i="198"/>
  <c r="R7" i="198" s="1"/>
  <c r="R55" i="198"/>
  <c r="R29" i="198"/>
  <c r="Q47" i="198"/>
  <c r="R47" i="198" s="1"/>
  <c r="R44" i="198"/>
  <c r="O71" i="198"/>
  <c r="Q5" i="198"/>
  <c r="P25" i="198"/>
  <c r="P48" i="198" s="1"/>
  <c r="P2" i="198" s="1"/>
  <c r="P97" i="198" s="1"/>
  <c r="P93" i="198" s="1"/>
  <c r="N25" i="198"/>
  <c r="J71" i="198"/>
  <c r="D79" i="198"/>
  <c r="R91" i="198"/>
  <c r="Q59" i="198"/>
  <c r="R59" i="198" s="1"/>
  <c r="Q33" i="198"/>
  <c r="R33" i="198" s="1"/>
  <c r="R74" i="198"/>
  <c r="I37" i="198"/>
  <c r="J37" i="198"/>
  <c r="R16" i="198"/>
  <c r="L92" i="198"/>
  <c r="R92" i="198" s="1"/>
  <c r="Q58" i="198"/>
  <c r="Q57" i="198"/>
  <c r="R57" i="198" s="1"/>
  <c r="R66" i="198"/>
  <c r="R4" i="198"/>
  <c r="M90" i="198"/>
  <c r="R90" i="198" s="1"/>
  <c r="Q54" i="198"/>
  <c r="K25" i="198"/>
  <c r="G25" i="198"/>
  <c r="G48" i="198" s="1"/>
  <c r="G2" i="198" s="1"/>
  <c r="G97" i="198" s="1"/>
  <c r="F71" i="198"/>
  <c r="Q8" i="198"/>
  <c r="R8" i="198" s="1"/>
  <c r="F77" i="198"/>
  <c r="K37" i="198"/>
  <c r="M65" i="198"/>
  <c r="M71" i="198" s="1"/>
  <c r="H25" i="198"/>
  <c r="R3" i="198"/>
  <c r="M25" i="198"/>
  <c r="Q45" i="198"/>
  <c r="R45" i="198"/>
  <c r="R36" i="198"/>
  <c r="R49" i="198"/>
  <c r="L71" i="198"/>
  <c r="L79" i="198" s="1"/>
  <c r="M75" i="198"/>
  <c r="M77" i="198" s="1"/>
  <c r="M52" i="198"/>
  <c r="M37" i="198"/>
  <c r="H37" i="198"/>
  <c r="Q37" i="198" s="1"/>
  <c r="L89" i="198"/>
  <c r="R89" i="198" s="1"/>
  <c r="Q32" i="198"/>
  <c r="R46" i="198"/>
  <c r="R28" i="198"/>
  <c r="O25" i="198"/>
  <c r="O48" i="198" s="1"/>
  <c r="I25" i="198"/>
  <c r="I48" i="198" s="1"/>
  <c r="I2" i="198" s="1"/>
  <c r="I97" i="198" s="1"/>
  <c r="D48" i="198"/>
  <c r="I71" i="198"/>
  <c r="I79" i="198" s="1"/>
  <c r="F37" i="198"/>
  <c r="O37" i="198"/>
  <c r="D87" i="198"/>
  <c r="F87" i="198" s="1"/>
  <c r="Q25" i="197"/>
  <c r="P48" i="197"/>
  <c r="P2" i="197" s="1"/>
  <c r="P97" i="197" s="1"/>
  <c r="R75" i="197"/>
  <c r="N48" i="197"/>
  <c r="N2" i="197" s="1"/>
  <c r="N97" i="197" s="1"/>
  <c r="R27" i="197"/>
  <c r="R10" i="197"/>
  <c r="R8" i="197"/>
  <c r="R50" i="197"/>
  <c r="R49" i="197"/>
  <c r="R31" i="197"/>
  <c r="I48" i="197"/>
  <c r="R7" i="197"/>
  <c r="R59" i="197"/>
  <c r="R74" i="197"/>
  <c r="R57" i="197"/>
  <c r="M48" i="197"/>
  <c r="J48" i="197"/>
  <c r="R29" i="197"/>
  <c r="R6" i="197"/>
  <c r="I37" i="197"/>
  <c r="K71" i="197"/>
  <c r="L71" i="197"/>
  <c r="L89" i="197"/>
  <c r="Q4" i="197"/>
  <c r="L37" i="197"/>
  <c r="L48" i="197" s="1"/>
  <c r="L2" i="197" s="1"/>
  <c r="Q29" i="197"/>
  <c r="M73" i="197"/>
  <c r="Q5" i="197"/>
  <c r="R5" i="197" s="1"/>
  <c r="I94" i="197"/>
  <c r="K94" i="197"/>
  <c r="J94" i="197"/>
  <c r="H94" i="197"/>
  <c r="G94" i="197"/>
  <c r="L94" i="197"/>
  <c r="F94" i="197"/>
  <c r="M37" i="197"/>
  <c r="J37" i="197"/>
  <c r="I71" i="197"/>
  <c r="I79" i="197" s="1"/>
  <c r="M76" i="197"/>
  <c r="R76" i="197" s="1"/>
  <c r="R91" i="196"/>
  <c r="R90" i="196"/>
  <c r="D87" i="197"/>
  <c r="F87" i="197" s="1"/>
  <c r="R55" i="197"/>
  <c r="R47" i="197"/>
  <c r="Q47" i="197"/>
  <c r="R62" i="197"/>
  <c r="G77" i="197"/>
  <c r="G79" i="197" s="1"/>
  <c r="M90" i="197"/>
  <c r="R90" i="197" s="1"/>
  <c r="K95" i="197"/>
  <c r="M95" i="197"/>
  <c r="G95" i="197"/>
  <c r="I95" i="197"/>
  <c r="O95" i="197"/>
  <c r="J95" i="197"/>
  <c r="Q95" i="197" s="1"/>
  <c r="H95" i="197"/>
  <c r="F95" i="197"/>
  <c r="N95" i="197"/>
  <c r="P95" i="197"/>
  <c r="L95" i="197"/>
  <c r="N63" i="197"/>
  <c r="R63" i="197" s="1"/>
  <c r="F77" i="197"/>
  <c r="R96" i="197"/>
  <c r="Q9" i="197"/>
  <c r="R9" i="197" s="1"/>
  <c r="P37" i="197"/>
  <c r="F37" i="197"/>
  <c r="F48" i="197" s="1"/>
  <c r="F2" i="197" s="1"/>
  <c r="R42" i="197"/>
  <c r="M49" i="197"/>
  <c r="M71" i="197" s="1"/>
  <c r="Q59" i="197"/>
  <c r="R84" i="197"/>
  <c r="R4" i="197"/>
  <c r="R66" i="197"/>
  <c r="R43" i="197"/>
  <c r="R52" i="197"/>
  <c r="D79" i="197"/>
  <c r="Q54" i="197"/>
  <c r="R54" i="197" s="1"/>
  <c r="N71" i="197"/>
  <c r="N79" i="197" s="1"/>
  <c r="N37" i="197"/>
  <c r="O37" i="197"/>
  <c r="O48" i="197" s="1"/>
  <c r="Q45" i="197"/>
  <c r="R45" i="197"/>
  <c r="G71" i="197"/>
  <c r="Q58" i="197"/>
  <c r="R58" i="197" s="1"/>
  <c r="R46" i="197"/>
  <c r="K77" i="197"/>
  <c r="K79" i="197" s="1"/>
  <c r="G25" i="197"/>
  <c r="K37" i="197"/>
  <c r="K48" i="197" s="1"/>
  <c r="K2" i="197" s="1"/>
  <c r="K97" i="197" s="1"/>
  <c r="J71" i="197"/>
  <c r="J79" i="197" s="1"/>
  <c r="D48" i="197"/>
  <c r="R89" i="197"/>
  <c r="F84" i="197"/>
  <c r="G37" i="197"/>
  <c r="H77" i="197"/>
  <c r="L77" i="197"/>
  <c r="L79" i="197" s="1"/>
  <c r="P71" i="197"/>
  <c r="P79" i="197" s="1"/>
  <c r="H37" i="197"/>
  <c r="H48" i="197" s="1"/>
  <c r="H2" i="197" s="1"/>
  <c r="H97" i="197" s="1"/>
  <c r="R26" i="197"/>
  <c r="H71" i="197"/>
  <c r="F71" i="197"/>
  <c r="Q71" i="197" s="1"/>
  <c r="Q79" i="197" s="1"/>
  <c r="Q56" i="197"/>
  <c r="R56" i="197" s="1"/>
  <c r="R27" i="196"/>
  <c r="R8" i="196"/>
  <c r="R4" i="196"/>
  <c r="K79" i="196"/>
  <c r="R54" i="196"/>
  <c r="Q28" i="196"/>
  <c r="R28" i="196" s="1"/>
  <c r="R65" i="196"/>
  <c r="G71" i="196"/>
  <c r="G79" i="196" s="1"/>
  <c r="F71" i="196"/>
  <c r="Q71" i="196" s="1"/>
  <c r="Q79" i="196" s="1"/>
  <c r="N71" i="196"/>
  <c r="N79" i="196" s="1"/>
  <c r="D79" i="196"/>
  <c r="J25" i="196"/>
  <c r="J48" i="196" s="1"/>
  <c r="J2" i="196" s="1"/>
  <c r="J97" i="196" s="1"/>
  <c r="G25" i="196"/>
  <c r="G48" i="196" s="1"/>
  <c r="G2" i="196" s="1"/>
  <c r="G97" i="196" s="1"/>
  <c r="M37" i="196"/>
  <c r="R43" i="196"/>
  <c r="Q95" i="196"/>
  <c r="R95" i="196" s="1"/>
  <c r="M75" i="196"/>
  <c r="L37" i="196"/>
  <c r="Q4" i="196"/>
  <c r="R55" i="196"/>
  <c r="L70" i="196"/>
  <c r="R70" i="196" s="1"/>
  <c r="K71" i="196"/>
  <c r="M25" i="196"/>
  <c r="M48" i="196" s="1"/>
  <c r="Q45" i="196"/>
  <c r="R45" i="196" s="1"/>
  <c r="R32" i="196"/>
  <c r="I94" i="196"/>
  <c r="K94" i="196"/>
  <c r="J94" i="196"/>
  <c r="H94" i="196"/>
  <c r="G94" i="196"/>
  <c r="L94" i="196"/>
  <c r="F94" i="196"/>
  <c r="I71" i="196"/>
  <c r="I79" i="196" s="1"/>
  <c r="L71" i="196"/>
  <c r="L79" i="196" s="1"/>
  <c r="R12" i="196"/>
  <c r="M67" i="196"/>
  <c r="R67" i="196" s="1"/>
  <c r="Q3" i="196"/>
  <c r="R3" i="196" s="1"/>
  <c r="N25" i="196"/>
  <c r="N37" i="196"/>
  <c r="F37" i="196"/>
  <c r="Q37" i="196" s="1"/>
  <c r="Q8" i="196"/>
  <c r="Q30" i="196"/>
  <c r="R30" i="196" s="1"/>
  <c r="R13" i="196"/>
  <c r="F48" i="196"/>
  <c r="D48" i="196"/>
  <c r="O25" i="196"/>
  <c r="Q27" i="196"/>
  <c r="J71" i="196"/>
  <c r="J79" i="196" s="1"/>
  <c r="Q54" i="196"/>
  <c r="R47" i="196"/>
  <c r="Q47" i="196"/>
  <c r="K25" i="196"/>
  <c r="K48" i="196" s="1"/>
  <c r="H25" i="196"/>
  <c r="H48" i="196" s="1"/>
  <c r="H2" i="196" s="1"/>
  <c r="H97" i="196" s="1"/>
  <c r="R26" i="196"/>
  <c r="O37" i="196"/>
  <c r="L89" i="196"/>
  <c r="R58" i="196"/>
  <c r="Q5" i="196"/>
  <c r="R5" i="196" s="1"/>
  <c r="M76" i="196"/>
  <c r="R76" i="196" s="1"/>
  <c r="I2" i="196"/>
  <c r="I97" i="196" s="1"/>
  <c r="O71" i="196"/>
  <c r="M49" i="196"/>
  <c r="M71" i="196" s="1"/>
  <c r="R46" i="196"/>
  <c r="L25" i="196"/>
  <c r="P25" i="196"/>
  <c r="P48" i="196" s="1"/>
  <c r="P2" i="196" s="1"/>
  <c r="P97" i="196" s="1"/>
  <c r="P93" i="196" s="1"/>
  <c r="H37" i="196"/>
  <c r="R37" i="196" s="1"/>
  <c r="K37" i="196"/>
  <c r="R42" i="196"/>
  <c r="D87" i="196"/>
  <c r="F87" i="196" s="1"/>
  <c r="O48" i="195"/>
  <c r="R52" i="195"/>
  <c r="P2" i="195"/>
  <c r="P97" i="195" s="1"/>
  <c r="R49" i="195"/>
  <c r="R62" i="195"/>
  <c r="R28" i="195"/>
  <c r="M2" i="195"/>
  <c r="R30" i="195"/>
  <c r="Q47" i="195"/>
  <c r="R47" i="195" s="1"/>
  <c r="H79" i="195"/>
  <c r="L79" i="195"/>
  <c r="Q28" i="195"/>
  <c r="R13" i="195"/>
  <c r="H48" i="195"/>
  <c r="H2" i="195" s="1"/>
  <c r="H97" i="195" s="1"/>
  <c r="R32" i="195"/>
  <c r="Q45" i="195"/>
  <c r="R45" i="195"/>
  <c r="Q59" i="195"/>
  <c r="R59" i="195" s="1"/>
  <c r="N71" i="195"/>
  <c r="N79" i="195" s="1"/>
  <c r="J77" i="195"/>
  <c r="M52" i="195"/>
  <c r="R72" i="195"/>
  <c r="Q26" i="195"/>
  <c r="R26" i="195" s="1"/>
  <c r="L89" i="195"/>
  <c r="D48" i="195"/>
  <c r="G71" i="195"/>
  <c r="K71" i="195"/>
  <c r="Q14" i="195"/>
  <c r="R14" i="195" s="1"/>
  <c r="F84" i="195"/>
  <c r="R84" i="195" s="1"/>
  <c r="Q31" i="195"/>
  <c r="R31" i="195" s="1"/>
  <c r="R12" i="195"/>
  <c r="F71" i="195"/>
  <c r="R71" i="195" s="1"/>
  <c r="R27" i="195"/>
  <c r="R46" i="195"/>
  <c r="R43" i="195"/>
  <c r="H37" i="195"/>
  <c r="D87" i="195"/>
  <c r="F87" i="195" s="1"/>
  <c r="H71" i="195"/>
  <c r="L71" i="195"/>
  <c r="M96" i="195"/>
  <c r="R96" i="195" s="1"/>
  <c r="G37" i="195"/>
  <c r="Q37" i="195" s="1"/>
  <c r="R78" i="195"/>
  <c r="F25" i="195"/>
  <c r="F48" i="195" s="1"/>
  <c r="L36" i="195"/>
  <c r="R36" i="195" s="1"/>
  <c r="R65" i="195"/>
  <c r="M77" i="195"/>
  <c r="M79" i="195" s="1"/>
  <c r="G79" i="195"/>
  <c r="K77" i="195"/>
  <c r="K79" i="195" s="1"/>
  <c r="N37" i="195"/>
  <c r="N48" i="195" s="1"/>
  <c r="N2" i="195" s="1"/>
  <c r="N97" i="195" s="1"/>
  <c r="O37" i="195"/>
  <c r="M95" i="195"/>
  <c r="G95" i="195"/>
  <c r="L95" i="195"/>
  <c r="F95" i="195"/>
  <c r="O95" i="195"/>
  <c r="N95" i="195"/>
  <c r="K95" i="195"/>
  <c r="Q95" i="195"/>
  <c r="R95" i="195" s="1"/>
  <c r="I95" i="195"/>
  <c r="P95" i="195"/>
  <c r="J95" i="195"/>
  <c r="H95" i="195"/>
  <c r="J71" i="195"/>
  <c r="J2" i="195" s="1"/>
  <c r="J97" i="195" s="1"/>
  <c r="Q71" i="195"/>
  <c r="Q79" i="195" s="1"/>
  <c r="L37" i="195"/>
  <c r="L48" i="195" s="1"/>
  <c r="L2" i="195" s="1"/>
  <c r="K94" i="195"/>
  <c r="J94" i="195"/>
  <c r="G94" i="195"/>
  <c r="M94" i="195" s="1"/>
  <c r="F94" i="195"/>
  <c r="I94" i="195"/>
  <c r="H94" i="195"/>
  <c r="L94" i="195"/>
  <c r="I77" i="195"/>
  <c r="I79" i="195" s="1"/>
  <c r="D79" i="195"/>
  <c r="I37" i="195"/>
  <c r="I48" i="195" s="1"/>
  <c r="I2" i="195" s="1"/>
  <c r="I97" i="195" s="1"/>
  <c r="K37" i="195"/>
  <c r="K48" i="195" s="1"/>
  <c r="K2" i="195" s="1"/>
  <c r="K97" i="195" s="1"/>
  <c r="M49" i="195"/>
  <c r="M71" i="195" s="1"/>
  <c r="R80" i="195"/>
  <c r="R90" i="194"/>
  <c r="R7" i="194"/>
  <c r="R63" i="194"/>
  <c r="R53" i="194"/>
  <c r="R8" i="194"/>
  <c r="F48" i="194"/>
  <c r="R10" i="194"/>
  <c r="R31" i="194"/>
  <c r="R74" i="194"/>
  <c r="R50" i="194"/>
  <c r="L2" i="194"/>
  <c r="L97" i="194" s="1"/>
  <c r="R51" i="194"/>
  <c r="R54" i="194"/>
  <c r="R75" i="194"/>
  <c r="R67" i="194"/>
  <c r="I94" i="194"/>
  <c r="L94" i="194"/>
  <c r="F94" i="194"/>
  <c r="K94" i="194"/>
  <c r="H94" i="194"/>
  <c r="J94" i="194"/>
  <c r="G94" i="194"/>
  <c r="J37" i="194"/>
  <c r="Q26" i="194"/>
  <c r="R26" i="194" s="1"/>
  <c r="R70" i="194"/>
  <c r="R33" i="194"/>
  <c r="R9" i="194"/>
  <c r="R49" i="194"/>
  <c r="J71" i="194"/>
  <c r="D48" i="194"/>
  <c r="H77" i="194"/>
  <c r="O77" i="194" s="1"/>
  <c r="O79" i="194" s="1"/>
  <c r="L71" i="194"/>
  <c r="J48" i="194"/>
  <c r="M90" i="193"/>
  <c r="R90" i="193" s="1"/>
  <c r="D79" i="194"/>
  <c r="N37" i="194"/>
  <c r="N48" i="194" s="1"/>
  <c r="N2" i="194" s="1"/>
  <c r="N97" i="194" s="1"/>
  <c r="N93" i="194" s="1"/>
  <c r="H37" i="194"/>
  <c r="P71" i="194"/>
  <c r="P79" i="194" s="1"/>
  <c r="I71" i="194"/>
  <c r="G71" i="194"/>
  <c r="G79" i="194" s="1"/>
  <c r="M51" i="194"/>
  <c r="R16" i="194"/>
  <c r="D87" i="194"/>
  <c r="F87" i="194" s="1"/>
  <c r="K77" i="194"/>
  <c r="K79" i="194" s="1"/>
  <c r="I79" i="194"/>
  <c r="L89" i="193"/>
  <c r="R89" i="193" s="1"/>
  <c r="R72" i="194"/>
  <c r="P37" i="194"/>
  <c r="P48" i="194" s="1"/>
  <c r="P2" i="194" s="1"/>
  <c r="P97" i="194" s="1"/>
  <c r="P93" i="194" s="1"/>
  <c r="O37" i="194"/>
  <c r="O48" i="194" s="1"/>
  <c r="O2" i="194" s="1"/>
  <c r="O97" i="194" s="1"/>
  <c r="O93" i="194" s="1"/>
  <c r="R28" i="194"/>
  <c r="F84" i="194"/>
  <c r="Q47" i="194"/>
  <c r="R47" i="194" s="1"/>
  <c r="M50" i="194"/>
  <c r="M71" i="194" s="1"/>
  <c r="Q17" i="194"/>
  <c r="R17" i="194" s="1"/>
  <c r="Q31" i="194"/>
  <c r="Q13" i="194"/>
  <c r="R13" i="194" s="1"/>
  <c r="N63" i="194"/>
  <c r="N71" i="194" s="1"/>
  <c r="N79" i="194" s="1"/>
  <c r="L77" i="194"/>
  <c r="L79" i="194" s="1"/>
  <c r="J77" i="194"/>
  <c r="J79" i="194" s="1"/>
  <c r="K48" i="194"/>
  <c r="F37" i="194"/>
  <c r="G25" i="194"/>
  <c r="G48" i="194" s="1"/>
  <c r="R84" i="194"/>
  <c r="F71" i="194"/>
  <c r="Q71" i="194" s="1"/>
  <c r="Q79" i="194" s="1"/>
  <c r="Q45" i="194"/>
  <c r="R45" i="194" s="1"/>
  <c r="I25" i="194"/>
  <c r="I48" i="194" s="1"/>
  <c r="I2" i="194" s="1"/>
  <c r="I97" i="194" s="1"/>
  <c r="R52" i="194"/>
  <c r="R73" i="194"/>
  <c r="H48" i="194"/>
  <c r="R43" i="194"/>
  <c r="O71" i="194"/>
  <c r="H71" i="194"/>
  <c r="R44" i="194"/>
  <c r="R89" i="194"/>
  <c r="Q7" i="194"/>
  <c r="R95" i="194"/>
  <c r="I48" i="193"/>
  <c r="R62" i="193"/>
  <c r="R33" i="193"/>
  <c r="K79" i="193"/>
  <c r="R27" i="193"/>
  <c r="R5" i="193"/>
  <c r="R31" i="193"/>
  <c r="L79" i="193"/>
  <c r="R13" i="193"/>
  <c r="R54" i="193"/>
  <c r="R50" i="193"/>
  <c r="R52" i="193"/>
  <c r="R66" i="193"/>
  <c r="H48" i="193"/>
  <c r="H2" i="193" s="1"/>
  <c r="H97" i="193" s="1"/>
  <c r="Q30" i="193"/>
  <c r="R30" i="193" s="1"/>
  <c r="R44" i="193"/>
  <c r="Q56" i="193"/>
  <c r="R56" i="193" s="1"/>
  <c r="P25" i="193"/>
  <c r="P48" i="193" s="1"/>
  <c r="F71" i="193"/>
  <c r="P71" i="193"/>
  <c r="P79" i="193" s="1"/>
  <c r="Q10" i="193"/>
  <c r="R10" i="193" s="1"/>
  <c r="R75" i="193"/>
  <c r="H37" i="193"/>
  <c r="J37" i="193"/>
  <c r="L91" i="193"/>
  <c r="O12" i="193"/>
  <c r="O25" i="193" s="1"/>
  <c r="Q27" i="193"/>
  <c r="Q62" i="193"/>
  <c r="R46" i="193"/>
  <c r="G71" i="193"/>
  <c r="M50" i="193"/>
  <c r="M71" i="193" s="1"/>
  <c r="N37" i="193"/>
  <c r="N48" i="193" s="1"/>
  <c r="N2" i="193" s="1"/>
  <c r="N97" i="193" s="1"/>
  <c r="D87" i="193"/>
  <c r="F87" i="193" s="1"/>
  <c r="Q55" i="193"/>
  <c r="R55" i="193" s="1"/>
  <c r="R17" i="193"/>
  <c r="Q28" i="193"/>
  <c r="R28" i="193" s="1"/>
  <c r="D48" i="193"/>
  <c r="M94" i="193"/>
  <c r="J48" i="193"/>
  <c r="K95" i="193"/>
  <c r="P95" i="193"/>
  <c r="J95" i="193"/>
  <c r="O95" i="193"/>
  <c r="I95" i="193"/>
  <c r="H95" i="193"/>
  <c r="G95" i="193"/>
  <c r="Q95" i="193" s="1"/>
  <c r="F95" i="193"/>
  <c r="N95" i="193"/>
  <c r="M95" i="193"/>
  <c r="L95" i="193"/>
  <c r="G77" i="193"/>
  <c r="G79" i="193" s="1"/>
  <c r="Q4" i="193"/>
  <c r="M74" i="193"/>
  <c r="M77" i="193" s="1"/>
  <c r="R47" i="193"/>
  <c r="Q47" i="193"/>
  <c r="J71" i="193"/>
  <c r="J79" i="193" s="1"/>
  <c r="H71" i="193"/>
  <c r="H79" i="193" s="1"/>
  <c r="O37" i="193"/>
  <c r="K37" i="193"/>
  <c r="K48" i="193" s="1"/>
  <c r="K2" i="193" s="1"/>
  <c r="K97" i="193" s="1"/>
  <c r="K93" i="193" s="1"/>
  <c r="Q58" i="193"/>
  <c r="R58" i="193" s="1"/>
  <c r="R14" i="193"/>
  <c r="M52" i="193"/>
  <c r="F84" i="193"/>
  <c r="R84" i="193" s="1"/>
  <c r="R53" i="193"/>
  <c r="L37" i="193"/>
  <c r="L48" i="193" s="1"/>
  <c r="L2" i="193" s="1"/>
  <c r="I79" i="193"/>
  <c r="Q45" i="193"/>
  <c r="R45" i="193" s="1"/>
  <c r="K71" i="193"/>
  <c r="R49" i="193"/>
  <c r="N71" i="193"/>
  <c r="N79" i="193" s="1"/>
  <c r="F37" i="193"/>
  <c r="Q37" i="193" s="1"/>
  <c r="R26" i="193"/>
  <c r="Q33" i="193"/>
  <c r="R80" i="193"/>
  <c r="R4" i="193"/>
  <c r="D79" i="193"/>
  <c r="R42" i="193"/>
  <c r="L71" i="193"/>
  <c r="I71" i="193"/>
  <c r="O71" i="193"/>
  <c r="I37" i="193"/>
  <c r="M37" i="193"/>
  <c r="M48" i="193" s="1"/>
  <c r="M2" i="193" s="1"/>
  <c r="Q57" i="193"/>
  <c r="R57" i="193" s="1"/>
  <c r="F77" i="193"/>
  <c r="F79" i="193" s="1"/>
  <c r="R43" i="193"/>
  <c r="R58" i="192"/>
  <c r="R33" i="192"/>
  <c r="R65" i="192"/>
  <c r="R57" i="192"/>
  <c r="R53" i="192"/>
  <c r="R32" i="192"/>
  <c r="R7" i="192"/>
  <c r="R52" i="192"/>
  <c r="R8" i="192"/>
  <c r="M75" i="192"/>
  <c r="R75" i="192" s="1"/>
  <c r="H71" i="192"/>
  <c r="M37" i="192"/>
  <c r="O37" i="192"/>
  <c r="M51" i="192"/>
  <c r="R51" i="192" s="1"/>
  <c r="I25" i="192"/>
  <c r="D48" i="192"/>
  <c r="I77" i="192"/>
  <c r="I79" i="192" s="1"/>
  <c r="R14" i="192"/>
  <c r="D79" i="192"/>
  <c r="I71" i="192"/>
  <c r="F37" i="192"/>
  <c r="P37" i="192"/>
  <c r="M67" i="192"/>
  <c r="R67" i="192" s="1"/>
  <c r="R4" i="192"/>
  <c r="O25" i="192"/>
  <c r="O48" i="192" s="1"/>
  <c r="R59" i="192"/>
  <c r="R46" i="192"/>
  <c r="R50" i="192"/>
  <c r="Q55" i="192"/>
  <c r="R55" i="192" s="1"/>
  <c r="F77" i="192"/>
  <c r="K71" i="192"/>
  <c r="R42" i="192"/>
  <c r="Q26" i="192"/>
  <c r="R26" i="192" s="1"/>
  <c r="N37" i="192"/>
  <c r="M66" i="192"/>
  <c r="R66" i="192" s="1"/>
  <c r="P25" i="192"/>
  <c r="P48" i="192" s="1"/>
  <c r="F25" i="192"/>
  <c r="F48" i="192" s="1"/>
  <c r="N71" i="192"/>
  <c r="N79" i="192" s="1"/>
  <c r="P71" i="192"/>
  <c r="P79" i="192" s="1"/>
  <c r="M65" i="192"/>
  <c r="K79" i="192"/>
  <c r="G71" i="192"/>
  <c r="G79" i="192" s="1"/>
  <c r="H79" i="192"/>
  <c r="Q6" i="192"/>
  <c r="R6" i="192" s="1"/>
  <c r="Q45" i="192"/>
  <c r="R45" i="192" s="1"/>
  <c r="J37" i="192"/>
  <c r="R28" i="192"/>
  <c r="R56" i="192"/>
  <c r="J25" i="192"/>
  <c r="N25" i="192"/>
  <c r="L15" i="192"/>
  <c r="L25" i="192" s="1"/>
  <c r="L48" i="192" s="1"/>
  <c r="L2" i="192" s="1"/>
  <c r="M74" i="192"/>
  <c r="M77" i="192" s="1"/>
  <c r="L89" i="192"/>
  <c r="R31" i="192"/>
  <c r="M49" i="192"/>
  <c r="J71" i="192"/>
  <c r="J79" i="192" s="1"/>
  <c r="I37" i="192"/>
  <c r="Q3" i="192"/>
  <c r="R3" i="192" s="1"/>
  <c r="G25" i="192"/>
  <c r="G48" i="192" s="1"/>
  <c r="M90" i="192"/>
  <c r="R90" i="192" s="1"/>
  <c r="R36" i="192"/>
  <c r="Q47" i="192"/>
  <c r="R47" i="192" s="1"/>
  <c r="R84" i="192"/>
  <c r="D87" i="192"/>
  <c r="F87" i="192" s="1"/>
  <c r="F71" i="192"/>
  <c r="K37" i="192"/>
  <c r="H37" i="192"/>
  <c r="Q37" i="192" s="1"/>
  <c r="H25" i="192"/>
  <c r="K25" i="192"/>
  <c r="K48" i="192" s="1"/>
  <c r="K2" i="192" s="1"/>
  <c r="K97" i="192" s="1"/>
  <c r="K93" i="192" s="1"/>
  <c r="M25" i="192"/>
  <c r="M48" i="192" s="1"/>
  <c r="O71" i="192"/>
  <c r="R57" i="191"/>
  <c r="R5" i="191"/>
  <c r="R78" i="191"/>
  <c r="R67" i="191"/>
  <c r="R95" i="191"/>
  <c r="R53" i="191"/>
  <c r="R65" i="191"/>
  <c r="Q55" i="191"/>
  <c r="R55" i="191" s="1"/>
  <c r="R47" i="191"/>
  <c r="Q47" i="191"/>
  <c r="N78" i="191"/>
  <c r="Q45" i="191"/>
  <c r="R45" i="191" s="1"/>
  <c r="Q3" i="191"/>
  <c r="I25" i="191"/>
  <c r="K71" i="191"/>
  <c r="F71" i="191"/>
  <c r="M66" i="191"/>
  <c r="R66" i="191" s="1"/>
  <c r="J37" i="191"/>
  <c r="F77" i="191"/>
  <c r="O77" i="191" s="1"/>
  <c r="O79" i="191" s="1"/>
  <c r="L37" i="191"/>
  <c r="H25" i="191"/>
  <c r="H48" i="191" s="1"/>
  <c r="K25" i="191"/>
  <c r="K48" i="191" s="1"/>
  <c r="K2" i="191" s="1"/>
  <c r="K97" i="191" s="1"/>
  <c r="O25" i="191"/>
  <c r="M50" i="191"/>
  <c r="R50" i="191" s="1"/>
  <c r="I94" i="191"/>
  <c r="K94" i="191"/>
  <c r="J94" i="191"/>
  <c r="H94" i="191"/>
  <c r="G94" i="191"/>
  <c r="L94" i="191"/>
  <c r="F94" i="191"/>
  <c r="G71" i="191"/>
  <c r="L71" i="191"/>
  <c r="L89" i="191"/>
  <c r="I77" i="191"/>
  <c r="R8" i="191"/>
  <c r="R26" i="191"/>
  <c r="Q26" i="191"/>
  <c r="R90" i="191"/>
  <c r="D48" i="191"/>
  <c r="H71" i="191"/>
  <c r="Q54" i="191"/>
  <c r="R54" i="191" s="1"/>
  <c r="O71" i="191"/>
  <c r="G37" i="191"/>
  <c r="P25" i="191"/>
  <c r="L25" i="191"/>
  <c r="L48" i="191" s="1"/>
  <c r="L2" i="191" s="1"/>
  <c r="L97" i="191" s="1"/>
  <c r="R91" i="191"/>
  <c r="R44" i="191"/>
  <c r="R29" i="191"/>
  <c r="H77" i="191"/>
  <c r="I37" i="191"/>
  <c r="Q37" i="191" s="1"/>
  <c r="F37" i="191"/>
  <c r="R3" i="191"/>
  <c r="M73" i="191"/>
  <c r="M77" i="191" s="1"/>
  <c r="N63" i="191"/>
  <c r="R63" i="191" s="1"/>
  <c r="Q27" i="191"/>
  <c r="R27" i="191" s="1"/>
  <c r="G25" i="191"/>
  <c r="G48" i="191" s="1"/>
  <c r="F25" i="191"/>
  <c r="F48" i="191" s="1"/>
  <c r="I71" i="191"/>
  <c r="M53" i="191"/>
  <c r="J77" i="191"/>
  <c r="J79" i="191" s="1"/>
  <c r="L77" i="191"/>
  <c r="L79" i="191" s="1"/>
  <c r="N37" i="191"/>
  <c r="N48" i="191" s="1"/>
  <c r="O37" i="191"/>
  <c r="R75" i="191"/>
  <c r="J25" i="191"/>
  <c r="J48" i="191" s="1"/>
  <c r="M25" i="191"/>
  <c r="M48" i="191" s="1"/>
  <c r="D79" i="191"/>
  <c r="J71" i="191"/>
  <c r="M49" i="191"/>
  <c r="D87" i="191"/>
  <c r="F87" i="191" s="1"/>
  <c r="K77" i="191"/>
  <c r="K79" i="191" s="1"/>
  <c r="P37" i="191"/>
  <c r="K37" i="191"/>
  <c r="F84" i="191"/>
  <c r="R84" i="191" s="1"/>
  <c r="L48" i="190"/>
  <c r="K48" i="190"/>
  <c r="K2" i="190" s="1"/>
  <c r="K97" i="190" s="1"/>
  <c r="R33" i="190"/>
  <c r="O48" i="190"/>
  <c r="O2" i="190" s="1"/>
  <c r="O97" i="190" s="1"/>
  <c r="N48" i="190"/>
  <c r="R66" i="190"/>
  <c r="J37" i="190"/>
  <c r="J48" i="190" s="1"/>
  <c r="J2" i="190" s="1"/>
  <c r="J97" i="190" s="1"/>
  <c r="M73" i="190"/>
  <c r="M77" i="190" s="1"/>
  <c r="Q45" i="190"/>
  <c r="R45" i="190" s="1"/>
  <c r="R65" i="190"/>
  <c r="R95" i="190"/>
  <c r="K71" i="190"/>
  <c r="K79" i="190" s="1"/>
  <c r="N63" i="190"/>
  <c r="R63" i="190" s="1"/>
  <c r="G94" i="190"/>
  <c r="K94" i="190"/>
  <c r="J94" i="190"/>
  <c r="L94" i="190"/>
  <c r="I94" i="190"/>
  <c r="H94" i="190"/>
  <c r="F94" i="190"/>
  <c r="R91" i="190"/>
  <c r="M48" i="190"/>
  <c r="M2" i="190" s="1"/>
  <c r="H79" i="190"/>
  <c r="R44" i="190"/>
  <c r="Q25" i="190"/>
  <c r="D48" i="190"/>
  <c r="Q47" i="190"/>
  <c r="R47" i="190" s="1"/>
  <c r="R16" i="190"/>
  <c r="F77" i="190"/>
  <c r="J71" i="190"/>
  <c r="R54" i="190"/>
  <c r="R73" i="190"/>
  <c r="H48" i="190"/>
  <c r="H2" i="190" s="1"/>
  <c r="H97" i="190" s="1"/>
  <c r="R77" i="190"/>
  <c r="D79" i="190"/>
  <c r="O77" i="190"/>
  <c r="O79" i="190" s="1"/>
  <c r="F71" i="190"/>
  <c r="R90" i="189"/>
  <c r="F84" i="190"/>
  <c r="R84" i="190" s="1"/>
  <c r="M49" i="190"/>
  <c r="M71" i="190" s="1"/>
  <c r="K37" i="190"/>
  <c r="J79" i="190"/>
  <c r="Q33" i="190"/>
  <c r="R43" i="190"/>
  <c r="F25" i="190"/>
  <c r="F48" i="190" s="1"/>
  <c r="P93" i="190"/>
  <c r="O93" i="190"/>
  <c r="G71" i="190"/>
  <c r="G79" i="190" s="1"/>
  <c r="D87" i="190"/>
  <c r="F87" i="190" s="1"/>
  <c r="L70" i="190"/>
  <c r="R70" i="190" s="1"/>
  <c r="L37" i="190"/>
  <c r="Q28" i="190"/>
  <c r="R28" i="190" s="1"/>
  <c r="I71" i="190"/>
  <c r="I79" i="190" s="1"/>
  <c r="H71" i="190"/>
  <c r="L89" i="190"/>
  <c r="R6" i="189"/>
  <c r="R29" i="189"/>
  <c r="R13" i="189"/>
  <c r="R56" i="189"/>
  <c r="R30" i="189"/>
  <c r="R31" i="189"/>
  <c r="R50" i="189"/>
  <c r="R57" i="189"/>
  <c r="R62" i="189"/>
  <c r="R76" i="189"/>
  <c r="R66" i="189"/>
  <c r="R28" i="189"/>
  <c r="R58" i="189"/>
  <c r="R9" i="189"/>
  <c r="D79" i="189"/>
  <c r="G37" i="189"/>
  <c r="L37" i="189"/>
  <c r="Q27" i="189"/>
  <c r="Q8" i="189"/>
  <c r="R8" i="189" s="1"/>
  <c r="N25" i="189"/>
  <c r="N37" i="189"/>
  <c r="P71" i="189"/>
  <c r="P79" i="189" s="1"/>
  <c r="K71" i="189"/>
  <c r="J77" i="189"/>
  <c r="J79" i="189" s="1"/>
  <c r="M52" i="189"/>
  <c r="R52" i="189" s="1"/>
  <c r="M76" i="189"/>
  <c r="G25" i="189"/>
  <c r="G48" i="189" s="1"/>
  <c r="J25" i="189"/>
  <c r="L25" i="189"/>
  <c r="L48" i="189" s="1"/>
  <c r="L2" i="189" s="1"/>
  <c r="R46" i="189"/>
  <c r="Q95" i="189"/>
  <c r="H37" i="189"/>
  <c r="R37" i="189" s="1"/>
  <c r="O37" i="189"/>
  <c r="I71" i="189"/>
  <c r="H71" i="189"/>
  <c r="Q7" i="189"/>
  <c r="R7" i="189" s="1"/>
  <c r="R32" i="189"/>
  <c r="D87" i="189"/>
  <c r="F87" i="189" s="1"/>
  <c r="K77" i="189"/>
  <c r="F84" i="189"/>
  <c r="Q30" i="189"/>
  <c r="R27" i="189"/>
  <c r="H25" i="189"/>
  <c r="P25" i="189"/>
  <c r="P48" i="189" s="1"/>
  <c r="P2" i="189" s="1"/>
  <c r="P97" i="189" s="1"/>
  <c r="P93" i="189" s="1"/>
  <c r="J37" i="189"/>
  <c r="N71" i="189"/>
  <c r="N79" i="189" s="1"/>
  <c r="F71" i="189"/>
  <c r="Q71" i="189" s="1"/>
  <c r="Q79" i="189" s="1"/>
  <c r="M77" i="189"/>
  <c r="H77" i="189"/>
  <c r="H79" i="189" s="1"/>
  <c r="R63" i="189"/>
  <c r="I25" i="189"/>
  <c r="K25" i="189"/>
  <c r="K48" i="189" s="1"/>
  <c r="K2" i="189" s="1"/>
  <c r="K97" i="189" s="1"/>
  <c r="L91" i="189"/>
  <c r="R91" i="189" s="1"/>
  <c r="Q37" i="189"/>
  <c r="I37" i="189"/>
  <c r="Q54" i="189"/>
  <c r="R54" i="189" s="1"/>
  <c r="M49" i="189"/>
  <c r="M71" i="189" s="1"/>
  <c r="L71" i="189"/>
  <c r="R42" i="189"/>
  <c r="Q58" i="189"/>
  <c r="M50" i="189"/>
  <c r="R53" i="189"/>
  <c r="Q31" i="189"/>
  <c r="O25" i="189"/>
  <c r="O48" i="189" s="1"/>
  <c r="Q3" i="189"/>
  <c r="R3" i="189" s="1"/>
  <c r="R26" i="189"/>
  <c r="P37" i="189"/>
  <c r="O71" i="189"/>
  <c r="R49" i="189"/>
  <c r="R74" i="189"/>
  <c r="G77" i="189"/>
  <c r="L77" i="189"/>
  <c r="L79" i="189" s="1"/>
  <c r="F77" i="189"/>
  <c r="F79" i="189" s="1"/>
  <c r="K94" i="189"/>
  <c r="L94" i="189"/>
  <c r="H94" i="189"/>
  <c r="J94" i="189"/>
  <c r="I94" i="189"/>
  <c r="G94" i="189"/>
  <c r="F94" i="189"/>
  <c r="M25" i="189"/>
  <c r="M48" i="189" s="1"/>
  <c r="D48" i="189"/>
  <c r="R47" i="189"/>
  <c r="Q47" i="189"/>
  <c r="K37" i="189"/>
  <c r="M37" i="189"/>
  <c r="G71" i="189"/>
  <c r="L89" i="189"/>
  <c r="Q45" i="189"/>
  <c r="R45" i="189" s="1"/>
  <c r="I77" i="189"/>
  <c r="R84" i="189"/>
  <c r="R28" i="188"/>
  <c r="R62" i="188"/>
  <c r="R59" i="188"/>
  <c r="R31" i="188"/>
  <c r="R9" i="188"/>
  <c r="K2" i="188"/>
  <c r="R53" i="188"/>
  <c r="R13" i="188"/>
  <c r="P48" i="188"/>
  <c r="P2" i="188" s="1"/>
  <c r="P97" i="188" s="1"/>
  <c r="I2" i="188"/>
  <c r="I97" i="188" s="1"/>
  <c r="R30" i="188"/>
  <c r="N71" i="188"/>
  <c r="M48" i="188"/>
  <c r="I79" i="188"/>
  <c r="M49" i="188"/>
  <c r="L71" i="188"/>
  <c r="D79" i="188"/>
  <c r="O77" i="188"/>
  <c r="O79" i="188" s="1"/>
  <c r="R29" i="188"/>
  <c r="R4" i="188"/>
  <c r="R84" i="188"/>
  <c r="Q59" i="188"/>
  <c r="R8" i="188"/>
  <c r="R91" i="188"/>
  <c r="D87" i="188"/>
  <c r="F87" i="188" s="1"/>
  <c r="R66" i="188"/>
  <c r="N37" i="188"/>
  <c r="N48" i="188" s="1"/>
  <c r="N2" i="188" s="1"/>
  <c r="N97" i="188" s="1"/>
  <c r="Q16" i="188"/>
  <c r="R16" i="188" s="1"/>
  <c r="K77" i="188"/>
  <c r="K79" i="188" s="1"/>
  <c r="R17" i="188"/>
  <c r="J71" i="188"/>
  <c r="P95" i="188"/>
  <c r="J95" i="188"/>
  <c r="O95" i="188"/>
  <c r="I95" i="188"/>
  <c r="M95" i="188"/>
  <c r="G95" i="188"/>
  <c r="F95" i="188"/>
  <c r="K95" i="188"/>
  <c r="N95" i="188"/>
  <c r="L95" i="188"/>
  <c r="H95" i="188"/>
  <c r="R46" i="188"/>
  <c r="R10" i="188"/>
  <c r="F84" i="188"/>
  <c r="O12" i="188"/>
  <c r="O25" i="188" s="1"/>
  <c r="O48" i="188" s="1"/>
  <c r="O2" i="188" s="1"/>
  <c r="O97" i="188" s="1"/>
  <c r="Q45" i="188"/>
  <c r="R45" i="188" s="1"/>
  <c r="M75" i="188"/>
  <c r="R75" i="188" s="1"/>
  <c r="N78" i="188"/>
  <c r="R78" i="188" s="1"/>
  <c r="Q30" i="188"/>
  <c r="R65" i="188"/>
  <c r="R27" i="188"/>
  <c r="H37" i="188"/>
  <c r="H48" i="188" s="1"/>
  <c r="H2" i="188" s="1"/>
  <c r="H97" i="188" s="1"/>
  <c r="O37" i="188"/>
  <c r="G77" i="188"/>
  <c r="D48" i="188"/>
  <c r="G71" i="188"/>
  <c r="R49" i="188"/>
  <c r="Q28" i="188"/>
  <c r="J25" i="188"/>
  <c r="L36" i="188"/>
  <c r="R36" i="188" s="1"/>
  <c r="M53" i="188"/>
  <c r="F25" i="188"/>
  <c r="F48" i="188" s="1"/>
  <c r="F2" i="188" s="1"/>
  <c r="R89" i="188"/>
  <c r="R52" i="188"/>
  <c r="Q26" i="188"/>
  <c r="R26" i="188" s="1"/>
  <c r="P37" i="188"/>
  <c r="Q57" i="188"/>
  <c r="R57" i="188" s="1"/>
  <c r="I71" i="188"/>
  <c r="R47" i="188"/>
  <c r="Q47" i="188"/>
  <c r="R67" i="188"/>
  <c r="H94" i="188"/>
  <c r="G94" i="188"/>
  <c r="K94" i="188"/>
  <c r="L94" i="188"/>
  <c r="J94" i="188"/>
  <c r="I94" i="188"/>
  <c r="F94" i="188"/>
  <c r="R90" i="188"/>
  <c r="M37" i="188"/>
  <c r="M73" i="188"/>
  <c r="M77" i="188" s="1"/>
  <c r="L77" i="188"/>
  <c r="G37" i="188"/>
  <c r="G48" i="188" s="1"/>
  <c r="G2" i="188" s="1"/>
  <c r="G97" i="188" s="1"/>
  <c r="F71" i="188"/>
  <c r="F77" i="188"/>
  <c r="R77" i="188" s="1"/>
  <c r="R80" i="188"/>
  <c r="J37" i="188"/>
  <c r="F37" i="188"/>
  <c r="J77" i="188"/>
  <c r="J79" i="188" s="1"/>
  <c r="H77" i="188"/>
  <c r="H79" i="188" s="1"/>
  <c r="L71" i="187"/>
  <c r="R14" i="187"/>
  <c r="R5" i="187"/>
  <c r="R13" i="187"/>
  <c r="H79" i="187"/>
  <c r="R54" i="187"/>
  <c r="R55" i="187"/>
  <c r="R76" i="187"/>
  <c r="P25" i="187"/>
  <c r="F77" i="187"/>
  <c r="F79" i="187" s="1"/>
  <c r="I71" i="187"/>
  <c r="P95" i="187"/>
  <c r="J95" i="187"/>
  <c r="M95" i="187"/>
  <c r="G95" i="187"/>
  <c r="I95" i="187"/>
  <c r="H95" i="187"/>
  <c r="F95" i="187"/>
  <c r="O95" i="187"/>
  <c r="N95" i="187"/>
  <c r="L95" i="187"/>
  <c r="K95" i="187"/>
  <c r="R58" i="187"/>
  <c r="R31" i="187"/>
  <c r="F25" i="187"/>
  <c r="N25" i="187"/>
  <c r="M67" i="187"/>
  <c r="R67" i="187" s="1"/>
  <c r="D79" i="187"/>
  <c r="Q30" i="187"/>
  <c r="R30" i="187" s="1"/>
  <c r="M53" i="187"/>
  <c r="R53" i="187" s="1"/>
  <c r="L91" i="187"/>
  <c r="R91" i="187" s="1"/>
  <c r="J37" i="187"/>
  <c r="Q26" i="187"/>
  <c r="M37" i="187"/>
  <c r="Q8" i="187"/>
  <c r="R8" i="187" s="1"/>
  <c r="Q45" i="187"/>
  <c r="R45" i="187"/>
  <c r="N71" i="187"/>
  <c r="N79" i="187" s="1"/>
  <c r="H25" i="187"/>
  <c r="H94" i="187"/>
  <c r="K94" i="187"/>
  <c r="J94" i="187"/>
  <c r="I94" i="187"/>
  <c r="M94" i="187" s="1"/>
  <c r="L94" i="187"/>
  <c r="G94" i="187"/>
  <c r="F94" i="187"/>
  <c r="P37" i="187"/>
  <c r="R44" i="187"/>
  <c r="Q28" i="187"/>
  <c r="R28" i="187" s="1"/>
  <c r="M74" i="187"/>
  <c r="M77" i="187" s="1"/>
  <c r="P71" i="187"/>
  <c r="P79" i="187" s="1"/>
  <c r="Q17" i="187"/>
  <c r="R17" i="187" s="1"/>
  <c r="R90" i="187"/>
  <c r="Q57" i="187"/>
  <c r="R57" i="187" s="1"/>
  <c r="K25" i="187"/>
  <c r="L25" i="187"/>
  <c r="L48" i="187" s="1"/>
  <c r="L2" i="187" s="1"/>
  <c r="I25" i="187"/>
  <c r="L37" i="187"/>
  <c r="Q29" i="187"/>
  <c r="R29" i="187" s="1"/>
  <c r="I37" i="187"/>
  <c r="F37" i="187"/>
  <c r="Q37" i="187" s="1"/>
  <c r="R37" i="187" s="1"/>
  <c r="D87" i="187"/>
  <c r="F87" i="187" s="1"/>
  <c r="R65" i="187"/>
  <c r="J25" i="187"/>
  <c r="J48" i="187" s="1"/>
  <c r="J2" i="187" s="1"/>
  <c r="J97" i="187" s="1"/>
  <c r="O37" i="187"/>
  <c r="R84" i="187"/>
  <c r="M66" i="187"/>
  <c r="R66" i="187" s="1"/>
  <c r="Q56" i="187"/>
  <c r="R56" i="187" s="1"/>
  <c r="M76" i="187"/>
  <c r="Q3" i="187"/>
  <c r="R3" i="187"/>
  <c r="O25" i="187"/>
  <c r="R26" i="187"/>
  <c r="N37" i="187"/>
  <c r="M25" i="187"/>
  <c r="L89" i="187"/>
  <c r="R80" i="187"/>
  <c r="Q59" i="187"/>
  <c r="R59" i="187" s="1"/>
  <c r="Q47" i="187"/>
  <c r="R47" i="187" s="1"/>
  <c r="M50" i="187"/>
  <c r="R50" i="187"/>
  <c r="R43" i="187"/>
  <c r="L92" i="187"/>
  <c r="R92" i="187" s="1"/>
  <c r="D48" i="187"/>
  <c r="G25" i="187"/>
  <c r="G37" i="187"/>
  <c r="K37" i="187"/>
  <c r="H37" i="187"/>
  <c r="G79" i="186"/>
  <c r="J2" i="186"/>
  <c r="J97" i="186" s="1"/>
  <c r="R66" i="186"/>
  <c r="K48" i="186"/>
  <c r="K2" i="186" s="1"/>
  <c r="K97" i="186" s="1"/>
  <c r="K93" i="186" s="1"/>
  <c r="K79" i="186"/>
  <c r="O48" i="186"/>
  <c r="R59" i="186"/>
  <c r="M48" i="186"/>
  <c r="M2" i="186" s="1"/>
  <c r="L37" i="186"/>
  <c r="L48" i="186" s="1"/>
  <c r="L2" i="186" s="1"/>
  <c r="L97" i="186" s="1"/>
  <c r="L93" i="186" s="1"/>
  <c r="D79" i="186"/>
  <c r="Q14" i="186"/>
  <c r="M76" i="186"/>
  <c r="R76" i="186" s="1"/>
  <c r="L79" i="186"/>
  <c r="G93" i="186"/>
  <c r="D48" i="186"/>
  <c r="F79" i="186"/>
  <c r="J93" i="186"/>
  <c r="R58" i="186"/>
  <c r="P37" i="186"/>
  <c r="P48" i="186" s="1"/>
  <c r="P2" i="186" s="1"/>
  <c r="P97" i="186" s="1"/>
  <c r="P93" i="186" s="1"/>
  <c r="I48" i="186"/>
  <c r="I2" i="186" s="1"/>
  <c r="I97" i="186" s="1"/>
  <c r="I93" i="186" s="1"/>
  <c r="G25" i="186"/>
  <c r="G48" i="186" s="1"/>
  <c r="G2" i="186" s="1"/>
  <c r="G97" i="186" s="1"/>
  <c r="D87" i="186"/>
  <c r="F87" i="186" s="1"/>
  <c r="M75" i="186"/>
  <c r="M77" i="186" s="1"/>
  <c r="M79" i="186" s="1"/>
  <c r="J79" i="186"/>
  <c r="F37" i="186"/>
  <c r="F48" i="186" s="1"/>
  <c r="F2" i="186" s="1"/>
  <c r="F71" i="186"/>
  <c r="R14" i="186"/>
  <c r="M51" i="186"/>
  <c r="M71" i="186" s="1"/>
  <c r="Q71" i="186" s="1"/>
  <c r="Q45" i="186"/>
  <c r="R45" i="186"/>
  <c r="R89" i="186"/>
  <c r="R28" i="186"/>
  <c r="N37" i="186"/>
  <c r="N48" i="186" s="1"/>
  <c r="N2" i="186" s="1"/>
  <c r="N97" i="186" s="1"/>
  <c r="N93" i="186" s="1"/>
  <c r="H48" i="186"/>
  <c r="H2" i="186" s="1"/>
  <c r="H97" i="186" s="1"/>
  <c r="H93" i="186" s="1"/>
  <c r="I79" i="186"/>
  <c r="R84" i="186"/>
  <c r="M90" i="186"/>
  <c r="R90" i="186" s="1"/>
  <c r="R57" i="186"/>
  <c r="I37" i="186"/>
  <c r="M94" i="186"/>
  <c r="I2" i="185"/>
  <c r="R13" i="185"/>
  <c r="R53" i="185"/>
  <c r="R7" i="185"/>
  <c r="N48" i="185"/>
  <c r="R59" i="185"/>
  <c r="J2" i="185"/>
  <c r="J97" i="185" s="1"/>
  <c r="R17" i="185"/>
  <c r="G94" i="185"/>
  <c r="K94" i="185"/>
  <c r="F94" i="185"/>
  <c r="J94" i="185"/>
  <c r="L94" i="185"/>
  <c r="I94" i="185"/>
  <c r="H94" i="185"/>
  <c r="Q28" i="185"/>
  <c r="R28" i="185" s="1"/>
  <c r="Q45" i="185"/>
  <c r="R45" i="185"/>
  <c r="F37" i="185"/>
  <c r="F48" i="185" s="1"/>
  <c r="F2" i="185" s="1"/>
  <c r="G37" i="185"/>
  <c r="G48" i="185" s="1"/>
  <c r="G2" i="185" s="1"/>
  <c r="G97" i="185" s="1"/>
  <c r="K77" i="185"/>
  <c r="K79" i="185" s="1"/>
  <c r="H79" i="185"/>
  <c r="M49" i="185"/>
  <c r="M71" i="185" s="1"/>
  <c r="Q16" i="185"/>
  <c r="R16" i="185" s="1"/>
  <c r="Q57" i="185"/>
  <c r="R57" i="185" s="1"/>
  <c r="R50" i="185"/>
  <c r="R58" i="185"/>
  <c r="I79" i="185"/>
  <c r="R73" i="185"/>
  <c r="R90" i="185"/>
  <c r="J71" i="185"/>
  <c r="R10" i="185"/>
  <c r="R32" i="185"/>
  <c r="R5" i="185"/>
  <c r="Q13" i="185"/>
  <c r="M65" i="185"/>
  <c r="R65" i="185" s="1"/>
  <c r="D87" i="185"/>
  <c r="F87" i="185" s="1"/>
  <c r="L36" i="185"/>
  <c r="R36" i="185" s="1"/>
  <c r="R47" i="185"/>
  <c r="Q47" i="185"/>
  <c r="H25" i="185"/>
  <c r="H48" i="185" s="1"/>
  <c r="H2" i="185" s="1"/>
  <c r="H97" i="185" s="1"/>
  <c r="R66" i="185"/>
  <c r="N71" i="185"/>
  <c r="N79" i="185" s="1"/>
  <c r="R54" i="185"/>
  <c r="F71" i="185"/>
  <c r="F77" i="185"/>
  <c r="O95" i="185"/>
  <c r="I95" i="185"/>
  <c r="M95" i="185"/>
  <c r="G95" i="185"/>
  <c r="N95" i="185"/>
  <c r="J95" i="185"/>
  <c r="Q95" i="185"/>
  <c r="H95" i="185"/>
  <c r="P95" i="185"/>
  <c r="L95" i="185"/>
  <c r="K95" i="185"/>
  <c r="F95" i="185"/>
  <c r="R95" i="185" s="1"/>
  <c r="M74" i="185"/>
  <c r="R74" i="185" s="1"/>
  <c r="Q27" i="185"/>
  <c r="J77" i="185"/>
  <c r="L70" i="185"/>
  <c r="R70" i="185" s="1"/>
  <c r="I71" i="185"/>
  <c r="L71" i="185"/>
  <c r="R43" i="185"/>
  <c r="R72" i="185"/>
  <c r="R42" i="185"/>
  <c r="R46" i="185"/>
  <c r="O71" i="185"/>
  <c r="R84" i="185"/>
  <c r="L89" i="185"/>
  <c r="R89" i="185" s="1"/>
  <c r="P37" i="185"/>
  <c r="P48" i="185" s="1"/>
  <c r="P2" i="185" s="1"/>
  <c r="P97" i="185" s="1"/>
  <c r="G71" i="185"/>
  <c r="D79" i="185"/>
  <c r="Q59" i="185"/>
  <c r="D48" i="185"/>
  <c r="R27" i="185"/>
  <c r="G77" i="185"/>
  <c r="G79" i="185" s="1"/>
  <c r="L77" i="185"/>
  <c r="L79" i="185" s="1"/>
  <c r="P71" i="185"/>
  <c r="P79" i="185" s="1"/>
  <c r="R80" i="185"/>
  <c r="R31" i="184"/>
  <c r="R66" i="184"/>
  <c r="R17" i="184"/>
  <c r="R50" i="184"/>
  <c r="R8" i="184"/>
  <c r="R5" i="184"/>
  <c r="R75" i="184"/>
  <c r="R65" i="184"/>
  <c r="R32" i="184"/>
  <c r="R9" i="184"/>
  <c r="R14" i="184"/>
  <c r="N71" i="184"/>
  <c r="N79" i="184" s="1"/>
  <c r="R67" i="184"/>
  <c r="L25" i="184"/>
  <c r="L48" i="184" s="1"/>
  <c r="L2" i="184" s="1"/>
  <c r="K37" i="184"/>
  <c r="P37" i="184"/>
  <c r="K71" i="184"/>
  <c r="M49" i="184"/>
  <c r="M71" i="184" s="1"/>
  <c r="R45" i="184"/>
  <c r="Q45" i="184"/>
  <c r="M96" i="184"/>
  <c r="R96" i="184" s="1"/>
  <c r="R54" i="184"/>
  <c r="Q17" i="184"/>
  <c r="R80" i="184"/>
  <c r="R51" i="184"/>
  <c r="Q29" i="184"/>
  <c r="R29" i="184" s="1"/>
  <c r="Q9" i="184"/>
  <c r="R15" i="184"/>
  <c r="L24" i="184"/>
  <c r="R24" i="184" s="1"/>
  <c r="R47" i="184"/>
  <c r="Q47" i="184"/>
  <c r="G25" i="184"/>
  <c r="G48" i="184" s="1"/>
  <c r="R3" i="184"/>
  <c r="P25" i="184"/>
  <c r="R26" i="184"/>
  <c r="J37" i="184"/>
  <c r="J48" i="184" s="1"/>
  <c r="J2" i="184" s="1"/>
  <c r="J97" i="184" s="1"/>
  <c r="R91" i="184"/>
  <c r="R63" i="184"/>
  <c r="J71" i="184"/>
  <c r="H71" i="184"/>
  <c r="D87" i="184"/>
  <c r="F87" i="184" s="1"/>
  <c r="R12" i="184"/>
  <c r="P71" i="184"/>
  <c r="P79" i="184" s="1"/>
  <c r="R57" i="184"/>
  <c r="Q27" i="184"/>
  <c r="R27" i="184" s="1"/>
  <c r="R53" i="184"/>
  <c r="M25" i="184"/>
  <c r="M48" i="184" s="1"/>
  <c r="M2" i="184" s="1"/>
  <c r="H25" i="184"/>
  <c r="D48" i="184"/>
  <c r="M37" i="184"/>
  <c r="F71" i="184"/>
  <c r="R49" i="184"/>
  <c r="Q5" i="184"/>
  <c r="O71" i="184"/>
  <c r="M73" i="184"/>
  <c r="M77" i="184" s="1"/>
  <c r="M79" i="184" s="1"/>
  <c r="Q30" i="184"/>
  <c r="R30" i="184" s="1"/>
  <c r="L37" i="184"/>
  <c r="G37" i="184"/>
  <c r="K25" i="184"/>
  <c r="K48" i="184" s="1"/>
  <c r="N25" i="184"/>
  <c r="P95" i="184"/>
  <c r="J95" i="184"/>
  <c r="O95" i="184"/>
  <c r="I95" i="184"/>
  <c r="N95" i="184"/>
  <c r="H95" i="184"/>
  <c r="M95" i="184"/>
  <c r="G95" i="184"/>
  <c r="L95" i="184"/>
  <c r="K95" i="184"/>
  <c r="F95" i="184"/>
  <c r="H37" i="184"/>
  <c r="L71" i="184"/>
  <c r="L79" i="184" s="1"/>
  <c r="I71" i="184"/>
  <c r="I79" i="184" s="1"/>
  <c r="L89" i="184"/>
  <c r="R89" i="184" s="1"/>
  <c r="F77" i="184"/>
  <c r="F79" i="184" s="1"/>
  <c r="K77" i="184"/>
  <c r="K79" i="184" s="1"/>
  <c r="H79" i="184"/>
  <c r="Q13" i="184"/>
  <c r="R13" i="184" s="1"/>
  <c r="I25" i="184"/>
  <c r="F37" i="184"/>
  <c r="Q37" i="184" s="1"/>
  <c r="O37" i="184"/>
  <c r="H94" i="184"/>
  <c r="G94" i="184"/>
  <c r="L94" i="184"/>
  <c r="F94" i="184"/>
  <c r="K94" i="184"/>
  <c r="J94" i="184"/>
  <c r="I94" i="184"/>
  <c r="D79" i="184"/>
  <c r="J79" i="184"/>
  <c r="R84" i="184"/>
  <c r="F25" i="184"/>
  <c r="Q25" i="184" s="1"/>
  <c r="Q48" i="184" s="1"/>
  <c r="O25" i="184"/>
  <c r="O48" i="184" s="1"/>
  <c r="N37" i="184"/>
  <c r="I37" i="184"/>
  <c r="G71" i="184"/>
  <c r="G79" i="184" s="1"/>
  <c r="R50" i="183"/>
  <c r="R53" i="183"/>
  <c r="R10" i="183"/>
  <c r="R56" i="183"/>
  <c r="M77" i="183"/>
  <c r="M79" i="183" s="1"/>
  <c r="R28" i="183"/>
  <c r="R66" i="183"/>
  <c r="R3" i="183"/>
  <c r="R29" i="183"/>
  <c r="R8" i="183"/>
  <c r="Q58" i="183"/>
  <c r="R58" i="183" s="1"/>
  <c r="R13" i="183"/>
  <c r="G71" i="183"/>
  <c r="R36" i="183"/>
  <c r="G37" i="183"/>
  <c r="M25" i="183"/>
  <c r="M48" i="183" s="1"/>
  <c r="M2" i="183" s="1"/>
  <c r="O25" i="183"/>
  <c r="R80" i="183"/>
  <c r="J37" i="183"/>
  <c r="D79" i="183"/>
  <c r="R51" i="183"/>
  <c r="R9" i="183"/>
  <c r="D87" i="183"/>
  <c r="F87" i="183" s="1"/>
  <c r="R73" i="183"/>
  <c r="H77" i="183"/>
  <c r="Q59" i="183"/>
  <c r="R59" i="183" s="1"/>
  <c r="R5" i="183"/>
  <c r="I71" i="183"/>
  <c r="M66" i="183"/>
  <c r="Q27" i="183"/>
  <c r="R27" i="183" s="1"/>
  <c r="R67" i="183"/>
  <c r="R57" i="183"/>
  <c r="D48" i="183"/>
  <c r="I25" i="183"/>
  <c r="R75" i="183"/>
  <c r="R84" i="183"/>
  <c r="O37" i="183"/>
  <c r="K37" i="183"/>
  <c r="Q54" i="183"/>
  <c r="R54" i="183" s="1"/>
  <c r="P71" i="183"/>
  <c r="P79" i="183" s="1"/>
  <c r="Q16" i="183"/>
  <c r="R16" i="183" s="1"/>
  <c r="F77" i="183"/>
  <c r="L70" i="183"/>
  <c r="R70" i="183" s="1"/>
  <c r="G79" i="183"/>
  <c r="J71" i="183"/>
  <c r="N71" i="183"/>
  <c r="N79" i="183" s="1"/>
  <c r="R65" i="183"/>
  <c r="Q47" i="183"/>
  <c r="R47" i="183" s="1"/>
  <c r="L77" i="183"/>
  <c r="K71" i="183"/>
  <c r="K79" i="183" s="1"/>
  <c r="R91" i="183"/>
  <c r="R32" i="183"/>
  <c r="L37" i="183"/>
  <c r="N25" i="183"/>
  <c r="J25" i="183"/>
  <c r="R44" i="183"/>
  <c r="R52" i="183"/>
  <c r="M94" i="183"/>
  <c r="P37" i="183"/>
  <c r="R15" i="183"/>
  <c r="Q17" i="183"/>
  <c r="R17" i="183" s="1"/>
  <c r="P25" i="183"/>
  <c r="H37" i="183"/>
  <c r="I77" i="183"/>
  <c r="M49" i="183"/>
  <c r="M71" i="183" s="1"/>
  <c r="H71" i="183"/>
  <c r="L25" i="183"/>
  <c r="L48" i="183" s="1"/>
  <c r="M76" i="183"/>
  <c r="R76" i="183" s="1"/>
  <c r="M90" i="183"/>
  <c r="I37" i="183"/>
  <c r="K95" i="183"/>
  <c r="K93" i="183" s="1"/>
  <c r="M95" i="183"/>
  <c r="G95" i="183"/>
  <c r="L95" i="183"/>
  <c r="O95" i="183"/>
  <c r="N95" i="183"/>
  <c r="J95" i="183"/>
  <c r="I95" i="183"/>
  <c r="H95" i="183"/>
  <c r="F95" i="183"/>
  <c r="Q95" i="183" s="1"/>
  <c r="P95" i="183"/>
  <c r="M74" i="183"/>
  <c r="R74" i="183" s="1"/>
  <c r="G25" i="183"/>
  <c r="G48" i="183" s="1"/>
  <c r="G2" i="183" s="1"/>
  <c r="Q45" i="183"/>
  <c r="R45" i="183" s="1"/>
  <c r="N37" i="183"/>
  <c r="R46" i="183"/>
  <c r="R89" i="183"/>
  <c r="J77" i="183"/>
  <c r="J79" i="183" s="1"/>
  <c r="R49" i="183"/>
  <c r="F71" i="183"/>
  <c r="F25" i="183"/>
  <c r="H25" i="183"/>
  <c r="K25" i="183"/>
  <c r="K48" i="183" s="1"/>
  <c r="K2" i="183" s="1"/>
  <c r="K97" i="183" s="1"/>
  <c r="R43" i="183"/>
  <c r="F37" i="183"/>
  <c r="Q26" i="183"/>
  <c r="R26" i="183" s="1"/>
  <c r="O71" i="183"/>
  <c r="R72" i="183"/>
  <c r="R13" i="182"/>
  <c r="R51" i="182"/>
  <c r="R30" i="182"/>
  <c r="R56" i="182"/>
  <c r="R53" i="182"/>
  <c r="R4" i="182"/>
  <c r="R57" i="182"/>
  <c r="R27" i="182"/>
  <c r="R89" i="182"/>
  <c r="R33" i="182"/>
  <c r="N48" i="182"/>
  <c r="N2" i="182" s="1"/>
  <c r="N97" i="182" s="1"/>
  <c r="M49" i="182"/>
  <c r="R49" i="182" s="1"/>
  <c r="L71" i="182"/>
  <c r="R7" i="182"/>
  <c r="Q26" i="182"/>
  <c r="M37" i="182"/>
  <c r="Q45" i="182"/>
  <c r="R45" i="182"/>
  <c r="P71" i="182"/>
  <c r="P79" i="182" s="1"/>
  <c r="G25" i="182"/>
  <c r="G48" i="182" s="1"/>
  <c r="G2" i="182" s="1"/>
  <c r="F25" i="182"/>
  <c r="P25" i="182"/>
  <c r="P48" i="182" s="1"/>
  <c r="P2" i="182" s="1"/>
  <c r="M52" i="182"/>
  <c r="R52" i="182" s="1"/>
  <c r="R55" i="182"/>
  <c r="L77" i="182"/>
  <c r="L79" i="182" s="1"/>
  <c r="M67" i="182"/>
  <c r="R67" i="182" s="1"/>
  <c r="Q14" i="182"/>
  <c r="R14" i="182" s="1"/>
  <c r="M53" i="182"/>
  <c r="R12" i="182"/>
  <c r="I37" i="182"/>
  <c r="F37" i="182"/>
  <c r="Q37" i="182" s="1"/>
  <c r="R16" i="182"/>
  <c r="M50" i="182"/>
  <c r="R50" i="182" s="1"/>
  <c r="Q4" i="182"/>
  <c r="R32" i="182"/>
  <c r="Q56" i="182"/>
  <c r="D87" i="182"/>
  <c r="F87" i="182" s="1"/>
  <c r="Q62" i="182"/>
  <c r="R62" i="182" s="1"/>
  <c r="G37" i="182"/>
  <c r="M74" i="182"/>
  <c r="R74" i="182" s="1"/>
  <c r="Q54" i="182"/>
  <c r="R54" i="182" s="1"/>
  <c r="M25" i="182"/>
  <c r="M48" i="182" s="1"/>
  <c r="L25" i="182"/>
  <c r="L48" i="182" s="1"/>
  <c r="M75" i="182"/>
  <c r="R75" i="182" s="1"/>
  <c r="R58" i="182"/>
  <c r="R46" i="182"/>
  <c r="G77" i="182"/>
  <c r="G79" i="182" s="1"/>
  <c r="I77" i="182"/>
  <c r="I79" i="182" s="1"/>
  <c r="F77" i="182"/>
  <c r="F79" i="182" s="1"/>
  <c r="H71" i="182"/>
  <c r="J71" i="182"/>
  <c r="J79" i="182" s="1"/>
  <c r="R91" i="182"/>
  <c r="O37" i="182"/>
  <c r="K25" i="182"/>
  <c r="K48" i="182" s="1"/>
  <c r="I25" i="182"/>
  <c r="I48" i="182" s="1"/>
  <c r="D79" i="182"/>
  <c r="H77" i="182"/>
  <c r="H79" i="182" s="1"/>
  <c r="I94" i="182"/>
  <c r="H94" i="182"/>
  <c r="M94" i="182" s="1"/>
  <c r="K94" i="182"/>
  <c r="G94" i="182"/>
  <c r="F94" i="182"/>
  <c r="L94" i="182"/>
  <c r="J94" i="182"/>
  <c r="K71" i="182"/>
  <c r="K95" i="182"/>
  <c r="P95" i="182"/>
  <c r="J95" i="182"/>
  <c r="M95" i="182"/>
  <c r="G95" i="182"/>
  <c r="I95" i="182"/>
  <c r="H95" i="182"/>
  <c r="O95" i="182"/>
  <c r="L95" i="182"/>
  <c r="F95" i="182"/>
  <c r="Q95" i="182" s="1"/>
  <c r="N95" i="182"/>
  <c r="J37" i="182"/>
  <c r="K37" i="182"/>
  <c r="O71" i="182"/>
  <c r="N71" i="182"/>
  <c r="N79" i="182" s="1"/>
  <c r="Q3" i="182"/>
  <c r="R3" i="182" s="1"/>
  <c r="O25" i="182"/>
  <c r="R43" i="182"/>
  <c r="R72" i="182"/>
  <c r="R65" i="182"/>
  <c r="K77" i="182"/>
  <c r="K79" i="182" s="1"/>
  <c r="R26" i="182"/>
  <c r="M73" i="182"/>
  <c r="R73" i="182" s="1"/>
  <c r="F71" i="182"/>
  <c r="H37" i="182"/>
  <c r="R37" i="182" s="1"/>
  <c r="P37" i="182"/>
  <c r="L37" i="182"/>
  <c r="D48" i="182"/>
  <c r="Q25" i="182"/>
  <c r="H25" i="182"/>
  <c r="J25" i="182"/>
  <c r="J48" i="182" s="1"/>
  <c r="J2" i="182" s="1"/>
  <c r="Q47" i="182"/>
  <c r="R47" i="182" s="1"/>
  <c r="M90" i="182"/>
  <c r="R90" i="182" s="1"/>
  <c r="F84" i="182"/>
  <c r="R84" i="182" s="1"/>
  <c r="R75" i="181"/>
  <c r="R53" i="181"/>
  <c r="R51" i="181"/>
  <c r="R24" i="181"/>
  <c r="R33" i="181"/>
  <c r="R28" i="181"/>
  <c r="R67" i="181"/>
  <c r="R14" i="181"/>
  <c r="R13" i="181"/>
  <c r="R95" i="181"/>
  <c r="R15" i="181"/>
  <c r="R50" i="181"/>
  <c r="R10" i="181"/>
  <c r="P48" i="181"/>
  <c r="P2" i="181" s="1"/>
  <c r="P97" i="181" s="1"/>
  <c r="P93" i="181" s="1"/>
  <c r="M37" i="181"/>
  <c r="K37" i="181"/>
  <c r="Q45" i="181"/>
  <c r="R45" i="181"/>
  <c r="Q17" i="181"/>
  <c r="R17" i="181" s="1"/>
  <c r="H25" i="181"/>
  <c r="F25" i="181"/>
  <c r="R4" i="181"/>
  <c r="R89" i="181"/>
  <c r="K71" i="181"/>
  <c r="K79" i="181" s="1"/>
  <c r="M53" i="181"/>
  <c r="M71" i="181" s="1"/>
  <c r="L24" i="181"/>
  <c r="L15" i="181"/>
  <c r="P37" i="181"/>
  <c r="N37" i="181"/>
  <c r="L37" i="181"/>
  <c r="M90" i="181"/>
  <c r="R90" i="181" s="1"/>
  <c r="P71" i="181"/>
  <c r="P79" i="181" s="1"/>
  <c r="J25" i="181"/>
  <c r="N25" i="181"/>
  <c r="N48" i="181" s="1"/>
  <c r="N2" i="181" s="1"/>
  <c r="N97" i="181" s="1"/>
  <c r="N93" i="181" s="1"/>
  <c r="R31" i="181"/>
  <c r="Q16" i="181"/>
  <c r="R16" i="181" s="1"/>
  <c r="Q8" i="181"/>
  <c r="R8" i="181" s="1"/>
  <c r="Q47" i="181"/>
  <c r="R47" i="181"/>
  <c r="M66" i="181"/>
  <c r="R66" i="181" s="1"/>
  <c r="I37" i="181"/>
  <c r="R9" i="181"/>
  <c r="Q95" i="181"/>
  <c r="R54" i="181"/>
  <c r="L25" i="181"/>
  <c r="L48" i="181" s="1"/>
  <c r="H71" i="181"/>
  <c r="Q3" i="181"/>
  <c r="R3" i="181" s="1"/>
  <c r="G25" i="181"/>
  <c r="G48" i="181" s="1"/>
  <c r="G2" i="181" s="1"/>
  <c r="G97" i="181" s="1"/>
  <c r="D79" i="181"/>
  <c r="Q30" i="181"/>
  <c r="R30" i="181" s="1"/>
  <c r="D87" i="181"/>
  <c r="F87" i="181" s="1"/>
  <c r="I71" i="181"/>
  <c r="J71" i="181"/>
  <c r="Q26" i="181"/>
  <c r="R26" i="181" s="1"/>
  <c r="R43" i="181"/>
  <c r="G77" i="181"/>
  <c r="G79" i="181" s="1"/>
  <c r="J77" i="181"/>
  <c r="M77" i="181"/>
  <c r="I94" i="181"/>
  <c r="K94" i="181"/>
  <c r="J94" i="181"/>
  <c r="H94" i="181"/>
  <c r="F94" i="181"/>
  <c r="L94" i="181"/>
  <c r="G94" i="181"/>
  <c r="L91" i="180"/>
  <c r="R91" i="180" s="1"/>
  <c r="O71" i="181"/>
  <c r="I25" i="181"/>
  <c r="K25" i="181"/>
  <c r="K48" i="181" s="1"/>
  <c r="K2" i="181" s="1"/>
  <c r="M25" i="181"/>
  <c r="M48" i="181" s="1"/>
  <c r="F77" i="181"/>
  <c r="F79" i="181" s="1"/>
  <c r="R57" i="181"/>
  <c r="F71" i="181"/>
  <c r="Q71" i="181" s="1"/>
  <c r="Q79" i="181" s="1"/>
  <c r="F37" i="181"/>
  <c r="H37" i="181"/>
  <c r="Q27" i="181"/>
  <c r="R27" i="181" s="1"/>
  <c r="H77" i="181"/>
  <c r="H79" i="181" s="1"/>
  <c r="R73" i="181"/>
  <c r="N71" i="181"/>
  <c r="N79" i="181" s="1"/>
  <c r="O25" i="181"/>
  <c r="O48" i="181" s="1"/>
  <c r="D48" i="181"/>
  <c r="G71" i="181"/>
  <c r="R71" i="181" s="1"/>
  <c r="L71" i="181"/>
  <c r="R46" i="181"/>
  <c r="J37" i="181"/>
  <c r="O37" i="181"/>
  <c r="G37" i="181"/>
  <c r="R84" i="181"/>
  <c r="I77" i="181"/>
  <c r="I79" i="181" s="1"/>
  <c r="L77" i="181"/>
  <c r="F48" i="180"/>
  <c r="F2" i="180" s="1"/>
  <c r="R58" i="180"/>
  <c r="R59" i="180"/>
  <c r="R56" i="180"/>
  <c r="L37" i="180"/>
  <c r="R10" i="180"/>
  <c r="R66" i="180"/>
  <c r="L25" i="180"/>
  <c r="L48" i="180" s="1"/>
  <c r="L2" i="180" s="1"/>
  <c r="K48" i="180"/>
  <c r="R6" i="180"/>
  <c r="R51" i="180"/>
  <c r="R53" i="180"/>
  <c r="R16" i="180"/>
  <c r="M49" i="180"/>
  <c r="J71" i="180"/>
  <c r="J79" i="180" s="1"/>
  <c r="M51" i="180"/>
  <c r="R36" i="180"/>
  <c r="Q17" i="180"/>
  <c r="R17" i="180" s="1"/>
  <c r="F77" i="180"/>
  <c r="G37" i="180"/>
  <c r="G48" i="180" s="1"/>
  <c r="G2" i="180" s="1"/>
  <c r="G97" i="180" s="1"/>
  <c r="M37" i="180"/>
  <c r="M48" i="180" s="1"/>
  <c r="H37" i="180"/>
  <c r="Q57" i="180"/>
  <c r="R57" i="180" s="1"/>
  <c r="Q58" i="180"/>
  <c r="R31" i="180"/>
  <c r="M66" i="180"/>
  <c r="R75" i="180"/>
  <c r="H79" i="180"/>
  <c r="R43" i="180"/>
  <c r="F71" i="180"/>
  <c r="R30" i="180"/>
  <c r="I25" i="180"/>
  <c r="M53" i="180"/>
  <c r="R5" i="180"/>
  <c r="M67" i="180"/>
  <c r="R67" i="180" s="1"/>
  <c r="M74" i="180"/>
  <c r="M77" i="180" s="1"/>
  <c r="R15" i="180"/>
  <c r="F37" i="180"/>
  <c r="Q37" i="180" s="1"/>
  <c r="O37" i="180"/>
  <c r="Q56" i="180"/>
  <c r="R28" i="180"/>
  <c r="R29" i="180"/>
  <c r="R54" i="180"/>
  <c r="I71" i="180"/>
  <c r="D87" i="180"/>
  <c r="F87" i="180" s="1"/>
  <c r="H25" i="180"/>
  <c r="H48" i="180" s="1"/>
  <c r="H2" i="180" s="1"/>
  <c r="P25" i="180"/>
  <c r="P48" i="180" s="1"/>
  <c r="P2" i="180" s="1"/>
  <c r="P97" i="180" s="1"/>
  <c r="Q4" i="180"/>
  <c r="R4" i="180" s="1"/>
  <c r="F84" i="180"/>
  <c r="R84" i="180"/>
  <c r="Q45" i="180"/>
  <c r="R45" i="180" s="1"/>
  <c r="Q33" i="180"/>
  <c r="R33" i="180" s="1"/>
  <c r="N37" i="180"/>
  <c r="N48" i="180" s="1"/>
  <c r="N2" i="180" s="1"/>
  <c r="N97" i="180" s="1"/>
  <c r="N93" i="180" s="1"/>
  <c r="Q95" i="180"/>
  <c r="R95" i="180" s="1"/>
  <c r="N71" i="180"/>
  <c r="N79" i="180" s="1"/>
  <c r="P71" i="180"/>
  <c r="P79" i="180" s="1"/>
  <c r="K71" i="180"/>
  <c r="K79" i="180" s="1"/>
  <c r="O25" i="180"/>
  <c r="O48" i="180" s="1"/>
  <c r="R72" i="180"/>
  <c r="I37" i="180"/>
  <c r="J37" i="180"/>
  <c r="R7" i="180"/>
  <c r="P93" i="180"/>
  <c r="D48" i="180"/>
  <c r="I94" i="180"/>
  <c r="K94" i="180"/>
  <c r="J94" i="180"/>
  <c r="H94" i="180"/>
  <c r="G94" i="180"/>
  <c r="M94" i="180" s="1"/>
  <c r="L94" i="180"/>
  <c r="F94" i="180"/>
  <c r="R90" i="180"/>
  <c r="R44" i="180"/>
  <c r="G71" i="180"/>
  <c r="G79" i="180" s="1"/>
  <c r="R73" i="180"/>
  <c r="J25" i="180"/>
  <c r="J48" i="180" s="1"/>
  <c r="D79" i="180"/>
  <c r="I77" i="180"/>
  <c r="I79" i="180" s="1"/>
  <c r="K37" i="180"/>
  <c r="R26" i="180"/>
  <c r="R75" i="179"/>
  <c r="R66" i="179"/>
  <c r="R94" i="179"/>
  <c r="R16" i="179"/>
  <c r="R31" i="179"/>
  <c r="R58" i="179"/>
  <c r="R33" i="179"/>
  <c r="R51" i="179"/>
  <c r="R74" i="179"/>
  <c r="P25" i="179"/>
  <c r="P48" i="179" s="1"/>
  <c r="K48" i="179"/>
  <c r="I25" i="179"/>
  <c r="I48" i="179" s="1"/>
  <c r="R43" i="179"/>
  <c r="N63" i="179"/>
  <c r="R63" i="179" s="1"/>
  <c r="G71" i="179"/>
  <c r="G79" i="179" s="1"/>
  <c r="F77" i="179"/>
  <c r="O71" i="179"/>
  <c r="N71" i="179"/>
  <c r="N79" i="179" s="1"/>
  <c r="M73" i="179"/>
  <c r="M77" i="179" s="1"/>
  <c r="Q95" i="179"/>
  <c r="R95" i="179" s="1"/>
  <c r="F25" i="179"/>
  <c r="F48" i="179" s="1"/>
  <c r="Q3" i="179"/>
  <c r="O25" i="179"/>
  <c r="O48" i="179" s="1"/>
  <c r="M49" i="179"/>
  <c r="M71" i="179" s="1"/>
  <c r="Q58" i="179"/>
  <c r="D79" i="179"/>
  <c r="O77" i="179"/>
  <c r="O79" i="179" s="1"/>
  <c r="P71" i="179"/>
  <c r="P79" i="179" s="1"/>
  <c r="R14" i="179"/>
  <c r="R55" i="179"/>
  <c r="M74" i="179"/>
  <c r="H77" i="179"/>
  <c r="H79" i="179" s="1"/>
  <c r="N48" i="179"/>
  <c r="R3" i="179"/>
  <c r="G25" i="179"/>
  <c r="G48" i="179" s="1"/>
  <c r="G2" i="179" s="1"/>
  <c r="G97" i="179" s="1"/>
  <c r="G93" i="179" s="1"/>
  <c r="R67" i="179"/>
  <c r="R65" i="179"/>
  <c r="Q47" i="179"/>
  <c r="R47" i="179" s="1"/>
  <c r="R44" i="179"/>
  <c r="K71" i="179"/>
  <c r="H71" i="179"/>
  <c r="R72" i="179"/>
  <c r="R42" i="179"/>
  <c r="L36" i="179"/>
  <c r="L37" i="179" s="1"/>
  <c r="R70" i="179"/>
  <c r="K77" i="179"/>
  <c r="K79" i="179" s="1"/>
  <c r="Q28" i="179"/>
  <c r="R28" i="179" s="1"/>
  <c r="D48" i="179"/>
  <c r="M48" i="179"/>
  <c r="L71" i="179"/>
  <c r="R45" i="179"/>
  <c r="Q45" i="179"/>
  <c r="L77" i="179"/>
  <c r="I77" i="179"/>
  <c r="J71" i="179"/>
  <c r="J25" i="179"/>
  <c r="J48" i="179" s="1"/>
  <c r="H25" i="179"/>
  <c r="H48" i="179" s="1"/>
  <c r="F71" i="179"/>
  <c r="I71" i="179"/>
  <c r="J77" i="179"/>
  <c r="M94" i="179"/>
  <c r="R53" i="178"/>
  <c r="R59" i="178"/>
  <c r="R17" i="178"/>
  <c r="R16" i="178"/>
  <c r="R13" i="178"/>
  <c r="R95" i="178"/>
  <c r="R32" i="178"/>
  <c r="M77" i="178"/>
  <c r="R73" i="178"/>
  <c r="R65" i="178"/>
  <c r="Q47" i="178"/>
  <c r="R47" i="178" s="1"/>
  <c r="Q4" i="178"/>
  <c r="R4" i="178" s="1"/>
  <c r="Q33" i="178"/>
  <c r="R33" i="178" s="1"/>
  <c r="I25" i="178"/>
  <c r="M90" i="176"/>
  <c r="R90" i="176" s="1"/>
  <c r="R44" i="178"/>
  <c r="M65" i="178"/>
  <c r="R75" i="178"/>
  <c r="F77" i="178"/>
  <c r="M37" i="178"/>
  <c r="I37" i="178"/>
  <c r="R67" i="178"/>
  <c r="R10" i="178"/>
  <c r="R28" i="178"/>
  <c r="K71" i="178"/>
  <c r="R30" i="178"/>
  <c r="Q8" i="178"/>
  <c r="R8" i="178" s="1"/>
  <c r="M90" i="178"/>
  <c r="R90" i="178" s="1"/>
  <c r="R36" i="178"/>
  <c r="R6" i="178"/>
  <c r="R52" i="178"/>
  <c r="M53" i="178"/>
  <c r="R43" i="178"/>
  <c r="H77" i="178"/>
  <c r="H25" i="178"/>
  <c r="H48" i="178" s="1"/>
  <c r="G25" i="178"/>
  <c r="Q27" i="178"/>
  <c r="R27" i="178" s="1"/>
  <c r="R84" i="178"/>
  <c r="R3" i="178"/>
  <c r="R45" i="178"/>
  <c r="Q45" i="178"/>
  <c r="L71" i="178"/>
  <c r="G77" i="178"/>
  <c r="G79" i="178" s="1"/>
  <c r="K25" i="178"/>
  <c r="K48" i="178" s="1"/>
  <c r="K2" i="178" s="1"/>
  <c r="K97" i="178" s="1"/>
  <c r="D79" i="178"/>
  <c r="F37" i="178"/>
  <c r="P37" i="178"/>
  <c r="Q14" i="178"/>
  <c r="R14" i="178" s="1"/>
  <c r="Q17" i="178"/>
  <c r="G71" i="178"/>
  <c r="R66" i="178"/>
  <c r="P71" i="178"/>
  <c r="P79" i="178" s="1"/>
  <c r="J77" i="178"/>
  <c r="J79" i="178" s="1"/>
  <c r="I77" i="178"/>
  <c r="I79" i="178" s="1"/>
  <c r="R56" i="178"/>
  <c r="N25" i="178"/>
  <c r="N48" i="178" s="1"/>
  <c r="N2" i="178" s="1"/>
  <c r="N97" i="178" s="1"/>
  <c r="N93" i="178" s="1"/>
  <c r="O25" i="178"/>
  <c r="O48" i="178" s="1"/>
  <c r="M25" i="178"/>
  <c r="Q59" i="178"/>
  <c r="J37" i="178"/>
  <c r="I71" i="178"/>
  <c r="G37" i="178"/>
  <c r="O37" i="178"/>
  <c r="J71" i="178"/>
  <c r="O71" i="178"/>
  <c r="D48" i="178"/>
  <c r="M51" i="178"/>
  <c r="R51" i="178" s="1"/>
  <c r="R55" i="178"/>
  <c r="Q26" i="178"/>
  <c r="R26" i="178" s="1"/>
  <c r="N37" i="178"/>
  <c r="R7" i="178"/>
  <c r="H94" i="178"/>
  <c r="R94" i="178" s="1"/>
  <c r="L94" i="178"/>
  <c r="F94" i="178"/>
  <c r="M94" i="178" s="1"/>
  <c r="K94" i="178"/>
  <c r="J94" i="178"/>
  <c r="I94" i="178"/>
  <c r="G94" i="178"/>
  <c r="F71" i="178"/>
  <c r="M49" i="178"/>
  <c r="R5" i="178"/>
  <c r="L89" i="178"/>
  <c r="R89" i="178" s="1"/>
  <c r="R74" i="178"/>
  <c r="N71" i="178"/>
  <c r="N79" i="178" s="1"/>
  <c r="K77" i="178"/>
  <c r="K79" i="178" s="1"/>
  <c r="J25" i="178"/>
  <c r="J48" i="178" s="1"/>
  <c r="J2" i="178" s="1"/>
  <c r="F25" i="178"/>
  <c r="F48" i="178" s="1"/>
  <c r="L37" i="178"/>
  <c r="R91" i="177"/>
  <c r="R46" i="178"/>
  <c r="H71" i="178"/>
  <c r="D87" i="178"/>
  <c r="F87" i="178" s="1"/>
  <c r="L77" i="178"/>
  <c r="L79" i="178" s="1"/>
  <c r="F84" i="178"/>
  <c r="P25" i="178"/>
  <c r="P48" i="178" s="1"/>
  <c r="P2" i="178" s="1"/>
  <c r="P97" i="178" s="1"/>
  <c r="P93" i="178" s="1"/>
  <c r="L25" i="178"/>
  <c r="L48" i="178" s="1"/>
  <c r="L2" i="178" s="1"/>
  <c r="R42" i="178"/>
  <c r="R15" i="177"/>
  <c r="N2" i="177"/>
  <c r="N97" i="177" s="1"/>
  <c r="N93" i="177" s="1"/>
  <c r="R55" i="177"/>
  <c r="R54" i="177"/>
  <c r="R74" i="177"/>
  <c r="R49" i="177"/>
  <c r="R13" i="177"/>
  <c r="G48" i="177"/>
  <c r="G2" i="177" s="1"/>
  <c r="G97" i="177" s="1"/>
  <c r="R65" i="177"/>
  <c r="Q59" i="177"/>
  <c r="R59" i="177" s="1"/>
  <c r="H37" i="177"/>
  <c r="H48" i="177" s="1"/>
  <c r="H2" i="177" s="1"/>
  <c r="H97" i="177" s="1"/>
  <c r="I71" i="177"/>
  <c r="H71" i="177"/>
  <c r="Q71" i="177" s="1"/>
  <c r="Q79" i="177" s="1"/>
  <c r="Q47" i="177"/>
  <c r="R47" i="177" s="1"/>
  <c r="Q45" i="177"/>
  <c r="R45" i="177" s="1"/>
  <c r="M65" i="177"/>
  <c r="D87" i="177"/>
  <c r="F87" i="177" s="1"/>
  <c r="R7" i="177"/>
  <c r="J37" i="177"/>
  <c r="J48" i="177" s="1"/>
  <c r="J2" i="177" s="1"/>
  <c r="J97" i="177" s="1"/>
  <c r="Q54" i="177"/>
  <c r="G71" i="177"/>
  <c r="R24" i="177"/>
  <c r="H77" i="177"/>
  <c r="R50" i="177"/>
  <c r="I94" i="177"/>
  <c r="G94" i="177"/>
  <c r="K94" i="177"/>
  <c r="J94" i="177"/>
  <c r="H94" i="177"/>
  <c r="L94" i="177"/>
  <c r="F94" i="177"/>
  <c r="R10" i="177"/>
  <c r="K37" i="177"/>
  <c r="K48" i="177" s="1"/>
  <c r="K2" i="177" s="1"/>
  <c r="K97" i="177" s="1"/>
  <c r="I37" i="177"/>
  <c r="I48" i="177" s="1"/>
  <c r="I2" i="177" s="1"/>
  <c r="I97" i="177" s="1"/>
  <c r="N71" i="177"/>
  <c r="N79" i="177" s="1"/>
  <c r="F25" i="177"/>
  <c r="K71" i="177"/>
  <c r="I77" i="177"/>
  <c r="I79" i="177" s="1"/>
  <c r="R73" i="177"/>
  <c r="R8" i="177"/>
  <c r="R17" i="177"/>
  <c r="R84" i="177"/>
  <c r="R62" i="177"/>
  <c r="P37" i="177"/>
  <c r="P48" i="177" s="1"/>
  <c r="P2" i="177" s="1"/>
  <c r="P97" i="177" s="1"/>
  <c r="P93" i="177" s="1"/>
  <c r="M66" i="177"/>
  <c r="R66" i="177" s="1"/>
  <c r="O71" i="177"/>
  <c r="F71" i="177"/>
  <c r="F79" i="177" s="1"/>
  <c r="R46" i="177"/>
  <c r="G77" i="177"/>
  <c r="G79" i="177" s="1"/>
  <c r="F84" i="177"/>
  <c r="R89" i="177"/>
  <c r="O37" i="177"/>
  <c r="O48" i="177" s="1"/>
  <c r="M37" i="177"/>
  <c r="M48" i="177" s="1"/>
  <c r="M2" i="177" s="1"/>
  <c r="R72" i="177"/>
  <c r="R4" i="177"/>
  <c r="J71" i="177"/>
  <c r="J79" i="177" s="1"/>
  <c r="L71" i="177"/>
  <c r="L79" i="177" s="1"/>
  <c r="K77" i="177"/>
  <c r="K79" i="177" s="1"/>
  <c r="L15" i="177"/>
  <c r="L25" i="177" s="1"/>
  <c r="L48" i="177" s="1"/>
  <c r="L2" i="177" s="1"/>
  <c r="M90" i="177"/>
  <c r="L92" i="177"/>
  <c r="R92" i="177" s="1"/>
  <c r="D48" i="177"/>
  <c r="Q30" i="177"/>
  <c r="R30" i="177" s="1"/>
  <c r="G37" i="177"/>
  <c r="L37" i="177"/>
  <c r="Q26" i="177"/>
  <c r="R26" i="177" s="1"/>
  <c r="F37" i="177"/>
  <c r="D79" i="177"/>
  <c r="P71" i="177"/>
  <c r="P79" i="177" s="1"/>
  <c r="M49" i="177"/>
  <c r="M71" i="177" s="1"/>
  <c r="M79" i="177" s="1"/>
  <c r="R43" i="177"/>
  <c r="R95" i="177"/>
  <c r="R42" i="177"/>
  <c r="R65" i="176"/>
  <c r="R14" i="176"/>
  <c r="R59" i="176"/>
  <c r="R55" i="176"/>
  <c r="R76" i="176"/>
  <c r="R56" i="176"/>
  <c r="Q45" i="176"/>
  <c r="R45" i="176"/>
  <c r="F25" i="176"/>
  <c r="F48" i="176" s="1"/>
  <c r="P25" i="176"/>
  <c r="P48" i="176" s="1"/>
  <c r="P2" i="176" s="1"/>
  <c r="P97" i="176" s="1"/>
  <c r="F37" i="176"/>
  <c r="J71" i="176"/>
  <c r="F71" i="176"/>
  <c r="Q7" i="176"/>
  <c r="R7" i="176" s="1"/>
  <c r="R29" i="176"/>
  <c r="Q13" i="176"/>
  <c r="R13" i="176" s="1"/>
  <c r="M76" i="176"/>
  <c r="R12" i="176"/>
  <c r="M65" i="176"/>
  <c r="Q16" i="176"/>
  <c r="R16" i="176" s="1"/>
  <c r="R30" i="176"/>
  <c r="R6" i="176"/>
  <c r="F84" i="176"/>
  <c r="R84" i="176" s="1"/>
  <c r="G37" i="176"/>
  <c r="L37" i="176"/>
  <c r="M25" i="176"/>
  <c r="K25" i="176"/>
  <c r="Q9" i="176"/>
  <c r="R9" i="176" s="1"/>
  <c r="R26" i="176"/>
  <c r="N37" i="176"/>
  <c r="M73" i="176"/>
  <c r="R73" i="176" s="1"/>
  <c r="L77" i="176"/>
  <c r="M49" i="176"/>
  <c r="L71" i="176"/>
  <c r="Q17" i="176"/>
  <c r="R17" i="176" s="1"/>
  <c r="I94" i="176"/>
  <c r="H94" i="176"/>
  <c r="K94" i="176"/>
  <c r="G94" i="176"/>
  <c r="F94" i="176"/>
  <c r="L94" i="176"/>
  <c r="J94" i="176"/>
  <c r="Q14" i="176"/>
  <c r="Q10" i="176"/>
  <c r="R10" i="176" s="1"/>
  <c r="R62" i="176"/>
  <c r="I25" i="176"/>
  <c r="R90" i="174"/>
  <c r="D79" i="176"/>
  <c r="M75" i="176"/>
  <c r="R75" i="176" s="1"/>
  <c r="R91" i="176"/>
  <c r="M51" i="176"/>
  <c r="R51" i="176" s="1"/>
  <c r="R63" i="176"/>
  <c r="D87" i="176"/>
  <c r="F87" i="176" s="1"/>
  <c r="R66" i="176"/>
  <c r="G25" i="176"/>
  <c r="G48" i="176" s="1"/>
  <c r="O25" i="176"/>
  <c r="J37" i="176"/>
  <c r="I37" i="176"/>
  <c r="Q37" i="176" s="1"/>
  <c r="J77" i="176"/>
  <c r="K71" i="176"/>
  <c r="I71" i="176"/>
  <c r="F79" i="176"/>
  <c r="R89" i="176"/>
  <c r="N25" i="176"/>
  <c r="G77" i="176"/>
  <c r="I77" i="176"/>
  <c r="I79" i="176" s="1"/>
  <c r="R49" i="176"/>
  <c r="R72" i="176"/>
  <c r="R47" i="176"/>
  <c r="Q47" i="176"/>
  <c r="R67" i="176"/>
  <c r="H25" i="176"/>
  <c r="D48" i="176"/>
  <c r="K95" i="176"/>
  <c r="P95" i="176"/>
  <c r="J95" i="176"/>
  <c r="M95" i="176"/>
  <c r="G95" i="176"/>
  <c r="I95" i="176"/>
  <c r="H95" i="176"/>
  <c r="N95" i="176"/>
  <c r="F95" i="176"/>
  <c r="Q95" i="176" s="1"/>
  <c r="L95" i="176"/>
  <c r="O95" i="176"/>
  <c r="K37" i="176"/>
  <c r="P37" i="176"/>
  <c r="R8" i="176"/>
  <c r="H77" i="176"/>
  <c r="G71" i="176"/>
  <c r="R27" i="176"/>
  <c r="Q3" i="176"/>
  <c r="R3" i="176" s="1"/>
  <c r="H37" i="176"/>
  <c r="R46" i="176"/>
  <c r="R42" i="176"/>
  <c r="L25" i="176"/>
  <c r="L48" i="176" s="1"/>
  <c r="L2" i="176" s="1"/>
  <c r="L97" i="176" s="1"/>
  <c r="J25" i="176"/>
  <c r="J48" i="176" s="1"/>
  <c r="O37" i="176"/>
  <c r="M37" i="176"/>
  <c r="K77" i="176"/>
  <c r="K79" i="176" s="1"/>
  <c r="H71" i="176"/>
  <c r="R57" i="175"/>
  <c r="F79" i="175"/>
  <c r="J79" i="175"/>
  <c r="R51" i="175"/>
  <c r="R50" i="175"/>
  <c r="R95" i="175"/>
  <c r="R52" i="175"/>
  <c r="F48" i="175"/>
  <c r="F2" i="175" s="1"/>
  <c r="R54" i="175"/>
  <c r="R76" i="175"/>
  <c r="L79" i="175"/>
  <c r="O48" i="175"/>
  <c r="R5" i="175"/>
  <c r="R14" i="175"/>
  <c r="R56" i="175"/>
  <c r="G79" i="175"/>
  <c r="Q47" i="175"/>
  <c r="R47" i="175" s="1"/>
  <c r="R16" i="175"/>
  <c r="J37" i="175"/>
  <c r="Q5" i="175"/>
  <c r="Q13" i="175"/>
  <c r="R13" i="175" s="1"/>
  <c r="R89" i="175"/>
  <c r="R74" i="175"/>
  <c r="Q8" i="175"/>
  <c r="R8" i="175" s="1"/>
  <c r="I48" i="175"/>
  <c r="I2" i="175" s="1"/>
  <c r="I79" i="175"/>
  <c r="G25" i="175"/>
  <c r="Q14" i="175"/>
  <c r="R59" i="175"/>
  <c r="G37" i="175"/>
  <c r="Q37" i="175" s="1"/>
  <c r="D79" i="175"/>
  <c r="R53" i="175"/>
  <c r="M37" i="175"/>
  <c r="M48" i="175" s="1"/>
  <c r="K37" i="175"/>
  <c r="K48" i="175" s="1"/>
  <c r="K2" i="175" s="1"/>
  <c r="K97" i="175" s="1"/>
  <c r="D87" i="175"/>
  <c r="F87" i="175" s="1"/>
  <c r="N71" i="175"/>
  <c r="N79" i="175" s="1"/>
  <c r="Q54" i="175"/>
  <c r="L92" i="175"/>
  <c r="R92" i="175" s="1"/>
  <c r="K77" i="175"/>
  <c r="O77" i="175" s="1"/>
  <c r="O79" i="175" s="1"/>
  <c r="Q45" i="175"/>
  <c r="R45" i="175" s="1"/>
  <c r="F71" i="175"/>
  <c r="M66" i="175"/>
  <c r="R66" i="175" s="1"/>
  <c r="L94" i="175"/>
  <c r="F94" i="175"/>
  <c r="K94" i="175"/>
  <c r="J94" i="175"/>
  <c r="I94" i="175"/>
  <c r="H94" i="175"/>
  <c r="G94" i="175"/>
  <c r="R91" i="175"/>
  <c r="H37" i="175"/>
  <c r="H48" i="175" s="1"/>
  <c r="H2" i="175" s="1"/>
  <c r="H97" i="175" s="1"/>
  <c r="Q56" i="175"/>
  <c r="J25" i="175"/>
  <c r="J48" i="175" s="1"/>
  <c r="J2" i="175" s="1"/>
  <c r="F84" i="175"/>
  <c r="R84" i="175" s="1"/>
  <c r="R33" i="175"/>
  <c r="M90" i="175"/>
  <c r="R90" i="175" s="1"/>
  <c r="M77" i="175"/>
  <c r="M50" i="175"/>
  <c r="L25" i="175"/>
  <c r="L48" i="175" s="1"/>
  <c r="L2" i="175" s="1"/>
  <c r="O71" i="175"/>
  <c r="Q95" i="175"/>
  <c r="L37" i="175"/>
  <c r="R55" i="175"/>
  <c r="F37" i="175"/>
  <c r="R37" i="175" s="1"/>
  <c r="O37" i="175"/>
  <c r="P25" i="175"/>
  <c r="P48" i="175" s="1"/>
  <c r="M76" i="175"/>
  <c r="R80" i="175"/>
  <c r="D48" i="175"/>
  <c r="R46" i="175"/>
  <c r="Q62" i="175"/>
  <c r="R62" i="175" s="1"/>
  <c r="R26" i="175"/>
  <c r="I37" i="175"/>
  <c r="P71" i="175"/>
  <c r="P79" i="175" s="1"/>
  <c r="R42" i="175"/>
  <c r="K71" i="175"/>
  <c r="R26" i="174"/>
  <c r="L25" i="174"/>
  <c r="R55" i="174"/>
  <c r="R12" i="174"/>
  <c r="R50" i="174"/>
  <c r="R76" i="174"/>
  <c r="R62" i="174"/>
  <c r="R15" i="174"/>
  <c r="I48" i="174"/>
  <c r="I2" i="174" s="1"/>
  <c r="I97" i="174" s="1"/>
  <c r="R59" i="174"/>
  <c r="R24" i="174"/>
  <c r="R30" i="174"/>
  <c r="R17" i="174"/>
  <c r="R52" i="174"/>
  <c r="R33" i="174"/>
  <c r="Q45" i="174"/>
  <c r="R45" i="174" s="1"/>
  <c r="M77" i="174"/>
  <c r="Q16" i="174"/>
  <c r="R16" i="174" s="1"/>
  <c r="Q26" i="174"/>
  <c r="K77" i="174"/>
  <c r="K79" i="174" s="1"/>
  <c r="J77" i="174"/>
  <c r="Q27" i="174"/>
  <c r="R27" i="174" s="1"/>
  <c r="Q95" i="174"/>
  <c r="F71" i="174"/>
  <c r="J71" i="174"/>
  <c r="J2" i="174" s="1"/>
  <c r="J97" i="174" s="1"/>
  <c r="I94" i="174"/>
  <c r="H94" i="174"/>
  <c r="G94" i="174"/>
  <c r="K94" i="174"/>
  <c r="J94" i="174"/>
  <c r="L94" i="174"/>
  <c r="M94" i="174" s="1"/>
  <c r="F94" i="174"/>
  <c r="G25" i="174"/>
  <c r="G48" i="174" s="1"/>
  <c r="G2" i="174" s="1"/>
  <c r="G97" i="174" s="1"/>
  <c r="D87" i="174"/>
  <c r="F87" i="174" s="1"/>
  <c r="L24" i="174"/>
  <c r="Q56" i="174"/>
  <c r="R56" i="174" s="1"/>
  <c r="M37" i="174"/>
  <c r="M48" i="174" s="1"/>
  <c r="P71" i="174"/>
  <c r="P79" i="174" s="1"/>
  <c r="O12" i="174"/>
  <c r="O25" i="174" s="1"/>
  <c r="O48" i="174" s="1"/>
  <c r="R13" i="174"/>
  <c r="F37" i="174"/>
  <c r="Q37" i="174" s="1"/>
  <c r="L77" i="174"/>
  <c r="L37" i="174"/>
  <c r="N71" i="174"/>
  <c r="N79" i="174" s="1"/>
  <c r="D48" i="174"/>
  <c r="R84" i="174"/>
  <c r="M50" i="174"/>
  <c r="R65" i="174"/>
  <c r="L15" i="174"/>
  <c r="M66" i="174"/>
  <c r="R66" i="174" s="1"/>
  <c r="R28" i="174"/>
  <c r="R90" i="173"/>
  <c r="L71" i="174"/>
  <c r="R14" i="174"/>
  <c r="I37" i="174"/>
  <c r="N37" i="174"/>
  <c r="N48" i="174" s="1"/>
  <c r="N2" i="174" s="1"/>
  <c r="N97" i="174" s="1"/>
  <c r="N93" i="174" s="1"/>
  <c r="Q47" i="174"/>
  <c r="R47" i="174" s="1"/>
  <c r="H77" i="174"/>
  <c r="H79" i="174" s="1"/>
  <c r="F25" i="174"/>
  <c r="F48" i="174" s="1"/>
  <c r="F2" i="174" s="1"/>
  <c r="F77" i="174"/>
  <c r="M49" i="174"/>
  <c r="R49" i="174" s="1"/>
  <c r="H71" i="174"/>
  <c r="Q54" i="174"/>
  <c r="R54" i="174" s="1"/>
  <c r="F84" i="174"/>
  <c r="R29" i="174"/>
  <c r="R58" i="174"/>
  <c r="P48" i="174"/>
  <c r="P2" i="174" s="1"/>
  <c r="P97" i="174" s="1"/>
  <c r="P93" i="174" s="1"/>
  <c r="K37" i="174"/>
  <c r="K48" i="174" s="1"/>
  <c r="K2" i="174" s="1"/>
  <c r="K97" i="174" s="1"/>
  <c r="H37" i="174"/>
  <c r="H48" i="174" s="1"/>
  <c r="H2" i="174" s="1"/>
  <c r="H97" i="174" s="1"/>
  <c r="G37" i="174"/>
  <c r="D79" i="174"/>
  <c r="O77" i="174"/>
  <c r="O79" i="174" s="1"/>
  <c r="G71" i="174"/>
  <c r="G79" i="174" s="1"/>
  <c r="L89" i="174"/>
  <c r="R30" i="173"/>
  <c r="K48" i="173"/>
  <c r="K2" i="173" s="1"/>
  <c r="K97" i="173" s="1"/>
  <c r="R4" i="173"/>
  <c r="R16" i="173"/>
  <c r="R51" i="173"/>
  <c r="O25" i="173"/>
  <c r="O48" i="173" s="1"/>
  <c r="R66" i="173"/>
  <c r="R13" i="173"/>
  <c r="R5" i="173"/>
  <c r="I2" i="173"/>
  <c r="R32" i="173"/>
  <c r="R31" i="173"/>
  <c r="I71" i="173"/>
  <c r="Q9" i="173"/>
  <c r="R9" i="173" s="1"/>
  <c r="F79" i="173"/>
  <c r="R91" i="172"/>
  <c r="Q14" i="173"/>
  <c r="R14" i="173" s="1"/>
  <c r="M49" i="173"/>
  <c r="M71" i="173" s="1"/>
  <c r="Q7" i="173"/>
  <c r="R7" i="173" s="1"/>
  <c r="Q59" i="173"/>
  <c r="R59" i="173" s="1"/>
  <c r="R46" i="173"/>
  <c r="Q45" i="173"/>
  <c r="R45" i="173" s="1"/>
  <c r="R52" i="173"/>
  <c r="H37" i="173"/>
  <c r="H48" i="173" s="1"/>
  <c r="H2" i="173" s="1"/>
  <c r="H97" i="173" s="1"/>
  <c r="R72" i="173"/>
  <c r="O37" i="173"/>
  <c r="G37" i="173"/>
  <c r="G48" i="173" s="1"/>
  <c r="G2" i="173" s="1"/>
  <c r="G97" i="173" s="1"/>
  <c r="R89" i="173"/>
  <c r="R12" i="173"/>
  <c r="R55" i="173"/>
  <c r="L70" i="173"/>
  <c r="R70" i="173" s="1"/>
  <c r="J77" i="173"/>
  <c r="J79" i="173" s="1"/>
  <c r="M76" i="173"/>
  <c r="R76" i="173" s="1"/>
  <c r="P71" i="173"/>
  <c r="P79" i="173" s="1"/>
  <c r="M67" i="173"/>
  <c r="R67" i="173" s="1"/>
  <c r="R28" i="173"/>
  <c r="Q4" i="173"/>
  <c r="H71" i="173"/>
  <c r="H79" i="173" s="1"/>
  <c r="F25" i="173"/>
  <c r="F48" i="173" s="1"/>
  <c r="F2" i="173" s="1"/>
  <c r="R84" i="173"/>
  <c r="K71" i="173"/>
  <c r="Q30" i="173"/>
  <c r="Q47" i="173"/>
  <c r="R47" i="173" s="1"/>
  <c r="R43" i="173"/>
  <c r="R44" i="173"/>
  <c r="M51" i="173"/>
  <c r="K95" i="173"/>
  <c r="O95" i="173"/>
  <c r="I95" i="173"/>
  <c r="M95" i="173"/>
  <c r="G95" i="173"/>
  <c r="N95" i="173"/>
  <c r="L95" i="173"/>
  <c r="J95" i="173"/>
  <c r="F95" i="173"/>
  <c r="Q95" i="173" s="1"/>
  <c r="H95" i="173"/>
  <c r="P95" i="173"/>
  <c r="Q32" i="173"/>
  <c r="M75" i="173"/>
  <c r="R75" i="173" s="1"/>
  <c r="G77" i="173"/>
  <c r="G79" i="173" s="1"/>
  <c r="K77" i="173"/>
  <c r="K79" i="173" s="1"/>
  <c r="P25" i="173"/>
  <c r="P48" i="173" s="1"/>
  <c r="P2" i="173" s="1"/>
  <c r="P97" i="173" s="1"/>
  <c r="G71" i="173"/>
  <c r="F37" i="173"/>
  <c r="Q10" i="173"/>
  <c r="R10" i="173" s="1"/>
  <c r="L37" i="173"/>
  <c r="L48" i="173" s="1"/>
  <c r="D87" i="173"/>
  <c r="F87" i="173" s="1"/>
  <c r="I94" i="173"/>
  <c r="G94" i="173"/>
  <c r="K94" i="173"/>
  <c r="L94" i="173"/>
  <c r="H94" i="173"/>
  <c r="F94" i="173"/>
  <c r="J94" i="173"/>
  <c r="Q54" i="173"/>
  <c r="R54" i="173" s="1"/>
  <c r="O71" i="173"/>
  <c r="N63" i="173"/>
  <c r="N71" i="173" s="1"/>
  <c r="R53" i="173"/>
  <c r="R29" i="173"/>
  <c r="D79" i="173"/>
  <c r="F71" i="173"/>
  <c r="Q27" i="173"/>
  <c r="R27" i="173" s="1"/>
  <c r="D48" i="173"/>
  <c r="I77" i="173"/>
  <c r="I79" i="173" s="1"/>
  <c r="Q57" i="173"/>
  <c r="R57" i="173" s="1"/>
  <c r="P48" i="172"/>
  <c r="P2" i="172" s="1"/>
  <c r="P97" i="172" s="1"/>
  <c r="P93" i="172" s="1"/>
  <c r="R7" i="172"/>
  <c r="R17" i="172"/>
  <c r="H48" i="172"/>
  <c r="H2" i="172" s="1"/>
  <c r="R14" i="172"/>
  <c r="R30" i="172"/>
  <c r="K79" i="172"/>
  <c r="O48" i="172"/>
  <c r="R5" i="172"/>
  <c r="L25" i="172"/>
  <c r="R58" i="172"/>
  <c r="R57" i="172"/>
  <c r="R10" i="172"/>
  <c r="R16" i="172"/>
  <c r="M77" i="172"/>
  <c r="N71" i="172"/>
  <c r="N79" i="172" s="1"/>
  <c r="P71" i="172"/>
  <c r="P79" i="172" s="1"/>
  <c r="R54" i="172"/>
  <c r="F37" i="172"/>
  <c r="F48" i="172" s="1"/>
  <c r="F2" i="172" s="1"/>
  <c r="P37" i="172"/>
  <c r="D79" i="172"/>
  <c r="R15" i="172"/>
  <c r="R73" i="172"/>
  <c r="M50" i="172"/>
  <c r="R50" i="172" s="1"/>
  <c r="J37" i="172"/>
  <c r="J48" i="172" s="1"/>
  <c r="J2" i="172" s="1"/>
  <c r="J97" i="172" s="1"/>
  <c r="G25" i="172"/>
  <c r="G48" i="172" s="1"/>
  <c r="G2" i="172" s="1"/>
  <c r="R4" i="172"/>
  <c r="R43" i="172"/>
  <c r="R32" i="172"/>
  <c r="K37" i="172"/>
  <c r="K48" i="172" s="1"/>
  <c r="K2" i="172" s="1"/>
  <c r="K97" i="172" s="1"/>
  <c r="H37" i="172"/>
  <c r="R84" i="172"/>
  <c r="R95" i="172"/>
  <c r="Q17" i="172"/>
  <c r="M52" i="172"/>
  <c r="R52" i="172" s="1"/>
  <c r="M75" i="172"/>
  <c r="R75" i="172" s="1"/>
  <c r="D87" i="172"/>
  <c r="F87" i="172" s="1"/>
  <c r="M37" i="172"/>
  <c r="R62" i="172"/>
  <c r="L36" i="172"/>
  <c r="R36" i="172" s="1"/>
  <c r="Q59" i="172"/>
  <c r="R59" i="172" s="1"/>
  <c r="I94" i="172"/>
  <c r="G94" i="172"/>
  <c r="L94" i="172"/>
  <c r="F94" i="172"/>
  <c r="H94" i="172"/>
  <c r="K94" i="172"/>
  <c r="J94" i="172"/>
  <c r="F71" i="172"/>
  <c r="R44" i="172"/>
  <c r="L89" i="172"/>
  <c r="G79" i="172"/>
  <c r="R80" i="172"/>
  <c r="R66" i="172"/>
  <c r="M67" i="172"/>
  <c r="M71" i="172" s="1"/>
  <c r="M25" i="172"/>
  <c r="M48" i="172" s="1"/>
  <c r="J71" i="172"/>
  <c r="J79" i="172" s="1"/>
  <c r="R27" i="172"/>
  <c r="R47" i="172"/>
  <c r="Q47" i="172"/>
  <c r="R45" i="172"/>
  <c r="Q45" i="172"/>
  <c r="O71" i="172"/>
  <c r="Q26" i="172"/>
  <c r="R26" i="172" s="1"/>
  <c r="N37" i="172"/>
  <c r="N48" i="172" s="1"/>
  <c r="N2" i="172" s="1"/>
  <c r="N97" i="172" s="1"/>
  <c r="N93" i="172" s="1"/>
  <c r="L70" i="172"/>
  <c r="R70" i="172" s="1"/>
  <c r="D48" i="172"/>
  <c r="R72" i="172"/>
  <c r="R90" i="172"/>
  <c r="O37" i="172"/>
  <c r="I37" i="172"/>
  <c r="I48" i="172" s="1"/>
  <c r="I2" i="172" s="1"/>
  <c r="I97" i="172" s="1"/>
  <c r="R16" i="171"/>
  <c r="O25" i="171"/>
  <c r="O48" i="171" s="1"/>
  <c r="R73" i="171"/>
  <c r="F48" i="171"/>
  <c r="F2" i="171" s="1"/>
  <c r="N48" i="171"/>
  <c r="L48" i="171"/>
  <c r="R54" i="171"/>
  <c r="R10" i="171"/>
  <c r="R12" i="171"/>
  <c r="H2" i="171"/>
  <c r="H97" i="171" s="1"/>
  <c r="R13" i="171"/>
  <c r="R5" i="171"/>
  <c r="R56" i="171"/>
  <c r="R55" i="171"/>
  <c r="R62" i="171"/>
  <c r="R57" i="171"/>
  <c r="Q47" i="171"/>
  <c r="R47" i="171" s="1"/>
  <c r="I94" i="171"/>
  <c r="K94" i="171"/>
  <c r="F94" i="171"/>
  <c r="M94" i="171" s="1"/>
  <c r="L94" i="171"/>
  <c r="J94" i="171"/>
  <c r="H94" i="171"/>
  <c r="G94" i="171"/>
  <c r="L71" i="171"/>
  <c r="N71" i="171"/>
  <c r="N79" i="171" s="1"/>
  <c r="Q95" i="171"/>
  <c r="R95" i="171" s="1"/>
  <c r="D87" i="171"/>
  <c r="F87" i="171" s="1"/>
  <c r="R29" i="171"/>
  <c r="K71" i="171"/>
  <c r="K79" i="171" s="1"/>
  <c r="R27" i="171"/>
  <c r="I25" i="171"/>
  <c r="I48" i="171" s="1"/>
  <c r="M49" i="171"/>
  <c r="P71" i="171"/>
  <c r="P79" i="171" s="1"/>
  <c r="Q31" i="171"/>
  <c r="R31" i="171" s="1"/>
  <c r="G37" i="171"/>
  <c r="R37" i="171" s="1"/>
  <c r="G77" i="171"/>
  <c r="L91" i="171"/>
  <c r="M53" i="171"/>
  <c r="R53" i="171" s="1"/>
  <c r="R67" i="171"/>
  <c r="M51" i="171"/>
  <c r="R51" i="171" s="1"/>
  <c r="J25" i="171"/>
  <c r="J48" i="171" s="1"/>
  <c r="J2" i="171" s="1"/>
  <c r="J97" i="171" s="1"/>
  <c r="R4" i="171"/>
  <c r="F84" i="171"/>
  <c r="R84" i="171" s="1"/>
  <c r="G71" i="171"/>
  <c r="O71" i="171"/>
  <c r="I77" i="171"/>
  <c r="I79" i="171" s="1"/>
  <c r="R59" i="171"/>
  <c r="R46" i="171"/>
  <c r="Q4" i="171"/>
  <c r="Q55" i="171"/>
  <c r="F77" i="171"/>
  <c r="F79" i="171" s="1"/>
  <c r="L37" i="171"/>
  <c r="M73" i="171"/>
  <c r="M77" i="171" s="1"/>
  <c r="Q56" i="171"/>
  <c r="P25" i="171"/>
  <c r="P48" i="171" s="1"/>
  <c r="P2" i="171" s="1"/>
  <c r="P97" i="171" s="1"/>
  <c r="P93" i="171" s="1"/>
  <c r="I71" i="171"/>
  <c r="R49" i="171"/>
  <c r="L92" i="171"/>
  <c r="R92" i="171" s="1"/>
  <c r="Q57" i="171"/>
  <c r="H77" i="171"/>
  <c r="H79" i="171" s="1"/>
  <c r="R58" i="171"/>
  <c r="Q37" i="171"/>
  <c r="R76" i="171"/>
  <c r="R52" i="171"/>
  <c r="Q45" i="171"/>
  <c r="R45" i="171" s="1"/>
  <c r="K25" i="171"/>
  <c r="K48" i="171" s="1"/>
  <c r="K2" i="171" s="1"/>
  <c r="K97" i="171" s="1"/>
  <c r="H71" i="171"/>
  <c r="F71" i="171"/>
  <c r="R65" i="171"/>
  <c r="R89" i="171"/>
  <c r="J79" i="171"/>
  <c r="L77" i="171"/>
  <c r="L79" i="171" s="1"/>
  <c r="R90" i="171"/>
  <c r="D79" i="171"/>
  <c r="D48" i="171"/>
  <c r="R52" i="170"/>
  <c r="R57" i="170"/>
  <c r="R27" i="170"/>
  <c r="R33" i="170"/>
  <c r="R9" i="170"/>
  <c r="R70" i="170"/>
  <c r="R30" i="170"/>
  <c r="R66" i="170"/>
  <c r="R78" i="170"/>
  <c r="R4" i="170"/>
  <c r="R32" i="170"/>
  <c r="N25" i="170"/>
  <c r="R58" i="170"/>
  <c r="M53" i="170"/>
  <c r="R53" i="170" s="1"/>
  <c r="Q45" i="170"/>
  <c r="R45" i="170"/>
  <c r="F71" i="170"/>
  <c r="R89" i="170"/>
  <c r="R75" i="170"/>
  <c r="Q55" i="170"/>
  <c r="R55" i="170" s="1"/>
  <c r="Q27" i="170"/>
  <c r="J37" i="170"/>
  <c r="Q26" i="170"/>
  <c r="N78" i="170"/>
  <c r="Q62" i="170"/>
  <c r="R62" i="170" s="1"/>
  <c r="L70" i="170"/>
  <c r="K71" i="170"/>
  <c r="L71" i="170"/>
  <c r="Q6" i="170"/>
  <c r="R6" i="170" s="1"/>
  <c r="L36" i="170"/>
  <c r="R36" i="170" s="1"/>
  <c r="D87" i="170"/>
  <c r="F87" i="170" s="1"/>
  <c r="Q13" i="170"/>
  <c r="R13" i="170" s="1"/>
  <c r="I77" i="170"/>
  <c r="I79" i="170" s="1"/>
  <c r="O71" i="170"/>
  <c r="N71" i="170"/>
  <c r="N79" i="170" s="1"/>
  <c r="R54" i="170"/>
  <c r="F84" i="170"/>
  <c r="J25" i="170"/>
  <c r="R5" i="170"/>
  <c r="R84" i="170"/>
  <c r="R46" i="170"/>
  <c r="G77" i="170"/>
  <c r="G79" i="170" s="1"/>
  <c r="M52" i="170"/>
  <c r="Q57" i="170"/>
  <c r="R51" i="170"/>
  <c r="F77" i="170"/>
  <c r="F79" i="170" s="1"/>
  <c r="I37" i="170"/>
  <c r="H37" i="170"/>
  <c r="M49" i="170"/>
  <c r="J77" i="170"/>
  <c r="J79" i="170" s="1"/>
  <c r="R16" i="170"/>
  <c r="M67" i="170"/>
  <c r="R67" i="170" s="1"/>
  <c r="H25" i="170"/>
  <c r="P25" i="170"/>
  <c r="P48" i="170" s="1"/>
  <c r="P2" i="170" s="1"/>
  <c r="P97" i="170" s="1"/>
  <c r="P93" i="170" s="1"/>
  <c r="G25" i="170"/>
  <c r="G48" i="170" s="1"/>
  <c r="G2" i="170" s="1"/>
  <c r="G97" i="170" s="1"/>
  <c r="R12" i="170"/>
  <c r="R50" i="170"/>
  <c r="O25" i="170"/>
  <c r="Q17" i="170"/>
  <c r="R17" i="170" s="1"/>
  <c r="M66" i="170"/>
  <c r="R72" i="170"/>
  <c r="Q33" i="170"/>
  <c r="M37" i="170"/>
  <c r="O37" i="170"/>
  <c r="M65" i="170"/>
  <c r="R65" i="170" s="1"/>
  <c r="G94" i="170"/>
  <c r="K94" i="170"/>
  <c r="F94" i="170"/>
  <c r="J94" i="170"/>
  <c r="I94" i="170"/>
  <c r="L94" i="170"/>
  <c r="H94" i="170"/>
  <c r="G71" i="170"/>
  <c r="H71" i="170"/>
  <c r="H79" i="170" s="1"/>
  <c r="Q29" i="170"/>
  <c r="R29" i="170" s="1"/>
  <c r="I25" i="170"/>
  <c r="I48" i="170" s="1"/>
  <c r="K25" i="170"/>
  <c r="K48" i="170" s="1"/>
  <c r="M25" i="170"/>
  <c r="M48" i="170" s="1"/>
  <c r="J71" i="170"/>
  <c r="M73" i="170"/>
  <c r="M77" i="170" s="1"/>
  <c r="F25" i="170"/>
  <c r="F48" i="170" s="1"/>
  <c r="F2" i="170" s="1"/>
  <c r="G37" i="170"/>
  <c r="R26" i="170"/>
  <c r="L25" i="170"/>
  <c r="R47" i="170"/>
  <c r="Q47" i="170"/>
  <c r="D79" i="170"/>
  <c r="N37" i="170"/>
  <c r="R42" i="170"/>
  <c r="I71" i="170"/>
  <c r="R49" i="170"/>
  <c r="K77" i="170"/>
  <c r="K79" i="170" s="1"/>
  <c r="L77" i="170"/>
  <c r="P71" i="170"/>
  <c r="P79" i="170" s="1"/>
  <c r="D48" i="170"/>
  <c r="Q3" i="170"/>
  <c r="R3" i="170" s="1"/>
  <c r="R8" i="169"/>
  <c r="G2" i="169"/>
  <c r="G97" i="169" s="1"/>
  <c r="L79" i="169"/>
  <c r="R57" i="169"/>
  <c r="R50" i="169"/>
  <c r="R51" i="169"/>
  <c r="R13" i="169"/>
  <c r="L25" i="169"/>
  <c r="L48" i="169" s="1"/>
  <c r="L2" i="169" s="1"/>
  <c r="R31" i="169"/>
  <c r="R66" i="169"/>
  <c r="R75" i="169"/>
  <c r="R28" i="169"/>
  <c r="D48" i="169"/>
  <c r="Q95" i="169"/>
  <c r="N37" i="169"/>
  <c r="N48" i="169" s="1"/>
  <c r="N2" i="169" s="1"/>
  <c r="N97" i="169" s="1"/>
  <c r="N93" i="169" s="1"/>
  <c r="Q47" i="169"/>
  <c r="R47" i="169" s="1"/>
  <c r="L24" i="169"/>
  <c r="R24" i="169" s="1"/>
  <c r="R56" i="169"/>
  <c r="Q4" i="169"/>
  <c r="R4" i="169" s="1"/>
  <c r="L91" i="169"/>
  <c r="R91" i="169" s="1"/>
  <c r="Q27" i="169"/>
  <c r="R27" i="169" s="1"/>
  <c r="D87" i="169"/>
  <c r="F87" i="169" s="1"/>
  <c r="F77" i="169"/>
  <c r="F79" i="169" s="1"/>
  <c r="N71" i="169"/>
  <c r="N79" i="169" s="1"/>
  <c r="M66" i="169"/>
  <c r="F84" i="169"/>
  <c r="R84" i="169" s="1"/>
  <c r="R65" i="169"/>
  <c r="R32" i="169"/>
  <c r="O25" i="169"/>
  <c r="R59" i="169"/>
  <c r="H37" i="169"/>
  <c r="H48" i="169" s="1"/>
  <c r="H2" i="169" s="1"/>
  <c r="H97" i="169" s="1"/>
  <c r="H79" i="169"/>
  <c r="Q45" i="169"/>
  <c r="R45" i="169" s="1"/>
  <c r="R89" i="169"/>
  <c r="R33" i="169"/>
  <c r="M90" i="169"/>
  <c r="R90" i="169" s="1"/>
  <c r="M51" i="169"/>
  <c r="M71" i="169" s="1"/>
  <c r="K37" i="169"/>
  <c r="K48" i="169" s="1"/>
  <c r="K2" i="169" s="1"/>
  <c r="K97" i="169" s="1"/>
  <c r="Q26" i="169"/>
  <c r="R26" i="169" s="1"/>
  <c r="Q5" i="169"/>
  <c r="R5" i="169" s="1"/>
  <c r="R7" i="169"/>
  <c r="D79" i="169"/>
  <c r="O71" i="169"/>
  <c r="Q8" i="169"/>
  <c r="J25" i="169"/>
  <c r="J48" i="169" s="1"/>
  <c r="J2" i="169" s="1"/>
  <c r="J97" i="169" s="1"/>
  <c r="M37" i="169"/>
  <c r="M48" i="169" s="1"/>
  <c r="O37" i="169"/>
  <c r="M67" i="169"/>
  <c r="R67" i="169" s="1"/>
  <c r="I94" i="169"/>
  <c r="H94" i="169"/>
  <c r="G94" i="169"/>
  <c r="L94" i="169"/>
  <c r="F94" i="169"/>
  <c r="K94" i="169"/>
  <c r="J94" i="169"/>
  <c r="L37" i="169"/>
  <c r="M74" i="169"/>
  <c r="K71" i="169"/>
  <c r="F25" i="169"/>
  <c r="F48" i="169" s="1"/>
  <c r="P25" i="169"/>
  <c r="J37" i="169"/>
  <c r="I37" i="169"/>
  <c r="I48" i="169" s="1"/>
  <c r="I2" i="169" s="1"/>
  <c r="I97" i="169" s="1"/>
  <c r="L92" i="169"/>
  <c r="R92" i="169" s="1"/>
  <c r="P71" i="169"/>
  <c r="P79" i="169" s="1"/>
  <c r="R43" i="169"/>
  <c r="F37" i="169"/>
  <c r="Q37" i="169" s="1"/>
  <c r="R37" i="169" s="1"/>
  <c r="P37" i="169"/>
  <c r="R95" i="168"/>
  <c r="R17" i="168"/>
  <c r="N48" i="168"/>
  <c r="N2" i="168" s="1"/>
  <c r="N97" i="168" s="1"/>
  <c r="N93" i="168" s="1"/>
  <c r="R32" i="168"/>
  <c r="R29" i="168"/>
  <c r="R74" i="168"/>
  <c r="R33" i="168"/>
  <c r="R57" i="168"/>
  <c r="R65" i="168"/>
  <c r="R55" i="168"/>
  <c r="R76" i="168"/>
  <c r="Q25" i="168"/>
  <c r="R25" i="168"/>
  <c r="Q5" i="168"/>
  <c r="Q95" i="168"/>
  <c r="Q58" i="168"/>
  <c r="R58" i="168" s="1"/>
  <c r="Q8" i="168"/>
  <c r="R8" i="168" s="1"/>
  <c r="J37" i="168"/>
  <c r="M65" i="168"/>
  <c r="H71" i="168"/>
  <c r="F84" i="168"/>
  <c r="R84" i="168" s="1"/>
  <c r="R44" i="168"/>
  <c r="P71" i="168"/>
  <c r="P79" i="168" s="1"/>
  <c r="R91" i="168"/>
  <c r="R27" i="168"/>
  <c r="Q62" i="168"/>
  <c r="R62" i="168" s="1"/>
  <c r="L77" i="168"/>
  <c r="R66" i="168"/>
  <c r="L89" i="168"/>
  <c r="O37" i="168"/>
  <c r="O48" i="168" s="1"/>
  <c r="R51" i="168"/>
  <c r="M74" i="168"/>
  <c r="J71" i="168"/>
  <c r="G71" i="168"/>
  <c r="R14" i="168"/>
  <c r="Q17" i="168"/>
  <c r="Q16" i="168"/>
  <c r="R16" i="168" s="1"/>
  <c r="L94" i="168"/>
  <c r="F94" i="168"/>
  <c r="K94" i="168"/>
  <c r="J94" i="168"/>
  <c r="I94" i="168"/>
  <c r="G94" i="168"/>
  <c r="H94" i="168"/>
  <c r="M94" i="168" s="1"/>
  <c r="R5" i="168"/>
  <c r="N71" i="168"/>
  <c r="N79" i="168" s="1"/>
  <c r="L37" i="168"/>
  <c r="L48" i="168" s="1"/>
  <c r="L2" i="168" s="1"/>
  <c r="G37" i="168"/>
  <c r="G48" i="168" s="1"/>
  <c r="G2" i="168" s="1"/>
  <c r="G97" i="168" s="1"/>
  <c r="P37" i="168"/>
  <c r="P48" i="168" s="1"/>
  <c r="P2" i="168" s="1"/>
  <c r="P97" i="168" s="1"/>
  <c r="P93" i="168" s="1"/>
  <c r="K37" i="168"/>
  <c r="R70" i="168"/>
  <c r="R59" i="168"/>
  <c r="K71" i="168"/>
  <c r="R56" i="168"/>
  <c r="R75" i="168"/>
  <c r="M50" i="168"/>
  <c r="R50" i="168" s="1"/>
  <c r="H37" i="168"/>
  <c r="H48" i="168" s="1"/>
  <c r="H2" i="168" s="1"/>
  <c r="H97" i="168" s="1"/>
  <c r="I71" i="168"/>
  <c r="I2" i="168" s="1"/>
  <c r="I97" i="168" s="1"/>
  <c r="Q54" i="168"/>
  <c r="R54" i="168" s="1"/>
  <c r="K77" i="168"/>
  <c r="K79" i="168" s="1"/>
  <c r="Q47" i="168"/>
  <c r="R47" i="168" s="1"/>
  <c r="M67" i="168"/>
  <c r="R67" i="168" s="1"/>
  <c r="J48" i="168"/>
  <c r="R30" i="168"/>
  <c r="R73" i="168"/>
  <c r="Q33" i="168"/>
  <c r="D87" i="168"/>
  <c r="F87" i="168" s="1"/>
  <c r="F37" i="168"/>
  <c r="R26" i="168"/>
  <c r="M96" i="168"/>
  <c r="R96" i="168" s="1"/>
  <c r="Q55" i="168"/>
  <c r="L71" i="168"/>
  <c r="I79" i="168"/>
  <c r="D79" i="168"/>
  <c r="R49" i="168"/>
  <c r="R45" i="168"/>
  <c r="Q45" i="168"/>
  <c r="M73" i="168"/>
  <c r="M77" i="168" s="1"/>
  <c r="N37" i="168"/>
  <c r="K25" i="168"/>
  <c r="O71" i="168"/>
  <c r="J77" i="168"/>
  <c r="J79" i="168" s="1"/>
  <c r="H77" i="168"/>
  <c r="H79" i="168" s="1"/>
  <c r="M37" i="168"/>
  <c r="M48" i="168" s="1"/>
  <c r="F77" i="168"/>
  <c r="F79" i="168" s="1"/>
  <c r="R46" i="168"/>
  <c r="F71" i="168"/>
  <c r="R42" i="168"/>
  <c r="D48" i="168"/>
  <c r="R56" i="167"/>
  <c r="R17" i="167"/>
  <c r="R32" i="167"/>
  <c r="P48" i="167"/>
  <c r="P2" i="167" s="1"/>
  <c r="P97" i="167" s="1"/>
  <c r="P93" i="167" s="1"/>
  <c r="R63" i="167"/>
  <c r="R29" i="167"/>
  <c r="K48" i="167"/>
  <c r="K2" i="167" s="1"/>
  <c r="R5" i="167"/>
  <c r="M48" i="167"/>
  <c r="G48" i="167"/>
  <c r="G2" i="167" s="1"/>
  <c r="G97" i="167" s="1"/>
  <c r="R57" i="167"/>
  <c r="R65" i="167"/>
  <c r="Q32" i="167"/>
  <c r="Q17" i="167"/>
  <c r="G71" i="167"/>
  <c r="G79" i="167" s="1"/>
  <c r="N71" i="167"/>
  <c r="N79" i="167" s="1"/>
  <c r="F37" i="167"/>
  <c r="R26" i="167"/>
  <c r="Q58" i="167"/>
  <c r="R58" i="167" s="1"/>
  <c r="L91" i="167"/>
  <c r="R91" i="167" s="1"/>
  <c r="Q57" i="167"/>
  <c r="J77" i="167"/>
  <c r="M73" i="167"/>
  <c r="M52" i="167"/>
  <c r="R52" i="167" s="1"/>
  <c r="R75" i="167"/>
  <c r="D79" i="167"/>
  <c r="Q27" i="167"/>
  <c r="R27" i="167" s="1"/>
  <c r="Q45" i="167"/>
  <c r="R45" i="167"/>
  <c r="M51" i="167"/>
  <c r="R51" i="167" s="1"/>
  <c r="R67" i="167"/>
  <c r="R14" i="167"/>
  <c r="I71" i="167"/>
  <c r="O71" i="167"/>
  <c r="R13" i="167"/>
  <c r="M37" i="167"/>
  <c r="H37" i="167"/>
  <c r="H48" i="167" s="1"/>
  <c r="H2" i="167" s="1"/>
  <c r="H97" i="167" s="1"/>
  <c r="R76" i="167"/>
  <c r="Q29" i="167"/>
  <c r="M74" i="167"/>
  <c r="R74" i="167" s="1"/>
  <c r="Q62" i="167"/>
  <c r="R62" i="167" s="1"/>
  <c r="K77" i="167"/>
  <c r="K79" i="167" s="1"/>
  <c r="G37" i="167"/>
  <c r="L37" i="167"/>
  <c r="L48" i="167" s="1"/>
  <c r="L2" i="167" s="1"/>
  <c r="L97" i="167" s="1"/>
  <c r="R95" i="167"/>
  <c r="Q47" i="167"/>
  <c r="R47" i="167"/>
  <c r="I37" i="167"/>
  <c r="I48" i="167" s="1"/>
  <c r="I2" i="167" s="1"/>
  <c r="I97" i="167" s="1"/>
  <c r="M50" i="167"/>
  <c r="R50" i="167" s="1"/>
  <c r="N63" i="167"/>
  <c r="H71" i="167"/>
  <c r="M49" i="167"/>
  <c r="M71" i="167" s="1"/>
  <c r="R54" i="167"/>
  <c r="R4" i="167"/>
  <c r="N37" i="167"/>
  <c r="N48" i="167" s="1"/>
  <c r="N2" i="167" s="1"/>
  <c r="N97" i="167" s="1"/>
  <c r="N93" i="167" s="1"/>
  <c r="P37" i="167"/>
  <c r="F25" i="167"/>
  <c r="Q55" i="167"/>
  <c r="R55" i="167" s="1"/>
  <c r="R16" i="167"/>
  <c r="R43" i="167"/>
  <c r="L77" i="167"/>
  <c r="L79" i="167" s="1"/>
  <c r="D87" i="167"/>
  <c r="F87" i="167" s="1"/>
  <c r="O12" i="167"/>
  <c r="O25" i="167" s="1"/>
  <c r="O48" i="167" s="1"/>
  <c r="R59" i="167"/>
  <c r="F77" i="167"/>
  <c r="I77" i="167"/>
  <c r="J71" i="167"/>
  <c r="J2" i="167" s="1"/>
  <c r="J97" i="167" s="1"/>
  <c r="F71" i="167"/>
  <c r="Q71" i="167" s="1"/>
  <c r="Q79" i="167" s="1"/>
  <c r="P71" i="167"/>
  <c r="P79" i="167" s="1"/>
  <c r="O37" i="167"/>
  <c r="K37" i="167"/>
  <c r="I94" i="167"/>
  <c r="K94" i="167"/>
  <c r="J94" i="167"/>
  <c r="H94" i="167"/>
  <c r="G94" i="167"/>
  <c r="L94" i="167"/>
  <c r="F94" i="167"/>
  <c r="F84" i="167"/>
  <c r="R84" i="167" s="1"/>
  <c r="H77" i="167"/>
  <c r="H79" i="167" s="1"/>
  <c r="D48" i="167"/>
  <c r="R8" i="166"/>
  <c r="R4" i="166"/>
  <c r="R7" i="166"/>
  <c r="R57" i="166"/>
  <c r="R9" i="166"/>
  <c r="R75" i="166"/>
  <c r="R6" i="166"/>
  <c r="R58" i="166"/>
  <c r="R28" i="166"/>
  <c r="R55" i="166"/>
  <c r="M77" i="166"/>
  <c r="R73" i="166"/>
  <c r="P71" i="166"/>
  <c r="P79" i="166" s="1"/>
  <c r="K37" i="166"/>
  <c r="K48" i="166" s="1"/>
  <c r="K2" i="166" s="1"/>
  <c r="K97" i="166" s="1"/>
  <c r="L71" i="166"/>
  <c r="Q62" i="166"/>
  <c r="R62" i="166" s="1"/>
  <c r="R56" i="166"/>
  <c r="Q13" i="166"/>
  <c r="R13" i="166" s="1"/>
  <c r="G71" i="166"/>
  <c r="G79" i="166" s="1"/>
  <c r="F25" i="166"/>
  <c r="F48" i="166" s="1"/>
  <c r="N25" i="166"/>
  <c r="N48" i="166" s="1"/>
  <c r="K77" i="166"/>
  <c r="R12" i="166"/>
  <c r="Q4" i="166"/>
  <c r="R44" i="166"/>
  <c r="M37" i="166"/>
  <c r="Q37" i="166" s="1"/>
  <c r="Q26" i="166"/>
  <c r="Q9" i="166"/>
  <c r="D87" i="166"/>
  <c r="F87" i="166" s="1"/>
  <c r="R84" i="166"/>
  <c r="R26" i="166"/>
  <c r="J25" i="166"/>
  <c r="J48" i="166" s="1"/>
  <c r="I25" i="166"/>
  <c r="Q30" i="166"/>
  <c r="R30" i="166" s="1"/>
  <c r="M66" i="166"/>
  <c r="R66" i="166" s="1"/>
  <c r="M90" i="166"/>
  <c r="Q54" i="166"/>
  <c r="R54" i="166" s="1"/>
  <c r="N37" i="166"/>
  <c r="I37" i="166"/>
  <c r="Q32" i="166"/>
  <c r="R32" i="166" s="1"/>
  <c r="R76" i="166"/>
  <c r="Q10" i="166"/>
  <c r="R10" i="166" s="1"/>
  <c r="R47" i="166"/>
  <c r="Q47" i="166"/>
  <c r="R59" i="166"/>
  <c r="I94" i="166"/>
  <c r="K94" i="166"/>
  <c r="J94" i="166"/>
  <c r="L94" i="166"/>
  <c r="F94" i="166"/>
  <c r="H94" i="166"/>
  <c r="G94" i="166"/>
  <c r="H71" i="166"/>
  <c r="M49" i="166"/>
  <c r="H25" i="166"/>
  <c r="H48" i="166" s="1"/>
  <c r="H2" i="166" s="1"/>
  <c r="H97" i="166" s="1"/>
  <c r="H79" i="166"/>
  <c r="O71" i="166"/>
  <c r="Q45" i="166"/>
  <c r="R45" i="166"/>
  <c r="D48" i="166"/>
  <c r="O25" i="166"/>
  <c r="I77" i="166"/>
  <c r="I79" i="166" s="1"/>
  <c r="L77" i="166"/>
  <c r="L79" i="166" s="1"/>
  <c r="Q17" i="166"/>
  <c r="R17" i="166" s="1"/>
  <c r="O37" i="166"/>
  <c r="P37" i="166"/>
  <c r="N63" i="166"/>
  <c r="R63" i="166" s="1"/>
  <c r="R46" i="166"/>
  <c r="R74" i="166"/>
  <c r="L15" i="166"/>
  <c r="L25" i="166" s="1"/>
  <c r="I71" i="166"/>
  <c r="K71" i="166"/>
  <c r="D79" i="166"/>
  <c r="M65" i="166"/>
  <c r="R65" i="166" s="1"/>
  <c r="R89" i="166"/>
  <c r="P25" i="166"/>
  <c r="P48" i="166" s="1"/>
  <c r="P2" i="166" s="1"/>
  <c r="P97" i="166" s="1"/>
  <c r="P93" i="166" s="1"/>
  <c r="G25" i="166"/>
  <c r="G48" i="166" s="1"/>
  <c r="J77" i="166"/>
  <c r="J79" i="166" s="1"/>
  <c r="F77" i="166"/>
  <c r="J37" i="166"/>
  <c r="R37" i="166" s="1"/>
  <c r="R5" i="166"/>
  <c r="J71" i="166"/>
  <c r="F71" i="166"/>
  <c r="O48" i="165"/>
  <c r="M48" i="165"/>
  <c r="R75" i="165"/>
  <c r="G48" i="165"/>
  <c r="G2" i="165" s="1"/>
  <c r="G97" i="165" s="1"/>
  <c r="R95" i="165"/>
  <c r="R52" i="165"/>
  <c r="R17" i="165"/>
  <c r="M77" i="165"/>
  <c r="R57" i="165"/>
  <c r="J25" i="165"/>
  <c r="J48" i="165" s="1"/>
  <c r="M75" i="165"/>
  <c r="F25" i="165"/>
  <c r="N71" i="165"/>
  <c r="N79" i="165" s="1"/>
  <c r="Q47" i="165"/>
  <c r="R47" i="165"/>
  <c r="R73" i="165"/>
  <c r="R29" i="165"/>
  <c r="Q59" i="165"/>
  <c r="R59" i="165" s="1"/>
  <c r="F84" i="165"/>
  <c r="R84" i="165" s="1"/>
  <c r="F77" i="165"/>
  <c r="I37" i="165"/>
  <c r="I48" i="165" s="1"/>
  <c r="I2" i="165" s="1"/>
  <c r="I97" i="165" s="1"/>
  <c r="H37" i="165"/>
  <c r="Q37" i="165" s="1"/>
  <c r="L15" i="165"/>
  <c r="R15" i="165" s="1"/>
  <c r="I71" i="165"/>
  <c r="H25" i="165"/>
  <c r="R30" i="165"/>
  <c r="I79" i="165"/>
  <c r="R91" i="165"/>
  <c r="Q16" i="165"/>
  <c r="R16" i="165" s="1"/>
  <c r="N37" i="165"/>
  <c r="J37" i="165"/>
  <c r="J71" i="165"/>
  <c r="J79" i="165" s="1"/>
  <c r="D79" i="165"/>
  <c r="O37" i="165"/>
  <c r="Q26" i="165"/>
  <c r="R26" i="165" s="1"/>
  <c r="K37" i="165"/>
  <c r="K48" i="165" s="1"/>
  <c r="K2" i="165" s="1"/>
  <c r="K97" i="165" s="1"/>
  <c r="R45" i="165"/>
  <c r="Q45" i="165"/>
  <c r="H71" i="165"/>
  <c r="M90" i="163"/>
  <c r="R90" i="163" s="1"/>
  <c r="R46" i="165"/>
  <c r="H77" i="165"/>
  <c r="H79" i="165" s="1"/>
  <c r="L77" i="165"/>
  <c r="M51" i="165"/>
  <c r="R51" i="165" s="1"/>
  <c r="R63" i="165"/>
  <c r="P37" i="165"/>
  <c r="P48" i="165" s="1"/>
  <c r="P2" i="165" s="1"/>
  <c r="P97" i="165" s="1"/>
  <c r="P93" i="165" s="1"/>
  <c r="R42" i="165"/>
  <c r="K71" i="165"/>
  <c r="R28" i="165"/>
  <c r="D87" i="165"/>
  <c r="F87" i="165" s="1"/>
  <c r="F71" i="165"/>
  <c r="R54" i="165"/>
  <c r="N48" i="165"/>
  <c r="N2" i="165" s="1"/>
  <c r="N97" i="165" s="1"/>
  <c r="L92" i="165"/>
  <c r="R92" i="165" s="1"/>
  <c r="L71" i="165"/>
  <c r="L25" i="165"/>
  <c r="K77" i="165"/>
  <c r="K79" i="165" s="1"/>
  <c r="G77" i="165"/>
  <c r="G79" i="165" s="1"/>
  <c r="L94" i="165"/>
  <c r="F94" i="165"/>
  <c r="K94" i="165"/>
  <c r="M94" i="165"/>
  <c r="J94" i="165"/>
  <c r="G94" i="165"/>
  <c r="I94" i="165"/>
  <c r="H94" i="165"/>
  <c r="R76" i="165"/>
  <c r="M37" i="165"/>
  <c r="R49" i="165"/>
  <c r="G71" i="165"/>
  <c r="L37" i="165"/>
  <c r="G37" i="165"/>
  <c r="N93" i="165"/>
  <c r="R28" i="164"/>
  <c r="R63" i="164"/>
  <c r="R36" i="164"/>
  <c r="R76" i="164"/>
  <c r="R54" i="164"/>
  <c r="R9" i="164"/>
  <c r="R30" i="164"/>
  <c r="R62" i="164"/>
  <c r="R16" i="164"/>
  <c r="R55" i="164"/>
  <c r="R95" i="164"/>
  <c r="R8" i="164"/>
  <c r="R5" i="164"/>
  <c r="R17" i="164"/>
  <c r="R78" i="164"/>
  <c r="R13" i="164"/>
  <c r="F79" i="164"/>
  <c r="M49" i="164"/>
  <c r="L71" i="164"/>
  <c r="L79" i="164" s="1"/>
  <c r="O71" i="164"/>
  <c r="L36" i="164"/>
  <c r="H25" i="164"/>
  <c r="H48" i="164" s="1"/>
  <c r="P25" i="164"/>
  <c r="P48" i="164" s="1"/>
  <c r="P2" i="164" s="1"/>
  <c r="P97" i="164" s="1"/>
  <c r="P93" i="164" s="1"/>
  <c r="G25" i="164"/>
  <c r="G48" i="164" s="1"/>
  <c r="G2" i="164" s="1"/>
  <c r="R31" i="164"/>
  <c r="J37" i="164"/>
  <c r="O37" i="164"/>
  <c r="Q13" i="164"/>
  <c r="N78" i="164"/>
  <c r="R12" i="164"/>
  <c r="L15" i="164"/>
  <c r="L25" i="164" s="1"/>
  <c r="R72" i="164"/>
  <c r="G37" i="164"/>
  <c r="R49" i="164"/>
  <c r="Q6" i="164"/>
  <c r="R6" i="164" s="1"/>
  <c r="Q8" i="164"/>
  <c r="K94" i="164"/>
  <c r="J94" i="164"/>
  <c r="L94" i="164"/>
  <c r="I94" i="164"/>
  <c r="F94" i="164"/>
  <c r="H94" i="164"/>
  <c r="G94" i="164"/>
  <c r="N25" i="164"/>
  <c r="N48" i="164" s="1"/>
  <c r="K25" i="164"/>
  <c r="K48" i="164" s="1"/>
  <c r="K2" i="164" s="1"/>
  <c r="K97" i="164" s="1"/>
  <c r="M25" i="164"/>
  <c r="K37" i="164"/>
  <c r="I37" i="164"/>
  <c r="R46" i="164"/>
  <c r="H77" i="164"/>
  <c r="H79" i="164" s="1"/>
  <c r="M76" i="164"/>
  <c r="R10" i="164"/>
  <c r="D79" i="164"/>
  <c r="J48" i="164"/>
  <c r="H71" i="164"/>
  <c r="P71" i="164"/>
  <c r="P79" i="164" s="1"/>
  <c r="Q32" i="164"/>
  <c r="R32" i="164" s="1"/>
  <c r="I25" i="164"/>
  <c r="I48" i="164" s="1"/>
  <c r="I2" i="164" s="1"/>
  <c r="I97" i="164" s="1"/>
  <c r="M50" i="164"/>
  <c r="R50" i="164" s="1"/>
  <c r="M37" i="164"/>
  <c r="P37" i="164"/>
  <c r="L37" i="164"/>
  <c r="R75" i="164"/>
  <c r="Q45" i="164"/>
  <c r="R45" i="164" s="1"/>
  <c r="I77" i="164"/>
  <c r="I79" i="164" s="1"/>
  <c r="R47" i="164"/>
  <c r="Q47" i="164"/>
  <c r="M73" i="164"/>
  <c r="M77" i="164" s="1"/>
  <c r="I71" i="164"/>
  <c r="Q4" i="164"/>
  <c r="R4" i="164" s="1"/>
  <c r="Q9" i="164"/>
  <c r="O25" i="164"/>
  <c r="O48" i="164" s="1"/>
  <c r="F25" i="164"/>
  <c r="F48" i="164" s="1"/>
  <c r="F2" i="164" s="1"/>
  <c r="R84" i="164"/>
  <c r="N37" i="164"/>
  <c r="R27" i="164"/>
  <c r="D87" i="164"/>
  <c r="F87" i="164" s="1"/>
  <c r="G77" i="164"/>
  <c r="K77" i="164"/>
  <c r="M66" i="164"/>
  <c r="R66" i="164" s="1"/>
  <c r="N63" i="164"/>
  <c r="N71" i="164" s="1"/>
  <c r="N79" i="164" s="1"/>
  <c r="R3" i="164"/>
  <c r="G71" i="164"/>
  <c r="K71" i="164"/>
  <c r="D48" i="164"/>
  <c r="F84" i="164"/>
  <c r="F37" i="164"/>
  <c r="Q26" i="164"/>
  <c r="R26" i="164" s="1"/>
  <c r="L89" i="164"/>
  <c r="J77" i="164"/>
  <c r="J79" i="164" s="1"/>
  <c r="M90" i="164"/>
  <c r="R90" i="164" s="1"/>
  <c r="R43" i="164"/>
  <c r="N48" i="163"/>
  <c r="R10" i="163"/>
  <c r="R58" i="163"/>
  <c r="R66" i="163"/>
  <c r="R30" i="163"/>
  <c r="R13" i="163"/>
  <c r="R50" i="163"/>
  <c r="H79" i="163"/>
  <c r="R95" i="163"/>
  <c r="K79" i="163"/>
  <c r="R51" i="163"/>
  <c r="R16" i="163"/>
  <c r="R27" i="163"/>
  <c r="R78" i="163"/>
  <c r="R29" i="163"/>
  <c r="Q58" i="163"/>
  <c r="D79" i="163"/>
  <c r="H37" i="163"/>
  <c r="F71" i="163"/>
  <c r="O25" i="163"/>
  <c r="Q7" i="163"/>
  <c r="R7" i="163" s="1"/>
  <c r="Q33" i="163"/>
  <c r="R33" i="163" s="1"/>
  <c r="R72" i="163"/>
  <c r="Q30" i="163"/>
  <c r="R91" i="163"/>
  <c r="D87" i="163"/>
  <c r="F87" i="163" s="1"/>
  <c r="J37" i="163"/>
  <c r="J48" i="163" s="1"/>
  <c r="J2" i="163" s="1"/>
  <c r="J97" i="163" s="1"/>
  <c r="O37" i="163"/>
  <c r="Q55" i="163"/>
  <c r="R55" i="163" s="1"/>
  <c r="L70" i="163"/>
  <c r="L71" i="163" s="1"/>
  <c r="L79" i="163" s="1"/>
  <c r="F25" i="163"/>
  <c r="N78" i="163"/>
  <c r="P71" i="163"/>
  <c r="P79" i="163" s="1"/>
  <c r="K25" i="163"/>
  <c r="I37" i="163"/>
  <c r="I48" i="163" s="1"/>
  <c r="I2" i="163" s="1"/>
  <c r="I97" i="163" s="1"/>
  <c r="M37" i="163"/>
  <c r="M48" i="163" s="1"/>
  <c r="H71" i="163"/>
  <c r="R17" i="163"/>
  <c r="K37" i="163"/>
  <c r="Q37" i="163" s="1"/>
  <c r="F37" i="163"/>
  <c r="R37" i="163" s="1"/>
  <c r="M49" i="163"/>
  <c r="M71" i="163" s="1"/>
  <c r="L37" i="163"/>
  <c r="L48" i="163" s="1"/>
  <c r="L2" i="163" s="1"/>
  <c r="N63" i="163"/>
  <c r="N71" i="163" s="1"/>
  <c r="N79" i="163" s="1"/>
  <c r="R46" i="163"/>
  <c r="R80" i="163"/>
  <c r="R54" i="163"/>
  <c r="Q45" i="163"/>
  <c r="R45" i="163" s="1"/>
  <c r="M75" i="163"/>
  <c r="M77" i="163" s="1"/>
  <c r="I94" i="163"/>
  <c r="H94" i="163"/>
  <c r="G94" i="163"/>
  <c r="K94" i="163"/>
  <c r="L94" i="163"/>
  <c r="J94" i="163"/>
  <c r="F94" i="163"/>
  <c r="H48" i="163"/>
  <c r="H2" i="163" s="1"/>
  <c r="H97" i="163" s="1"/>
  <c r="P48" i="163"/>
  <c r="P2" i="163" s="1"/>
  <c r="P97" i="163" s="1"/>
  <c r="P93" i="163" s="1"/>
  <c r="K71" i="163"/>
  <c r="Q4" i="163"/>
  <c r="R4" i="163" s="1"/>
  <c r="M50" i="163"/>
  <c r="Q47" i="163"/>
  <c r="R47" i="163" s="1"/>
  <c r="Q57" i="163"/>
  <c r="R57" i="163" s="1"/>
  <c r="P37" i="163"/>
  <c r="N37" i="163"/>
  <c r="G71" i="163"/>
  <c r="G2" i="163" s="1"/>
  <c r="G97" i="163" s="1"/>
  <c r="I71" i="163"/>
  <c r="I79" i="163" s="1"/>
  <c r="L92" i="163"/>
  <c r="R92" i="163" s="1"/>
  <c r="R44" i="163"/>
  <c r="R84" i="163"/>
  <c r="D48" i="163"/>
  <c r="R54" i="162"/>
  <c r="R55" i="162"/>
  <c r="R14" i="162"/>
  <c r="R7" i="162"/>
  <c r="R58" i="162"/>
  <c r="R95" i="162"/>
  <c r="R62" i="162"/>
  <c r="R30" i="162"/>
  <c r="R59" i="162"/>
  <c r="R13" i="162"/>
  <c r="D87" i="162"/>
  <c r="F87" i="162" s="1"/>
  <c r="N25" i="162"/>
  <c r="R76" i="162"/>
  <c r="P37" i="162"/>
  <c r="Q14" i="162"/>
  <c r="M74" i="162"/>
  <c r="R74" i="162" s="1"/>
  <c r="Q47" i="162"/>
  <c r="R47" i="162" s="1"/>
  <c r="R57" i="162"/>
  <c r="Q58" i="162"/>
  <c r="M49" i="162"/>
  <c r="R63" i="162"/>
  <c r="M50" i="162"/>
  <c r="R50" i="162" s="1"/>
  <c r="R65" i="162"/>
  <c r="R16" i="162"/>
  <c r="O12" i="162"/>
  <c r="R12" i="162" s="1"/>
  <c r="K25" i="162"/>
  <c r="M25" i="162"/>
  <c r="M48" i="162" s="1"/>
  <c r="M66" i="162"/>
  <c r="R66" i="162" s="1"/>
  <c r="R27" i="162"/>
  <c r="R6" i="162"/>
  <c r="M73" i="162"/>
  <c r="R28" i="162"/>
  <c r="M53" i="162"/>
  <c r="R53" i="162" s="1"/>
  <c r="Q33" i="162"/>
  <c r="R33" i="162" s="1"/>
  <c r="K71" i="162"/>
  <c r="I71" i="162"/>
  <c r="Q26" i="162"/>
  <c r="R26" i="162" s="1"/>
  <c r="O37" i="162"/>
  <c r="R3" i="162"/>
  <c r="F77" i="162"/>
  <c r="G71" i="162"/>
  <c r="H79" i="162"/>
  <c r="R91" i="162"/>
  <c r="J25" i="162"/>
  <c r="R44" i="162"/>
  <c r="P71" i="162"/>
  <c r="P79" i="162" s="1"/>
  <c r="Q45" i="162"/>
  <c r="R45" i="162" s="1"/>
  <c r="R46" i="162"/>
  <c r="G77" i="162"/>
  <c r="G79" i="162" s="1"/>
  <c r="I77" i="162"/>
  <c r="I79" i="162" s="1"/>
  <c r="R10" i="162"/>
  <c r="F71" i="162"/>
  <c r="J71" i="162"/>
  <c r="M37" i="162"/>
  <c r="L91" i="161"/>
  <c r="R91" i="161" s="1"/>
  <c r="F25" i="162"/>
  <c r="P25" i="162"/>
  <c r="P48" i="162" s="1"/>
  <c r="N71" i="162"/>
  <c r="N79" i="162" s="1"/>
  <c r="G37" i="162"/>
  <c r="G48" i="162" s="1"/>
  <c r="G2" i="162" s="1"/>
  <c r="G97" i="162" s="1"/>
  <c r="K77" i="162"/>
  <c r="K79" i="162" s="1"/>
  <c r="J77" i="162"/>
  <c r="J79" i="162" s="1"/>
  <c r="L71" i="162"/>
  <c r="L79" i="162" s="1"/>
  <c r="J37" i="162"/>
  <c r="F37" i="162"/>
  <c r="R90" i="162"/>
  <c r="D48" i="162"/>
  <c r="R43" i="162"/>
  <c r="F84" i="162"/>
  <c r="R84" i="162" s="1"/>
  <c r="D79" i="162"/>
  <c r="I37" i="162"/>
  <c r="I48" i="162" s="1"/>
  <c r="I2" i="162" s="1"/>
  <c r="I97" i="162" s="1"/>
  <c r="R89" i="162"/>
  <c r="O25" i="162"/>
  <c r="O48" i="162" s="1"/>
  <c r="L25" i="162"/>
  <c r="L48" i="162" s="1"/>
  <c r="L2" i="162" s="1"/>
  <c r="L97" i="162" s="1"/>
  <c r="H25" i="162"/>
  <c r="H48" i="162" s="1"/>
  <c r="H2" i="162" s="1"/>
  <c r="I94" i="162"/>
  <c r="H94" i="162"/>
  <c r="G94" i="162"/>
  <c r="K94" i="162"/>
  <c r="J94" i="162"/>
  <c r="F94" i="162"/>
  <c r="L94" i="162"/>
  <c r="R80" i="162"/>
  <c r="K37" i="162"/>
  <c r="N37" i="162"/>
  <c r="R55" i="161"/>
  <c r="R33" i="161"/>
  <c r="R76" i="161"/>
  <c r="R57" i="161"/>
  <c r="R53" i="161"/>
  <c r="R4" i="161"/>
  <c r="O25" i="161"/>
  <c r="I71" i="161"/>
  <c r="Q27" i="161"/>
  <c r="R27" i="161" s="1"/>
  <c r="R5" i="161"/>
  <c r="Q33" i="161"/>
  <c r="G25" i="161"/>
  <c r="Q3" i="161"/>
  <c r="L71" i="161"/>
  <c r="Q29" i="161"/>
  <c r="R29" i="161" s="1"/>
  <c r="Q55" i="161"/>
  <c r="R95" i="161"/>
  <c r="Q4" i="161"/>
  <c r="M25" i="161"/>
  <c r="M48" i="161" s="1"/>
  <c r="K25" i="161"/>
  <c r="Q56" i="161"/>
  <c r="R56" i="161" s="1"/>
  <c r="Q16" i="161"/>
  <c r="R16" i="161" s="1"/>
  <c r="D87" i="161"/>
  <c r="F87" i="161" s="1"/>
  <c r="O12" i="161"/>
  <c r="R12" i="161" s="1"/>
  <c r="I77" i="161"/>
  <c r="R8" i="161"/>
  <c r="G37" i="161"/>
  <c r="R37" i="161" s="1"/>
  <c r="O37" i="161"/>
  <c r="R13" i="161"/>
  <c r="D48" i="161"/>
  <c r="Q25" i="161"/>
  <c r="R62" i="161"/>
  <c r="I37" i="161"/>
  <c r="R14" i="161"/>
  <c r="N25" i="161"/>
  <c r="N48" i="161" s="1"/>
  <c r="N2" i="161" s="1"/>
  <c r="N97" i="161" s="1"/>
  <c r="N93" i="161" s="1"/>
  <c r="R3" i="161"/>
  <c r="J71" i="161"/>
  <c r="F37" i="161"/>
  <c r="Q37" i="161" s="1"/>
  <c r="L77" i="161"/>
  <c r="L79" i="161" s="1"/>
  <c r="R44" i="161"/>
  <c r="R70" i="161"/>
  <c r="I94" i="161"/>
  <c r="K94" i="161"/>
  <c r="J94" i="161"/>
  <c r="H94" i="161"/>
  <c r="G94" i="161"/>
  <c r="L94" i="161"/>
  <c r="F94" i="161"/>
  <c r="R90" i="161"/>
  <c r="J48" i="161"/>
  <c r="J2" i="161" s="1"/>
  <c r="J97" i="161" s="1"/>
  <c r="P93" i="161"/>
  <c r="K71" i="161"/>
  <c r="H25" i="161"/>
  <c r="H48" i="161" s="1"/>
  <c r="L25" i="161"/>
  <c r="L48" i="161" s="1"/>
  <c r="L2" i="161" s="1"/>
  <c r="G71" i="161"/>
  <c r="Q71" i="161" s="1"/>
  <c r="Q79" i="161" s="1"/>
  <c r="F79" i="161"/>
  <c r="K79" i="161"/>
  <c r="J77" i="161"/>
  <c r="J79" i="161" s="1"/>
  <c r="R84" i="161"/>
  <c r="F48" i="161"/>
  <c r="F2" i="161" s="1"/>
  <c r="G79" i="161"/>
  <c r="P25" i="161"/>
  <c r="P48" i="161" s="1"/>
  <c r="P2" i="161" s="1"/>
  <c r="P97" i="161" s="1"/>
  <c r="I25" i="161"/>
  <c r="I48" i="161" s="1"/>
  <c r="I2" i="161" s="1"/>
  <c r="H71" i="161"/>
  <c r="H79" i="161" s="1"/>
  <c r="M49" i="161"/>
  <c r="M71" i="161" s="1"/>
  <c r="O77" i="161"/>
  <c r="O79" i="161" s="1"/>
  <c r="D79" i="161"/>
  <c r="R89" i="161"/>
  <c r="M73" i="161"/>
  <c r="M77" i="161" s="1"/>
  <c r="R77" i="161" s="1"/>
  <c r="K37" i="161"/>
  <c r="R80" i="161"/>
  <c r="R53" i="160"/>
  <c r="R65" i="160"/>
  <c r="R50" i="160"/>
  <c r="R7" i="160"/>
  <c r="R12" i="160"/>
  <c r="R55" i="160"/>
  <c r="R51" i="160"/>
  <c r="R14" i="160"/>
  <c r="R5" i="160"/>
  <c r="K95" i="160"/>
  <c r="P95" i="160"/>
  <c r="J95" i="160"/>
  <c r="O95" i="160"/>
  <c r="I95" i="160"/>
  <c r="N95" i="160"/>
  <c r="H95" i="160"/>
  <c r="M95" i="160"/>
  <c r="G95" i="160"/>
  <c r="L95" i="160"/>
  <c r="F95" i="160"/>
  <c r="L25" i="160"/>
  <c r="M75" i="160"/>
  <c r="R75" i="160" s="1"/>
  <c r="I77" i="160"/>
  <c r="P37" i="160"/>
  <c r="P48" i="160" s="1"/>
  <c r="P2" i="160" s="1"/>
  <c r="P97" i="160" s="1"/>
  <c r="N37" i="160"/>
  <c r="O12" i="160"/>
  <c r="R62" i="160"/>
  <c r="F77" i="160"/>
  <c r="F79" i="160" s="1"/>
  <c r="N71" i="160"/>
  <c r="M66" i="160"/>
  <c r="R66" i="160" s="1"/>
  <c r="K71" i="160"/>
  <c r="H71" i="160"/>
  <c r="Q16" i="160"/>
  <c r="R16" i="160" s="1"/>
  <c r="M90" i="160"/>
  <c r="R90" i="160" s="1"/>
  <c r="M51" i="160"/>
  <c r="M71" i="160" s="1"/>
  <c r="N78" i="160"/>
  <c r="R78" i="160" s="1"/>
  <c r="R17" i="160"/>
  <c r="D48" i="160"/>
  <c r="R3" i="160"/>
  <c r="M67" i="160"/>
  <c r="R67" i="160" s="1"/>
  <c r="L77" i="160"/>
  <c r="L79" i="160" s="1"/>
  <c r="J77" i="160"/>
  <c r="K37" i="160"/>
  <c r="R8" i="160"/>
  <c r="I25" i="160"/>
  <c r="M53" i="160"/>
  <c r="H37" i="160"/>
  <c r="R42" i="160"/>
  <c r="R46" i="160"/>
  <c r="L89" i="160"/>
  <c r="R89" i="160" s="1"/>
  <c r="R72" i="160"/>
  <c r="L71" i="160"/>
  <c r="I71" i="160"/>
  <c r="G37" i="160"/>
  <c r="Q37" i="160" s="1"/>
  <c r="M50" i="160"/>
  <c r="H25" i="160"/>
  <c r="G25" i="160"/>
  <c r="M73" i="160"/>
  <c r="M77" i="160" s="1"/>
  <c r="O37" i="160"/>
  <c r="I37" i="160"/>
  <c r="D79" i="160"/>
  <c r="R29" i="160"/>
  <c r="L37" i="160"/>
  <c r="K25" i="160"/>
  <c r="K48" i="160" s="1"/>
  <c r="Q45" i="160"/>
  <c r="R45" i="160" s="1"/>
  <c r="Q47" i="160"/>
  <c r="R47" i="160" s="1"/>
  <c r="P71" i="160"/>
  <c r="P79" i="160" s="1"/>
  <c r="J71" i="160"/>
  <c r="F84" i="160"/>
  <c r="R84" i="160" s="1"/>
  <c r="N25" i="160"/>
  <c r="N48" i="160" s="1"/>
  <c r="N2" i="160" s="1"/>
  <c r="N97" i="160" s="1"/>
  <c r="O25" i="160"/>
  <c r="M25" i="160"/>
  <c r="H77" i="160"/>
  <c r="H79" i="160" s="1"/>
  <c r="J37" i="160"/>
  <c r="M37" i="160"/>
  <c r="R49" i="160"/>
  <c r="G77" i="160"/>
  <c r="D87" i="160"/>
  <c r="F87" i="160" s="1"/>
  <c r="R4" i="160"/>
  <c r="G71" i="160"/>
  <c r="R80" i="160"/>
  <c r="R43" i="160"/>
  <c r="J25" i="160"/>
  <c r="F25" i="160"/>
  <c r="F48" i="160" s="1"/>
  <c r="R44" i="160"/>
  <c r="K77" i="160"/>
  <c r="K79" i="160" s="1"/>
  <c r="Q26" i="160"/>
  <c r="R26" i="160" s="1"/>
  <c r="F37" i="160"/>
  <c r="R37" i="160" s="1"/>
  <c r="I94" i="160"/>
  <c r="H94" i="160"/>
  <c r="M94" i="160"/>
  <c r="G94" i="160"/>
  <c r="L94" i="160"/>
  <c r="F94" i="160"/>
  <c r="K94" i="160"/>
  <c r="J94" i="160"/>
  <c r="R9" i="159"/>
  <c r="R10" i="159"/>
  <c r="R30" i="159"/>
  <c r="R58" i="159"/>
  <c r="R6" i="159"/>
  <c r="R76" i="159"/>
  <c r="Q45" i="159"/>
  <c r="R45" i="159" s="1"/>
  <c r="L94" i="159"/>
  <c r="F94" i="159"/>
  <c r="I94" i="159"/>
  <c r="G94" i="159"/>
  <c r="K94" i="159"/>
  <c r="J94" i="159"/>
  <c r="M94" i="159"/>
  <c r="H94" i="159"/>
  <c r="H37" i="159"/>
  <c r="D79" i="159"/>
  <c r="I79" i="159"/>
  <c r="G48" i="159"/>
  <c r="D48" i="159"/>
  <c r="K71" i="159"/>
  <c r="G71" i="159"/>
  <c r="Q71" i="159" s="1"/>
  <c r="Q31" i="159"/>
  <c r="R31" i="159" s="1"/>
  <c r="Q55" i="159"/>
  <c r="R55" i="159" s="1"/>
  <c r="Q62" i="159"/>
  <c r="R62" i="159" s="1"/>
  <c r="O71" i="159"/>
  <c r="Q10" i="159"/>
  <c r="L70" i="159"/>
  <c r="R70" i="159" s="1"/>
  <c r="K37" i="159"/>
  <c r="J77" i="159"/>
  <c r="J79" i="159" s="1"/>
  <c r="Q30" i="159"/>
  <c r="M25" i="159"/>
  <c r="M48" i="159" s="1"/>
  <c r="O25" i="159"/>
  <c r="O48" i="159" s="1"/>
  <c r="K25" i="159"/>
  <c r="K48" i="159" s="1"/>
  <c r="K2" i="159" s="1"/>
  <c r="M65" i="159"/>
  <c r="R65" i="159" s="1"/>
  <c r="Q59" i="159"/>
  <c r="R59" i="159" s="1"/>
  <c r="R17" i="159"/>
  <c r="M75" i="159"/>
  <c r="R75" i="159" s="1"/>
  <c r="F71" i="159"/>
  <c r="F79" i="159" s="1"/>
  <c r="M49" i="159"/>
  <c r="M71" i="159" s="1"/>
  <c r="Q58" i="159"/>
  <c r="R52" i="159"/>
  <c r="M37" i="159"/>
  <c r="I37" i="159"/>
  <c r="Q37" i="159" s="1"/>
  <c r="H77" i="159"/>
  <c r="H79" i="159" s="1"/>
  <c r="R13" i="159"/>
  <c r="F25" i="159"/>
  <c r="F48" i="159" s="1"/>
  <c r="F2" i="159" s="1"/>
  <c r="I25" i="159"/>
  <c r="Q3" i="159"/>
  <c r="R3" i="159" s="1"/>
  <c r="R29" i="159"/>
  <c r="I71" i="159"/>
  <c r="Q47" i="159"/>
  <c r="R47" i="159"/>
  <c r="R50" i="159"/>
  <c r="P37" i="159"/>
  <c r="K79" i="159"/>
  <c r="G77" i="159"/>
  <c r="N25" i="159"/>
  <c r="N48" i="159" s="1"/>
  <c r="N2" i="159" s="1"/>
  <c r="N97" i="159" s="1"/>
  <c r="L25" i="159"/>
  <c r="L48" i="159" s="1"/>
  <c r="N95" i="159"/>
  <c r="H95" i="159"/>
  <c r="M95" i="159"/>
  <c r="F95" i="159"/>
  <c r="K95" i="159"/>
  <c r="P95" i="159"/>
  <c r="L95" i="159"/>
  <c r="J95" i="159"/>
  <c r="G95" i="159"/>
  <c r="Q95" i="159"/>
  <c r="O95" i="159"/>
  <c r="I95" i="159"/>
  <c r="J71" i="159"/>
  <c r="D87" i="159"/>
  <c r="F87" i="159" s="1"/>
  <c r="N71" i="159"/>
  <c r="N79" i="159" s="1"/>
  <c r="F84" i="159"/>
  <c r="N37" i="159"/>
  <c r="J37" i="159"/>
  <c r="M73" i="159"/>
  <c r="M77" i="159" s="1"/>
  <c r="M79" i="159" s="1"/>
  <c r="L91" i="159"/>
  <c r="R7" i="159"/>
  <c r="H25" i="159"/>
  <c r="J25" i="159"/>
  <c r="J48" i="159" s="1"/>
  <c r="J2" i="159" s="1"/>
  <c r="J97" i="159" s="1"/>
  <c r="H71" i="159"/>
  <c r="L92" i="159"/>
  <c r="R92" i="159" s="1"/>
  <c r="R84" i="159"/>
  <c r="F37" i="159"/>
  <c r="R37" i="159" s="1"/>
  <c r="Q26" i="159"/>
  <c r="R26" i="159" s="1"/>
  <c r="P25" i="159"/>
  <c r="P48" i="159" s="1"/>
  <c r="P2" i="159" s="1"/>
  <c r="P97" i="159" s="1"/>
  <c r="L71" i="159"/>
  <c r="L79" i="159" s="1"/>
  <c r="R90" i="159"/>
  <c r="R17" i="158"/>
  <c r="R33" i="158"/>
  <c r="M77" i="158"/>
  <c r="R7" i="158"/>
  <c r="R56" i="158"/>
  <c r="R6" i="158"/>
  <c r="R57" i="158"/>
  <c r="R31" i="158"/>
  <c r="R9" i="158"/>
  <c r="R55" i="158"/>
  <c r="H48" i="158"/>
  <c r="H2" i="158" s="1"/>
  <c r="H97" i="158" s="1"/>
  <c r="H93" i="158" s="1"/>
  <c r="Q3" i="158"/>
  <c r="R3" i="158" s="1"/>
  <c r="F79" i="158"/>
  <c r="K71" i="158"/>
  <c r="I71" i="158"/>
  <c r="R89" i="157"/>
  <c r="N25" i="158"/>
  <c r="N48" i="158" s="1"/>
  <c r="N2" i="158" s="1"/>
  <c r="N97" i="158" s="1"/>
  <c r="N93" i="158" s="1"/>
  <c r="F25" i="158"/>
  <c r="F84" i="158"/>
  <c r="R84" i="158" s="1"/>
  <c r="I37" i="158"/>
  <c r="J37" i="158"/>
  <c r="R65" i="158"/>
  <c r="D87" i="158"/>
  <c r="F87" i="158" s="1"/>
  <c r="R30" i="158"/>
  <c r="N63" i="158"/>
  <c r="R63" i="158" s="1"/>
  <c r="R66" i="158"/>
  <c r="R27" i="158"/>
  <c r="Q45" i="158"/>
  <c r="R45" i="158" s="1"/>
  <c r="Q54" i="158"/>
  <c r="R54" i="158" s="1"/>
  <c r="Q58" i="158"/>
  <c r="R58" i="158" s="1"/>
  <c r="D79" i="158"/>
  <c r="L77" i="158"/>
  <c r="R24" i="158"/>
  <c r="F71" i="158"/>
  <c r="J71" i="158"/>
  <c r="M67" i="158"/>
  <c r="R67" i="158" s="1"/>
  <c r="L25" i="158"/>
  <c r="N37" i="158"/>
  <c r="R72" i="158"/>
  <c r="Q56" i="158"/>
  <c r="M90" i="158"/>
  <c r="O25" i="158"/>
  <c r="O48" i="158" s="1"/>
  <c r="P25" i="158"/>
  <c r="Q47" i="158"/>
  <c r="R47" i="158" s="1"/>
  <c r="P37" i="158"/>
  <c r="K37" i="158"/>
  <c r="K48" i="158" s="1"/>
  <c r="K2" i="158" s="1"/>
  <c r="K97" i="158" s="1"/>
  <c r="K93" i="158" s="1"/>
  <c r="L36" i="158"/>
  <c r="R36" i="158" s="1"/>
  <c r="M50" i="158"/>
  <c r="R50" i="158" s="1"/>
  <c r="N78" i="158"/>
  <c r="R78" i="158" s="1"/>
  <c r="M52" i="158"/>
  <c r="R52" i="158" s="1"/>
  <c r="K77" i="158"/>
  <c r="K79" i="158" s="1"/>
  <c r="R73" i="158"/>
  <c r="R14" i="158"/>
  <c r="I25" i="158"/>
  <c r="I48" i="158" s="1"/>
  <c r="G37" i="158"/>
  <c r="R53" i="158"/>
  <c r="R32" i="158"/>
  <c r="M25" i="158"/>
  <c r="D48" i="158"/>
  <c r="R59" i="158"/>
  <c r="R46" i="158"/>
  <c r="F37" i="158"/>
  <c r="R74" i="158"/>
  <c r="P71" i="158"/>
  <c r="P79" i="158" s="1"/>
  <c r="G77" i="158"/>
  <c r="I77" i="158"/>
  <c r="I79" i="158" s="1"/>
  <c r="M49" i="158"/>
  <c r="H71" i="158"/>
  <c r="H79" i="158" s="1"/>
  <c r="Q62" i="158"/>
  <c r="R62" i="158" s="1"/>
  <c r="J48" i="158"/>
  <c r="Q26" i="158"/>
  <c r="R26" i="158" s="1"/>
  <c r="Q17" i="158"/>
  <c r="L71" i="158"/>
  <c r="Q13" i="158"/>
  <c r="R13" i="158" s="1"/>
  <c r="L92" i="158"/>
  <c r="R92" i="158" s="1"/>
  <c r="G25" i="158"/>
  <c r="G48" i="158" s="1"/>
  <c r="H37" i="158"/>
  <c r="M37" i="158"/>
  <c r="L89" i="158"/>
  <c r="O71" i="158"/>
  <c r="N71" i="158"/>
  <c r="N79" i="158" s="1"/>
  <c r="J77" i="158"/>
  <c r="G71" i="158"/>
  <c r="R49" i="158"/>
  <c r="R66" i="157"/>
  <c r="R56" i="157"/>
  <c r="R27" i="157"/>
  <c r="Q27" i="157"/>
  <c r="Q47" i="157"/>
  <c r="R47" i="157"/>
  <c r="D48" i="157"/>
  <c r="R33" i="157"/>
  <c r="Q95" i="157"/>
  <c r="R44" i="157"/>
  <c r="J71" i="157"/>
  <c r="J79" i="157" s="1"/>
  <c r="R73" i="157"/>
  <c r="F37" i="157"/>
  <c r="R91" i="157"/>
  <c r="M25" i="157"/>
  <c r="M48" i="157" s="1"/>
  <c r="K25" i="157"/>
  <c r="K48" i="157" s="1"/>
  <c r="K2" i="157" s="1"/>
  <c r="Q14" i="157"/>
  <c r="R14" i="157" s="1"/>
  <c r="Q62" i="157"/>
  <c r="R62" i="157" s="1"/>
  <c r="R90" i="157"/>
  <c r="D87" i="157"/>
  <c r="F87" i="157" s="1"/>
  <c r="N93" i="157"/>
  <c r="Q57" i="157"/>
  <c r="R57" i="157" s="1"/>
  <c r="M66" i="157"/>
  <c r="L71" i="157"/>
  <c r="Q45" i="157"/>
  <c r="R45" i="157" s="1"/>
  <c r="Q4" i="157"/>
  <c r="R4" i="157" s="1"/>
  <c r="L79" i="157"/>
  <c r="R53" i="157"/>
  <c r="Q17" i="157"/>
  <c r="R17" i="157" s="1"/>
  <c r="R46" i="157"/>
  <c r="G71" i="157"/>
  <c r="I25" i="157"/>
  <c r="I48" i="157" s="1"/>
  <c r="L25" i="157"/>
  <c r="L48" i="157" s="1"/>
  <c r="L2" i="157" s="1"/>
  <c r="L97" i="157" s="1"/>
  <c r="R10" i="157"/>
  <c r="Q58" i="157"/>
  <c r="R58" i="157" s="1"/>
  <c r="R5" i="157"/>
  <c r="Q16" i="157"/>
  <c r="R16" i="157" s="1"/>
  <c r="Q13" i="157"/>
  <c r="R13" i="157" s="1"/>
  <c r="I94" i="157"/>
  <c r="K94" i="157"/>
  <c r="J94" i="157"/>
  <c r="H94" i="157"/>
  <c r="M94" i="157"/>
  <c r="F94" i="157"/>
  <c r="R94" i="157" s="1"/>
  <c r="L94" i="157"/>
  <c r="G94" i="157"/>
  <c r="K79" i="157"/>
  <c r="O25" i="157"/>
  <c r="O48" i="157" s="1"/>
  <c r="O2" i="157" s="1"/>
  <c r="O97" i="157" s="1"/>
  <c r="O93" i="157" s="1"/>
  <c r="H71" i="157"/>
  <c r="R49" i="157"/>
  <c r="G79" i="157"/>
  <c r="R43" i="157"/>
  <c r="G25" i="157"/>
  <c r="G48" i="157" s="1"/>
  <c r="G2" i="157" s="1"/>
  <c r="G97" i="157" s="1"/>
  <c r="Q3" i="157"/>
  <c r="R3" i="157" s="1"/>
  <c r="J25" i="157"/>
  <c r="J48" i="157" s="1"/>
  <c r="J2" i="157" s="1"/>
  <c r="J97" i="157" s="1"/>
  <c r="F77" i="157"/>
  <c r="F79" i="157" s="1"/>
  <c r="M49" i="157"/>
  <c r="M71" i="157" s="1"/>
  <c r="M79" i="157" s="1"/>
  <c r="I71" i="157"/>
  <c r="I79" i="157" s="1"/>
  <c r="F71" i="157"/>
  <c r="Q71" i="157" s="1"/>
  <c r="Q79" i="157" s="1"/>
  <c r="H77" i="157"/>
  <c r="H79" i="157" s="1"/>
  <c r="R42" i="157"/>
  <c r="N25" i="157"/>
  <c r="N48" i="157" s="1"/>
  <c r="N2" i="157" s="1"/>
  <c r="N97" i="157" s="1"/>
  <c r="F25" i="157"/>
  <c r="F48" i="157" s="1"/>
  <c r="P25" i="157"/>
  <c r="P48" i="157" s="1"/>
  <c r="P2" i="157" s="1"/>
  <c r="P97" i="157" s="1"/>
  <c r="P93" i="157" s="1"/>
  <c r="O77" i="157"/>
  <c r="O79" i="157" s="1"/>
  <c r="D79" i="157"/>
  <c r="O48" i="156"/>
  <c r="M48" i="156"/>
  <c r="R65" i="156"/>
  <c r="R31" i="156"/>
  <c r="P48" i="156"/>
  <c r="N48" i="156"/>
  <c r="N2" i="156" s="1"/>
  <c r="H79" i="156"/>
  <c r="R5" i="156"/>
  <c r="R16" i="156"/>
  <c r="R29" i="156"/>
  <c r="R66" i="156"/>
  <c r="R67" i="156"/>
  <c r="R75" i="156"/>
  <c r="R14" i="156"/>
  <c r="R51" i="156"/>
  <c r="R53" i="156"/>
  <c r="G79" i="156"/>
  <c r="R89" i="156"/>
  <c r="Q29" i="156"/>
  <c r="D48" i="156"/>
  <c r="Q25" i="156"/>
  <c r="R54" i="156"/>
  <c r="L79" i="156"/>
  <c r="D87" i="156"/>
  <c r="F87" i="156" s="1"/>
  <c r="Q10" i="156"/>
  <c r="R10" i="156" s="1"/>
  <c r="Q28" i="156"/>
  <c r="R28" i="156" s="1"/>
  <c r="H25" i="156"/>
  <c r="H48" i="156" s="1"/>
  <c r="H2" i="156" s="1"/>
  <c r="P71" i="156"/>
  <c r="P79" i="156" s="1"/>
  <c r="M50" i="156"/>
  <c r="R50" i="156" s="1"/>
  <c r="Q4" i="156"/>
  <c r="R4" i="156" s="1"/>
  <c r="R55" i="156"/>
  <c r="F84" i="156"/>
  <c r="R84" i="156" s="1"/>
  <c r="M67" i="156"/>
  <c r="F37" i="156"/>
  <c r="Q45" i="156"/>
  <c r="R45" i="156" s="1"/>
  <c r="K71" i="156"/>
  <c r="K25" i="156"/>
  <c r="R17" i="156"/>
  <c r="K79" i="156"/>
  <c r="R70" i="156"/>
  <c r="R80" i="156"/>
  <c r="G25" i="156"/>
  <c r="G48" i="156" s="1"/>
  <c r="G2" i="156" s="1"/>
  <c r="J79" i="156"/>
  <c r="I79" i="156"/>
  <c r="R47" i="156"/>
  <c r="Q47" i="156"/>
  <c r="K37" i="156"/>
  <c r="K95" i="156"/>
  <c r="P95" i="156"/>
  <c r="J95" i="156"/>
  <c r="O95" i="156"/>
  <c r="I95" i="156"/>
  <c r="I97" i="156" s="1"/>
  <c r="N95" i="156"/>
  <c r="H95" i="156"/>
  <c r="M95" i="156"/>
  <c r="G95" i="156"/>
  <c r="L95" i="156"/>
  <c r="F95" i="156"/>
  <c r="L25" i="156"/>
  <c r="L48" i="156" s="1"/>
  <c r="L2" i="156" s="1"/>
  <c r="D79" i="156"/>
  <c r="M77" i="156"/>
  <c r="F77" i="156"/>
  <c r="F79" i="156" s="1"/>
  <c r="N71" i="156"/>
  <c r="N79" i="156" s="1"/>
  <c r="R44" i="156"/>
  <c r="I94" i="156"/>
  <c r="H94" i="156"/>
  <c r="G94" i="156"/>
  <c r="L94" i="156"/>
  <c r="F94" i="156"/>
  <c r="K94" i="156"/>
  <c r="J94" i="156"/>
  <c r="I2" i="155"/>
  <c r="I97" i="155" s="1"/>
  <c r="G2" i="155"/>
  <c r="G97" i="155" s="1"/>
  <c r="G93" i="155" s="1"/>
  <c r="R59" i="155"/>
  <c r="R54" i="155"/>
  <c r="R74" i="155"/>
  <c r="R51" i="155"/>
  <c r="N48" i="155"/>
  <c r="M77" i="155"/>
  <c r="J25" i="155"/>
  <c r="J48" i="155" s="1"/>
  <c r="J2" i="155" s="1"/>
  <c r="J97" i="155" s="1"/>
  <c r="R5" i="155"/>
  <c r="R28" i="155"/>
  <c r="R55" i="155"/>
  <c r="Q37" i="155"/>
  <c r="R58" i="155"/>
  <c r="M96" i="155"/>
  <c r="R96" i="155" s="1"/>
  <c r="Q31" i="155"/>
  <c r="R31" i="155" s="1"/>
  <c r="R70" i="155"/>
  <c r="F25" i="155"/>
  <c r="R75" i="155"/>
  <c r="R56" i="155"/>
  <c r="P25" i="155"/>
  <c r="P48" i="155" s="1"/>
  <c r="P2" i="155" s="1"/>
  <c r="P97" i="155" s="1"/>
  <c r="P93" i="155" s="1"/>
  <c r="L91" i="155"/>
  <c r="R91" i="155" s="1"/>
  <c r="M94" i="155"/>
  <c r="Q45" i="155"/>
  <c r="R45" i="155" s="1"/>
  <c r="R57" i="155"/>
  <c r="R14" i="155"/>
  <c r="Q59" i="155"/>
  <c r="F37" i="155"/>
  <c r="R37" i="155" s="1"/>
  <c r="D48" i="155"/>
  <c r="R83" i="155"/>
  <c r="G71" i="155"/>
  <c r="G79" i="155" s="1"/>
  <c r="R47" i="155"/>
  <c r="Q47" i="155"/>
  <c r="R89" i="155"/>
  <c r="F77" i="155"/>
  <c r="F79" i="155" s="1"/>
  <c r="N71" i="155"/>
  <c r="N79" i="155" s="1"/>
  <c r="M66" i="155"/>
  <c r="R66" i="155" s="1"/>
  <c r="M50" i="155"/>
  <c r="M71" i="155" s="1"/>
  <c r="R65" i="155"/>
  <c r="K93" i="155"/>
  <c r="R73" i="155"/>
  <c r="R33" i="155"/>
  <c r="Q54" i="155"/>
  <c r="L48" i="155"/>
  <c r="L2" i="155" s="1"/>
  <c r="K79" i="155"/>
  <c r="R84" i="155"/>
  <c r="D87" i="155"/>
  <c r="F87" i="155" s="1"/>
  <c r="D79" i="155"/>
  <c r="O77" i="155"/>
  <c r="O71" i="155"/>
  <c r="O2" i="155" s="1"/>
  <c r="O97" i="155" s="1"/>
  <c r="O93" i="155" s="1"/>
  <c r="I93" i="155"/>
  <c r="R95" i="155"/>
  <c r="R8" i="155"/>
  <c r="R16" i="155"/>
  <c r="H77" i="155"/>
  <c r="H79" i="155" s="1"/>
  <c r="F71" i="155"/>
  <c r="H48" i="155"/>
  <c r="H2" i="155" s="1"/>
  <c r="H97" i="155" s="1"/>
  <c r="H93" i="155" s="1"/>
  <c r="H111" i="155" s="1"/>
  <c r="J93" i="155"/>
  <c r="O48" i="154"/>
  <c r="R51" i="154"/>
  <c r="I79" i="154"/>
  <c r="R32" i="154"/>
  <c r="N48" i="154"/>
  <c r="R67" i="154"/>
  <c r="K2" i="154"/>
  <c r="J79" i="154"/>
  <c r="Q45" i="154"/>
  <c r="R45" i="154" s="1"/>
  <c r="Q14" i="154"/>
  <c r="R14" i="154" s="1"/>
  <c r="N71" i="154"/>
  <c r="N79" i="154" s="1"/>
  <c r="K79" i="154"/>
  <c r="R95" i="154"/>
  <c r="H71" i="154"/>
  <c r="H2" i="154" s="1"/>
  <c r="H97" i="154" s="1"/>
  <c r="I37" i="154"/>
  <c r="I48" i="154" s="1"/>
  <c r="I2" i="154" s="1"/>
  <c r="I97" i="154" s="1"/>
  <c r="M37" i="154"/>
  <c r="M48" i="154" s="1"/>
  <c r="D79" i="154"/>
  <c r="I94" i="154"/>
  <c r="K94" i="154"/>
  <c r="L94" i="154"/>
  <c r="J94" i="154"/>
  <c r="F94" i="154"/>
  <c r="H94" i="154"/>
  <c r="G94" i="154"/>
  <c r="F77" i="154"/>
  <c r="R59" i="154"/>
  <c r="L79" i="154"/>
  <c r="J37" i="154"/>
  <c r="J48" i="154" s="1"/>
  <c r="J2" i="154" s="1"/>
  <c r="J97" i="154" s="1"/>
  <c r="L48" i="154"/>
  <c r="L2" i="154" s="1"/>
  <c r="L97" i="154" s="1"/>
  <c r="D87" i="154"/>
  <c r="F87" i="154" s="1"/>
  <c r="P37" i="154"/>
  <c r="P48" i="154" s="1"/>
  <c r="P2" i="154" s="1"/>
  <c r="P97" i="154" s="1"/>
  <c r="P93" i="154" s="1"/>
  <c r="M96" i="154"/>
  <c r="R96" i="154" s="1"/>
  <c r="R58" i="154"/>
  <c r="M75" i="154"/>
  <c r="R75" i="154" s="1"/>
  <c r="M51" i="154"/>
  <c r="M71" i="154" s="1"/>
  <c r="F71" i="154"/>
  <c r="D48" i="154"/>
  <c r="Q25" i="154"/>
  <c r="R89" i="154"/>
  <c r="M90" i="154"/>
  <c r="R90" i="154" s="1"/>
  <c r="F37" i="154"/>
  <c r="G37" i="154"/>
  <c r="G48" i="154" s="1"/>
  <c r="G2" i="154" s="1"/>
  <c r="G97" i="154" s="1"/>
  <c r="Q27" i="154"/>
  <c r="R27" i="154" s="1"/>
  <c r="L37" i="154"/>
  <c r="R73" i="154"/>
  <c r="L48" i="153"/>
  <c r="L2" i="153" s="1"/>
  <c r="R49" i="153"/>
  <c r="O25" i="153"/>
  <c r="O48" i="153" s="1"/>
  <c r="R5" i="153"/>
  <c r="R75" i="153"/>
  <c r="K48" i="153"/>
  <c r="K2" i="153" s="1"/>
  <c r="K97" i="153" s="1"/>
  <c r="R27" i="153"/>
  <c r="H48" i="153"/>
  <c r="M48" i="153"/>
  <c r="R62" i="153"/>
  <c r="R51" i="153"/>
  <c r="R28" i="153"/>
  <c r="N2" i="153"/>
  <c r="N97" i="153" s="1"/>
  <c r="N93" i="153" s="1"/>
  <c r="D48" i="153"/>
  <c r="G71" i="153"/>
  <c r="Q26" i="153"/>
  <c r="R26" i="153" s="1"/>
  <c r="R55" i="153"/>
  <c r="G25" i="153"/>
  <c r="G48" i="153" s="1"/>
  <c r="J25" i="153"/>
  <c r="J48" i="153" s="1"/>
  <c r="H37" i="153"/>
  <c r="K77" i="153"/>
  <c r="Q14" i="153"/>
  <c r="R14" i="153" s="1"/>
  <c r="O12" i="153"/>
  <c r="R12" i="153" s="1"/>
  <c r="R65" i="153"/>
  <c r="R16" i="153"/>
  <c r="Q59" i="153"/>
  <c r="R59" i="153" s="1"/>
  <c r="R74" i="153"/>
  <c r="R42" i="153"/>
  <c r="R46" i="153"/>
  <c r="R57" i="153"/>
  <c r="P25" i="153"/>
  <c r="P48" i="153" s="1"/>
  <c r="P2" i="153" s="1"/>
  <c r="P97" i="153" s="1"/>
  <c r="P93" i="153" s="1"/>
  <c r="Q58" i="153"/>
  <c r="R58" i="153" s="1"/>
  <c r="D79" i="153"/>
  <c r="P71" i="153"/>
  <c r="P79" i="153" s="1"/>
  <c r="K71" i="153"/>
  <c r="H71" i="153"/>
  <c r="R76" i="153"/>
  <c r="O71" i="153"/>
  <c r="J37" i="153"/>
  <c r="O37" i="153"/>
  <c r="L77" i="153"/>
  <c r="L79" i="153" s="1"/>
  <c r="R84" i="153"/>
  <c r="R45" i="153"/>
  <c r="Q45" i="153"/>
  <c r="Q47" i="153"/>
  <c r="R47" i="153" s="1"/>
  <c r="L71" i="153"/>
  <c r="M77" i="153"/>
  <c r="Q30" i="153"/>
  <c r="R30" i="153" s="1"/>
  <c r="L91" i="153"/>
  <c r="R91" i="153" s="1"/>
  <c r="F77" i="153"/>
  <c r="N71" i="153"/>
  <c r="N79" i="153" s="1"/>
  <c r="K37" i="153"/>
  <c r="Q37" i="153" s="1"/>
  <c r="M50" i="153"/>
  <c r="R50" i="153" s="1"/>
  <c r="Q31" i="153"/>
  <c r="R31" i="153" s="1"/>
  <c r="Q4" i="153"/>
  <c r="R4" i="153" s="1"/>
  <c r="F71" i="153"/>
  <c r="F2" i="153" s="1"/>
  <c r="I71" i="153"/>
  <c r="D87" i="153"/>
  <c r="F87" i="153" s="1"/>
  <c r="H77" i="153"/>
  <c r="H79" i="153" s="1"/>
  <c r="K93" i="153"/>
  <c r="M49" i="153"/>
  <c r="M37" i="153"/>
  <c r="P37" i="153"/>
  <c r="M90" i="153"/>
  <c r="G77" i="153"/>
  <c r="G79" i="153" s="1"/>
  <c r="L37" i="153"/>
  <c r="R89" i="153"/>
  <c r="M94" i="153"/>
  <c r="R94" i="153" s="1"/>
  <c r="J71" i="153"/>
  <c r="J79" i="153" s="1"/>
  <c r="R4" i="152"/>
  <c r="R65" i="152"/>
  <c r="R66" i="152"/>
  <c r="H79" i="152"/>
  <c r="R49" i="152"/>
  <c r="R53" i="152"/>
  <c r="R29" i="152"/>
  <c r="R7" i="152"/>
  <c r="F37" i="152"/>
  <c r="Q37" i="152" s="1"/>
  <c r="M52" i="152"/>
  <c r="R52" i="152" s="1"/>
  <c r="N25" i="152"/>
  <c r="N48" i="152" s="1"/>
  <c r="N2" i="152" s="1"/>
  <c r="N97" i="152" s="1"/>
  <c r="N93" i="152" s="1"/>
  <c r="K25" i="152"/>
  <c r="K48" i="152" s="1"/>
  <c r="K2" i="152" s="1"/>
  <c r="K97" i="152" s="1"/>
  <c r="D79" i="152"/>
  <c r="D87" i="152"/>
  <c r="F87" i="152" s="1"/>
  <c r="R28" i="152"/>
  <c r="R10" i="152"/>
  <c r="J71" i="152"/>
  <c r="J79" i="152" s="1"/>
  <c r="M74" i="152"/>
  <c r="M77" i="152" s="1"/>
  <c r="L77" i="152"/>
  <c r="I94" i="152"/>
  <c r="K94" i="152"/>
  <c r="J94" i="152"/>
  <c r="H94" i="152"/>
  <c r="L94" i="152"/>
  <c r="G94" i="152"/>
  <c r="F94" i="152"/>
  <c r="I48" i="152"/>
  <c r="P93" i="152"/>
  <c r="R95" i="152"/>
  <c r="O25" i="152"/>
  <c r="O48" i="152" s="1"/>
  <c r="R72" i="152"/>
  <c r="R90" i="152"/>
  <c r="R31" i="152"/>
  <c r="G71" i="152"/>
  <c r="G79" i="152" s="1"/>
  <c r="F71" i="152"/>
  <c r="Q58" i="152"/>
  <c r="R58" i="152" s="1"/>
  <c r="Q55" i="152"/>
  <c r="R55" i="152" s="1"/>
  <c r="R6" i="152"/>
  <c r="Q45" i="152"/>
  <c r="R45" i="152"/>
  <c r="M51" i="152"/>
  <c r="R51" i="152" s="1"/>
  <c r="L25" i="152"/>
  <c r="F79" i="152"/>
  <c r="R76" i="152"/>
  <c r="I71" i="152"/>
  <c r="I79" i="152" s="1"/>
  <c r="L71" i="152"/>
  <c r="Q27" i="152"/>
  <c r="R27" i="152" s="1"/>
  <c r="P25" i="152"/>
  <c r="P48" i="152" s="1"/>
  <c r="P2" i="152" s="1"/>
  <c r="P97" i="152" s="1"/>
  <c r="D48" i="152"/>
  <c r="L37" i="152"/>
  <c r="R37" i="152" s="1"/>
  <c r="K71" i="152"/>
  <c r="K79" i="152" s="1"/>
  <c r="Q47" i="152"/>
  <c r="R47" i="152" s="1"/>
  <c r="R8" i="152"/>
  <c r="R44" i="152"/>
  <c r="F25" i="152"/>
  <c r="F48" i="152" s="1"/>
  <c r="F2" i="152" s="1"/>
  <c r="J25" i="152"/>
  <c r="J48" i="152" s="1"/>
  <c r="G25" i="152"/>
  <c r="G48" i="152" s="1"/>
  <c r="G37" i="152"/>
  <c r="R78" i="152"/>
  <c r="R56" i="152"/>
  <c r="M65" i="152"/>
  <c r="M49" i="152"/>
  <c r="H25" i="152"/>
  <c r="H48" i="152" s="1"/>
  <c r="H2" i="152" s="1"/>
  <c r="Q3" i="152"/>
  <c r="R3" i="152" s="1"/>
  <c r="M25" i="152"/>
  <c r="M48" i="152" s="1"/>
  <c r="L89" i="152"/>
  <c r="R89" i="152" s="1"/>
  <c r="H71" i="152"/>
  <c r="F84" i="152"/>
  <c r="R84" i="152" s="1"/>
  <c r="R46" i="152"/>
  <c r="R42" i="152"/>
  <c r="R9" i="151"/>
  <c r="R15" i="151"/>
  <c r="R33" i="151"/>
  <c r="P48" i="151"/>
  <c r="P2" i="151" s="1"/>
  <c r="P97" i="151" s="1"/>
  <c r="J48" i="151"/>
  <c r="J2" i="151" s="1"/>
  <c r="R84" i="151"/>
  <c r="Q55" i="151"/>
  <c r="R55" i="151" s="1"/>
  <c r="R53" i="151"/>
  <c r="R70" i="151"/>
  <c r="R17" i="151"/>
  <c r="M50" i="151"/>
  <c r="M71" i="151" s="1"/>
  <c r="D87" i="151"/>
  <c r="F87" i="151" s="1"/>
  <c r="M73" i="151"/>
  <c r="M77" i="151" s="1"/>
  <c r="H77" i="151"/>
  <c r="H79" i="151" s="1"/>
  <c r="F84" i="151"/>
  <c r="M51" i="151"/>
  <c r="R51" i="151" s="1"/>
  <c r="N71" i="151"/>
  <c r="N79" i="151" s="1"/>
  <c r="G37" i="151"/>
  <c r="G48" i="151" s="1"/>
  <c r="G2" i="151" s="1"/>
  <c r="G97" i="151" s="1"/>
  <c r="M37" i="151"/>
  <c r="M48" i="151" s="1"/>
  <c r="M2" i="151" s="1"/>
  <c r="N37" i="151"/>
  <c r="N48" i="151" s="1"/>
  <c r="N2" i="151" s="1"/>
  <c r="N97" i="151" s="1"/>
  <c r="R46" i="151"/>
  <c r="K95" i="151"/>
  <c r="O95" i="151"/>
  <c r="I95" i="151"/>
  <c r="M95" i="151"/>
  <c r="G95" i="151"/>
  <c r="J95" i="151"/>
  <c r="Q95" i="151" s="1"/>
  <c r="H95" i="151"/>
  <c r="F95" i="151"/>
  <c r="R95" i="151" s="1"/>
  <c r="P95" i="151"/>
  <c r="N95" i="151"/>
  <c r="L95" i="151"/>
  <c r="D79" i="151"/>
  <c r="R54" i="151"/>
  <c r="P37" i="151"/>
  <c r="R75" i="151"/>
  <c r="F25" i="151"/>
  <c r="J71" i="151"/>
  <c r="R36" i="151"/>
  <c r="K37" i="151"/>
  <c r="K48" i="151" s="1"/>
  <c r="K2" i="151" s="1"/>
  <c r="K97" i="151" s="1"/>
  <c r="D48" i="151"/>
  <c r="I94" i="151"/>
  <c r="G94" i="151"/>
  <c r="M94" i="151" s="1"/>
  <c r="K94" i="151"/>
  <c r="H94" i="151"/>
  <c r="F94" i="151"/>
  <c r="R94" i="151" s="1"/>
  <c r="L94" i="151"/>
  <c r="J94" i="151"/>
  <c r="G79" i="151"/>
  <c r="Q8" i="151"/>
  <c r="R8" i="151" s="1"/>
  <c r="R14" i="151"/>
  <c r="O37" i="151"/>
  <c r="J37" i="151"/>
  <c r="O12" i="151"/>
  <c r="O25" i="151" s="1"/>
  <c r="O48" i="151" s="1"/>
  <c r="R26" i="151"/>
  <c r="R32" i="151"/>
  <c r="R62" i="151"/>
  <c r="Q45" i="151"/>
  <c r="R45" i="151"/>
  <c r="H25" i="151"/>
  <c r="I77" i="151"/>
  <c r="I79" i="151" s="1"/>
  <c r="J77" i="151"/>
  <c r="J79" i="151" s="1"/>
  <c r="K71" i="151"/>
  <c r="L15" i="151"/>
  <c r="L25" i="151" s="1"/>
  <c r="L48" i="151" s="1"/>
  <c r="L2" i="151" s="1"/>
  <c r="O71" i="151"/>
  <c r="R4" i="151"/>
  <c r="R43" i="151"/>
  <c r="Q59" i="151"/>
  <c r="R59" i="151" s="1"/>
  <c r="Q29" i="151"/>
  <c r="R29" i="151" s="1"/>
  <c r="R28" i="151"/>
  <c r="L79" i="151"/>
  <c r="M67" i="151"/>
  <c r="R67" i="151" s="1"/>
  <c r="F37" i="151"/>
  <c r="Q37" i="151" s="1"/>
  <c r="F77" i="151"/>
  <c r="F79" i="151" s="1"/>
  <c r="R89" i="150"/>
  <c r="K77" i="151"/>
  <c r="K79" i="151" s="1"/>
  <c r="R66" i="151"/>
  <c r="R89" i="151"/>
  <c r="H37" i="151"/>
  <c r="I37" i="151"/>
  <c r="I48" i="151" s="1"/>
  <c r="I2" i="151" s="1"/>
  <c r="I97" i="151" s="1"/>
  <c r="R47" i="151"/>
  <c r="Q47" i="151"/>
  <c r="Q30" i="151"/>
  <c r="R30" i="151" s="1"/>
  <c r="R90" i="151"/>
  <c r="R44" i="151"/>
  <c r="R66" i="150"/>
  <c r="R33" i="150"/>
  <c r="R67" i="150"/>
  <c r="R75" i="150"/>
  <c r="R55" i="150"/>
  <c r="I79" i="150"/>
  <c r="R4" i="150"/>
  <c r="R30" i="150"/>
  <c r="R52" i="150"/>
  <c r="R9" i="150"/>
  <c r="Q10" i="150"/>
  <c r="R10" i="150" s="1"/>
  <c r="K71" i="150"/>
  <c r="Q4" i="150"/>
  <c r="M25" i="150"/>
  <c r="M48" i="150" s="1"/>
  <c r="Q26" i="150"/>
  <c r="L71" i="150"/>
  <c r="L79" i="150" s="1"/>
  <c r="R56" i="150"/>
  <c r="R12" i="150"/>
  <c r="Q33" i="150"/>
  <c r="Q54" i="150"/>
  <c r="R54" i="150" s="1"/>
  <c r="I25" i="150"/>
  <c r="D48" i="150"/>
  <c r="D79" i="150"/>
  <c r="I94" i="150"/>
  <c r="H94" i="150"/>
  <c r="L94" i="150"/>
  <c r="K94" i="150"/>
  <c r="F94" i="150"/>
  <c r="J94" i="150"/>
  <c r="G94" i="150"/>
  <c r="G37" i="150"/>
  <c r="F37" i="150"/>
  <c r="O37" i="150"/>
  <c r="F84" i="150"/>
  <c r="R84" i="150" s="1"/>
  <c r="I71" i="150"/>
  <c r="G25" i="150"/>
  <c r="G48" i="150" s="1"/>
  <c r="O25" i="150"/>
  <c r="Q3" i="150"/>
  <c r="R28" i="150"/>
  <c r="M74" i="150"/>
  <c r="R74" i="150" s="1"/>
  <c r="G77" i="150"/>
  <c r="D87" i="150"/>
  <c r="F87" i="150" s="1"/>
  <c r="O71" i="150"/>
  <c r="N71" i="150"/>
  <c r="N79" i="150" s="1"/>
  <c r="J25" i="150"/>
  <c r="J48" i="150" s="1"/>
  <c r="F25" i="150"/>
  <c r="R72" i="150"/>
  <c r="H37" i="150"/>
  <c r="K37" i="150"/>
  <c r="Q37" i="150" s="1"/>
  <c r="M75" i="150"/>
  <c r="G71" i="150"/>
  <c r="J71" i="150"/>
  <c r="J79" i="150" s="1"/>
  <c r="K25" i="150"/>
  <c r="K79" i="150"/>
  <c r="F71" i="150"/>
  <c r="F79" i="150" s="1"/>
  <c r="M53" i="150"/>
  <c r="R53" i="150" s="1"/>
  <c r="N37" i="150"/>
  <c r="M52" i="150"/>
  <c r="P25" i="150"/>
  <c r="P48" i="150" s="1"/>
  <c r="P2" i="150" s="1"/>
  <c r="P97" i="150" s="1"/>
  <c r="L25" i="150"/>
  <c r="L48" i="150" s="1"/>
  <c r="K95" i="150"/>
  <c r="P95" i="150"/>
  <c r="J95" i="150"/>
  <c r="L95" i="150"/>
  <c r="I95" i="150"/>
  <c r="O95" i="150"/>
  <c r="N95" i="150"/>
  <c r="M95" i="150"/>
  <c r="H95" i="150"/>
  <c r="G95" i="150"/>
  <c r="Q95" i="150" s="1"/>
  <c r="F95" i="150"/>
  <c r="Q27" i="150"/>
  <c r="R27" i="150" s="1"/>
  <c r="I37" i="150"/>
  <c r="R26" i="150"/>
  <c r="H71" i="150"/>
  <c r="H79" i="150" s="1"/>
  <c r="Q45" i="150"/>
  <c r="R45" i="150" s="1"/>
  <c r="N25" i="150"/>
  <c r="N48" i="150" s="1"/>
  <c r="R42" i="150"/>
  <c r="P71" i="150"/>
  <c r="P79" i="150" s="1"/>
  <c r="H25" i="150"/>
  <c r="H48" i="150" s="1"/>
  <c r="R3" i="150"/>
  <c r="R90" i="150"/>
  <c r="L37" i="150"/>
  <c r="P37" i="150"/>
  <c r="M37" i="150"/>
  <c r="M49" i="150"/>
  <c r="M71" i="150" s="1"/>
  <c r="R73" i="150"/>
  <c r="M79" i="149"/>
  <c r="K2" i="149"/>
  <c r="K97" i="149" s="1"/>
  <c r="K93" i="149" s="1"/>
  <c r="I48" i="149"/>
  <c r="I2" i="149" s="1"/>
  <c r="I97" i="149" s="1"/>
  <c r="I93" i="149" s="1"/>
  <c r="J2" i="149"/>
  <c r="J97" i="149" s="1"/>
  <c r="L79" i="149"/>
  <c r="R94" i="149"/>
  <c r="R30" i="149"/>
  <c r="Q30" i="149"/>
  <c r="O12" i="149"/>
  <c r="O25" i="149" s="1"/>
  <c r="O48" i="149" s="1"/>
  <c r="O2" i="149" s="1"/>
  <c r="O97" i="149" s="1"/>
  <c r="O93" i="149" s="1"/>
  <c r="R8" i="149"/>
  <c r="F37" i="149"/>
  <c r="P37" i="149"/>
  <c r="P48" i="149" s="1"/>
  <c r="P2" i="149" s="1"/>
  <c r="P97" i="149" s="1"/>
  <c r="P93" i="149" s="1"/>
  <c r="L37" i="149"/>
  <c r="M94" i="149"/>
  <c r="J79" i="149"/>
  <c r="R74" i="149"/>
  <c r="F25" i="149"/>
  <c r="R58" i="149"/>
  <c r="Q13" i="149"/>
  <c r="R13" i="149" s="1"/>
  <c r="R42" i="149"/>
  <c r="I45" i="149"/>
  <c r="R32" i="149"/>
  <c r="R95" i="149"/>
  <c r="O37" i="149"/>
  <c r="I37" i="149"/>
  <c r="R50" i="149"/>
  <c r="R54" i="149"/>
  <c r="G37" i="149"/>
  <c r="G48" i="149" s="1"/>
  <c r="G2" i="149" s="1"/>
  <c r="G97" i="149" s="1"/>
  <c r="G93" i="149" s="1"/>
  <c r="R53" i="149"/>
  <c r="R55" i="149"/>
  <c r="Q17" i="149"/>
  <c r="R17" i="149" s="1"/>
  <c r="Q45" i="149"/>
  <c r="R45" i="149" s="1"/>
  <c r="I79" i="149"/>
  <c r="Q37" i="149"/>
  <c r="K71" i="149"/>
  <c r="K79" i="149" s="1"/>
  <c r="D48" i="149"/>
  <c r="R4" i="149"/>
  <c r="H25" i="149"/>
  <c r="H48" i="149" s="1"/>
  <c r="H2" i="149" s="1"/>
  <c r="H97" i="149" s="1"/>
  <c r="H93" i="149" s="1"/>
  <c r="R77" i="149"/>
  <c r="F79" i="149"/>
  <c r="O77" i="149"/>
  <c r="O79" i="149" s="1"/>
  <c r="R29" i="149"/>
  <c r="Q29" i="149"/>
  <c r="R24" i="149"/>
  <c r="N37" i="149"/>
  <c r="N48" i="149" s="1"/>
  <c r="N2" i="149" s="1"/>
  <c r="N97" i="149" s="1"/>
  <c r="N93" i="149" s="1"/>
  <c r="M37" i="149"/>
  <c r="J71" i="149"/>
  <c r="R27" i="149"/>
  <c r="J93" i="149"/>
  <c r="M25" i="149"/>
  <c r="M48" i="149" s="1"/>
  <c r="M2" i="149" s="1"/>
  <c r="M97" i="149" s="1"/>
  <c r="R47" i="149"/>
  <c r="Q33" i="149"/>
  <c r="R33" i="149" s="1"/>
  <c r="D79" i="149"/>
  <c r="R5" i="149"/>
  <c r="R9" i="149"/>
  <c r="L24" i="149"/>
  <c r="R10" i="149"/>
  <c r="R51" i="149"/>
  <c r="H37" i="149"/>
  <c r="Q26" i="149"/>
  <c r="R26" i="149" s="1"/>
  <c r="H71" i="149"/>
  <c r="H79" i="149" s="1"/>
  <c r="P71" i="149"/>
  <c r="P79" i="149" s="1"/>
  <c r="M71" i="149"/>
  <c r="L15" i="149"/>
  <c r="L25" i="149" s="1"/>
  <c r="L48" i="149" s="1"/>
  <c r="L2" i="149" s="1"/>
  <c r="L97" i="149" s="1"/>
  <c r="L93" i="149" s="1"/>
  <c r="R57" i="149"/>
  <c r="Q5" i="149"/>
  <c r="R59" i="148"/>
  <c r="R78" i="148"/>
  <c r="R7" i="148"/>
  <c r="R5" i="148"/>
  <c r="R51" i="148"/>
  <c r="M71" i="148"/>
  <c r="R32" i="148"/>
  <c r="R17" i="148"/>
  <c r="R14" i="148"/>
  <c r="Q95" i="148"/>
  <c r="Q6" i="148"/>
  <c r="R6" i="148" s="1"/>
  <c r="H25" i="148"/>
  <c r="H48" i="148" s="1"/>
  <c r="H2" i="148" s="1"/>
  <c r="H97" i="148" s="1"/>
  <c r="H93" i="148" s="1"/>
  <c r="O25" i="148"/>
  <c r="R8" i="148"/>
  <c r="R9" i="148"/>
  <c r="I37" i="148"/>
  <c r="R29" i="148"/>
  <c r="D79" i="148"/>
  <c r="Q14" i="148"/>
  <c r="Q5" i="148"/>
  <c r="N78" i="148"/>
  <c r="Q30" i="148"/>
  <c r="R30" i="148" s="1"/>
  <c r="R50" i="148"/>
  <c r="L89" i="148"/>
  <c r="M73" i="148"/>
  <c r="M77" i="148" s="1"/>
  <c r="M79" i="148" s="1"/>
  <c r="L25" i="148"/>
  <c r="J25" i="148"/>
  <c r="J48" i="148" s="1"/>
  <c r="R36" i="148"/>
  <c r="H71" i="148"/>
  <c r="H79" i="148" s="1"/>
  <c r="M37" i="148"/>
  <c r="P37" i="148"/>
  <c r="R42" i="148"/>
  <c r="Q58" i="148"/>
  <c r="R58" i="148" s="1"/>
  <c r="R55" i="148"/>
  <c r="R75" i="148"/>
  <c r="Q45" i="148"/>
  <c r="R45" i="148" s="1"/>
  <c r="R62" i="148"/>
  <c r="G71" i="148"/>
  <c r="R52" i="148"/>
  <c r="P48" i="148"/>
  <c r="P2" i="148" s="1"/>
  <c r="P97" i="148" s="1"/>
  <c r="R65" i="148"/>
  <c r="D87" i="148"/>
  <c r="F87" i="148" s="1"/>
  <c r="J77" i="148"/>
  <c r="J79" i="148" s="1"/>
  <c r="L37" i="148"/>
  <c r="G93" i="148"/>
  <c r="Q26" i="148"/>
  <c r="Q57" i="148"/>
  <c r="R57" i="148" s="1"/>
  <c r="O71" i="148"/>
  <c r="R15" i="148"/>
  <c r="Q59" i="148"/>
  <c r="P93" i="148"/>
  <c r="G37" i="148"/>
  <c r="G25" i="148"/>
  <c r="G48" i="148" s="1"/>
  <c r="G2" i="148" s="1"/>
  <c r="G97" i="148" s="1"/>
  <c r="K25" i="148"/>
  <c r="M90" i="148"/>
  <c r="M94" i="148"/>
  <c r="F71" i="148"/>
  <c r="Q71" i="148" s="1"/>
  <c r="Q79" i="148" s="1"/>
  <c r="J71" i="148"/>
  <c r="O37" i="148"/>
  <c r="K37" i="148"/>
  <c r="R89" i="147"/>
  <c r="R47" i="148"/>
  <c r="Q47" i="148"/>
  <c r="N25" i="148"/>
  <c r="K71" i="148"/>
  <c r="K79" i="148" s="1"/>
  <c r="N37" i="148"/>
  <c r="N71" i="148"/>
  <c r="N79" i="148" s="1"/>
  <c r="G79" i="148"/>
  <c r="F25" i="148"/>
  <c r="Q25" i="148" s="1"/>
  <c r="D48" i="148"/>
  <c r="I71" i="148"/>
  <c r="I79" i="148" s="1"/>
  <c r="R31" i="148"/>
  <c r="H37" i="148"/>
  <c r="L92" i="148"/>
  <c r="R92" i="148" s="1"/>
  <c r="L77" i="148"/>
  <c r="L79" i="148" s="1"/>
  <c r="M25" i="148"/>
  <c r="M48" i="148" s="1"/>
  <c r="M2" i="148" s="1"/>
  <c r="I25" i="148"/>
  <c r="I48" i="148" s="1"/>
  <c r="I2" i="148" s="1"/>
  <c r="I97" i="148" s="1"/>
  <c r="I93" i="148" s="1"/>
  <c r="Q3" i="148"/>
  <c r="R3" i="148" s="1"/>
  <c r="L71" i="148"/>
  <c r="F37" i="148"/>
  <c r="R26" i="148"/>
  <c r="R43" i="148"/>
  <c r="F77" i="148"/>
  <c r="R10" i="147"/>
  <c r="R66" i="147"/>
  <c r="R63" i="147"/>
  <c r="R58" i="147"/>
  <c r="R53" i="147"/>
  <c r="R78" i="147"/>
  <c r="R9" i="147"/>
  <c r="R31" i="147"/>
  <c r="R57" i="147"/>
  <c r="K37" i="147"/>
  <c r="N93" i="147"/>
  <c r="Q95" i="147"/>
  <c r="R33" i="147"/>
  <c r="K79" i="147"/>
  <c r="J25" i="147"/>
  <c r="G25" i="147"/>
  <c r="G48" i="147" s="1"/>
  <c r="O25" i="147"/>
  <c r="Q6" i="147"/>
  <c r="R6" i="147" s="1"/>
  <c r="Q27" i="147"/>
  <c r="R27" i="147" s="1"/>
  <c r="L36" i="147"/>
  <c r="R36" i="147" s="1"/>
  <c r="N63" i="147"/>
  <c r="R8" i="147"/>
  <c r="R84" i="147"/>
  <c r="Q10" i="147"/>
  <c r="Q45" i="147"/>
  <c r="R45" i="147" s="1"/>
  <c r="Q47" i="147"/>
  <c r="R47" i="147" s="1"/>
  <c r="O37" i="147"/>
  <c r="F77" i="147"/>
  <c r="N71" i="147"/>
  <c r="I77" i="147"/>
  <c r="Q55" i="147"/>
  <c r="R55" i="147" s="1"/>
  <c r="K25" i="147"/>
  <c r="K48" i="147" s="1"/>
  <c r="K2" i="147" s="1"/>
  <c r="K97" i="147" s="1"/>
  <c r="M25" i="147"/>
  <c r="M48" i="147" s="1"/>
  <c r="R75" i="147"/>
  <c r="Q32" i="147"/>
  <c r="R32" i="147" s="1"/>
  <c r="G37" i="147"/>
  <c r="K71" i="147"/>
  <c r="H71" i="147"/>
  <c r="R28" i="147"/>
  <c r="D87" i="147"/>
  <c r="F87" i="147" s="1"/>
  <c r="M37" i="147"/>
  <c r="J37" i="147"/>
  <c r="R30" i="147"/>
  <c r="D79" i="147"/>
  <c r="J77" i="147"/>
  <c r="J79" i="147" s="1"/>
  <c r="Q3" i="147"/>
  <c r="I94" i="147"/>
  <c r="H94" i="147"/>
  <c r="G94" i="147"/>
  <c r="M94" i="147" s="1"/>
  <c r="L94" i="147"/>
  <c r="F94" i="147"/>
  <c r="K94" i="147"/>
  <c r="J94" i="147"/>
  <c r="Q7" i="147"/>
  <c r="R7" i="147" s="1"/>
  <c r="F71" i="147"/>
  <c r="R49" i="147"/>
  <c r="M51" i="147"/>
  <c r="R51" i="147" s="1"/>
  <c r="F37" i="147"/>
  <c r="G77" i="147"/>
  <c r="G79" i="147" s="1"/>
  <c r="F25" i="147"/>
  <c r="F48" i="147" s="1"/>
  <c r="F2" i="147" s="1"/>
  <c r="H25" i="147"/>
  <c r="H48" i="147" s="1"/>
  <c r="R65" i="147"/>
  <c r="N78" i="147"/>
  <c r="L71" i="147"/>
  <c r="L79" i="147" s="1"/>
  <c r="I71" i="147"/>
  <c r="R81" i="147"/>
  <c r="M90" i="147"/>
  <c r="R90" i="147" s="1"/>
  <c r="N37" i="147"/>
  <c r="P37" i="147"/>
  <c r="P71" i="147"/>
  <c r="P79" i="147" s="1"/>
  <c r="M73" i="147"/>
  <c r="M77" i="147" s="1"/>
  <c r="L25" i="147"/>
  <c r="N25" i="147"/>
  <c r="N48" i="147" s="1"/>
  <c r="N2" i="147" s="1"/>
  <c r="N97" i="147" s="1"/>
  <c r="D48" i="147"/>
  <c r="L89" i="146"/>
  <c r="R89" i="146" s="1"/>
  <c r="J71" i="147"/>
  <c r="Q26" i="147"/>
  <c r="R26" i="147" s="1"/>
  <c r="H77" i="147"/>
  <c r="P25" i="147"/>
  <c r="P48" i="147" s="1"/>
  <c r="P2" i="147" s="1"/>
  <c r="P97" i="147" s="1"/>
  <c r="P93" i="147" s="1"/>
  <c r="R3" i="147"/>
  <c r="I25" i="147"/>
  <c r="I48" i="147" s="1"/>
  <c r="R51" i="146"/>
  <c r="R33" i="146"/>
  <c r="R52" i="146"/>
  <c r="R27" i="146"/>
  <c r="Q27" i="146"/>
  <c r="R75" i="146"/>
  <c r="I77" i="146"/>
  <c r="I79" i="146" s="1"/>
  <c r="Q17" i="146"/>
  <c r="R17" i="146" s="1"/>
  <c r="P48" i="146"/>
  <c r="P2" i="146" s="1"/>
  <c r="R3" i="146"/>
  <c r="J71" i="146"/>
  <c r="M76" i="146"/>
  <c r="R76" i="146" s="1"/>
  <c r="R90" i="145"/>
  <c r="N71" i="146"/>
  <c r="N79" i="146" s="1"/>
  <c r="R84" i="146"/>
  <c r="D79" i="146"/>
  <c r="K79" i="146"/>
  <c r="R31" i="146"/>
  <c r="K48" i="146"/>
  <c r="K2" i="146" s="1"/>
  <c r="G25" i="146"/>
  <c r="R36" i="146"/>
  <c r="R42" i="146"/>
  <c r="O37" i="146"/>
  <c r="R80" i="146"/>
  <c r="F77" i="146"/>
  <c r="Q33" i="146"/>
  <c r="L77" i="146"/>
  <c r="L79" i="146" s="1"/>
  <c r="L92" i="146"/>
  <c r="R92" i="146" s="1"/>
  <c r="R57" i="146"/>
  <c r="M25" i="146"/>
  <c r="M48" i="146" s="1"/>
  <c r="R4" i="146"/>
  <c r="R91" i="146"/>
  <c r="M96" i="146"/>
  <c r="R96" i="146" s="1"/>
  <c r="K95" i="146"/>
  <c r="N95" i="146"/>
  <c r="H95" i="146"/>
  <c r="M95" i="146"/>
  <c r="L95" i="146"/>
  <c r="J95" i="146"/>
  <c r="J93" i="146" s="1"/>
  <c r="I95" i="146"/>
  <c r="P95" i="146"/>
  <c r="G95" i="146"/>
  <c r="O95" i="146"/>
  <c r="F95" i="146"/>
  <c r="O71" i="146"/>
  <c r="P71" i="146"/>
  <c r="P79" i="146" s="1"/>
  <c r="Q45" i="146"/>
  <c r="R45" i="146" s="1"/>
  <c r="G37" i="146"/>
  <c r="Q37" i="146" s="1"/>
  <c r="M67" i="146"/>
  <c r="R67" i="146" s="1"/>
  <c r="R13" i="146"/>
  <c r="G77" i="146"/>
  <c r="G79" i="146" s="1"/>
  <c r="R70" i="146"/>
  <c r="F71" i="146"/>
  <c r="M94" i="146"/>
  <c r="R94" i="146" s="1"/>
  <c r="J25" i="146"/>
  <c r="J48" i="146" s="1"/>
  <c r="J2" i="146" s="1"/>
  <c r="J97" i="146" s="1"/>
  <c r="H25" i="146"/>
  <c r="H48" i="146" s="1"/>
  <c r="D87" i="146"/>
  <c r="F87" i="146" s="1"/>
  <c r="L37" i="146"/>
  <c r="M73" i="146"/>
  <c r="M77" i="146" s="1"/>
  <c r="I48" i="146"/>
  <c r="F25" i="146"/>
  <c r="F48" i="146" s="1"/>
  <c r="N25" i="146"/>
  <c r="N48" i="146" s="1"/>
  <c r="N2" i="146" s="1"/>
  <c r="N97" i="146" s="1"/>
  <c r="M71" i="146"/>
  <c r="R54" i="146"/>
  <c r="H77" i="146"/>
  <c r="H79" i="146" s="1"/>
  <c r="J77" i="146"/>
  <c r="O25" i="146"/>
  <c r="O48" i="146" s="1"/>
  <c r="L25" i="146"/>
  <c r="D48" i="146"/>
  <c r="M90" i="146"/>
  <c r="R7" i="145"/>
  <c r="R49" i="145"/>
  <c r="R62" i="145"/>
  <c r="R67" i="145"/>
  <c r="R15" i="145"/>
  <c r="R75" i="145"/>
  <c r="R66" i="145"/>
  <c r="R30" i="145"/>
  <c r="R53" i="145"/>
  <c r="R57" i="145"/>
  <c r="R17" i="145"/>
  <c r="M49" i="145"/>
  <c r="N71" i="145"/>
  <c r="N79" i="145" s="1"/>
  <c r="R31" i="145"/>
  <c r="R55" i="145"/>
  <c r="D79" i="145"/>
  <c r="F71" i="145"/>
  <c r="O71" i="145"/>
  <c r="R58" i="145"/>
  <c r="R24" i="145"/>
  <c r="Q62" i="145"/>
  <c r="R76" i="145"/>
  <c r="R65" i="145"/>
  <c r="M51" i="145"/>
  <c r="R51" i="145" s="1"/>
  <c r="I25" i="145"/>
  <c r="R3" i="145"/>
  <c r="M66" i="145"/>
  <c r="R44" i="145"/>
  <c r="F77" i="145"/>
  <c r="F79" i="145" s="1"/>
  <c r="M73" i="145"/>
  <c r="M77" i="145" s="1"/>
  <c r="D87" i="145"/>
  <c r="F87" i="145" s="1"/>
  <c r="Q4" i="145"/>
  <c r="R4" i="145" s="1"/>
  <c r="G71" i="145"/>
  <c r="L71" i="145"/>
  <c r="L79" i="145" s="1"/>
  <c r="Q59" i="145"/>
  <c r="R59" i="145" s="1"/>
  <c r="F84" i="145"/>
  <c r="L37" i="145"/>
  <c r="I94" i="145"/>
  <c r="K94" i="145"/>
  <c r="J94" i="145"/>
  <c r="L94" i="145"/>
  <c r="H94" i="145"/>
  <c r="G94" i="145"/>
  <c r="F94" i="145"/>
  <c r="J37" i="145"/>
  <c r="M37" i="145"/>
  <c r="R10" i="145"/>
  <c r="G25" i="145"/>
  <c r="G48" i="145" s="1"/>
  <c r="G2" i="145" s="1"/>
  <c r="L25" i="145"/>
  <c r="L48" i="145" s="1"/>
  <c r="L2" i="145" s="1"/>
  <c r="R52" i="145"/>
  <c r="Q7" i="145"/>
  <c r="R46" i="145"/>
  <c r="Q5" i="145"/>
  <c r="R5" i="145" s="1"/>
  <c r="L15" i="145"/>
  <c r="H71" i="145"/>
  <c r="Q54" i="145"/>
  <c r="R54" i="145" s="1"/>
  <c r="Q32" i="145"/>
  <c r="R32" i="145" s="1"/>
  <c r="R78" i="145"/>
  <c r="K37" i="145"/>
  <c r="N25" i="145"/>
  <c r="N48" i="145" s="1"/>
  <c r="N2" i="145" s="1"/>
  <c r="J25" i="145"/>
  <c r="M25" i="145"/>
  <c r="M48" i="145" s="1"/>
  <c r="I79" i="145"/>
  <c r="J71" i="145"/>
  <c r="R84" i="145"/>
  <c r="I37" i="145"/>
  <c r="P25" i="145"/>
  <c r="P48" i="145" s="1"/>
  <c r="P2" i="145" s="1"/>
  <c r="P97" i="145" s="1"/>
  <c r="P37" i="145"/>
  <c r="H79" i="145"/>
  <c r="K71" i="145"/>
  <c r="K79" i="145" s="1"/>
  <c r="R27" i="145"/>
  <c r="M75" i="145"/>
  <c r="F37" i="145"/>
  <c r="Q37" i="145" s="1"/>
  <c r="H37" i="145"/>
  <c r="O25" i="145"/>
  <c r="O48" i="145" s="1"/>
  <c r="K25" i="145"/>
  <c r="K48" i="145" s="1"/>
  <c r="K2" i="145" s="1"/>
  <c r="K97" i="145" s="1"/>
  <c r="D48" i="145"/>
  <c r="Q47" i="145"/>
  <c r="R47" i="145"/>
  <c r="G77" i="145"/>
  <c r="I71" i="145"/>
  <c r="Q45" i="145"/>
  <c r="R45" i="145"/>
  <c r="K95" i="145"/>
  <c r="M95" i="145"/>
  <c r="G95" i="145"/>
  <c r="R95" i="145" s="1"/>
  <c r="I95" i="145"/>
  <c r="L95" i="145"/>
  <c r="F95" i="145"/>
  <c r="P95" i="145"/>
  <c r="O95" i="145"/>
  <c r="N95" i="145"/>
  <c r="J95" i="145"/>
  <c r="H95" i="145"/>
  <c r="Q95" i="145" s="1"/>
  <c r="Q26" i="145"/>
  <c r="R26" i="145" s="1"/>
  <c r="O37" i="145"/>
  <c r="L92" i="145"/>
  <c r="R92" i="145" s="1"/>
  <c r="H25" i="145"/>
  <c r="H48" i="145" s="1"/>
  <c r="F25" i="145"/>
  <c r="F48" i="145" s="1"/>
  <c r="F2" i="145" s="1"/>
  <c r="L25" i="144"/>
  <c r="L48" i="144" s="1"/>
  <c r="L2" i="144" s="1"/>
  <c r="R28" i="144"/>
  <c r="G2" i="144"/>
  <c r="G97" i="144" s="1"/>
  <c r="R58" i="144"/>
  <c r="H79" i="144"/>
  <c r="R4" i="144"/>
  <c r="N48" i="144"/>
  <c r="R31" i="144"/>
  <c r="L71" i="144"/>
  <c r="L79" i="144" s="1"/>
  <c r="R67" i="144"/>
  <c r="R53" i="144"/>
  <c r="R57" i="144"/>
  <c r="D87" i="144"/>
  <c r="F87" i="144" s="1"/>
  <c r="R75" i="144"/>
  <c r="K77" i="144"/>
  <c r="K79" i="144" s="1"/>
  <c r="L91" i="144"/>
  <c r="R91" i="144" s="1"/>
  <c r="R54" i="144"/>
  <c r="L24" i="144"/>
  <c r="R24" i="144" s="1"/>
  <c r="R44" i="144"/>
  <c r="R59" i="144"/>
  <c r="M74" i="144"/>
  <c r="M77" i="144" s="1"/>
  <c r="R14" i="144"/>
  <c r="R13" i="144"/>
  <c r="P71" i="144"/>
  <c r="P79" i="144" s="1"/>
  <c r="M37" i="144"/>
  <c r="M48" i="144" s="1"/>
  <c r="M2" i="144" s="1"/>
  <c r="M97" i="144" s="1"/>
  <c r="P37" i="144"/>
  <c r="F71" i="144"/>
  <c r="R71" i="144" s="1"/>
  <c r="R43" i="144"/>
  <c r="M50" i="144"/>
  <c r="M71" i="144" s="1"/>
  <c r="G93" i="144"/>
  <c r="D79" i="144"/>
  <c r="I93" i="144"/>
  <c r="I79" i="144"/>
  <c r="D48" i="144"/>
  <c r="O12" i="144"/>
  <c r="O25" i="144" s="1"/>
  <c r="O48" i="144" s="1"/>
  <c r="F37" i="144"/>
  <c r="M94" i="144"/>
  <c r="F48" i="144"/>
  <c r="H71" i="144"/>
  <c r="R16" i="144"/>
  <c r="K71" i="144"/>
  <c r="Q71" i="144" s="1"/>
  <c r="Q79" i="144" s="1"/>
  <c r="R74" i="144"/>
  <c r="R42" i="144"/>
  <c r="R46" i="144"/>
  <c r="R5" i="144"/>
  <c r="L37" i="144"/>
  <c r="F84" i="144"/>
  <c r="R84" i="144" s="1"/>
  <c r="Q26" i="144"/>
  <c r="R26" i="144" s="1"/>
  <c r="N37" i="144"/>
  <c r="P48" i="144"/>
  <c r="K37" i="144"/>
  <c r="K48" i="144" s="1"/>
  <c r="K2" i="144" s="1"/>
  <c r="K97" i="144" s="1"/>
  <c r="K93" i="144" s="1"/>
  <c r="R95" i="144"/>
  <c r="J25" i="144"/>
  <c r="J48" i="144" s="1"/>
  <c r="J2" i="144" s="1"/>
  <c r="J97" i="144" s="1"/>
  <c r="J93" i="144" s="1"/>
  <c r="R45" i="144"/>
  <c r="Q45" i="144"/>
  <c r="Q47" i="144"/>
  <c r="R47" i="144" s="1"/>
  <c r="R89" i="144"/>
  <c r="R27" i="144"/>
  <c r="R80" i="144"/>
  <c r="N71" i="144"/>
  <c r="N79" i="144" s="1"/>
  <c r="J37" i="144"/>
  <c r="H37" i="144"/>
  <c r="H48" i="144" s="1"/>
  <c r="H2" i="144" s="1"/>
  <c r="H97" i="144" s="1"/>
  <c r="H93" i="144" s="1"/>
  <c r="R90" i="144"/>
  <c r="R63" i="143"/>
  <c r="R50" i="143"/>
  <c r="R51" i="143"/>
  <c r="R76" i="143"/>
  <c r="R29" i="143"/>
  <c r="R28" i="143"/>
  <c r="R31" i="143"/>
  <c r="R4" i="143"/>
  <c r="R30" i="143"/>
  <c r="R94" i="143"/>
  <c r="R55" i="143"/>
  <c r="R75" i="143"/>
  <c r="R62" i="143"/>
  <c r="R65" i="143"/>
  <c r="M25" i="143"/>
  <c r="M48" i="143" s="1"/>
  <c r="N95" i="143"/>
  <c r="H95" i="143"/>
  <c r="M95" i="143"/>
  <c r="G95" i="143"/>
  <c r="J95" i="143"/>
  <c r="I95" i="143"/>
  <c r="L95" i="143"/>
  <c r="F95" i="143"/>
  <c r="K95" i="143"/>
  <c r="P95" i="143"/>
  <c r="O95" i="143"/>
  <c r="Q95" i="143" s="1"/>
  <c r="Q30" i="143"/>
  <c r="L91" i="142"/>
  <c r="R91" i="142" s="1"/>
  <c r="Q16" i="143"/>
  <c r="R16" i="143" s="1"/>
  <c r="G37" i="143"/>
  <c r="N25" i="143"/>
  <c r="N48" i="143" s="1"/>
  <c r="N2" i="143" s="1"/>
  <c r="N97" i="143" s="1"/>
  <c r="F25" i="143"/>
  <c r="R9" i="143"/>
  <c r="N71" i="143"/>
  <c r="N79" i="143" s="1"/>
  <c r="R54" i="143"/>
  <c r="R72" i="143"/>
  <c r="R17" i="143"/>
  <c r="Q31" i="143"/>
  <c r="F71" i="143"/>
  <c r="F37" i="143"/>
  <c r="O37" i="143"/>
  <c r="N63" i="143"/>
  <c r="R70" i="143"/>
  <c r="R57" i="143"/>
  <c r="L37" i="143"/>
  <c r="P25" i="143"/>
  <c r="P48" i="143" s="1"/>
  <c r="P2" i="143" s="1"/>
  <c r="P97" i="143" s="1"/>
  <c r="L25" i="143"/>
  <c r="Q5" i="143"/>
  <c r="R5" i="143" s="1"/>
  <c r="M66" i="143"/>
  <c r="R66" i="143" s="1"/>
  <c r="D79" i="143"/>
  <c r="O12" i="143"/>
  <c r="R12" i="143" s="1"/>
  <c r="R46" i="143"/>
  <c r="M75" i="143"/>
  <c r="M77" i="143" s="1"/>
  <c r="Q10" i="143"/>
  <c r="R10" i="143" s="1"/>
  <c r="J77" i="143"/>
  <c r="L77" i="143"/>
  <c r="R36" i="143"/>
  <c r="Q56" i="143"/>
  <c r="R56" i="143" s="1"/>
  <c r="J71" i="143"/>
  <c r="L71" i="143"/>
  <c r="R74" i="143"/>
  <c r="I37" i="143"/>
  <c r="I77" i="143"/>
  <c r="I79" i="143" s="1"/>
  <c r="M52" i="143"/>
  <c r="R52" i="143" s="1"/>
  <c r="R32" i="143"/>
  <c r="Q27" i="143"/>
  <c r="R27" i="143" s="1"/>
  <c r="K25" i="143"/>
  <c r="K48" i="143" s="1"/>
  <c r="R3" i="143"/>
  <c r="Q47" i="143"/>
  <c r="R47" i="143"/>
  <c r="K77" i="143"/>
  <c r="G77" i="143"/>
  <c r="K71" i="143"/>
  <c r="Q26" i="143"/>
  <c r="R26" i="143" s="1"/>
  <c r="P37" i="143"/>
  <c r="J25" i="143"/>
  <c r="J48" i="143" s="1"/>
  <c r="R84" i="143"/>
  <c r="R8" i="143"/>
  <c r="G25" i="143"/>
  <c r="Q3" i="143"/>
  <c r="D48" i="143"/>
  <c r="R90" i="143"/>
  <c r="R96" i="143"/>
  <c r="R73" i="143"/>
  <c r="G71" i="143"/>
  <c r="L91" i="143"/>
  <c r="R91" i="143" s="1"/>
  <c r="K37" i="143"/>
  <c r="J37" i="143"/>
  <c r="D87" i="143"/>
  <c r="F87" i="143" s="1"/>
  <c r="F79" i="143"/>
  <c r="R13" i="143"/>
  <c r="I71" i="143"/>
  <c r="F84" i="143"/>
  <c r="R89" i="143"/>
  <c r="H25" i="143"/>
  <c r="H48" i="143" s="1"/>
  <c r="H2" i="143" s="1"/>
  <c r="H97" i="143" s="1"/>
  <c r="H93" i="143" s="1"/>
  <c r="O25" i="143"/>
  <c r="O48" i="143" s="1"/>
  <c r="I25" i="143"/>
  <c r="M94" i="143"/>
  <c r="O71" i="143"/>
  <c r="P71" i="143"/>
  <c r="P79" i="143" s="1"/>
  <c r="R45" i="143"/>
  <c r="Q45" i="143"/>
  <c r="H77" i="143"/>
  <c r="H71" i="143"/>
  <c r="M49" i="143"/>
  <c r="Q37" i="143"/>
  <c r="R37" i="143"/>
  <c r="N37" i="143"/>
  <c r="R9" i="142"/>
  <c r="R52" i="142"/>
  <c r="R17" i="142"/>
  <c r="R59" i="142"/>
  <c r="R5" i="142"/>
  <c r="R58" i="142"/>
  <c r="R14" i="142"/>
  <c r="R94" i="142"/>
  <c r="O48" i="142"/>
  <c r="R65" i="142"/>
  <c r="R57" i="142"/>
  <c r="M77" i="142"/>
  <c r="H48" i="142"/>
  <c r="R62" i="142"/>
  <c r="K2" i="142"/>
  <c r="K97" i="142" s="1"/>
  <c r="R76" i="142"/>
  <c r="Q29" i="142"/>
  <c r="Q28" i="142"/>
  <c r="Q95" i="142"/>
  <c r="G71" i="142"/>
  <c r="M52" i="142"/>
  <c r="M71" i="142" s="1"/>
  <c r="O71" i="142"/>
  <c r="M65" i="142"/>
  <c r="R75" i="142"/>
  <c r="M67" i="142"/>
  <c r="R67" i="142" s="1"/>
  <c r="F77" i="142"/>
  <c r="K77" i="142"/>
  <c r="G77" i="142"/>
  <c r="P25" i="142"/>
  <c r="P48" i="142" s="1"/>
  <c r="P2" i="142" s="1"/>
  <c r="P97" i="142" s="1"/>
  <c r="P93" i="142" s="1"/>
  <c r="H71" i="142"/>
  <c r="D87" i="142"/>
  <c r="F87" i="142" s="1"/>
  <c r="F84" i="142"/>
  <c r="R84" i="142" s="1"/>
  <c r="R29" i="142"/>
  <c r="Q62" i="142"/>
  <c r="M94" i="142"/>
  <c r="L37" i="142"/>
  <c r="L89" i="142"/>
  <c r="D79" i="142"/>
  <c r="R73" i="142"/>
  <c r="G25" i="142"/>
  <c r="G48" i="142" s="1"/>
  <c r="L15" i="142"/>
  <c r="R15" i="142" s="1"/>
  <c r="I71" i="142"/>
  <c r="J71" i="142"/>
  <c r="R74" i="142"/>
  <c r="N48" i="142"/>
  <c r="N2" i="142" s="1"/>
  <c r="N97" i="142" s="1"/>
  <c r="N93" i="142" s="1"/>
  <c r="R31" i="142"/>
  <c r="L25" i="142"/>
  <c r="I48" i="142"/>
  <c r="R49" i="142"/>
  <c r="D48" i="142"/>
  <c r="R28" i="142"/>
  <c r="H77" i="142"/>
  <c r="H79" i="142" s="1"/>
  <c r="J77" i="142"/>
  <c r="J79" i="142" s="1"/>
  <c r="M25" i="142"/>
  <c r="M48" i="142" s="1"/>
  <c r="Q55" i="142"/>
  <c r="R55" i="142" s="1"/>
  <c r="F71" i="142"/>
  <c r="Q71" i="142" s="1"/>
  <c r="Q79" i="142" s="1"/>
  <c r="K71" i="142"/>
  <c r="K93" i="142"/>
  <c r="L77" i="142"/>
  <c r="L79" i="142" s="1"/>
  <c r="R90" i="142"/>
  <c r="Q47" i="142"/>
  <c r="R47" i="142" s="1"/>
  <c r="Q45" i="142"/>
  <c r="R45" i="142" s="1"/>
  <c r="N71" i="142"/>
  <c r="N79" i="142" s="1"/>
  <c r="I77" i="142"/>
  <c r="I79" i="142" s="1"/>
  <c r="F25" i="142"/>
  <c r="F48" i="142" s="1"/>
  <c r="F2" i="142" s="1"/>
  <c r="L71" i="142"/>
  <c r="R7" i="141"/>
  <c r="M71" i="141"/>
  <c r="R9" i="141"/>
  <c r="R54" i="141"/>
  <c r="R5" i="141"/>
  <c r="R57" i="141"/>
  <c r="P48" i="141"/>
  <c r="P2" i="141" s="1"/>
  <c r="P97" i="141" s="1"/>
  <c r="P93" i="141" s="1"/>
  <c r="R62" i="141"/>
  <c r="F77" i="141"/>
  <c r="F79" i="141" s="1"/>
  <c r="N25" i="141"/>
  <c r="N48" i="141" s="1"/>
  <c r="N2" i="141" s="1"/>
  <c r="N97" i="141" s="1"/>
  <c r="N93" i="141" s="1"/>
  <c r="Q7" i="141"/>
  <c r="K25" i="141"/>
  <c r="K48" i="141" s="1"/>
  <c r="I71" i="141"/>
  <c r="G71" i="141"/>
  <c r="G2" i="141" s="1"/>
  <c r="G97" i="141" s="1"/>
  <c r="O37" i="141"/>
  <c r="J48" i="141"/>
  <c r="Q9" i="141"/>
  <c r="Q27" i="141"/>
  <c r="R4" i="141"/>
  <c r="O12" i="141"/>
  <c r="R12" i="141" s="1"/>
  <c r="Q17" i="141"/>
  <c r="R17" i="141" s="1"/>
  <c r="J37" i="141"/>
  <c r="I79" i="141"/>
  <c r="L37" i="141"/>
  <c r="R66" i="141"/>
  <c r="Q56" i="141"/>
  <c r="R56" i="141" s="1"/>
  <c r="R29" i="141"/>
  <c r="N78" i="141"/>
  <c r="R78" i="141" s="1"/>
  <c r="R51" i="141"/>
  <c r="R50" i="141"/>
  <c r="Q95" i="141"/>
  <c r="R95" i="141" s="1"/>
  <c r="H77" i="141"/>
  <c r="L77" i="141"/>
  <c r="M75" i="141"/>
  <c r="R75" i="141" s="1"/>
  <c r="R49" i="141"/>
  <c r="I37" i="141"/>
  <c r="I48" i="141" s="1"/>
  <c r="I2" i="141" s="1"/>
  <c r="I97" i="141" s="1"/>
  <c r="F48" i="141"/>
  <c r="F2" i="141" s="1"/>
  <c r="Q5" i="141"/>
  <c r="K71" i="141"/>
  <c r="N71" i="141"/>
  <c r="N79" i="141" s="1"/>
  <c r="M73" i="141"/>
  <c r="M77" i="141" s="1"/>
  <c r="M79" i="141" s="1"/>
  <c r="F71" i="141"/>
  <c r="R52" i="141"/>
  <c r="Q45" i="141"/>
  <c r="R45" i="141" s="1"/>
  <c r="R46" i="141"/>
  <c r="L25" i="141"/>
  <c r="L48" i="141" s="1"/>
  <c r="R8" i="141"/>
  <c r="H71" i="141"/>
  <c r="H2" i="141" s="1"/>
  <c r="H97" i="141" s="1"/>
  <c r="L71" i="141"/>
  <c r="R80" i="141"/>
  <c r="R27" i="141"/>
  <c r="I94" i="141"/>
  <c r="L94" i="141"/>
  <c r="F94" i="141"/>
  <c r="K94" i="141"/>
  <c r="H94" i="141"/>
  <c r="J94" i="141"/>
  <c r="G94" i="141"/>
  <c r="M94" i="141"/>
  <c r="Q47" i="141"/>
  <c r="R47" i="141"/>
  <c r="D48" i="141"/>
  <c r="P71" i="141"/>
  <c r="P79" i="141" s="1"/>
  <c r="O77" i="141"/>
  <c r="O79" i="141" s="1"/>
  <c r="D79" i="141"/>
  <c r="M90" i="141"/>
  <c r="R90" i="141" s="1"/>
  <c r="K77" i="141"/>
  <c r="K79" i="141" s="1"/>
  <c r="J71" i="141"/>
  <c r="J79" i="141" s="1"/>
  <c r="F37" i="141"/>
  <c r="M37" i="141"/>
  <c r="M48" i="141" s="1"/>
  <c r="M2" i="141" s="1"/>
  <c r="D87" i="141"/>
  <c r="F87" i="141" s="1"/>
  <c r="M71" i="140"/>
  <c r="R7" i="140"/>
  <c r="R58" i="140"/>
  <c r="R78" i="140"/>
  <c r="L37" i="140"/>
  <c r="R57" i="140"/>
  <c r="R4" i="140"/>
  <c r="R55" i="140"/>
  <c r="R51" i="140"/>
  <c r="R16" i="140"/>
  <c r="N78" i="140"/>
  <c r="Q54" i="140"/>
  <c r="R54" i="140" s="1"/>
  <c r="R65" i="140"/>
  <c r="M75" i="140"/>
  <c r="R75" i="140" s="1"/>
  <c r="P25" i="140"/>
  <c r="P48" i="140" s="1"/>
  <c r="M25" i="140"/>
  <c r="M48" i="140" s="1"/>
  <c r="F37" i="140"/>
  <c r="G71" i="140"/>
  <c r="I71" i="140"/>
  <c r="I79" i="140" s="1"/>
  <c r="Q16" i="140"/>
  <c r="R5" i="140"/>
  <c r="Q28" i="140"/>
  <c r="G77" i="140"/>
  <c r="G79" i="140" s="1"/>
  <c r="J77" i="140"/>
  <c r="J79" i="140" s="1"/>
  <c r="F48" i="140"/>
  <c r="I48" i="140"/>
  <c r="Q47" i="140"/>
  <c r="R47" i="140" s="1"/>
  <c r="R28" i="140"/>
  <c r="O48" i="140"/>
  <c r="N63" i="140"/>
  <c r="R63" i="140" s="1"/>
  <c r="K71" i="140"/>
  <c r="K79" i="140" s="1"/>
  <c r="G25" i="140"/>
  <c r="G48" i="140" s="1"/>
  <c r="G2" i="140" s="1"/>
  <c r="R33" i="140"/>
  <c r="Q45" i="140"/>
  <c r="R45" i="140"/>
  <c r="R46" i="140"/>
  <c r="R14" i="140"/>
  <c r="F84" i="140"/>
  <c r="R84" i="140" s="1"/>
  <c r="D79" i="140"/>
  <c r="Q9" i="140"/>
  <c r="R9" i="140" s="1"/>
  <c r="M73" i="140"/>
  <c r="M77" i="140" s="1"/>
  <c r="M79" i="140" s="1"/>
  <c r="D48" i="140"/>
  <c r="H25" i="140"/>
  <c r="H48" i="140" s="1"/>
  <c r="Q32" i="140"/>
  <c r="R32" i="140" s="1"/>
  <c r="F71" i="140"/>
  <c r="J71" i="140"/>
  <c r="R89" i="140"/>
  <c r="M96" i="140"/>
  <c r="R96" i="140" s="1"/>
  <c r="K48" i="140"/>
  <c r="P71" i="140"/>
  <c r="P79" i="140" s="1"/>
  <c r="L25" i="140"/>
  <c r="L48" i="140" s="1"/>
  <c r="Q3" i="140"/>
  <c r="R3" i="140" s="1"/>
  <c r="R66" i="140"/>
  <c r="H71" i="140"/>
  <c r="H79" i="140" s="1"/>
  <c r="F77" i="140"/>
  <c r="F79" i="140" s="1"/>
  <c r="O71" i="140"/>
  <c r="J25" i="140"/>
  <c r="J48" i="140" s="1"/>
  <c r="R49" i="140"/>
  <c r="N25" i="140"/>
  <c r="N48" i="140" s="1"/>
  <c r="Q57" i="140"/>
  <c r="L71" i="140"/>
  <c r="R90" i="140"/>
  <c r="I94" i="140"/>
  <c r="H94" i="140"/>
  <c r="G94" i="140"/>
  <c r="K94" i="140"/>
  <c r="L94" i="140"/>
  <c r="J94" i="140"/>
  <c r="F94" i="140"/>
  <c r="D87" i="140"/>
  <c r="F87" i="140" s="1"/>
  <c r="L77" i="140"/>
  <c r="R66" i="139"/>
  <c r="R4" i="139"/>
  <c r="R51" i="139"/>
  <c r="R73" i="139"/>
  <c r="R13" i="139"/>
  <c r="R75" i="139"/>
  <c r="R33" i="139"/>
  <c r="R54" i="139"/>
  <c r="R6" i="139"/>
  <c r="Q10" i="139"/>
  <c r="R10" i="139" s="1"/>
  <c r="G48" i="139"/>
  <c r="G2" i="139" s="1"/>
  <c r="G97" i="139" s="1"/>
  <c r="G93" i="139" s="1"/>
  <c r="R56" i="139"/>
  <c r="R58" i="139"/>
  <c r="Q4" i="139"/>
  <c r="M37" i="139"/>
  <c r="I71" i="139"/>
  <c r="P25" i="139"/>
  <c r="Q54" i="139"/>
  <c r="L37" i="139"/>
  <c r="N63" i="139"/>
  <c r="R63" i="139" s="1"/>
  <c r="Q26" i="139"/>
  <c r="R26" i="139" s="1"/>
  <c r="R80" i="139"/>
  <c r="M73" i="139"/>
  <c r="M77" i="139" s="1"/>
  <c r="R9" i="139"/>
  <c r="J71" i="139"/>
  <c r="L25" i="139"/>
  <c r="L71" i="139"/>
  <c r="M50" i="139"/>
  <c r="R50" i="139" s="1"/>
  <c r="F25" i="139"/>
  <c r="Q25" i="139" s="1"/>
  <c r="Q48" i="139" s="1"/>
  <c r="I25" i="139"/>
  <c r="I48" i="139" s="1"/>
  <c r="R42" i="139"/>
  <c r="R46" i="139"/>
  <c r="R57" i="139"/>
  <c r="L89" i="139"/>
  <c r="R89" i="139" s="1"/>
  <c r="F77" i="139"/>
  <c r="N71" i="139"/>
  <c r="N79" i="139" s="1"/>
  <c r="R32" i="139"/>
  <c r="O37" i="139"/>
  <c r="F37" i="139"/>
  <c r="R55" i="139"/>
  <c r="H77" i="139"/>
  <c r="R28" i="139"/>
  <c r="G71" i="139"/>
  <c r="G79" i="139" s="1"/>
  <c r="R30" i="139"/>
  <c r="N25" i="139"/>
  <c r="K37" i="139"/>
  <c r="K48" i="139" s="1"/>
  <c r="K2" i="139" s="1"/>
  <c r="K97" i="139" s="1"/>
  <c r="M25" i="139"/>
  <c r="M48" i="139" s="1"/>
  <c r="G37" i="139"/>
  <c r="D48" i="139"/>
  <c r="O25" i="139"/>
  <c r="R8" i="139"/>
  <c r="Q45" i="139"/>
  <c r="R45" i="139" s="1"/>
  <c r="R47" i="139"/>
  <c r="Q47" i="139"/>
  <c r="R5" i="139"/>
  <c r="D79" i="139"/>
  <c r="O71" i="139"/>
  <c r="H37" i="139"/>
  <c r="N37" i="139"/>
  <c r="R37" i="139" s="1"/>
  <c r="R70" i="139"/>
  <c r="K77" i="139"/>
  <c r="R17" i="139"/>
  <c r="H25" i="139"/>
  <c r="H48" i="139" s="1"/>
  <c r="H2" i="139" s="1"/>
  <c r="H97" i="139" s="1"/>
  <c r="H93" i="139" s="1"/>
  <c r="D87" i="139"/>
  <c r="F87" i="139" s="1"/>
  <c r="R94" i="139"/>
  <c r="I37" i="139"/>
  <c r="Q37" i="139" s="1"/>
  <c r="I79" i="139"/>
  <c r="O12" i="139"/>
  <c r="R12" i="139" s="1"/>
  <c r="K71" i="139"/>
  <c r="H71" i="139"/>
  <c r="K95" i="139"/>
  <c r="K93" i="139" s="1"/>
  <c r="P95" i="139"/>
  <c r="J95" i="139"/>
  <c r="O95" i="139"/>
  <c r="I95" i="139"/>
  <c r="N95" i="139"/>
  <c r="H95" i="139"/>
  <c r="M95" i="139"/>
  <c r="G95" i="139"/>
  <c r="L95" i="139"/>
  <c r="F95" i="139"/>
  <c r="J25" i="139"/>
  <c r="Q3" i="139"/>
  <c r="R3" i="139" s="1"/>
  <c r="R7" i="139"/>
  <c r="P71" i="139"/>
  <c r="P79" i="139" s="1"/>
  <c r="J37" i="139"/>
  <c r="P37" i="139"/>
  <c r="R84" i="139"/>
  <c r="L77" i="139"/>
  <c r="L79" i="139" s="1"/>
  <c r="J77" i="139"/>
  <c r="J79" i="139" s="1"/>
  <c r="F71" i="139"/>
  <c r="R49" i="139"/>
  <c r="R5" i="138"/>
  <c r="R24" i="138"/>
  <c r="R32" i="138"/>
  <c r="R55" i="138"/>
  <c r="R17" i="138"/>
  <c r="R16" i="138"/>
  <c r="R31" i="138"/>
  <c r="R66" i="138"/>
  <c r="R4" i="138"/>
  <c r="R51" i="138"/>
  <c r="R67" i="138"/>
  <c r="R73" i="138"/>
  <c r="R75" i="138"/>
  <c r="R7" i="138"/>
  <c r="R57" i="138"/>
  <c r="G37" i="138"/>
  <c r="I71" i="138"/>
  <c r="R33" i="138"/>
  <c r="R56" i="138"/>
  <c r="O37" i="138"/>
  <c r="L24" i="138"/>
  <c r="L25" i="138" s="1"/>
  <c r="Q45" i="138"/>
  <c r="R45" i="138" s="1"/>
  <c r="Q47" i="138"/>
  <c r="R47" i="138" s="1"/>
  <c r="J71" i="138"/>
  <c r="J79" i="138" s="1"/>
  <c r="H77" i="138"/>
  <c r="H79" i="138" s="1"/>
  <c r="Q31" i="138"/>
  <c r="Q4" i="138"/>
  <c r="R10" i="138"/>
  <c r="F77" i="138"/>
  <c r="F79" i="138" s="1"/>
  <c r="O71" i="138"/>
  <c r="N71" i="138"/>
  <c r="N79" i="138" s="1"/>
  <c r="M66" i="138"/>
  <c r="M25" i="138"/>
  <c r="M48" i="138" s="1"/>
  <c r="O25" i="138"/>
  <c r="R29" i="138"/>
  <c r="R43" i="138"/>
  <c r="K71" i="138"/>
  <c r="P71" i="138"/>
  <c r="P79" i="138" s="1"/>
  <c r="N25" i="138"/>
  <c r="K37" i="138"/>
  <c r="R14" i="138"/>
  <c r="F71" i="138"/>
  <c r="G25" i="138"/>
  <c r="G48" i="138" s="1"/>
  <c r="G2" i="138" s="1"/>
  <c r="L70" i="138"/>
  <c r="R70" i="138" s="1"/>
  <c r="P37" i="138"/>
  <c r="M73" i="138"/>
  <c r="M77" i="138" s="1"/>
  <c r="R96" i="138"/>
  <c r="Q3" i="138"/>
  <c r="R3" i="138" s="1"/>
  <c r="F37" i="138"/>
  <c r="J37" i="138"/>
  <c r="Q13" i="138"/>
  <c r="R13" i="138" s="1"/>
  <c r="F84" i="138"/>
  <c r="R84" i="138" s="1"/>
  <c r="D87" i="138"/>
  <c r="F87" i="138" s="1"/>
  <c r="R6" i="138"/>
  <c r="G71" i="138"/>
  <c r="G79" i="138" s="1"/>
  <c r="K77" i="138"/>
  <c r="D79" i="138"/>
  <c r="F25" i="138"/>
  <c r="F48" i="138" s="1"/>
  <c r="J25" i="138"/>
  <c r="J48" i="138" s="1"/>
  <c r="J2" i="138" s="1"/>
  <c r="R90" i="138"/>
  <c r="R15" i="138"/>
  <c r="L36" i="138"/>
  <c r="R36" i="138" s="1"/>
  <c r="D48" i="138"/>
  <c r="I37" i="138"/>
  <c r="H25" i="138"/>
  <c r="H48" i="138" s="1"/>
  <c r="K25" i="138"/>
  <c r="N63" i="138"/>
  <c r="R63" i="138" s="1"/>
  <c r="R46" i="138"/>
  <c r="L89" i="138"/>
  <c r="R89" i="138" s="1"/>
  <c r="K95" i="138"/>
  <c r="P95" i="138"/>
  <c r="J95" i="138"/>
  <c r="O95" i="138"/>
  <c r="I95" i="138"/>
  <c r="N95" i="138"/>
  <c r="H95" i="138"/>
  <c r="M95" i="138"/>
  <c r="G95" i="138"/>
  <c r="Q95" i="138" s="1"/>
  <c r="L95" i="138"/>
  <c r="F95" i="138"/>
  <c r="M94" i="138"/>
  <c r="I25" i="138"/>
  <c r="N37" i="138"/>
  <c r="Q26" i="138"/>
  <c r="R26" i="138" s="1"/>
  <c r="R44" i="138"/>
  <c r="L92" i="138"/>
  <c r="R92" i="138" s="1"/>
  <c r="R80" i="138"/>
  <c r="M49" i="138"/>
  <c r="M71" i="138" s="1"/>
  <c r="I77" i="138"/>
  <c r="I79" i="138" s="1"/>
  <c r="R72" i="138"/>
  <c r="P25" i="138"/>
  <c r="P48" i="138" s="1"/>
  <c r="P2" i="138" s="1"/>
  <c r="P97" i="138" s="1"/>
  <c r="P111" i="238" l="1"/>
  <c r="P88" i="238"/>
  <c r="M93" i="238"/>
  <c r="M111" i="238" s="1"/>
  <c r="N2" i="238"/>
  <c r="N97" i="238" s="1"/>
  <c r="N93" i="238" s="1"/>
  <c r="F97" i="238"/>
  <c r="F93" i="238" s="1"/>
  <c r="I93" i="238"/>
  <c r="K48" i="238"/>
  <c r="K2" i="238" s="1"/>
  <c r="K97" i="238" s="1"/>
  <c r="L2" i="238"/>
  <c r="L97" i="238" s="1"/>
  <c r="L93" i="238" s="1"/>
  <c r="H48" i="238"/>
  <c r="H2" i="238" s="1"/>
  <c r="H97" i="238" s="1"/>
  <c r="M2" i="238"/>
  <c r="M97" i="238" s="1"/>
  <c r="R63" i="238"/>
  <c r="R65" i="238"/>
  <c r="J2" i="238"/>
  <c r="J97" i="238" s="1"/>
  <c r="J93" i="238" s="1"/>
  <c r="Q25" i="238"/>
  <c r="Q48" i="238" s="1"/>
  <c r="L71" i="238"/>
  <c r="L79" i="238" s="1"/>
  <c r="R79" i="238" s="1"/>
  <c r="R89" i="238"/>
  <c r="H93" i="238"/>
  <c r="R37" i="238"/>
  <c r="R77" i="238"/>
  <c r="F79" i="238"/>
  <c r="R25" i="238"/>
  <c r="G97" i="238"/>
  <c r="G93" i="238" s="1"/>
  <c r="K93" i="238"/>
  <c r="M79" i="238"/>
  <c r="Q71" i="238"/>
  <c r="Q79" i="238" s="1"/>
  <c r="O48" i="238"/>
  <c r="O2" i="238" s="1"/>
  <c r="O97" i="238" s="1"/>
  <c r="O93" i="238" s="1"/>
  <c r="R90" i="238"/>
  <c r="R77" i="237"/>
  <c r="L2" i="237"/>
  <c r="L97" i="237" s="1"/>
  <c r="L93" i="237" s="1"/>
  <c r="L111" i="237" s="1"/>
  <c r="G93" i="237"/>
  <c r="K93" i="237"/>
  <c r="M2" i="237"/>
  <c r="F48" i="237"/>
  <c r="F2" i="237" s="1"/>
  <c r="R37" i="237"/>
  <c r="P48" i="237"/>
  <c r="P2" i="237" s="1"/>
  <c r="P97" i="237" s="1"/>
  <c r="P93" i="237" s="1"/>
  <c r="O48" i="237"/>
  <c r="O2" i="237" s="1"/>
  <c r="O97" i="237" s="1"/>
  <c r="O93" i="237" s="1"/>
  <c r="I48" i="237"/>
  <c r="I2" i="237" s="1"/>
  <c r="I97" i="237" s="1"/>
  <c r="I93" i="237" s="1"/>
  <c r="H2" i="237"/>
  <c r="H97" i="237" s="1"/>
  <c r="H93" i="237" s="1"/>
  <c r="G97" i="237"/>
  <c r="R71" i="237"/>
  <c r="L97" i="235"/>
  <c r="L93" i="235" s="1"/>
  <c r="L111" i="235" s="1"/>
  <c r="J97" i="237"/>
  <c r="J93" i="237" s="1"/>
  <c r="M79" i="237"/>
  <c r="M94" i="237"/>
  <c r="F79" i="237"/>
  <c r="R79" i="237" s="1"/>
  <c r="K48" i="237"/>
  <c r="K2" i="237" s="1"/>
  <c r="K97" i="237" s="1"/>
  <c r="R73" i="237"/>
  <c r="Q48" i="237"/>
  <c r="Q2" i="237" s="1"/>
  <c r="Q97" i="237" s="1"/>
  <c r="Q93" i="237" s="1"/>
  <c r="H79" i="237"/>
  <c r="R25" i="237"/>
  <c r="R94" i="237"/>
  <c r="N48" i="237"/>
  <c r="N2" i="237" s="1"/>
  <c r="N97" i="237" s="1"/>
  <c r="N93" i="237" s="1"/>
  <c r="J79" i="237"/>
  <c r="R37" i="236"/>
  <c r="L79" i="236"/>
  <c r="R79" i="236" s="1"/>
  <c r="L2" i="236"/>
  <c r="L97" i="236" s="1"/>
  <c r="L93" i="236" s="1"/>
  <c r="L111" i="236" s="1"/>
  <c r="N2" i="236"/>
  <c r="N97" i="236" s="1"/>
  <c r="N93" i="236" s="1"/>
  <c r="M77" i="236"/>
  <c r="M79" i="236" s="1"/>
  <c r="F97" i="236"/>
  <c r="J2" i="236"/>
  <c r="J97" i="236" s="1"/>
  <c r="Q25" i="236"/>
  <c r="Q48" i="236" s="1"/>
  <c r="Q2" i="236" s="1"/>
  <c r="Q97" i="236" s="1"/>
  <c r="Q93" i="236" s="1"/>
  <c r="M2" i="236"/>
  <c r="M97" i="236" s="1"/>
  <c r="M93" i="236" s="1"/>
  <c r="J79" i="236"/>
  <c r="O77" i="236"/>
  <c r="O79" i="236" s="1"/>
  <c r="R49" i="236"/>
  <c r="K97" i="236"/>
  <c r="K93" i="236" s="1"/>
  <c r="G48" i="236"/>
  <c r="G2" i="236" s="1"/>
  <c r="G97" i="236" s="1"/>
  <c r="G93" i="236" s="1"/>
  <c r="R70" i="236"/>
  <c r="R94" i="236"/>
  <c r="H97" i="236"/>
  <c r="H93" i="236" s="1"/>
  <c r="P2" i="236"/>
  <c r="P97" i="236" s="1"/>
  <c r="P93" i="236" s="1"/>
  <c r="Q37" i="236"/>
  <c r="J93" i="236"/>
  <c r="I93" i="236"/>
  <c r="I97" i="236"/>
  <c r="Q25" i="235"/>
  <c r="Q48" i="235" s="1"/>
  <c r="Q2" i="235" s="1"/>
  <c r="Q97" i="235" s="1"/>
  <c r="Q93" i="235" s="1"/>
  <c r="G93" i="235"/>
  <c r="R71" i="235"/>
  <c r="R25" i="235"/>
  <c r="R48" i="235" s="1"/>
  <c r="F97" i="235"/>
  <c r="F93" i="235" s="1"/>
  <c r="K2" i="235"/>
  <c r="K97" i="235" s="1"/>
  <c r="L97" i="229"/>
  <c r="N48" i="235"/>
  <c r="N2" i="235" s="1"/>
  <c r="N97" i="235" s="1"/>
  <c r="N93" i="235" s="1"/>
  <c r="H93" i="235"/>
  <c r="M77" i="235"/>
  <c r="R89" i="235"/>
  <c r="R50" i="235"/>
  <c r="J93" i="235"/>
  <c r="G48" i="235"/>
  <c r="G2" i="235" s="1"/>
  <c r="G97" i="235" s="1"/>
  <c r="R37" i="235"/>
  <c r="K93" i="235"/>
  <c r="H79" i="235"/>
  <c r="P2" i="235"/>
  <c r="P97" i="235" s="1"/>
  <c r="P93" i="235" s="1"/>
  <c r="M94" i="235"/>
  <c r="I93" i="235"/>
  <c r="R71" i="234"/>
  <c r="N111" i="234"/>
  <c r="N88" i="234"/>
  <c r="I93" i="234"/>
  <c r="R37" i="234"/>
  <c r="Q37" i="234"/>
  <c r="J97" i="234"/>
  <c r="K2" i="234"/>
  <c r="K97" i="234" s="1"/>
  <c r="K93" i="234" s="1"/>
  <c r="P2" i="234"/>
  <c r="P97" i="234" s="1"/>
  <c r="P93" i="234" s="1"/>
  <c r="O77" i="234"/>
  <c r="O79" i="234" s="1"/>
  <c r="R90" i="234"/>
  <c r="M79" i="234"/>
  <c r="R79" i="234" s="1"/>
  <c r="F48" i="234"/>
  <c r="F2" i="234" s="1"/>
  <c r="R25" i="234"/>
  <c r="Q25" i="234"/>
  <c r="Q48" i="234" s="1"/>
  <c r="Q2" i="234" s="1"/>
  <c r="Q97" i="234" s="1"/>
  <c r="Q93" i="234" s="1"/>
  <c r="G93" i="234"/>
  <c r="G97" i="234"/>
  <c r="M94" i="234"/>
  <c r="H2" i="234"/>
  <c r="H97" i="234" s="1"/>
  <c r="H93" i="234" s="1"/>
  <c r="J93" i="234"/>
  <c r="L97" i="234"/>
  <c r="L93" i="234" s="1"/>
  <c r="M2" i="234"/>
  <c r="M79" i="233"/>
  <c r="Q71" i="233"/>
  <c r="Q79" i="233" s="1"/>
  <c r="N111" i="233"/>
  <c r="N88" i="233"/>
  <c r="G93" i="233"/>
  <c r="L93" i="233"/>
  <c r="L111" i="233" s="1"/>
  <c r="O77" i="233"/>
  <c r="O79" i="233" s="1"/>
  <c r="F79" i="233"/>
  <c r="H93" i="233"/>
  <c r="Q25" i="233"/>
  <c r="Q48" i="233" s="1"/>
  <c r="O48" i="233"/>
  <c r="L88" i="233"/>
  <c r="J93" i="233"/>
  <c r="R94" i="233"/>
  <c r="R25" i="233"/>
  <c r="R37" i="233"/>
  <c r="G2" i="233"/>
  <c r="G97" i="233" s="1"/>
  <c r="F2" i="233"/>
  <c r="I2" i="233"/>
  <c r="I97" i="233" s="1"/>
  <c r="I93" i="233" s="1"/>
  <c r="G79" i="233"/>
  <c r="R79" i="233" s="1"/>
  <c r="M2" i="233"/>
  <c r="K93" i="233"/>
  <c r="K2" i="233"/>
  <c r="K97" i="233" s="1"/>
  <c r="M94" i="233"/>
  <c r="M71" i="233"/>
  <c r="P48" i="233"/>
  <c r="P2" i="233" s="1"/>
  <c r="P97" i="233" s="1"/>
  <c r="P93" i="233" s="1"/>
  <c r="R49" i="233"/>
  <c r="P111" i="232"/>
  <c r="P88" i="232"/>
  <c r="Q71" i="232"/>
  <c r="Q79" i="232" s="1"/>
  <c r="L79" i="232"/>
  <c r="R71" i="232"/>
  <c r="N111" i="232"/>
  <c r="N88" i="232"/>
  <c r="F97" i="232"/>
  <c r="F93" i="232" s="1"/>
  <c r="R25" i="232"/>
  <c r="J93" i="232"/>
  <c r="M77" i="232"/>
  <c r="M2" i="232" s="1"/>
  <c r="M97" i="232" s="1"/>
  <c r="L48" i="232"/>
  <c r="L2" i="232" s="1"/>
  <c r="L97" i="232" s="1"/>
  <c r="L93" i="232" s="1"/>
  <c r="K93" i="232"/>
  <c r="J97" i="232"/>
  <c r="R37" i="232"/>
  <c r="R50" i="232"/>
  <c r="H93" i="232"/>
  <c r="M94" i="232"/>
  <c r="Q25" i="232"/>
  <c r="Q48" i="232" s="1"/>
  <c r="Q2" i="232" s="1"/>
  <c r="Q97" i="232" s="1"/>
  <c r="Q93" i="232" s="1"/>
  <c r="R74" i="232"/>
  <c r="G93" i="232"/>
  <c r="I93" i="232"/>
  <c r="L48" i="231"/>
  <c r="L2" i="231" s="1"/>
  <c r="L97" i="231" s="1"/>
  <c r="L93" i="231" s="1"/>
  <c r="L111" i="231" s="1"/>
  <c r="Q25" i="231"/>
  <c r="Q48" i="231" s="1"/>
  <c r="N111" i="231"/>
  <c r="N88" i="231"/>
  <c r="P88" i="231"/>
  <c r="P111" i="231"/>
  <c r="J93" i="231"/>
  <c r="R37" i="231"/>
  <c r="I48" i="231"/>
  <c r="I2" i="231" s="1"/>
  <c r="I97" i="231" s="1"/>
  <c r="I93" i="231" s="1"/>
  <c r="K79" i="231"/>
  <c r="M77" i="231"/>
  <c r="I79" i="231"/>
  <c r="G48" i="231"/>
  <c r="G2" i="231" s="1"/>
  <c r="G97" i="231" s="1"/>
  <c r="O77" i="231"/>
  <c r="O79" i="231" s="1"/>
  <c r="R15" i="231"/>
  <c r="M94" i="231"/>
  <c r="F48" i="231"/>
  <c r="F2" i="231" s="1"/>
  <c r="M71" i="231"/>
  <c r="M48" i="231"/>
  <c r="K2" i="231"/>
  <c r="K97" i="231" s="1"/>
  <c r="K93" i="231" s="1"/>
  <c r="R89" i="231"/>
  <c r="R94" i="231"/>
  <c r="R25" i="231"/>
  <c r="R48" i="231" s="1"/>
  <c r="H48" i="231"/>
  <c r="H2" i="231" s="1"/>
  <c r="H97" i="231" s="1"/>
  <c r="H93" i="231" s="1"/>
  <c r="G93" i="231"/>
  <c r="J2" i="231"/>
  <c r="J97" i="231" s="1"/>
  <c r="R37" i="230"/>
  <c r="R71" i="230"/>
  <c r="G93" i="230"/>
  <c r="O2" i="230"/>
  <c r="O97" i="230" s="1"/>
  <c r="O93" i="230" s="1"/>
  <c r="K48" i="230"/>
  <c r="K2" i="230" s="1"/>
  <c r="K97" i="230" s="1"/>
  <c r="O77" i="230"/>
  <c r="O79" i="230" s="1"/>
  <c r="I48" i="230"/>
  <c r="I2" i="230" s="1"/>
  <c r="I97" i="230" s="1"/>
  <c r="R25" i="230"/>
  <c r="R48" i="230" s="1"/>
  <c r="L97" i="230"/>
  <c r="L93" i="230" s="1"/>
  <c r="L111" i="230" s="1"/>
  <c r="F97" i="230"/>
  <c r="F93" i="230" s="1"/>
  <c r="J93" i="230"/>
  <c r="I93" i="230"/>
  <c r="H79" i="230"/>
  <c r="P2" i="230"/>
  <c r="P97" i="230" s="1"/>
  <c r="P93" i="230" s="1"/>
  <c r="R89" i="230"/>
  <c r="N2" i="230"/>
  <c r="N97" i="230" s="1"/>
  <c r="N93" i="230" s="1"/>
  <c r="H48" i="230"/>
  <c r="H2" i="230" s="1"/>
  <c r="H97" i="230" s="1"/>
  <c r="H93" i="230" s="1"/>
  <c r="K93" i="230"/>
  <c r="J79" i="230"/>
  <c r="M94" i="230"/>
  <c r="G79" i="230"/>
  <c r="R94" i="230"/>
  <c r="I79" i="230"/>
  <c r="Q25" i="230"/>
  <c r="Q48" i="230" s="1"/>
  <c r="Q2" i="230" s="1"/>
  <c r="Q97" i="230" s="1"/>
  <c r="Q93" i="230" s="1"/>
  <c r="R77" i="230"/>
  <c r="M79" i="230"/>
  <c r="R79" i="230" s="1"/>
  <c r="P111" i="229"/>
  <c r="P88" i="229"/>
  <c r="R37" i="229"/>
  <c r="O2" i="229"/>
  <c r="O97" i="229" s="1"/>
  <c r="O93" i="229" s="1"/>
  <c r="K97" i="229"/>
  <c r="K93" i="229" s="1"/>
  <c r="R25" i="229"/>
  <c r="R48" i="229" s="1"/>
  <c r="J93" i="229"/>
  <c r="H93" i="229"/>
  <c r="R71" i="229"/>
  <c r="M2" i="229"/>
  <c r="M97" i="229" s="1"/>
  <c r="M93" i="229" s="1"/>
  <c r="Q25" i="229"/>
  <c r="Q48" i="229" s="1"/>
  <c r="Q2" i="229" s="1"/>
  <c r="Q97" i="229" s="1"/>
  <c r="Q93" i="229" s="1"/>
  <c r="R94" i="229"/>
  <c r="J97" i="229"/>
  <c r="L93" i="229"/>
  <c r="L111" i="229" s="1"/>
  <c r="O77" i="229"/>
  <c r="I48" i="229"/>
  <c r="I2" i="229" s="1"/>
  <c r="I97" i="229" s="1"/>
  <c r="I93" i="229" s="1"/>
  <c r="N2" i="229"/>
  <c r="N97" i="229" s="1"/>
  <c r="N93" i="229" s="1"/>
  <c r="G93" i="229"/>
  <c r="F2" i="229"/>
  <c r="R71" i="228"/>
  <c r="F97" i="228"/>
  <c r="F93" i="228" s="1"/>
  <c r="P111" i="228"/>
  <c r="P88" i="228"/>
  <c r="N111" i="228"/>
  <c r="N88" i="228"/>
  <c r="M79" i="228"/>
  <c r="O77" i="228"/>
  <c r="O79" i="228" s="1"/>
  <c r="R51" i="228"/>
  <c r="J93" i="228"/>
  <c r="H93" i="228"/>
  <c r="R77" i="228"/>
  <c r="G93" i="228"/>
  <c r="L79" i="228"/>
  <c r="M94" i="228"/>
  <c r="Q37" i="228"/>
  <c r="K93" i="228"/>
  <c r="R94" i="228"/>
  <c r="L25" i="228"/>
  <c r="Q71" i="228"/>
  <c r="Q79" i="228" s="1"/>
  <c r="R37" i="228"/>
  <c r="G48" i="228"/>
  <c r="G2" i="228" s="1"/>
  <c r="G97" i="228" s="1"/>
  <c r="R73" i="228"/>
  <c r="R90" i="228"/>
  <c r="I2" i="228"/>
  <c r="I97" i="228" s="1"/>
  <c r="I93" i="228" s="1"/>
  <c r="J79" i="228"/>
  <c r="R79" i="228" s="1"/>
  <c r="O2" i="228"/>
  <c r="O97" i="228" s="1"/>
  <c r="O93" i="228" s="1"/>
  <c r="N111" i="227"/>
  <c r="N88" i="227"/>
  <c r="M2" i="227"/>
  <c r="M97" i="227" s="1"/>
  <c r="P111" i="227"/>
  <c r="P88" i="227"/>
  <c r="R71" i="227"/>
  <c r="M79" i="227"/>
  <c r="O77" i="227"/>
  <c r="O79" i="227" s="1"/>
  <c r="G48" i="227"/>
  <c r="G2" i="227" s="1"/>
  <c r="G97" i="227" s="1"/>
  <c r="G93" i="227" s="1"/>
  <c r="Q25" i="227"/>
  <c r="M94" i="227"/>
  <c r="R94" i="227" s="1"/>
  <c r="R79" i="227"/>
  <c r="H97" i="227"/>
  <c r="H93" i="227" s="1"/>
  <c r="G79" i="227"/>
  <c r="R25" i="227"/>
  <c r="J93" i="227"/>
  <c r="Q37" i="227"/>
  <c r="R37" i="227" s="1"/>
  <c r="F2" i="227"/>
  <c r="R77" i="227"/>
  <c r="K93" i="227"/>
  <c r="R51" i="227"/>
  <c r="I93" i="227"/>
  <c r="O48" i="227"/>
  <c r="O2" i="227" s="1"/>
  <c r="O97" i="227" s="1"/>
  <c r="O93" i="227" s="1"/>
  <c r="L97" i="227"/>
  <c r="L93" i="227" s="1"/>
  <c r="L111" i="227" s="1"/>
  <c r="P111" i="226"/>
  <c r="P88" i="226"/>
  <c r="Q48" i="226"/>
  <c r="Q2" i="226" s="1"/>
  <c r="Q97" i="226" s="1"/>
  <c r="Q93" i="226" s="1"/>
  <c r="F79" i="226"/>
  <c r="R79" i="226" s="1"/>
  <c r="Q37" i="226"/>
  <c r="R37" i="226" s="1"/>
  <c r="J2" i="226"/>
  <c r="J97" i="226" s="1"/>
  <c r="J93" i="226" s="1"/>
  <c r="J79" i="226"/>
  <c r="L79" i="226"/>
  <c r="N48" i="226"/>
  <c r="N2" i="226" s="1"/>
  <c r="N97" i="226" s="1"/>
  <c r="N93" i="226" s="1"/>
  <c r="R49" i="226"/>
  <c r="R94" i="226"/>
  <c r="K79" i="226"/>
  <c r="L93" i="226"/>
  <c r="L111" i="226" s="1"/>
  <c r="I93" i="226"/>
  <c r="O48" i="226"/>
  <c r="R89" i="226"/>
  <c r="G2" i="226"/>
  <c r="G97" i="226" s="1"/>
  <c r="G93" i="226" s="1"/>
  <c r="I48" i="226"/>
  <c r="I2" i="226" s="1"/>
  <c r="I97" i="226" s="1"/>
  <c r="F48" i="226"/>
  <c r="F2" i="226" s="1"/>
  <c r="H48" i="226"/>
  <c r="H2" i="226" s="1"/>
  <c r="H97" i="226" s="1"/>
  <c r="H93" i="226" s="1"/>
  <c r="O77" i="226"/>
  <c r="O79" i="226" s="1"/>
  <c r="R25" i="226"/>
  <c r="M79" i="226"/>
  <c r="M48" i="226"/>
  <c r="M2" i="226" s="1"/>
  <c r="M97" i="226" s="1"/>
  <c r="M93" i="226" s="1"/>
  <c r="K93" i="226"/>
  <c r="R37" i="225"/>
  <c r="I93" i="225"/>
  <c r="F97" i="225"/>
  <c r="F93" i="225" s="1"/>
  <c r="L97" i="222"/>
  <c r="L93" i="222" s="1"/>
  <c r="J93" i="225"/>
  <c r="K97" i="225"/>
  <c r="G79" i="225"/>
  <c r="M77" i="225"/>
  <c r="M79" i="225" s="1"/>
  <c r="L97" i="224"/>
  <c r="L93" i="224" s="1"/>
  <c r="L111" i="224" s="1"/>
  <c r="M94" i="225"/>
  <c r="L48" i="225"/>
  <c r="L2" i="225" s="1"/>
  <c r="L97" i="225" s="1"/>
  <c r="L93" i="225" s="1"/>
  <c r="P2" i="225"/>
  <c r="P97" i="225" s="1"/>
  <c r="P93" i="225" s="1"/>
  <c r="Q25" i="225"/>
  <c r="Q48" i="225" s="1"/>
  <c r="H48" i="225"/>
  <c r="H2" i="225" s="1"/>
  <c r="H97" i="225" s="1"/>
  <c r="H93" i="225" s="1"/>
  <c r="I48" i="225"/>
  <c r="I2" i="225" s="1"/>
  <c r="I97" i="225" s="1"/>
  <c r="L79" i="225"/>
  <c r="N71" i="225"/>
  <c r="N79" i="225" s="1"/>
  <c r="O48" i="225"/>
  <c r="R36" i="225"/>
  <c r="G93" i="225"/>
  <c r="K93" i="225"/>
  <c r="M48" i="225"/>
  <c r="R95" i="225"/>
  <c r="R71" i="224"/>
  <c r="H111" i="224"/>
  <c r="H88" i="224"/>
  <c r="K111" i="224"/>
  <c r="K88" i="224"/>
  <c r="I88" i="224"/>
  <c r="I111" i="224"/>
  <c r="M2" i="224"/>
  <c r="M97" i="224" s="1"/>
  <c r="M93" i="224" s="1"/>
  <c r="N48" i="224"/>
  <c r="N2" i="224" s="1"/>
  <c r="N97" i="224" s="1"/>
  <c r="N93" i="224" s="1"/>
  <c r="O77" i="224"/>
  <c r="O79" i="224" s="1"/>
  <c r="R94" i="224"/>
  <c r="L97" i="223"/>
  <c r="L93" i="223" s="1"/>
  <c r="L111" i="223" s="1"/>
  <c r="Q25" i="224"/>
  <c r="Q48" i="224" s="1"/>
  <c r="Q2" i="224" s="1"/>
  <c r="Q97" i="224" s="1"/>
  <c r="Q93" i="224" s="1"/>
  <c r="L79" i="224"/>
  <c r="R79" i="224" s="1"/>
  <c r="F2" i="224"/>
  <c r="O48" i="224"/>
  <c r="P48" i="224"/>
  <c r="P2" i="224" s="1"/>
  <c r="P97" i="224" s="1"/>
  <c r="P93" i="224" s="1"/>
  <c r="M79" i="224"/>
  <c r="R73" i="224"/>
  <c r="G48" i="224"/>
  <c r="G2" i="224" s="1"/>
  <c r="G97" i="224" s="1"/>
  <c r="G93" i="224" s="1"/>
  <c r="J48" i="224"/>
  <c r="J2" i="224" s="1"/>
  <c r="J97" i="224" s="1"/>
  <c r="J93" i="224" s="1"/>
  <c r="R49" i="224"/>
  <c r="Q71" i="223"/>
  <c r="Q79" i="223" s="1"/>
  <c r="O111" i="223"/>
  <c r="O88" i="223"/>
  <c r="I97" i="223"/>
  <c r="G93" i="223"/>
  <c r="I93" i="223"/>
  <c r="P2" i="223"/>
  <c r="P97" i="223" s="1"/>
  <c r="P93" i="223" s="1"/>
  <c r="M79" i="223"/>
  <c r="K79" i="223"/>
  <c r="R79" i="223" s="1"/>
  <c r="R77" i="223"/>
  <c r="M94" i="223"/>
  <c r="F97" i="223"/>
  <c r="F93" i="223" s="1"/>
  <c r="Q25" i="223"/>
  <c r="Q48" i="223" s="1"/>
  <c r="M2" i="223"/>
  <c r="M97" i="223" s="1"/>
  <c r="K2" i="223"/>
  <c r="K97" i="223" s="1"/>
  <c r="J93" i="223"/>
  <c r="H93" i="223"/>
  <c r="R25" i="223"/>
  <c r="R48" i="223" s="1"/>
  <c r="N2" i="223"/>
  <c r="N97" i="223" s="1"/>
  <c r="N93" i="223" s="1"/>
  <c r="K93" i="223"/>
  <c r="R94" i="223"/>
  <c r="N111" i="222"/>
  <c r="N88" i="222"/>
  <c r="R48" i="222"/>
  <c r="I93" i="222"/>
  <c r="R71" i="222"/>
  <c r="O77" i="222"/>
  <c r="G93" i="222"/>
  <c r="R53" i="222"/>
  <c r="Q48" i="222"/>
  <c r="Q2" i="222" s="1"/>
  <c r="Q97" i="222" s="1"/>
  <c r="Q93" i="222" s="1"/>
  <c r="J93" i="222"/>
  <c r="F48" i="222"/>
  <c r="F2" i="222" s="1"/>
  <c r="H93" i="222"/>
  <c r="R77" i="222"/>
  <c r="M94" i="222"/>
  <c r="M97" i="222" s="1"/>
  <c r="K93" i="222"/>
  <c r="M79" i="222"/>
  <c r="P2" i="222"/>
  <c r="P97" i="222" s="1"/>
  <c r="P93" i="222" s="1"/>
  <c r="R94" i="221"/>
  <c r="F97" i="221"/>
  <c r="Q25" i="221"/>
  <c r="R25" i="221"/>
  <c r="Q37" i="221"/>
  <c r="R37" i="221" s="1"/>
  <c r="J48" i="221"/>
  <c r="J2" i="221" s="1"/>
  <c r="J97" i="221" s="1"/>
  <c r="J93" i="221" s="1"/>
  <c r="P2" i="221"/>
  <c r="P97" i="221" s="1"/>
  <c r="P93" i="221" s="1"/>
  <c r="I2" i="221"/>
  <c r="I97" i="221" s="1"/>
  <c r="R49" i="221"/>
  <c r="O77" i="221"/>
  <c r="O79" i="221" s="1"/>
  <c r="I93" i="221"/>
  <c r="N48" i="221"/>
  <c r="N2" i="221" s="1"/>
  <c r="N97" i="221" s="1"/>
  <c r="G97" i="221"/>
  <c r="M2" i="221"/>
  <c r="M97" i="221" s="1"/>
  <c r="M93" i="221" s="1"/>
  <c r="R79" i="221"/>
  <c r="K2" i="221"/>
  <c r="K97" i="221" s="1"/>
  <c r="K93" i="221" s="1"/>
  <c r="G93" i="221"/>
  <c r="L2" i="221"/>
  <c r="L97" i="221" s="1"/>
  <c r="L93" i="221" s="1"/>
  <c r="L111" i="221" s="1"/>
  <c r="H48" i="221"/>
  <c r="H2" i="221" s="1"/>
  <c r="H97" i="221" s="1"/>
  <c r="H93" i="221" s="1"/>
  <c r="N93" i="221"/>
  <c r="M97" i="220"/>
  <c r="R37" i="220"/>
  <c r="P111" i="220"/>
  <c r="P88" i="220"/>
  <c r="R71" i="220"/>
  <c r="Q71" i="220"/>
  <c r="Q79" i="220" s="1"/>
  <c r="N111" i="220"/>
  <c r="N88" i="220"/>
  <c r="O2" i="220"/>
  <c r="O97" i="220" s="1"/>
  <c r="O93" i="220" s="1"/>
  <c r="I93" i="220"/>
  <c r="J48" i="220"/>
  <c r="J2" i="220" s="1"/>
  <c r="J97" i="220" s="1"/>
  <c r="F97" i="220"/>
  <c r="F93" i="220" s="1"/>
  <c r="G2" i="220"/>
  <c r="G97" i="220" s="1"/>
  <c r="J93" i="220"/>
  <c r="Q37" i="220"/>
  <c r="K93" i="220"/>
  <c r="G93" i="220"/>
  <c r="M79" i="220"/>
  <c r="O77" i="220"/>
  <c r="O79" i="220" s="1"/>
  <c r="R79" i="220" s="1"/>
  <c r="L48" i="220"/>
  <c r="L2" i="220" s="1"/>
  <c r="L97" i="220" s="1"/>
  <c r="L93" i="220" s="1"/>
  <c r="H93" i="220"/>
  <c r="M94" i="220"/>
  <c r="Q25" i="220"/>
  <c r="M93" i="219"/>
  <c r="P111" i="219"/>
  <c r="P88" i="219"/>
  <c r="J48" i="219"/>
  <c r="J2" i="219" s="1"/>
  <c r="J97" i="219" s="1"/>
  <c r="O77" i="219"/>
  <c r="O79" i="219" s="1"/>
  <c r="J93" i="219"/>
  <c r="H93" i="219"/>
  <c r="K93" i="219"/>
  <c r="M79" i="219"/>
  <c r="F48" i="219"/>
  <c r="F2" i="219" s="1"/>
  <c r="L71" i="219"/>
  <c r="L2" i="219"/>
  <c r="L97" i="219" s="1"/>
  <c r="L93" i="219" s="1"/>
  <c r="Q25" i="219"/>
  <c r="I97" i="219"/>
  <c r="I93" i="219" s="1"/>
  <c r="G97" i="219"/>
  <c r="G93" i="219" s="1"/>
  <c r="N2" i="219"/>
  <c r="N97" i="219" s="1"/>
  <c r="N93" i="219" s="1"/>
  <c r="R37" i="219"/>
  <c r="Q37" i="219"/>
  <c r="R95" i="218"/>
  <c r="R71" i="218"/>
  <c r="Q71" i="218"/>
  <c r="Q79" i="218" s="1"/>
  <c r="G111" i="218"/>
  <c r="G88" i="218"/>
  <c r="R37" i="218"/>
  <c r="L25" i="218"/>
  <c r="L48" i="218" s="1"/>
  <c r="L2" i="218" s="1"/>
  <c r="L97" i="218" s="1"/>
  <c r="L93" i="218" s="1"/>
  <c r="L111" i="218" s="1"/>
  <c r="F48" i="218"/>
  <c r="F2" i="218" s="1"/>
  <c r="Q25" i="218"/>
  <c r="Q48" i="218" s="1"/>
  <c r="Q2" i="218" s="1"/>
  <c r="Q97" i="218" s="1"/>
  <c r="Q93" i="218" s="1"/>
  <c r="L97" i="217"/>
  <c r="L93" i="217" s="1"/>
  <c r="L111" i="217" s="1"/>
  <c r="O77" i="218"/>
  <c r="O79" i="218" s="1"/>
  <c r="J2" i="218"/>
  <c r="J97" i="218" s="1"/>
  <c r="J93" i="218" s="1"/>
  <c r="J79" i="218"/>
  <c r="P93" i="218"/>
  <c r="O48" i="218"/>
  <c r="I48" i="218"/>
  <c r="I2" i="218" s="1"/>
  <c r="I97" i="218" s="1"/>
  <c r="I93" i="218" s="1"/>
  <c r="M97" i="218"/>
  <c r="M93" i="218" s="1"/>
  <c r="L79" i="218"/>
  <c r="K48" i="218"/>
  <c r="K2" i="218" s="1"/>
  <c r="K97" i="218" s="1"/>
  <c r="K93" i="218" s="1"/>
  <c r="R49" i="218"/>
  <c r="P48" i="218"/>
  <c r="P2" i="218" s="1"/>
  <c r="P97" i="218" s="1"/>
  <c r="K79" i="218"/>
  <c r="R79" i="218" s="1"/>
  <c r="N2" i="218"/>
  <c r="N97" i="218" s="1"/>
  <c r="N93" i="218" s="1"/>
  <c r="H2" i="218"/>
  <c r="H97" i="218" s="1"/>
  <c r="H93" i="218" s="1"/>
  <c r="M79" i="218"/>
  <c r="I111" i="217"/>
  <c r="I88" i="217"/>
  <c r="P111" i="217"/>
  <c r="P88" i="217"/>
  <c r="K111" i="217"/>
  <c r="K88" i="217"/>
  <c r="J88" i="217"/>
  <c r="J111" i="217"/>
  <c r="R48" i="217"/>
  <c r="M2" i="217"/>
  <c r="M97" i="217" s="1"/>
  <c r="M93" i="217" s="1"/>
  <c r="F2" i="217"/>
  <c r="G2" i="217"/>
  <c r="G97" i="217" s="1"/>
  <c r="G93" i="217" s="1"/>
  <c r="H79" i="217"/>
  <c r="F79" i="217"/>
  <c r="M71" i="217"/>
  <c r="Q71" i="217" s="1"/>
  <c r="R63" i="217"/>
  <c r="J79" i="217"/>
  <c r="M79" i="217"/>
  <c r="R90" i="217"/>
  <c r="H2" i="217"/>
  <c r="H97" i="217" s="1"/>
  <c r="H93" i="217" s="1"/>
  <c r="O77" i="217"/>
  <c r="O79" i="217" s="1"/>
  <c r="R73" i="217"/>
  <c r="Q48" i="217"/>
  <c r="N2" i="217"/>
  <c r="N97" i="217" s="1"/>
  <c r="N93" i="217" s="1"/>
  <c r="R37" i="216"/>
  <c r="P111" i="216"/>
  <c r="P88" i="216"/>
  <c r="R94" i="216"/>
  <c r="F97" i="216"/>
  <c r="F93" i="216" s="1"/>
  <c r="I48" i="216"/>
  <c r="I2" i="216" s="1"/>
  <c r="I97" i="216" s="1"/>
  <c r="K79" i="216"/>
  <c r="G97" i="216"/>
  <c r="G93" i="216" s="1"/>
  <c r="L25" i="216"/>
  <c r="L48" i="216" s="1"/>
  <c r="L2" i="216" s="1"/>
  <c r="L97" i="216" s="1"/>
  <c r="L93" i="216" s="1"/>
  <c r="Q71" i="216"/>
  <c r="Q79" i="216" s="1"/>
  <c r="K48" i="216"/>
  <c r="K2" i="216" s="1"/>
  <c r="K97" i="216" s="1"/>
  <c r="F79" i="216"/>
  <c r="K93" i="216"/>
  <c r="J48" i="216"/>
  <c r="J2" i="216" s="1"/>
  <c r="J97" i="216" s="1"/>
  <c r="J93" i="216" s="1"/>
  <c r="J79" i="216"/>
  <c r="M2" i="216"/>
  <c r="M97" i="216" s="1"/>
  <c r="M93" i="216" s="1"/>
  <c r="R71" i="216"/>
  <c r="N48" i="216"/>
  <c r="N2" i="216" s="1"/>
  <c r="N97" i="216" s="1"/>
  <c r="N93" i="216" s="1"/>
  <c r="H79" i="216"/>
  <c r="R49" i="216"/>
  <c r="M77" i="216"/>
  <c r="I93" i="216"/>
  <c r="H48" i="216"/>
  <c r="H2" i="216" s="1"/>
  <c r="H97" i="216" s="1"/>
  <c r="H93" i="216" s="1"/>
  <c r="F97" i="214"/>
  <c r="F93" i="214" s="1"/>
  <c r="M2" i="214"/>
  <c r="M97" i="214" s="1"/>
  <c r="M93" i="214" s="1"/>
  <c r="G2" i="214"/>
  <c r="G97" i="214" s="1"/>
  <c r="Q37" i="214"/>
  <c r="R37" i="214" s="1"/>
  <c r="R48" i="214" s="1"/>
  <c r="M77" i="214"/>
  <c r="M79" i="214" s="1"/>
  <c r="G93" i="214"/>
  <c r="H2" i="214"/>
  <c r="H97" i="214" s="1"/>
  <c r="H93" i="214" s="1"/>
  <c r="J79" i="214"/>
  <c r="P2" i="214"/>
  <c r="P97" i="214" s="1"/>
  <c r="P93" i="214" s="1"/>
  <c r="L97" i="212"/>
  <c r="L93" i="212" s="1"/>
  <c r="L111" i="212" s="1"/>
  <c r="R89" i="214"/>
  <c r="R94" i="214"/>
  <c r="L2" i="214"/>
  <c r="L97" i="214" s="1"/>
  <c r="L93" i="214" s="1"/>
  <c r="L111" i="214" s="1"/>
  <c r="N2" i="214"/>
  <c r="N97" i="214" s="1"/>
  <c r="N93" i="214" s="1"/>
  <c r="Q71" i="214"/>
  <c r="Q79" i="214" s="1"/>
  <c r="I2" i="214"/>
  <c r="I97" i="214" s="1"/>
  <c r="I93" i="214" s="1"/>
  <c r="G79" i="214"/>
  <c r="Q48" i="214"/>
  <c r="R73" i="214"/>
  <c r="K48" i="214"/>
  <c r="K2" i="214" s="1"/>
  <c r="K97" i="214" s="1"/>
  <c r="K93" i="214" s="1"/>
  <c r="J2" i="214"/>
  <c r="J97" i="214" s="1"/>
  <c r="J93" i="214" s="1"/>
  <c r="N111" i="213"/>
  <c r="N88" i="213"/>
  <c r="Q71" i="213"/>
  <c r="Q79" i="213" s="1"/>
  <c r="P111" i="213"/>
  <c r="P88" i="213"/>
  <c r="H79" i="213"/>
  <c r="J79" i="213"/>
  <c r="R94" i="213"/>
  <c r="H48" i="213"/>
  <c r="H2" i="213" s="1"/>
  <c r="H97" i="213" s="1"/>
  <c r="H93" i="213" s="1"/>
  <c r="F79" i="213"/>
  <c r="G93" i="213"/>
  <c r="I79" i="213"/>
  <c r="R37" i="213"/>
  <c r="L97" i="210"/>
  <c r="L93" i="210" s="1"/>
  <c r="L111" i="210" s="1"/>
  <c r="Q25" i="213"/>
  <c r="I93" i="213"/>
  <c r="M77" i="213"/>
  <c r="F97" i="213"/>
  <c r="J48" i="213"/>
  <c r="J2" i="213" s="1"/>
  <c r="J97" i="213" s="1"/>
  <c r="J93" i="213" s="1"/>
  <c r="K93" i="213"/>
  <c r="L97" i="213"/>
  <c r="L93" i="213" s="1"/>
  <c r="O77" i="213"/>
  <c r="O79" i="213" s="1"/>
  <c r="P111" i="212"/>
  <c r="P88" i="212"/>
  <c r="O77" i="212"/>
  <c r="O79" i="212" s="1"/>
  <c r="M79" i="212"/>
  <c r="G93" i="212"/>
  <c r="I2" i="212"/>
  <c r="I97" i="212" s="1"/>
  <c r="I93" i="212" s="1"/>
  <c r="H93" i="212"/>
  <c r="R71" i="212"/>
  <c r="J93" i="212"/>
  <c r="Q25" i="212"/>
  <c r="Q48" i="212" s="1"/>
  <c r="Q2" i="212" s="1"/>
  <c r="Q97" i="212" s="1"/>
  <c r="Q93" i="212" s="1"/>
  <c r="F79" i="212"/>
  <c r="K79" i="212"/>
  <c r="M2" i="212"/>
  <c r="M97" i="212" s="1"/>
  <c r="G48" i="212"/>
  <c r="G2" i="212" s="1"/>
  <c r="G97" i="212" s="1"/>
  <c r="R25" i="212"/>
  <c r="R48" i="212" s="1"/>
  <c r="N2" i="212"/>
  <c r="N97" i="212" s="1"/>
  <c r="N93" i="212" s="1"/>
  <c r="K2" i="212"/>
  <c r="K97" i="212" s="1"/>
  <c r="K93" i="212" s="1"/>
  <c r="R89" i="212"/>
  <c r="M94" i="212"/>
  <c r="R79" i="212"/>
  <c r="J2" i="212"/>
  <c r="J97" i="212" s="1"/>
  <c r="F2" i="212"/>
  <c r="R71" i="211"/>
  <c r="O77" i="211"/>
  <c r="M2" i="211"/>
  <c r="N48" i="211"/>
  <c r="N2" i="211" s="1"/>
  <c r="N97" i="211" s="1"/>
  <c r="N93" i="211" s="1"/>
  <c r="J93" i="211"/>
  <c r="O48" i="211"/>
  <c r="M79" i="211"/>
  <c r="Q37" i="211"/>
  <c r="R37" i="211" s="1"/>
  <c r="K79" i="211"/>
  <c r="P111" i="211"/>
  <c r="P88" i="211"/>
  <c r="K48" i="211"/>
  <c r="K2" i="211" s="1"/>
  <c r="K97" i="211" s="1"/>
  <c r="K93" i="211" s="1"/>
  <c r="I48" i="211"/>
  <c r="I2" i="211" s="1"/>
  <c r="I97" i="211" s="1"/>
  <c r="L48" i="211"/>
  <c r="L2" i="211" s="1"/>
  <c r="L97" i="211" s="1"/>
  <c r="L93" i="211" s="1"/>
  <c r="R25" i="211"/>
  <c r="M94" i="211"/>
  <c r="I93" i="211"/>
  <c r="H97" i="211"/>
  <c r="H93" i="211" s="1"/>
  <c r="R53" i="211"/>
  <c r="Q25" i="211"/>
  <c r="Q48" i="211" s="1"/>
  <c r="Q2" i="211" s="1"/>
  <c r="Q97" i="211" s="1"/>
  <c r="Q93" i="211" s="1"/>
  <c r="G93" i="211"/>
  <c r="F48" i="211"/>
  <c r="F2" i="211" s="1"/>
  <c r="N88" i="210"/>
  <c r="N111" i="210"/>
  <c r="R71" i="210"/>
  <c r="I48" i="210"/>
  <c r="I2" i="210" s="1"/>
  <c r="I97" i="210" s="1"/>
  <c r="P2" i="210"/>
  <c r="P97" i="210" s="1"/>
  <c r="P93" i="210" s="1"/>
  <c r="J2" i="210"/>
  <c r="J97" i="210" s="1"/>
  <c r="J93" i="210" s="1"/>
  <c r="R49" i="210"/>
  <c r="L79" i="210"/>
  <c r="K2" i="210"/>
  <c r="K97" i="210" s="1"/>
  <c r="K93" i="210" s="1"/>
  <c r="O77" i="210"/>
  <c r="O79" i="210" s="1"/>
  <c r="L97" i="209"/>
  <c r="L93" i="209" s="1"/>
  <c r="G93" i="210"/>
  <c r="R94" i="210"/>
  <c r="Q25" i="210"/>
  <c r="Q48" i="210" s="1"/>
  <c r="Q2" i="210" s="1"/>
  <c r="Q97" i="210" s="1"/>
  <c r="Q93" i="210" s="1"/>
  <c r="R77" i="210"/>
  <c r="M79" i="210"/>
  <c r="R79" i="210" s="1"/>
  <c r="F97" i="210"/>
  <c r="F93" i="210" s="1"/>
  <c r="R25" i="210"/>
  <c r="R48" i="210" s="1"/>
  <c r="G48" i="210"/>
  <c r="G2" i="210" s="1"/>
  <c r="G97" i="210" s="1"/>
  <c r="M2" i="210"/>
  <c r="M97" i="210" s="1"/>
  <c r="M93" i="210" s="1"/>
  <c r="I93" i="210"/>
  <c r="H97" i="210"/>
  <c r="H93" i="210" s="1"/>
  <c r="Q25" i="209"/>
  <c r="Q48" i="209" s="1"/>
  <c r="Q2" i="209" s="1"/>
  <c r="Q97" i="209" s="1"/>
  <c r="Q93" i="209" s="1"/>
  <c r="J2" i="209"/>
  <c r="J97" i="209" s="1"/>
  <c r="K79" i="209"/>
  <c r="I48" i="209"/>
  <c r="I2" i="209" s="1"/>
  <c r="I97" i="209" s="1"/>
  <c r="R49" i="209"/>
  <c r="I79" i="209"/>
  <c r="R94" i="209"/>
  <c r="F48" i="209"/>
  <c r="F2" i="209" s="1"/>
  <c r="N48" i="209"/>
  <c r="N2" i="209" s="1"/>
  <c r="N97" i="209" s="1"/>
  <c r="N93" i="209" s="1"/>
  <c r="P111" i="209"/>
  <c r="P88" i="209"/>
  <c r="J93" i="209"/>
  <c r="G97" i="209"/>
  <c r="G93" i="209" s="1"/>
  <c r="M97" i="209"/>
  <c r="R71" i="209"/>
  <c r="R77" i="209"/>
  <c r="K97" i="209"/>
  <c r="K93" i="209" s="1"/>
  <c r="O48" i="209"/>
  <c r="O2" i="209" s="1"/>
  <c r="O97" i="209" s="1"/>
  <c r="O93" i="209" s="1"/>
  <c r="M94" i="209"/>
  <c r="I93" i="209"/>
  <c r="F79" i="209"/>
  <c r="R79" i="209" s="1"/>
  <c r="M79" i="209"/>
  <c r="H48" i="209"/>
  <c r="H2" i="209" s="1"/>
  <c r="H97" i="209" s="1"/>
  <c r="H93" i="209" s="1"/>
  <c r="R73" i="209"/>
  <c r="Q71" i="208"/>
  <c r="Q79" i="208" s="1"/>
  <c r="P111" i="208"/>
  <c r="P88" i="208"/>
  <c r="N111" i="208"/>
  <c r="N88" i="208"/>
  <c r="F97" i="208"/>
  <c r="F93" i="208" s="1"/>
  <c r="O111" i="208"/>
  <c r="O88" i="208"/>
  <c r="Q37" i="208"/>
  <c r="Q48" i="208" s="1"/>
  <c r="Q2" i="208" s="1"/>
  <c r="Q97" i="208" s="1"/>
  <c r="Q93" i="208" s="1"/>
  <c r="R77" i="208"/>
  <c r="F79" i="208"/>
  <c r="G79" i="208"/>
  <c r="L93" i="208"/>
  <c r="I93" i="208"/>
  <c r="G2" i="208"/>
  <c r="G97" i="208" s="1"/>
  <c r="G93" i="208" s="1"/>
  <c r="R25" i="208"/>
  <c r="R52" i="208"/>
  <c r="H93" i="208"/>
  <c r="R71" i="208"/>
  <c r="M79" i="208"/>
  <c r="J93" i="208"/>
  <c r="M94" i="208"/>
  <c r="H79" i="208"/>
  <c r="K97" i="208"/>
  <c r="K93" i="208" s="1"/>
  <c r="L79" i="208"/>
  <c r="K79" i="208"/>
  <c r="R79" i="208"/>
  <c r="R71" i="207"/>
  <c r="R37" i="207"/>
  <c r="K48" i="207"/>
  <c r="K2" i="207" s="1"/>
  <c r="K97" i="207" s="1"/>
  <c r="O93" i="207"/>
  <c r="F79" i="207"/>
  <c r="H48" i="207"/>
  <c r="H2" i="207" s="1"/>
  <c r="H97" i="207" s="1"/>
  <c r="H93" i="207" s="1"/>
  <c r="N48" i="207"/>
  <c r="N2" i="207" s="1"/>
  <c r="N97" i="207" s="1"/>
  <c r="G93" i="207"/>
  <c r="F48" i="207"/>
  <c r="F2" i="207" s="1"/>
  <c r="R77" i="207"/>
  <c r="P93" i="207"/>
  <c r="O48" i="207"/>
  <c r="O2" i="207" s="1"/>
  <c r="O97" i="207" s="1"/>
  <c r="K79" i="207"/>
  <c r="R79" i="207" s="1"/>
  <c r="R73" i="207"/>
  <c r="L97" i="206"/>
  <c r="L93" i="206" s="1"/>
  <c r="J97" i="207"/>
  <c r="J93" i="207" s="1"/>
  <c r="I93" i="207"/>
  <c r="O77" i="207"/>
  <c r="O79" i="207" s="1"/>
  <c r="R25" i="207"/>
  <c r="R48" i="207" s="1"/>
  <c r="M97" i="207"/>
  <c r="M93" i="207" s="1"/>
  <c r="Q25" i="207"/>
  <c r="Q48" i="207" s="1"/>
  <c r="Q2" i="207" s="1"/>
  <c r="Q97" i="207" s="1"/>
  <c r="Q93" i="207" s="1"/>
  <c r="K93" i="207"/>
  <c r="N93" i="207"/>
  <c r="L48" i="207"/>
  <c r="L2" i="207" s="1"/>
  <c r="L97" i="207" s="1"/>
  <c r="L93" i="207" s="1"/>
  <c r="P111" i="206"/>
  <c r="P88" i="206"/>
  <c r="J93" i="206"/>
  <c r="Q25" i="206"/>
  <c r="Q48" i="206" s="1"/>
  <c r="Q2" i="206" s="1"/>
  <c r="Q97" i="206" s="1"/>
  <c r="Q93" i="206" s="1"/>
  <c r="R94" i="206"/>
  <c r="F2" i="206"/>
  <c r="N2" i="206"/>
  <c r="N97" i="206" s="1"/>
  <c r="N93" i="206" s="1"/>
  <c r="J97" i="206"/>
  <c r="R25" i="206"/>
  <c r="R48" i="206" s="1"/>
  <c r="K79" i="206"/>
  <c r="R79" i="206" s="1"/>
  <c r="G2" i="206"/>
  <c r="G97" i="206" s="1"/>
  <c r="G93" i="206" s="1"/>
  <c r="I93" i="206"/>
  <c r="R49" i="206"/>
  <c r="M2" i="206"/>
  <c r="M97" i="206" s="1"/>
  <c r="M93" i="206" s="1"/>
  <c r="I2" i="206"/>
  <c r="I97" i="206" s="1"/>
  <c r="O77" i="206"/>
  <c r="O79" i="206" s="1"/>
  <c r="R89" i="206"/>
  <c r="H93" i="206"/>
  <c r="K2" i="206"/>
  <c r="K97" i="206" s="1"/>
  <c r="K93" i="206" s="1"/>
  <c r="R95" i="206"/>
  <c r="P111" i="205"/>
  <c r="P88" i="205"/>
  <c r="N111" i="205"/>
  <c r="N88" i="205"/>
  <c r="R94" i="205"/>
  <c r="K2" i="205"/>
  <c r="K97" i="205" s="1"/>
  <c r="K93" i="205" s="1"/>
  <c r="H79" i="205"/>
  <c r="I79" i="205"/>
  <c r="R79" i="205" s="1"/>
  <c r="G48" i="205"/>
  <c r="G2" i="205" s="1"/>
  <c r="G97" i="205" s="1"/>
  <c r="G93" i="205" s="1"/>
  <c r="M79" i="205"/>
  <c r="F2" i="205"/>
  <c r="R71" i="205"/>
  <c r="M97" i="205"/>
  <c r="L97" i="204"/>
  <c r="L93" i="204" s="1"/>
  <c r="R77" i="205"/>
  <c r="G79" i="205"/>
  <c r="O2" i="205"/>
  <c r="O97" i="205" s="1"/>
  <c r="O93" i="205" s="1"/>
  <c r="Q25" i="205"/>
  <c r="Q48" i="205" s="1"/>
  <c r="Q2" i="205" s="1"/>
  <c r="Q97" i="205" s="1"/>
  <c r="Q93" i="205" s="1"/>
  <c r="L48" i="205"/>
  <c r="L2" i="205" s="1"/>
  <c r="L97" i="205" s="1"/>
  <c r="L93" i="205" s="1"/>
  <c r="I2" i="205"/>
  <c r="I97" i="205" s="1"/>
  <c r="I93" i="205" s="1"/>
  <c r="K79" i="205"/>
  <c r="M94" i="205"/>
  <c r="H97" i="205"/>
  <c r="H93" i="205" s="1"/>
  <c r="O77" i="205"/>
  <c r="O79" i="205" s="1"/>
  <c r="J2" i="205"/>
  <c r="J97" i="205" s="1"/>
  <c r="J93" i="205" s="1"/>
  <c r="R95" i="204"/>
  <c r="R94" i="204"/>
  <c r="N93" i="204"/>
  <c r="K2" i="204"/>
  <c r="K97" i="204" s="1"/>
  <c r="Q37" i="204"/>
  <c r="R37" i="204" s="1"/>
  <c r="R77" i="204"/>
  <c r="H97" i="204"/>
  <c r="H93" i="204" s="1"/>
  <c r="M2" i="204"/>
  <c r="M97" i="204" s="1"/>
  <c r="M93" i="204" s="1"/>
  <c r="G2" i="204"/>
  <c r="G97" i="204" s="1"/>
  <c r="P2" i="204"/>
  <c r="P97" i="204" s="1"/>
  <c r="F48" i="204"/>
  <c r="F2" i="204" s="1"/>
  <c r="J48" i="204"/>
  <c r="J2" i="204" s="1"/>
  <c r="J97" i="204" s="1"/>
  <c r="J93" i="204"/>
  <c r="P93" i="204"/>
  <c r="R71" i="204"/>
  <c r="K93" i="204"/>
  <c r="Q25" i="204"/>
  <c r="R25" i="204" s="1"/>
  <c r="R48" i="204" s="1"/>
  <c r="L97" i="203"/>
  <c r="L93" i="203" s="1"/>
  <c r="L111" i="203" s="1"/>
  <c r="G93" i="204"/>
  <c r="F79" i="204"/>
  <c r="R79" i="204" s="1"/>
  <c r="O48" i="204"/>
  <c r="O2" i="204" s="1"/>
  <c r="O97" i="204" s="1"/>
  <c r="O93" i="204" s="1"/>
  <c r="I48" i="204"/>
  <c r="I2" i="204" s="1"/>
  <c r="I97" i="204" s="1"/>
  <c r="I93" i="204" s="1"/>
  <c r="R49" i="204"/>
  <c r="J79" i="203"/>
  <c r="R79" i="203" s="1"/>
  <c r="Q95" i="203"/>
  <c r="J2" i="203"/>
  <c r="J97" i="203" s="1"/>
  <c r="J93" i="203" s="1"/>
  <c r="K93" i="203"/>
  <c r="K2" i="203"/>
  <c r="K97" i="203" s="1"/>
  <c r="I79" i="203"/>
  <c r="R75" i="203"/>
  <c r="H2" i="203"/>
  <c r="H97" i="203" s="1"/>
  <c r="H93" i="203" s="1"/>
  <c r="F97" i="203"/>
  <c r="F93" i="203" s="1"/>
  <c r="I2" i="203"/>
  <c r="I97" i="203" s="1"/>
  <c r="I93" i="203" s="1"/>
  <c r="P93" i="203"/>
  <c r="L79" i="203"/>
  <c r="Q37" i="203"/>
  <c r="R37" i="203" s="1"/>
  <c r="Q71" i="203"/>
  <c r="Q79" i="203" s="1"/>
  <c r="Q25" i="203"/>
  <c r="Q48" i="203" s="1"/>
  <c r="Q2" i="203" s="1"/>
  <c r="Q97" i="203" s="1"/>
  <c r="G93" i="203"/>
  <c r="M2" i="203"/>
  <c r="M97" i="203" s="1"/>
  <c r="M93" i="203" s="1"/>
  <c r="O77" i="203"/>
  <c r="O79" i="203" s="1"/>
  <c r="N2" i="203"/>
  <c r="N97" i="203" s="1"/>
  <c r="N93" i="203" s="1"/>
  <c r="R90" i="203"/>
  <c r="P88" i="202"/>
  <c r="P111" i="202"/>
  <c r="N88" i="202"/>
  <c r="N111" i="202"/>
  <c r="H93" i="202"/>
  <c r="M71" i="202"/>
  <c r="Q71" i="202" s="1"/>
  <c r="Q79" i="202" s="1"/>
  <c r="F48" i="202"/>
  <c r="F2" i="202" s="1"/>
  <c r="Q25" i="202"/>
  <c r="Q48" i="202" s="1"/>
  <c r="I79" i="202"/>
  <c r="M77" i="202"/>
  <c r="M79" i="202" s="1"/>
  <c r="K48" i="202"/>
  <c r="K2" i="202" s="1"/>
  <c r="K97" i="202" s="1"/>
  <c r="K93" i="202" s="1"/>
  <c r="K79" i="202"/>
  <c r="R94" i="202"/>
  <c r="R90" i="202"/>
  <c r="I2" i="202"/>
  <c r="I97" i="202" s="1"/>
  <c r="I93" i="202" s="1"/>
  <c r="L93" i="202"/>
  <c r="L97" i="201"/>
  <c r="L93" i="201" s="1"/>
  <c r="L111" i="201" s="1"/>
  <c r="J2" i="202"/>
  <c r="J97" i="202" s="1"/>
  <c r="J93" i="202" s="1"/>
  <c r="G2" i="202"/>
  <c r="G97" i="202" s="1"/>
  <c r="G93" i="202" s="1"/>
  <c r="P111" i="201"/>
  <c r="P88" i="201"/>
  <c r="Q71" i="201"/>
  <c r="Q79" i="201" s="1"/>
  <c r="M77" i="201"/>
  <c r="R89" i="201"/>
  <c r="R66" i="201"/>
  <c r="N79" i="201"/>
  <c r="Q25" i="201"/>
  <c r="Q48" i="201" s="1"/>
  <c r="Q2" i="201" s="1"/>
  <c r="Q97" i="201" s="1"/>
  <c r="Q93" i="201" s="1"/>
  <c r="R73" i="201"/>
  <c r="H79" i="201"/>
  <c r="H2" i="201"/>
  <c r="H97" i="201" s="1"/>
  <c r="H93" i="201" s="1"/>
  <c r="F79" i="201"/>
  <c r="R25" i="201"/>
  <c r="R48" i="201" s="1"/>
  <c r="I93" i="201"/>
  <c r="L97" i="197"/>
  <c r="L93" i="197" s="1"/>
  <c r="F97" i="201"/>
  <c r="F93" i="201" s="1"/>
  <c r="K79" i="201"/>
  <c r="N2" i="201"/>
  <c r="N97" i="201" s="1"/>
  <c r="N93" i="201" s="1"/>
  <c r="J48" i="201"/>
  <c r="J2" i="201" s="1"/>
  <c r="J97" i="201" s="1"/>
  <c r="J93" i="201" s="1"/>
  <c r="K48" i="201"/>
  <c r="K2" i="201" s="1"/>
  <c r="K97" i="201" s="1"/>
  <c r="K93" i="201" s="1"/>
  <c r="M48" i="201"/>
  <c r="M2" i="201" s="1"/>
  <c r="M97" i="201" s="1"/>
  <c r="M93" i="201" s="1"/>
  <c r="G93" i="201"/>
  <c r="N88" i="200"/>
  <c r="N111" i="200"/>
  <c r="L48" i="200"/>
  <c r="L2" i="200" s="1"/>
  <c r="L97" i="200" s="1"/>
  <c r="L93" i="200" s="1"/>
  <c r="P88" i="200"/>
  <c r="P111" i="200"/>
  <c r="M79" i="200"/>
  <c r="O77" i="200"/>
  <c r="O79" i="200" s="1"/>
  <c r="R77" i="200"/>
  <c r="F48" i="200"/>
  <c r="F2" i="200" s="1"/>
  <c r="R71" i="200"/>
  <c r="R74" i="200"/>
  <c r="G48" i="200"/>
  <c r="G2" i="200" s="1"/>
  <c r="G97" i="200" s="1"/>
  <c r="G93" i="200" s="1"/>
  <c r="Q37" i="200"/>
  <c r="R37" i="200" s="1"/>
  <c r="I93" i="200"/>
  <c r="M94" i="200"/>
  <c r="R15" i="200"/>
  <c r="M48" i="200"/>
  <c r="M2" i="200" s="1"/>
  <c r="K48" i="200"/>
  <c r="K2" i="200" s="1"/>
  <c r="K97" i="200" s="1"/>
  <c r="H79" i="200"/>
  <c r="R79" i="200" s="1"/>
  <c r="K93" i="200"/>
  <c r="R49" i="200"/>
  <c r="Q25" i="200"/>
  <c r="J2" i="200"/>
  <c r="J97" i="200" s="1"/>
  <c r="J93" i="200" s="1"/>
  <c r="R25" i="200"/>
  <c r="R89" i="200"/>
  <c r="F79" i="200"/>
  <c r="H48" i="200"/>
  <c r="H2" i="200" s="1"/>
  <c r="H97" i="200" s="1"/>
  <c r="H93" i="200" s="1"/>
  <c r="O48" i="200"/>
  <c r="R90" i="200"/>
  <c r="R37" i="199"/>
  <c r="N111" i="199"/>
  <c r="N88" i="199"/>
  <c r="R71" i="199"/>
  <c r="M2" i="199"/>
  <c r="M97" i="199" s="1"/>
  <c r="M93" i="199" s="1"/>
  <c r="R52" i="199"/>
  <c r="K79" i="199"/>
  <c r="R79" i="199" s="1"/>
  <c r="R94" i="199"/>
  <c r="O77" i="199"/>
  <c r="O79" i="199" s="1"/>
  <c r="Q25" i="199"/>
  <c r="Q48" i="199" s="1"/>
  <c r="Q2" i="199" s="1"/>
  <c r="Q97" i="199" s="1"/>
  <c r="Q93" i="199" s="1"/>
  <c r="R73" i="199"/>
  <c r="R77" i="199"/>
  <c r="H93" i="199"/>
  <c r="M79" i="199"/>
  <c r="L48" i="199"/>
  <c r="L2" i="199" s="1"/>
  <c r="L97" i="199" s="1"/>
  <c r="L93" i="199" s="1"/>
  <c r="R25" i="199"/>
  <c r="R48" i="199" s="1"/>
  <c r="K2" i="199"/>
  <c r="K97" i="199" s="1"/>
  <c r="K93" i="199" s="1"/>
  <c r="P48" i="199"/>
  <c r="P2" i="199" s="1"/>
  <c r="P97" i="199" s="1"/>
  <c r="P93" i="199" s="1"/>
  <c r="F48" i="199"/>
  <c r="F2" i="199" s="1"/>
  <c r="O48" i="199"/>
  <c r="O2" i="199" s="1"/>
  <c r="O97" i="199" s="1"/>
  <c r="O93" i="199" s="1"/>
  <c r="L79" i="199"/>
  <c r="G48" i="199"/>
  <c r="G2" i="199" s="1"/>
  <c r="G97" i="199" s="1"/>
  <c r="G93" i="199" s="1"/>
  <c r="J48" i="199"/>
  <c r="J2" i="199" s="1"/>
  <c r="J97" i="199" s="1"/>
  <c r="J93" i="199" s="1"/>
  <c r="R89" i="199"/>
  <c r="I48" i="199"/>
  <c r="I2" i="199" s="1"/>
  <c r="I97" i="199" s="1"/>
  <c r="I93" i="199" s="1"/>
  <c r="R37" i="198"/>
  <c r="M79" i="198"/>
  <c r="O77" i="198"/>
  <c r="O79" i="198" s="1"/>
  <c r="Q71" i="198"/>
  <c r="Q79" i="198" s="1"/>
  <c r="P111" i="198"/>
  <c r="P88" i="198"/>
  <c r="R65" i="198"/>
  <c r="O2" i="198"/>
  <c r="O97" i="198" s="1"/>
  <c r="O93" i="198" s="1"/>
  <c r="R77" i="198"/>
  <c r="K48" i="198"/>
  <c r="K2" i="198" s="1"/>
  <c r="K97" i="198" s="1"/>
  <c r="K93" i="198" s="1"/>
  <c r="R25" i="198"/>
  <c r="R48" i="198" s="1"/>
  <c r="M48" i="198"/>
  <c r="M2" i="198" s="1"/>
  <c r="N48" i="198"/>
  <c r="N2" i="198" s="1"/>
  <c r="N97" i="198" s="1"/>
  <c r="N93" i="198" s="1"/>
  <c r="F48" i="198"/>
  <c r="F2" i="198" s="1"/>
  <c r="M94" i="198"/>
  <c r="I93" i="198"/>
  <c r="F79" i="198"/>
  <c r="R79" i="198" s="1"/>
  <c r="G93" i="198"/>
  <c r="L2" i="198"/>
  <c r="L97" i="198" s="1"/>
  <c r="L93" i="198" s="1"/>
  <c r="Q25" i="198"/>
  <c r="Q48" i="198" s="1"/>
  <c r="H48" i="198"/>
  <c r="H2" i="198" s="1"/>
  <c r="H97" i="198" s="1"/>
  <c r="H93" i="198" s="1"/>
  <c r="J48" i="198"/>
  <c r="J2" i="198" s="1"/>
  <c r="J97" i="198" s="1"/>
  <c r="J93" i="198" s="1"/>
  <c r="F97" i="197"/>
  <c r="F93" i="197" s="1"/>
  <c r="N93" i="197"/>
  <c r="R95" i="197"/>
  <c r="G93" i="197"/>
  <c r="H93" i="197"/>
  <c r="F79" i="197"/>
  <c r="R79" i="197" s="1"/>
  <c r="M77" i="197"/>
  <c r="M79" i="197" s="1"/>
  <c r="M2" i="197"/>
  <c r="H79" i="197"/>
  <c r="Q37" i="197"/>
  <c r="Q48" i="197" s="1"/>
  <c r="Q2" i="197" s="1"/>
  <c r="Q97" i="197" s="1"/>
  <c r="Q93" i="197" s="1"/>
  <c r="R73" i="197"/>
  <c r="I2" i="197"/>
  <c r="I97" i="197" s="1"/>
  <c r="I93" i="197" s="1"/>
  <c r="R71" i="197"/>
  <c r="K93" i="197"/>
  <c r="R25" i="197"/>
  <c r="G48" i="197"/>
  <c r="G2" i="197" s="1"/>
  <c r="G97" i="197" s="1"/>
  <c r="O77" i="197"/>
  <c r="O79" i="197" s="1"/>
  <c r="P93" i="197"/>
  <c r="M94" i="197"/>
  <c r="R94" i="197" s="1"/>
  <c r="J2" i="197"/>
  <c r="J97" i="197" s="1"/>
  <c r="J93" i="197" s="1"/>
  <c r="P111" i="196"/>
  <c r="P88" i="196"/>
  <c r="O48" i="196"/>
  <c r="L97" i="195"/>
  <c r="L93" i="195" s="1"/>
  <c r="L111" i="195" s="1"/>
  <c r="L48" i="196"/>
  <c r="L2" i="196" s="1"/>
  <c r="L97" i="196" s="1"/>
  <c r="L93" i="196" s="1"/>
  <c r="R25" i="196"/>
  <c r="R48" i="196" s="1"/>
  <c r="N48" i="196"/>
  <c r="N2" i="196" s="1"/>
  <c r="N97" i="196" s="1"/>
  <c r="N93" i="196" s="1"/>
  <c r="J93" i="196"/>
  <c r="M2" i="196"/>
  <c r="M97" i="196" s="1"/>
  <c r="F79" i="196"/>
  <c r="R71" i="196"/>
  <c r="Q25" i="196"/>
  <c r="Q48" i="196" s="1"/>
  <c r="Q2" i="196" s="1"/>
  <c r="Q97" i="196" s="1"/>
  <c r="Q93" i="196" s="1"/>
  <c r="K2" i="196"/>
  <c r="K97" i="196" s="1"/>
  <c r="K93" i="196" s="1"/>
  <c r="M94" i="196"/>
  <c r="I93" i="196"/>
  <c r="M77" i="196"/>
  <c r="R75" i="196"/>
  <c r="G93" i="196"/>
  <c r="R49" i="196"/>
  <c r="F2" i="196"/>
  <c r="H93" i="196"/>
  <c r="R89" i="196"/>
  <c r="R94" i="195"/>
  <c r="R89" i="195"/>
  <c r="P93" i="195"/>
  <c r="R37" i="195"/>
  <c r="Q25" i="195"/>
  <c r="Q48" i="195" s="1"/>
  <c r="Q2" i="195" s="1"/>
  <c r="Q97" i="195" s="1"/>
  <c r="Q93" i="195" s="1"/>
  <c r="J79" i="195"/>
  <c r="F79" i="195"/>
  <c r="R79" i="195" s="1"/>
  <c r="M97" i="195"/>
  <c r="M93" i="195" s="1"/>
  <c r="F2" i="195"/>
  <c r="R25" i="195"/>
  <c r="L97" i="192"/>
  <c r="L93" i="192" s="1"/>
  <c r="L111" i="192" s="1"/>
  <c r="H93" i="195"/>
  <c r="J93" i="195"/>
  <c r="N93" i="195"/>
  <c r="G48" i="195"/>
  <c r="G2" i="195" s="1"/>
  <c r="G97" i="195" s="1"/>
  <c r="G93" i="195" s="1"/>
  <c r="O77" i="195"/>
  <c r="O79" i="195" s="1"/>
  <c r="I93" i="195"/>
  <c r="K93" i="195"/>
  <c r="P111" i="194"/>
  <c r="P88" i="194"/>
  <c r="N111" i="194"/>
  <c r="N88" i="194"/>
  <c r="M2" i="194"/>
  <c r="M97" i="194" s="1"/>
  <c r="M79" i="194"/>
  <c r="O111" i="194"/>
  <c r="O88" i="194"/>
  <c r="G2" i="194"/>
  <c r="G97" i="194" s="1"/>
  <c r="J93" i="194"/>
  <c r="L93" i="194"/>
  <c r="F2" i="194"/>
  <c r="L97" i="193"/>
  <c r="L93" i="193" s="1"/>
  <c r="Q37" i="194"/>
  <c r="R37" i="194" s="1"/>
  <c r="Q25" i="194"/>
  <c r="I93" i="194"/>
  <c r="H2" i="194"/>
  <c r="H97" i="194" s="1"/>
  <c r="H93" i="194" s="1"/>
  <c r="H79" i="194"/>
  <c r="J2" i="194"/>
  <c r="J97" i="194" s="1"/>
  <c r="G93" i="194"/>
  <c r="M97" i="193"/>
  <c r="M93" i="193" s="1"/>
  <c r="R77" i="194"/>
  <c r="R25" i="194"/>
  <c r="R71" i="194"/>
  <c r="F79" i="194"/>
  <c r="R79" i="194" s="1"/>
  <c r="H93" i="193"/>
  <c r="H88" i="193" s="1"/>
  <c r="K2" i="194"/>
  <c r="K97" i="194" s="1"/>
  <c r="K93" i="194" s="1"/>
  <c r="M94" i="194"/>
  <c r="K111" i="193"/>
  <c r="K88" i="193"/>
  <c r="R95" i="193"/>
  <c r="H111" i="193"/>
  <c r="O48" i="193"/>
  <c r="Q25" i="193"/>
  <c r="Q48" i="193" s="1"/>
  <c r="Q2" i="193" s="1"/>
  <c r="Q97" i="193" s="1"/>
  <c r="Q93" i="193" s="1"/>
  <c r="R25" i="193"/>
  <c r="O77" i="193"/>
  <c r="O79" i="193" s="1"/>
  <c r="N93" i="193"/>
  <c r="J2" i="193"/>
  <c r="J97" i="193" s="1"/>
  <c r="J93" i="193" s="1"/>
  <c r="R71" i="193"/>
  <c r="P2" i="193"/>
  <c r="P97" i="193" s="1"/>
  <c r="R12" i="193"/>
  <c r="M79" i="193"/>
  <c r="R79" i="193" s="1"/>
  <c r="Q71" i="193"/>
  <c r="Q79" i="193" s="1"/>
  <c r="R37" i="193"/>
  <c r="F48" i="193"/>
  <c r="F2" i="193" s="1"/>
  <c r="R74" i="193"/>
  <c r="R91" i="193"/>
  <c r="I2" i="193"/>
  <c r="I97" i="193" s="1"/>
  <c r="I93" i="193" s="1"/>
  <c r="G2" i="193"/>
  <c r="G97" i="193" s="1"/>
  <c r="G93" i="193" s="1"/>
  <c r="R94" i="193"/>
  <c r="P93" i="193"/>
  <c r="K111" i="192"/>
  <c r="K88" i="192"/>
  <c r="R37" i="192"/>
  <c r="M71" i="192"/>
  <c r="Q71" i="192" s="1"/>
  <c r="Q79" i="192" s="1"/>
  <c r="F79" i="192"/>
  <c r="O2" i="192"/>
  <c r="O97" i="192" s="1"/>
  <c r="O93" i="192" s="1"/>
  <c r="R74" i="192"/>
  <c r="I48" i="192"/>
  <c r="I2" i="192" s="1"/>
  <c r="I97" i="192" s="1"/>
  <c r="I93" i="192" s="1"/>
  <c r="R89" i="192"/>
  <c r="H48" i="192"/>
  <c r="H2" i="192" s="1"/>
  <c r="H97" i="192" s="1"/>
  <c r="H93" i="192" s="1"/>
  <c r="R49" i="192"/>
  <c r="N48" i="192"/>
  <c r="N2" i="192" s="1"/>
  <c r="N97" i="192" s="1"/>
  <c r="N93" i="192" s="1"/>
  <c r="R25" i="192"/>
  <c r="R48" i="192" s="1"/>
  <c r="J48" i="192"/>
  <c r="J2" i="192" s="1"/>
  <c r="J97" i="192" s="1"/>
  <c r="J93" i="192" s="1"/>
  <c r="F2" i="192"/>
  <c r="O77" i="192"/>
  <c r="O79" i="192" s="1"/>
  <c r="R15" i="192"/>
  <c r="G2" i="192"/>
  <c r="G97" i="192" s="1"/>
  <c r="G93" i="192" s="1"/>
  <c r="P2" i="192"/>
  <c r="P97" i="192" s="1"/>
  <c r="P93" i="192" s="1"/>
  <c r="R77" i="192"/>
  <c r="Q25" i="192"/>
  <c r="Q48" i="192" s="1"/>
  <c r="N2" i="191"/>
  <c r="N97" i="191" s="1"/>
  <c r="N93" i="191" s="1"/>
  <c r="M71" i="191"/>
  <c r="Q71" i="191" s="1"/>
  <c r="J2" i="191"/>
  <c r="J97" i="191" s="1"/>
  <c r="F2" i="191"/>
  <c r="R49" i="191"/>
  <c r="G93" i="191"/>
  <c r="N71" i="191"/>
  <c r="N79" i="191" s="1"/>
  <c r="G2" i="191"/>
  <c r="G97" i="191" s="1"/>
  <c r="G79" i="191"/>
  <c r="O48" i="191"/>
  <c r="O2" i="191" s="1"/>
  <c r="O97" i="191" s="1"/>
  <c r="O93" i="191" s="1"/>
  <c r="R77" i="191"/>
  <c r="R89" i="191"/>
  <c r="H79" i="191"/>
  <c r="P48" i="191"/>
  <c r="P2" i="191" s="1"/>
  <c r="P97" i="191" s="1"/>
  <c r="P93" i="191" s="1"/>
  <c r="J93" i="191"/>
  <c r="H2" i="191"/>
  <c r="H97" i="191" s="1"/>
  <c r="H93" i="191" s="1"/>
  <c r="R37" i="191"/>
  <c r="Q25" i="191"/>
  <c r="Q48" i="191" s="1"/>
  <c r="L93" i="191"/>
  <c r="L111" i="191" s="1"/>
  <c r="K93" i="191"/>
  <c r="M2" i="191"/>
  <c r="M79" i="191"/>
  <c r="I79" i="191"/>
  <c r="M94" i="191"/>
  <c r="F79" i="191"/>
  <c r="R73" i="191"/>
  <c r="I48" i="191"/>
  <c r="I2" i="191" s="1"/>
  <c r="I97" i="191" s="1"/>
  <c r="I93" i="191" s="1"/>
  <c r="O111" i="190"/>
  <c r="O88" i="190"/>
  <c r="Q48" i="190"/>
  <c r="J93" i="190"/>
  <c r="L97" i="189"/>
  <c r="L93" i="189" s="1"/>
  <c r="P88" i="190"/>
  <c r="P111" i="190"/>
  <c r="R89" i="190"/>
  <c r="F79" i="190"/>
  <c r="R25" i="190"/>
  <c r="K93" i="190"/>
  <c r="N71" i="190"/>
  <c r="N79" i="190" s="1"/>
  <c r="I2" i="190"/>
  <c r="I97" i="190" s="1"/>
  <c r="I93" i="190" s="1"/>
  <c r="F2" i="190"/>
  <c r="L71" i="190"/>
  <c r="L79" i="190" s="1"/>
  <c r="H93" i="190"/>
  <c r="R49" i="190"/>
  <c r="L2" i="190"/>
  <c r="L97" i="190" s="1"/>
  <c r="L93" i="190" s="1"/>
  <c r="M94" i="190"/>
  <c r="G2" i="190"/>
  <c r="G97" i="190" s="1"/>
  <c r="G93" i="190" s="1"/>
  <c r="M79" i="190"/>
  <c r="Q37" i="190"/>
  <c r="R37" i="190" s="1"/>
  <c r="P88" i="189"/>
  <c r="P111" i="189"/>
  <c r="G93" i="189"/>
  <c r="R71" i="189"/>
  <c r="M79" i="189"/>
  <c r="F2" i="189"/>
  <c r="R95" i="189"/>
  <c r="M94" i="189"/>
  <c r="K93" i="189"/>
  <c r="O2" i="189"/>
  <c r="O97" i="189" s="1"/>
  <c r="O93" i="189" s="1"/>
  <c r="K79" i="189"/>
  <c r="N48" i="189"/>
  <c r="N2" i="189" s="1"/>
  <c r="N97" i="189" s="1"/>
  <c r="N93" i="189" s="1"/>
  <c r="O77" i="189"/>
  <c r="O79" i="189" s="1"/>
  <c r="I93" i="189"/>
  <c r="I79" i="189"/>
  <c r="Q25" i="189"/>
  <c r="Q48" i="189" s="1"/>
  <c r="Q2" i="189" s="1"/>
  <c r="Q97" i="189" s="1"/>
  <c r="Q93" i="189" s="1"/>
  <c r="I48" i="189"/>
  <c r="I2" i="189" s="1"/>
  <c r="I97" i="189" s="1"/>
  <c r="H48" i="189"/>
  <c r="H2" i="189" s="1"/>
  <c r="H97" i="189" s="1"/>
  <c r="H93" i="189" s="1"/>
  <c r="J48" i="189"/>
  <c r="J2" i="189" s="1"/>
  <c r="J97" i="189" s="1"/>
  <c r="J93" i="189" s="1"/>
  <c r="M2" i="189"/>
  <c r="M97" i="189" s="1"/>
  <c r="G79" i="189"/>
  <c r="R79" i="189" s="1"/>
  <c r="G2" i="189"/>
  <c r="G97" i="189" s="1"/>
  <c r="R89" i="189"/>
  <c r="Q37" i="188"/>
  <c r="R37" i="188" s="1"/>
  <c r="R71" i="188"/>
  <c r="G93" i="188"/>
  <c r="L97" i="187"/>
  <c r="L93" i="187" s="1"/>
  <c r="L111" i="187" s="1"/>
  <c r="M94" i="188"/>
  <c r="G79" i="188"/>
  <c r="J48" i="188"/>
  <c r="J2" i="188" s="1"/>
  <c r="J97" i="188" s="1"/>
  <c r="J93" i="188" s="1"/>
  <c r="N93" i="188"/>
  <c r="L79" i="188"/>
  <c r="I93" i="188"/>
  <c r="H93" i="188"/>
  <c r="Q95" i="188"/>
  <c r="O93" i="188"/>
  <c r="L37" i="188"/>
  <c r="L48" i="188" s="1"/>
  <c r="L2" i="188" s="1"/>
  <c r="L97" i="188" s="1"/>
  <c r="L93" i="188" s="1"/>
  <c r="N79" i="188"/>
  <c r="R94" i="188"/>
  <c r="F97" i="188"/>
  <c r="F93" i="188" s="1"/>
  <c r="R73" i="188"/>
  <c r="F79" i="188"/>
  <c r="Q25" i="188"/>
  <c r="P93" i="188"/>
  <c r="M71" i="188"/>
  <c r="Q71" i="188" s="1"/>
  <c r="Q79" i="188" s="1"/>
  <c r="R12" i="188"/>
  <c r="K93" i="188"/>
  <c r="R25" i="188"/>
  <c r="K97" i="188"/>
  <c r="L97" i="184"/>
  <c r="L93" i="184" s="1"/>
  <c r="G48" i="187"/>
  <c r="G2" i="187" s="1"/>
  <c r="G97" i="187" s="1"/>
  <c r="K48" i="187"/>
  <c r="K2" i="187" s="1"/>
  <c r="K97" i="187" s="1"/>
  <c r="H48" i="187"/>
  <c r="H2" i="187" s="1"/>
  <c r="H97" i="187" s="1"/>
  <c r="H93" i="187" s="1"/>
  <c r="O77" i="187"/>
  <c r="O79" i="187" s="1"/>
  <c r="R74" i="187"/>
  <c r="R94" i="187"/>
  <c r="Q25" i="187"/>
  <c r="Q48" i="187" s="1"/>
  <c r="M71" i="187"/>
  <c r="M48" i="187"/>
  <c r="M2" i="187" s="1"/>
  <c r="M97" i="187" s="1"/>
  <c r="M93" i="187" s="1"/>
  <c r="L79" i="187"/>
  <c r="M79" i="187"/>
  <c r="J93" i="187"/>
  <c r="Q95" i="187"/>
  <c r="K93" i="187"/>
  <c r="N48" i="187"/>
  <c r="N2" i="187" s="1"/>
  <c r="N97" i="187" s="1"/>
  <c r="N93" i="187" s="1"/>
  <c r="R89" i="187"/>
  <c r="P48" i="187"/>
  <c r="P2" i="187" s="1"/>
  <c r="P97" i="187" s="1"/>
  <c r="P93" i="187" s="1"/>
  <c r="I79" i="187"/>
  <c r="O48" i="187"/>
  <c r="O2" i="187" s="1"/>
  <c r="O97" i="187" s="1"/>
  <c r="O93" i="187" s="1"/>
  <c r="I48" i="187"/>
  <c r="I2" i="187" s="1"/>
  <c r="I97" i="187" s="1"/>
  <c r="I93" i="187" s="1"/>
  <c r="G93" i="187"/>
  <c r="F48" i="187"/>
  <c r="F2" i="187" s="1"/>
  <c r="H111" i="186"/>
  <c r="H88" i="186"/>
  <c r="Q79" i="186"/>
  <c r="R71" i="186"/>
  <c r="N88" i="186"/>
  <c r="N111" i="186"/>
  <c r="L111" i="186"/>
  <c r="L88" i="186"/>
  <c r="K111" i="186"/>
  <c r="K88" i="186"/>
  <c r="I88" i="186"/>
  <c r="I111" i="186"/>
  <c r="F97" i="186"/>
  <c r="P111" i="186"/>
  <c r="P88" i="186"/>
  <c r="J88" i="186"/>
  <c r="J111" i="186"/>
  <c r="G111" i="186"/>
  <c r="G88" i="186"/>
  <c r="R77" i="186"/>
  <c r="O77" i="186"/>
  <c r="O79" i="186" s="1"/>
  <c r="M97" i="186"/>
  <c r="M93" i="186" s="1"/>
  <c r="R79" i="186"/>
  <c r="O2" i="186"/>
  <c r="O97" i="186" s="1"/>
  <c r="O93" i="186" s="1"/>
  <c r="R51" i="186"/>
  <c r="Q37" i="186"/>
  <c r="R37" i="186" s="1"/>
  <c r="R94" i="186"/>
  <c r="Q25" i="186"/>
  <c r="R75" i="186"/>
  <c r="F97" i="185"/>
  <c r="F93" i="185" s="1"/>
  <c r="R94" i="185"/>
  <c r="Q71" i="185"/>
  <c r="Q79" i="185" s="1"/>
  <c r="I97" i="185"/>
  <c r="L37" i="185"/>
  <c r="Q37" i="185" s="1"/>
  <c r="J93" i="185"/>
  <c r="M77" i="185"/>
  <c r="M79" i="185" s="1"/>
  <c r="M94" i="185"/>
  <c r="R77" i="185"/>
  <c r="R49" i="185"/>
  <c r="J79" i="185"/>
  <c r="P93" i="185"/>
  <c r="F79" i="185"/>
  <c r="R79" i="185" s="1"/>
  <c r="H93" i="185"/>
  <c r="L97" i="177"/>
  <c r="L93" i="177" s="1"/>
  <c r="M97" i="183"/>
  <c r="M93" i="183" s="1"/>
  <c r="M111" i="183" s="1"/>
  <c r="Q25" i="185"/>
  <c r="O77" i="185"/>
  <c r="O79" i="185" s="1"/>
  <c r="I93" i="185"/>
  <c r="G93" i="185"/>
  <c r="N2" i="185"/>
  <c r="N97" i="185" s="1"/>
  <c r="N93" i="185" s="1"/>
  <c r="K2" i="185"/>
  <c r="K97" i="185" s="1"/>
  <c r="K93" i="185" s="1"/>
  <c r="R94" i="184"/>
  <c r="Q2" i="184"/>
  <c r="Q97" i="184" s="1"/>
  <c r="Q71" i="184"/>
  <c r="Q79" i="184" s="1"/>
  <c r="G2" i="184"/>
  <c r="G97" i="184" s="1"/>
  <c r="G93" i="184" s="1"/>
  <c r="I93" i="184"/>
  <c r="N48" i="184"/>
  <c r="N2" i="184" s="1"/>
  <c r="N97" i="184" s="1"/>
  <c r="N93" i="184" s="1"/>
  <c r="R71" i="184"/>
  <c r="I48" i="184"/>
  <c r="I2" i="184" s="1"/>
  <c r="I97" i="184" s="1"/>
  <c r="P93" i="184"/>
  <c r="O2" i="184"/>
  <c r="O97" i="184" s="1"/>
  <c r="O93" i="184" s="1"/>
  <c r="O77" i="184"/>
  <c r="J93" i="184"/>
  <c r="Q95" i="184"/>
  <c r="K2" i="184"/>
  <c r="K97" i="184" s="1"/>
  <c r="K93" i="184" s="1"/>
  <c r="M94" i="184"/>
  <c r="M97" i="184" s="1"/>
  <c r="R25" i="184"/>
  <c r="F48" i="184"/>
  <c r="F2" i="184" s="1"/>
  <c r="R37" i="184"/>
  <c r="P48" i="184"/>
  <c r="P2" i="184" s="1"/>
  <c r="P97" i="184" s="1"/>
  <c r="H48" i="184"/>
  <c r="H2" i="184" s="1"/>
  <c r="H97" i="184" s="1"/>
  <c r="H93" i="184" s="1"/>
  <c r="R73" i="184"/>
  <c r="K111" i="183"/>
  <c r="K88" i="183"/>
  <c r="F48" i="183"/>
  <c r="F2" i="183" s="1"/>
  <c r="P93" i="183"/>
  <c r="N48" i="183"/>
  <c r="N2" i="183" s="1"/>
  <c r="N97" i="183" s="1"/>
  <c r="N93" i="183" s="1"/>
  <c r="Q37" i="183"/>
  <c r="R37" i="183" s="1"/>
  <c r="R94" i="183"/>
  <c r="F79" i="183"/>
  <c r="G97" i="183"/>
  <c r="G93" i="183" s="1"/>
  <c r="L71" i="183"/>
  <c r="L79" i="183" s="1"/>
  <c r="R90" i="183"/>
  <c r="P48" i="183"/>
  <c r="P2" i="183" s="1"/>
  <c r="P97" i="183" s="1"/>
  <c r="I79" i="183"/>
  <c r="I48" i="183"/>
  <c r="I2" i="183" s="1"/>
  <c r="I97" i="183" s="1"/>
  <c r="I93" i="183" s="1"/>
  <c r="H48" i="183"/>
  <c r="H2" i="183" s="1"/>
  <c r="H97" i="183" s="1"/>
  <c r="H93" i="183" s="1"/>
  <c r="R95" i="183"/>
  <c r="J48" i="183"/>
  <c r="J2" i="183" s="1"/>
  <c r="J97" i="183" s="1"/>
  <c r="J93" i="183" s="1"/>
  <c r="Q25" i="183"/>
  <c r="Q48" i="183" s="1"/>
  <c r="H79" i="183"/>
  <c r="O77" i="183"/>
  <c r="O79" i="183" s="1"/>
  <c r="O48" i="183"/>
  <c r="J97" i="182"/>
  <c r="K2" i="182"/>
  <c r="K97" i="182" s="1"/>
  <c r="K93" i="182" s="1"/>
  <c r="G97" i="182"/>
  <c r="G93" i="182" s="1"/>
  <c r="H48" i="182"/>
  <c r="H2" i="182" s="1"/>
  <c r="H97" i="182" s="1"/>
  <c r="H93" i="182" s="1"/>
  <c r="R25" i="182"/>
  <c r="R48" i="182" s="1"/>
  <c r="R95" i="182"/>
  <c r="J93" i="182"/>
  <c r="R94" i="182"/>
  <c r="L2" i="182"/>
  <c r="L97" i="182" s="1"/>
  <c r="L93" i="182" s="1"/>
  <c r="M71" i="182"/>
  <c r="Q71" i="182" s="1"/>
  <c r="Q79" i="182" s="1"/>
  <c r="M77" i="182"/>
  <c r="P97" i="182"/>
  <c r="P93" i="182" s="1"/>
  <c r="Q48" i="182"/>
  <c r="O48" i="182"/>
  <c r="N93" i="182"/>
  <c r="I2" i="182"/>
  <c r="I97" i="182" s="1"/>
  <c r="I93" i="182" s="1"/>
  <c r="F48" i="182"/>
  <c r="F2" i="182" s="1"/>
  <c r="N88" i="181"/>
  <c r="N111" i="181"/>
  <c r="R94" i="181"/>
  <c r="R37" i="181"/>
  <c r="P111" i="181"/>
  <c r="P88" i="181"/>
  <c r="L79" i="181"/>
  <c r="M94" i="181"/>
  <c r="G93" i="181"/>
  <c r="J93" i="181"/>
  <c r="R77" i="181"/>
  <c r="L2" i="181"/>
  <c r="L97" i="181" s="1"/>
  <c r="L93" i="181" s="1"/>
  <c r="K97" i="181"/>
  <c r="K93" i="181" s="1"/>
  <c r="J48" i="181"/>
  <c r="J2" i="181" s="1"/>
  <c r="J97" i="181" s="1"/>
  <c r="L97" i="180"/>
  <c r="L93" i="180" s="1"/>
  <c r="Q25" i="181"/>
  <c r="I48" i="181"/>
  <c r="I2" i="181" s="1"/>
  <c r="I97" i="181" s="1"/>
  <c r="M79" i="181"/>
  <c r="Q37" i="181"/>
  <c r="F48" i="181"/>
  <c r="F2" i="181" s="1"/>
  <c r="M2" i="181"/>
  <c r="M97" i="181" s="1"/>
  <c r="I93" i="181"/>
  <c r="R25" i="181"/>
  <c r="R48" i="181" s="1"/>
  <c r="J79" i="181"/>
  <c r="R79" i="181" s="1"/>
  <c r="O77" i="181"/>
  <c r="O79" i="181" s="1"/>
  <c r="H48" i="181"/>
  <c r="H2" i="181" s="1"/>
  <c r="H97" i="181" s="1"/>
  <c r="H93" i="181" s="1"/>
  <c r="N88" i="180"/>
  <c r="N111" i="180"/>
  <c r="O77" i="180"/>
  <c r="O79" i="180" s="1"/>
  <c r="R77" i="180"/>
  <c r="R94" i="180"/>
  <c r="J2" i="180"/>
  <c r="J97" i="180" s="1"/>
  <c r="J93" i="180"/>
  <c r="F79" i="180"/>
  <c r="M71" i="180"/>
  <c r="M2" i="180" s="1"/>
  <c r="R74" i="180"/>
  <c r="K93" i="180"/>
  <c r="R37" i="180"/>
  <c r="R49" i="180"/>
  <c r="L97" i="178"/>
  <c r="L93" i="178" s="1"/>
  <c r="L111" i="178" s="1"/>
  <c r="R25" i="180"/>
  <c r="G93" i="180"/>
  <c r="I48" i="180"/>
  <c r="I2" i="180" s="1"/>
  <c r="I97" i="180" s="1"/>
  <c r="I93" i="180" s="1"/>
  <c r="K2" i="180"/>
  <c r="K97" i="180" s="1"/>
  <c r="Q25" i="180"/>
  <c r="Q48" i="180" s="1"/>
  <c r="P111" i="180"/>
  <c r="P88" i="180"/>
  <c r="O2" i="180"/>
  <c r="O97" i="180" s="1"/>
  <c r="O93" i="180" s="1"/>
  <c r="H97" i="180"/>
  <c r="H93" i="180" s="1"/>
  <c r="F97" i="180"/>
  <c r="G111" i="179"/>
  <c r="G88" i="179"/>
  <c r="R37" i="179"/>
  <c r="L48" i="179"/>
  <c r="L2" i="179" s="1"/>
  <c r="L97" i="179" s="1"/>
  <c r="L93" i="179" s="1"/>
  <c r="Q37" i="179"/>
  <c r="J79" i="179"/>
  <c r="N2" i="179"/>
  <c r="N97" i="179" s="1"/>
  <c r="N93" i="179" s="1"/>
  <c r="Q71" i="179"/>
  <c r="Q79" i="179" s="1"/>
  <c r="O2" i="179"/>
  <c r="O97" i="179" s="1"/>
  <c r="O93" i="179" s="1"/>
  <c r="M79" i="179"/>
  <c r="R36" i="179"/>
  <c r="F2" i="179"/>
  <c r="I2" i="179"/>
  <c r="I97" i="179" s="1"/>
  <c r="I93" i="179" s="1"/>
  <c r="R49" i="179"/>
  <c r="H2" i="179"/>
  <c r="H97" i="179" s="1"/>
  <c r="H93" i="179" s="1"/>
  <c r="I79" i="179"/>
  <c r="M2" i="179"/>
  <c r="M97" i="179" s="1"/>
  <c r="M93" i="179" s="1"/>
  <c r="R77" i="179"/>
  <c r="F79" i="179"/>
  <c r="R79" i="179" s="1"/>
  <c r="K2" i="179"/>
  <c r="K97" i="179" s="1"/>
  <c r="K93" i="179" s="1"/>
  <c r="J2" i="179"/>
  <c r="J97" i="179" s="1"/>
  <c r="J93" i="179" s="1"/>
  <c r="L79" i="179"/>
  <c r="Q25" i="179"/>
  <c r="Q48" i="179" s="1"/>
  <c r="Q2" i="179" s="1"/>
  <c r="Q97" i="179" s="1"/>
  <c r="Q93" i="179" s="1"/>
  <c r="P2" i="179"/>
  <c r="P97" i="179" s="1"/>
  <c r="P93" i="179" s="1"/>
  <c r="R73" i="179"/>
  <c r="N111" i="178"/>
  <c r="N88" i="178"/>
  <c r="P111" i="178"/>
  <c r="P88" i="178"/>
  <c r="O2" i="178"/>
  <c r="O97" i="178" s="1"/>
  <c r="O93" i="178" s="1"/>
  <c r="F2" i="178"/>
  <c r="K93" i="178"/>
  <c r="Q25" i="178"/>
  <c r="Q37" i="178"/>
  <c r="R37" i="178" s="1"/>
  <c r="J97" i="178"/>
  <c r="J93" i="178" s="1"/>
  <c r="M71" i="178"/>
  <c r="Q71" i="178" s="1"/>
  <c r="Q79" i="178" s="1"/>
  <c r="R25" i="178"/>
  <c r="R49" i="178"/>
  <c r="H79" i="178"/>
  <c r="O77" i="178"/>
  <c r="O79" i="178" s="1"/>
  <c r="G48" i="178"/>
  <c r="G2" i="178" s="1"/>
  <c r="G97" i="178" s="1"/>
  <c r="G93" i="178"/>
  <c r="M48" i="178"/>
  <c r="M2" i="178" s="1"/>
  <c r="M97" i="178" s="1"/>
  <c r="M93" i="178" s="1"/>
  <c r="H2" i="178"/>
  <c r="H97" i="178" s="1"/>
  <c r="H93" i="178" s="1"/>
  <c r="F79" i="178"/>
  <c r="I48" i="178"/>
  <c r="I2" i="178" s="1"/>
  <c r="I97" i="178" s="1"/>
  <c r="I93" i="178" s="1"/>
  <c r="O2" i="177"/>
  <c r="O97" i="177" s="1"/>
  <c r="O93" i="177" s="1"/>
  <c r="P88" i="177"/>
  <c r="P111" i="177"/>
  <c r="N111" i="177"/>
  <c r="N88" i="177"/>
  <c r="R37" i="177"/>
  <c r="R90" i="177"/>
  <c r="H93" i="177"/>
  <c r="Q37" i="177"/>
  <c r="O77" i="177"/>
  <c r="J93" i="177"/>
  <c r="H79" i="177"/>
  <c r="K93" i="177"/>
  <c r="L97" i="175"/>
  <c r="L93" i="175" s="1"/>
  <c r="L111" i="175" s="1"/>
  <c r="R71" i="177"/>
  <c r="G93" i="177"/>
  <c r="F48" i="177"/>
  <c r="F2" i="177" s="1"/>
  <c r="Q25" i="177"/>
  <c r="R25" i="177"/>
  <c r="M94" i="177"/>
  <c r="R94" i="177"/>
  <c r="I93" i="177"/>
  <c r="R95" i="176"/>
  <c r="Q25" i="176"/>
  <c r="Q48" i="176" s="1"/>
  <c r="I48" i="176"/>
  <c r="I2" i="176" s="1"/>
  <c r="I97" i="176" s="1"/>
  <c r="I93" i="176" s="1"/>
  <c r="L93" i="176"/>
  <c r="J2" i="176"/>
  <c r="J97" i="176" s="1"/>
  <c r="H79" i="176"/>
  <c r="O48" i="176"/>
  <c r="P93" i="176"/>
  <c r="H48" i="176"/>
  <c r="H2" i="176" s="1"/>
  <c r="H97" i="176" s="1"/>
  <c r="H93" i="176" s="1"/>
  <c r="G2" i="176"/>
  <c r="G97" i="176" s="1"/>
  <c r="G93" i="176" s="1"/>
  <c r="M71" i="176"/>
  <c r="Q71" i="176" s="1"/>
  <c r="K48" i="176"/>
  <c r="K2" i="176" s="1"/>
  <c r="K97" i="176" s="1"/>
  <c r="K93" i="176" s="1"/>
  <c r="G79" i="176"/>
  <c r="R37" i="176"/>
  <c r="J93" i="176"/>
  <c r="L79" i="176"/>
  <c r="N48" i="176"/>
  <c r="N2" i="176" s="1"/>
  <c r="N97" i="176" s="1"/>
  <c r="N93" i="176" s="1"/>
  <c r="J79" i="176"/>
  <c r="M94" i="176"/>
  <c r="R94" i="176"/>
  <c r="M77" i="176"/>
  <c r="M79" i="176" s="1"/>
  <c r="M48" i="176"/>
  <c r="M2" i="176" s="1"/>
  <c r="M97" i="176" s="1"/>
  <c r="F2" i="176"/>
  <c r="F97" i="175"/>
  <c r="F93" i="175" s="1"/>
  <c r="P2" i="175"/>
  <c r="P97" i="175" s="1"/>
  <c r="P93" i="175" s="1"/>
  <c r="K93" i="175"/>
  <c r="R77" i="175"/>
  <c r="G48" i="175"/>
  <c r="G2" i="175" s="1"/>
  <c r="G97" i="175" s="1"/>
  <c r="L97" i="168"/>
  <c r="L93" i="168" s="1"/>
  <c r="L111" i="168" s="1"/>
  <c r="G93" i="175"/>
  <c r="M71" i="175"/>
  <c r="J97" i="175"/>
  <c r="J93" i="175" s="1"/>
  <c r="H93" i="175"/>
  <c r="N2" i="175"/>
  <c r="N97" i="175" s="1"/>
  <c r="N93" i="175" s="1"/>
  <c r="M79" i="175"/>
  <c r="M94" i="175"/>
  <c r="R94" i="175" s="1"/>
  <c r="K79" i="175"/>
  <c r="O2" i="175"/>
  <c r="O97" i="175" s="1"/>
  <c r="O93" i="175" s="1"/>
  <c r="Q25" i="175"/>
  <c r="Q48" i="175" s="1"/>
  <c r="I93" i="175"/>
  <c r="I97" i="175"/>
  <c r="N111" i="174"/>
  <c r="N88" i="174"/>
  <c r="P111" i="174"/>
  <c r="P88" i="174"/>
  <c r="M2" i="174"/>
  <c r="M97" i="174" s="1"/>
  <c r="M93" i="174" s="1"/>
  <c r="F97" i="174"/>
  <c r="F93" i="174" s="1"/>
  <c r="Q25" i="174"/>
  <c r="Q48" i="174" s="1"/>
  <c r="R37" i="174"/>
  <c r="L79" i="174"/>
  <c r="H93" i="174"/>
  <c r="R95" i="174"/>
  <c r="R89" i="174"/>
  <c r="R77" i="174"/>
  <c r="R94" i="174"/>
  <c r="J93" i="174"/>
  <c r="I93" i="174"/>
  <c r="J79" i="174"/>
  <c r="M71" i="174"/>
  <c r="Q71" i="174" s="1"/>
  <c r="O2" i="174"/>
  <c r="O97" i="174" s="1"/>
  <c r="O93" i="174" s="1"/>
  <c r="K93" i="174"/>
  <c r="M79" i="174"/>
  <c r="L48" i="174"/>
  <c r="L2" i="174" s="1"/>
  <c r="L97" i="174" s="1"/>
  <c r="L93" i="174" s="1"/>
  <c r="F79" i="174"/>
  <c r="G93" i="174"/>
  <c r="N79" i="173"/>
  <c r="N2" i="173"/>
  <c r="N97" i="173" s="1"/>
  <c r="N93" i="173" s="1"/>
  <c r="H93" i="173"/>
  <c r="Q37" i="173"/>
  <c r="R37" i="173" s="1"/>
  <c r="I97" i="173"/>
  <c r="I93" i="173" s="1"/>
  <c r="F97" i="173"/>
  <c r="F93" i="173" s="1"/>
  <c r="K93" i="173"/>
  <c r="L71" i="173"/>
  <c r="L79" i="173" s="1"/>
  <c r="R49" i="173"/>
  <c r="G93" i="173"/>
  <c r="R95" i="173"/>
  <c r="R94" i="173"/>
  <c r="M94" i="173"/>
  <c r="P93" i="173"/>
  <c r="M77" i="173"/>
  <c r="M2" i="173" s="1"/>
  <c r="M97" i="173" s="1"/>
  <c r="R63" i="173"/>
  <c r="J2" i="173"/>
  <c r="J97" i="173" s="1"/>
  <c r="J93" i="173" s="1"/>
  <c r="Q25" i="173"/>
  <c r="N111" i="172"/>
  <c r="N88" i="172"/>
  <c r="F97" i="172"/>
  <c r="P111" i="172"/>
  <c r="P88" i="172"/>
  <c r="M79" i="172"/>
  <c r="L71" i="172"/>
  <c r="L79" i="172" s="1"/>
  <c r="O2" i="172"/>
  <c r="O97" i="172" s="1"/>
  <c r="O93" i="172" s="1"/>
  <c r="Q71" i="172"/>
  <c r="Q79" i="172" s="1"/>
  <c r="F79" i="172"/>
  <c r="R67" i="172"/>
  <c r="Q25" i="172"/>
  <c r="L37" i="172"/>
  <c r="L48" i="172" s="1"/>
  <c r="L2" i="172" s="1"/>
  <c r="H97" i="172"/>
  <c r="H93" i="172" s="1"/>
  <c r="R89" i="172"/>
  <c r="J93" i="172"/>
  <c r="M94" i="172"/>
  <c r="G97" i="172"/>
  <c r="G93" i="172" s="1"/>
  <c r="R25" i="172"/>
  <c r="M2" i="172"/>
  <c r="M97" i="172" s="1"/>
  <c r="K93" i="172"/>
  <c r="I93" i="172"/>
  <c r="Q37" i="172"/>
  <c r="R37" i="172" s="1"/>
  <c r="O77" i="172"/>
  <c r="Q71" i="171"/>
  <c r="Q79" i="171" s="1"/>
  <c r="P111" i="171"/>
  <c r="P88" i="171"/>
  <c r="M79" i="171"/>
  <c r="I2" i="171"/>
  <c r="I97" i="171" s="1"/>
  <c r="H93" i="171"/>
  <c r="K93" i="171"/>
  <c r="G48" i="171"/>
  <c r="G2" i="171" s="1"/>
  <c r="G97" i="171" s="1"/>
  <c r="R25" i="171"/>
  <c r="R48" i="171" s="1"/>
  <c r="J93" i="171"/>
  <c r="I93" i="171"/>
  <c r="Q25" i="171"/>
  <c r="Q48" i="171" s="1"/>
  <c r="F97" i="171"/>
  <c r="G79" i="171"/>
  <c r="R79" i="171" s="1"/>
  <c r="M71" i="171"/>
  <c r="R91" i="171"/>
  <c r="L2" i="171"/>
  <c r="L97" i="171" s="1"/>
  <c r="L93" i="171" s="1"/>
  <c r="O77" i="171"/>
  <c r="O79" i="171" s="1"/>
  <c r="G93" i="171"/>
  <c r="R94" i="171"/>
  <c r="N2" i="171"/>
  <c r="N97" i="171" s="1"/>
  <c r="N93" i="171" s="1"/>
  <c r="P111" i="170"/>
  <c r="P88" i="170"/>
  <c r="F97" i="170"/>
  <c r="F93" i="170" s="1"/>
  <c r="Q25" i="170"/>
  <c r="O77" i="170"/>
  <c r="O79" i="170" s="1"/>
  <c r="K2" i="170"/>
  <c r="K97" i="170" s="1"/>
  <c r="K93" i="170" s="1"/>
  <c r="G93" i="170"/>
  <c r="L37" i="170"/>
  <c r="Q37" i="170" s="1"/>
  <c r="J48" i="170"/>
  <c r="J2" i="170" s="1"/>
  <c r="J97" i="170" s="1"/>
  <c r="J93" i="170" s="1"/>
  <c r="L79" i="170"/>
  <c r="I2" i="170"/>
  <c r="I97" i="170" s="1"/>
  <c r="I93" i="170" s="1"/>
  <c r="M94" i="170"/>
  <c r="R94" i="170" s="1"/>
  <c r="L48" i="170"/>
  <c r="L2" i="170" s="1"/>
  <c r="L97" i="170" s="1"/>
  <c r="L93" i="170" s="1"/>
  <c r="O48" i="170"/>
  <c r="O2" i="170" s="1"/>
  <c r="O97" i="170" s="1"/>
  <c r="O93" i="170" s="1"/>
  <c r="R77" i="170"/>
  <c r="R73" i="170"/>
  <c r="H48" i="170"/>
  <c r="H2" i="170" s="1"/>
  <c r="H97" i="170" s="1"/>
  <c r="H93" i="170" s="1"/>
  <c r="N48" i="170"/>
  <c r="N2" i="170" s="1"/>
  <c r="N97" i="170" s="1"/>
  <c r="N93" i="170" s="1"/>
  <c r="R25" i="170"/>
  <c r="M71" i="170"/>
  <c r="Q71" i="170" s="1"/>
  <c r="R94" i="169"/>
  <c r="R71" i="169"/>
  <c r="N111" i="169"/>
  <c r="N88" i="169"/>
  <c r="P48" i="169"/>
  <c r="P2" i="169" s="1"/>
  <c r="P97" i="169" s="1"/>
  <c r="P93" i="169" s="1"/>
  <c r="K93" i="169"/>
  <c r="K79" i="169"/>
  <c r="H93" i="169"/>
  <c r="F2" i="169"/>
  <c r="I93" i="169"/>
  <c r="Q71" i="169"/>
  <c r="Q79" i="169" s="1"/>
  <c r="O48" i="169"/>
  <c r="R95" i="169"/>
  <c r="J93" i="169"/>
  <c r="Q25" i="169"/>
  <c r="Q48" i="169" s="1"/>
  <c r="Q2" i="169" s="1"/>
  <c r="Q97" i="169" s="1"/>
  <c r="Q93" i="169" s="1"/>
  <c r="M77" i="169"/>
  <c r="M2" i="169" s="1"/>
  <c r="M97" i="169" s="1"/>
  <c r="R74" i="169"/>
  <c r="G93" i="169"/>
  <c r="L97" i="169"/>
  <c r="L93" i="169" s="1"/>
  <c r="M94" i="169"/>
  <c r="R25" i="169"/>
  <c r="R48" i="169" s="1"/>
  <c r="N111" i="168"/>
  <c r="N88" i="168"/>
  <c r="P111" i="168"/>
  <c r="P88" i="168"/>
  <c r="R77" i="168"/>
  <c r="O77" i="168"/>
  <c r="O79" i="168" s="1"/>
  <c r="J2" i="168"/>
  <c r="J97" i="168" s="1"/>
  <c r="J93" i="168" s="1"/>
  <c r="R94" i="168"/>
  <c r="L79" i="168"/>
  <c r="F48" i="168"/>
  <c r="F2" i="168" s="1"/>
  <c r="K93" i="168"/>
  <c r="Q37" i="168"/>
  <c r="Q48" i="168" s="1"/>
  <c r="K48" i="168"/>
  <c r="K2" i="168" s="1"/>
  <c r="K97" i="168" s="1"/>
  <c r="G93" i="168"/>
  <c r="M71" i="168"/>
  <c r="R89" i="168"/>
  <c r="H93" i="168"/>
  <c r="I93" i="168"/>
  <c r="G79" i="168"/>
  <c r="P111" i="167"/>
  <c r="P88" i="167"/>
  <c r="R37" i="167"/>
  <c r="N88" i="167"/>
  <c r="N111" i="167"/>
  <c r="M77" i="167"/>
  <c r="M2" i="167" s="1"/>
  <c r="M97" i="167" s="1"/>
  <c r="L93" i="167"/>
  <c r="K93" i="167"/>
  <c r="J79" i="167"/>
  <c r="R12" i="167"/>
  <c r="I93" i="167"/>
  <c r="I79" i="167"/>
  <c r="F48" i="167"/>
  <c r="F2" i="167" s="1"/>
  <c r="Q25" i="167"/>
  <c r="R25" i="167" s="1"/>
  <c r="R48" i="167" s="1"/>
  <c r="Q37" i="167"/>
  <c r="R73" i="167"/>
  <c r="G93" i="167"/>
  <c r="R49" i="167"/>
  <c r="J93" i="167"/>
  <c r="H93" i="167"/>
  <c r="R71" i="167"/>
  <c r="K97" i="167"/>
  <c r="M94" i="167"/>
  <c r="F79" i="167"/>
  <c r="P111" i="166"/>
  <c r="P88" i="166"/>
  <c r="L48" i="166"/>
  <c r="L2" i="166" s="1"/>
  <c r="L97" i="166" s="1"/>
  <c r="L93" i="166" s="1"/>
  <c r="J2" i="166"/>
  <c r="J97" i="166" s="1"/>
  <c r="J93" i="166" s="1"/>
  <c r="R15" i="166"/>
  <c r="G2" i="166"/>
  <c r="G97" i="166" s="1"/>
  <c r="G93" i="166" s="1"/>
  <c r="H93" i="166"/>
  <c r="K93" i="166"/>
  <c r="N71" i="166"/>
  <c r="N79" i="166" s="1"/>
  <c r="F2" i="166"/>
  <c r="M79" i="166"/>
  <c r="O77" i="166"/>
  <c r="O79" i="166" s="1"/>
  <c r="M71" i="166"/>
  <c r="O48" i="166"/>
  <c r="O2" i="166" s="1"/>
  <c r="O97" i="166" s="1"/>
  <c r="O93" i="166" s="1"/>
  <c r="M48" i="166"/>
  <c r="M2" i="166" s="1"/>
  <c r="I48" i="166"/>
  <c r="I2" i="166" s="1"/>
  <c r="I97" i="166" s="1"/>
  <c r="I93" i="166" s="1"/>
  <c r="R90" i="166"/>
  <c r="M94" i="166"/>
  <c r="F79" i="166"/>
  <c r="Q25" i="166"/>
  <c r="Q48" i="166" s="1"/>
  <c r="R94" i="166"/>
  <c r="K79" i="166"/>
  <c r="R49" i="166"/>
  <c r="P111" i="165"/>
  <c r="P88" i="165"/>
  <c r="L48" i="165"/>
  <c r="L2" i="165" s="1"/>
  <c r="L97" i="165" s="1"/>
  <c r="L93" i="165" s="1"/>
  <c r="K93" i="165"/>
  <c r="J2" i="165"/>
  <c r="J97" i="165" s="1"/>
  <c r="J93" i="165" s="1"/>
  <c r="I93" i="165"/>
  <c r="L79" i="165"/>
  <c r="F79" i="165"/>
  <c r="M71" i="165"/>
  <c r="R37" i="165"/>
  <c r="G93" i="165"/>
  <c r="H48" i="165"/>
  <c r="H2" i="165" s="1"/>
  <c r="H97" i="165" s="1"/>
  <c r="H93" i="165" s="1"/>
  <c r="N111" i="165"/>
  <c r="N88" i="165"/>
  <c r="R94" i="165"/>
  <c r="O77" i="165"/>
  <c r="O79" i="165" s="1"/>
  <c r="F48" i="165"/>
  <c r="F2" i="165" s="1"/>
  <c r="Q25" i="165"/>
  <c r="Q48" i="165" s="1"/>
  <c r="R25" i="165"/>
  <c r="R48" i="165" s="1"/>
  <c r="P111" i="164"/>
  <c r="P88" i="164"/>
  <c r="L48" i="164"/>
  <c r="L2" i="164" s="1"/>
  <c r="L97" i="164" s="1"/>
  <c r="L93" i="164" s="1"/>
  <c r="L111" i="164" s="1"/>
  <c r="Q25" i="164"/>
  <c r="R25" i="164"/>
  <c r="F97" i="164"/>
  <c r="F93" i="164" s="1"/>
  <c r="O77" i="164"/>
  <c r="O79" i="164" s="1"/>
  <c r="N2" i="164"/>
  <c r="N97" i="164" s="1"/>
  <c r="N93" i="164" s="1"/>
  <c r="I93" i="164"/>
  <c r="R73" i="164"/>
  <c r="O2" i="164"/>
  <c r="O97" i="164" s="1"/>
  <c r="O93" i="164" s="1"/>
  <c r="R89" i="164"/>
  <c r="R77" i="164"/>
  <c r="G93" i="164"/>
  <c r="G97" i="164"/>
  <c r="M71" i="164"/>
  <c r="M79" i="164" s="1"/>
  <c r="R15" i="164"/>
  <c r="J2" i="164"/>
  <c r="J97" i="164" s="1"/>
  <c r="Q37" i="164"/>
  <c r="R37" i="164" s="1"/>
  <c r="L97" i="163"/>
  <c r="L93" i="163" s="1"/>
  <c r="K79" i="164"/>
  <c r="M94" i="164"/>
  <c r="K93" i="164"/>
  <c r="H2" i="164"/>
  <c r="H97" i="164" s="1"/>
  <c r="H93" i="164" s="1"/>
  <c r="J93" i="164"/>
  <c r="L97" i="161"/>
  <c r="L93" i="161" s="1"/>
  <c r="G79" i="164"/>
  <c r="M48" i="164"/>
  <c r="M2" i="164" s="1"/>
  <c r="M97" i="164" s="1"/>
  <c r="M79" i="163"/>
  <c r="O77" i="163"/>
  <c r="O79" i="163" s="1"/>
  <c r="R77" i="163"/>
  <c r="M2" i="163"/>
  <c r="M97" i="163" s="1"/>
  <c r="P111" i="163"/>
  <c r="P88" i="163"/>
  <c r="G93" i="163"/>
  <c r="I93" i="163"/>
  <c r="F79" i="163"/>
  <c r="R79" i="163" s="1"/>
  <c r="K93" i="163"/>
  <c r="F48" i="163"/>
  <c r="F2" i="163" s="1"/>
  <c r="Q25" i="163"/>
  <c r="Q48" i="163" s="1"/>
  <c r="R75" i="163"/>
  <c r="N2" i="163"/>
  <c r="N97" i="163" s="1"/>
  <c r="N93" i="163" s="1"/>
  <c r="M94" i="163"/>
  <c r="R63" i="163"/>
  <c r="Q71" i="163"/>
  <c r="Q79" i="163" s="1"/>
  <c r="H93" i="163"/>
  <c r="O48" i="163"/>
  <c r="O2" i="163" s="1"/>
  <c r="O97" i="163" s="1"/>
  <c r="O93" i="163" s="1"/>
  <c r="R70" i="163"/>
  <c r="G79" i="163"/>
  <c r="J93" i="163"/>
  <c r="R94" i="163"/>
  <c r="R49" i="163"/>
  <c r="K48" i="163"/>
  <c r="K2" i="163" s="1"/>
  <c r="K97" i="163" s="1"/>
  <c r="G93" i="162"/>
  <c r="M94" i="162"/>
  <c r="R94" i="162" s="1"/>
  <c r="L93" i="162"/>
  <c r="Q37" i="162"/>
  <c r="R37" i="162" s="1"/>
  <c r="N48" i="162"/>
  <c r="N2" i="162" s="1"/>
  <c r="N97" i="162" s="1"/>
  <c r="N93" i="162" s="1"/>
  <c r="J48" i="162"/>
  <c r="J2" i="162" s="1"/>
  <c r="J97" i="162" s="1"/>
  <c r="K48" i="162"/>
  <c r="K2" i="162" s="1"/>
  <c r="K97" i="162" s="1"/>
  <c r="K93" i="162" s="1"/>
  <c r="M71" i="162"/>
  <c r="Q71" i="162" s="1"/>
  <c r="Q79" i="162" s="1"/>
  <c r="J93" i="162"/>
  <c r="I93" i="162"/>
  <c r="Q25" i="162"/>
  <c r="Q48" i="162" s="1"/>
  <c r="P2" i="162"/>
  <c r="P97" i="162" s="1"/>
  <c r="P93" i="162" s="1"/>
  <c r="M77" i="162"/>
  <c r="R49" i="162"/>
  <c r="R73" i="162"/>
  <c r="H97" i="162"/>
  <c r="H93" i="162" s="1"/>
  <c r="F48" i="162"/>
  <c r="F2" i="162" s="1"/>
  <c r="F79" i="162"/>
  <c r="N88" i="161"/>
  <c r="N111" i="161"/>
  <c r="P111" i="161"/>
  <c r="P88" i="161"/>
  <c r="R49" i="161"/>
  <c r="F97" i="161"/>
  <c r="F93" i="161" s="1"/>
  <c r="M94" i="161"/>
  <c r="R25" i="161"/>
  <c r="R48" i="161" s="1"/>
  <c r="K48" i="161"/>
  <c r="K2" i="161" s="1"/>
  <c r="K97" i="161" s="1"/>
  <c r="K93" i="161" s="1"/>
  <c r="M79" i="161"/>
  <c r="G48" i="161"/>
  <c r="G2" i="161" s="1"/>
  <c r="G97" i="161" s="1"/>
  <c r="G93" i="161" s="1"/>
  <c r="M2" i="161"/>
  <c r="I97" i="161"/>
  <c r="I93" i="161" s="1"/>
  <c r="H2" i="161"/>
  <c r="H97" i="161" s="1"/>
  <c r="H93" i="161" s="1"/>
  <c r="J93" i="161"/>
  <c r="I79" i="161"/>
  <c r="R79" i="161" s="1"/>
  <c r="R71" i="161"/>
  <c r="O48" i="161"/>
  <c r="O2" i="161" s="1"/>
  <c r="O97" i="161" s="1"/>
  <c r="O93" i="161" s="1"/>
  <c r="Q48" i="161"/>
  <c r="Q2" i="161" s="1"/>
  <c r="Q97" i="161" s="1"/>
  <c r="Q93" i="161" s="1"/>
  <c r="R73" i="161"/>
  <c r="K2" i="160"/>
  <c r="K97" i="160" s="1"/>
  <c r="K93" i="160" s="1"/>
  <c r="Q95" i="160"/>
  <c r="F2" i="160"/>
  <c r="M79" i="160"/>
  <c r="I79" i="160"/>
  <c r="J48" i="160"/>
  <c r="J2" i="160" s="1"/>
  <c r="J97" i="160" s="1"/>
  <c r="J93" i="160" s="1"/>
  <c r="Q71" i="160"/>
  <c r="Q79" i="160" s="1"/>
  <c r="O77" i="160"/>
  <c r="O79" i="160" s="1"/>
  <c r="G48" i="160"/>
  <c r="G2" i="160" s="1"/>
  <c r="G97" i="160" s="1"/>
  <c r="Q25" i="160"/>
  <c r="Q48" i="160" s="1"/>
  <c r="Q2" i="160" s="1"/>
  <c r="Q97" i="160" s="1"/>
  <c r="N93" i="160"/>
  <c r="R94" i="160"/>
  <c r="N79" i="160"/>
  <c r="R73" i="160"/>
  <c r="G79" i="160"/>
  <c r="M48" i="160"/>
  <c r="M2" i="160" s="1"/>
  <c r="M97" i="160" s="1"/>
  <c r="M93" i="160" s="1"/>
  <c r="R79" i="160"/>
  <c r="H48" i="160"/>
  <c r="H2" i="160" s="1"/>
  <c r="H97" i="160" s="1"/>
  <c r="H93" i="160" s="1"/>
  <c r="I48" i="160"/>
  <c r="I2" i="160" s="1"/>
  <c r="I97" i="160" s="1"/>
  <c r="I93" i="160" s="1"/>
  <c r="L48" i="160"/>
  <c r="L2" i="160" s="1"/>
  <c r="L97" i="160" s="1"/>
  <c r="L93" i="160" s="1"/>
  <c r="G93" i="160"/>
  <c r="O48" i="160"/>
  <c r="O2" i="160" s="1"/>
  <c r="O97" i="160" s="1"/>
  <c r="O93" i="160" s="1"/>
  <c r="R77" i="160"/>
  <c r="J79" i="160"/>
  <c r="P93" i="160"/>
  <c r="Q79" i="159"/>
  <c r="R71" i="159"/>
  <c r="R95" i="159"/>
  <c r="M2" i="159"/>
  <c r="M97" i="159" s="1"/>
  <c r="M93" i="159" s="1"/>
  <c r="R73" i="159"/>
  <c r="G79" i="159"/>
  <c r="I48" i="159"/>
  <c r="I2" i="159" s="1"/>
  <c r="I97" i="159" s="1"/>
  <c r="I93" i="159" s="1"/>
  <c r="R77" i="159"/>
  <c r="J93" i="159"/>
  <c r="R49" i="159"/>
  <c r="H48" i="159"/>
  <c r="H2" i="159" s="1"/>
  <c r="H97" i="159" s="1"/>
  <c r="H93" i="159" s="1"/>
  <c r="Q25" i="159"/>
  <c r="Q48" i="159" s="1"/>
  <c r="Q2" i="159" s="1"/>
  <c r="Q97" i="159" s="1"/>
  <c r="Q93" i="159" s="1"/>
  <c r="O77" i="159"/>
  <c r="O79" i="159" s="1"/>
  <c r="P93" i="159"/>
  <c r="N93" i="159"/>
  <c r="K97" i="159"/>
  <c r="K93" i="159" s="1"/>
  <c r="R94" i="159"/>
  <c r="F97" i="159"/>
  <c r="R79" i="159"/>
  <c r="R91" i="159"/>
  <c r="O93" i="159"/>
  <c r="L2" i="159"/>
  <c r="L97" i="159" s="1"/>
  <c r="L93" i="159" s="1"/>
  <c r="O2" i="159"/>
  <c r="O97" i="159" s="1"/>
  <c r="G2" i="159"/>
  <c r="G97" i="159" s="1"/>
  <c r="G93" i="159" s="1"/>
  <c r="N88" i="158"/>
  <c r="N111" i="158"/>
  <c r="H111" i="158"/>
  <c r="H88" i="158"/>
  <c r="K111" i="158"/>
  <c r="K88" i="158"/>
  <c r="G2" i="158"/>
  <c r="G97" i="158" s="1"/>
  <c r="G93" i="158" s="1"/>
  <c r="I2" i="158"/>
  <c r="I97" i="158" s="1"/>
  <c r="I93" i="158" s="1"/>
  <c r="R89" i="158"/>
  <c r="J2" i="158"/>
  <c r="J97" i="158" s="1"/>
  <c r="J93" i="158" s="1"/>
  <c r="G79" i="158"/>
  <c r="M48" i="158"/>
  <c r="L79" i="158"/>
  <c r="F48" i="158"/>
  <c r="F2" i="158" s="1"/>
  <c r="L37" i="158"/>
  <c r="R37" i="158" s="1"/>
  <c r="Q37" i="158"/>
  <c r="J79" i="158"/>
  <c r="M71" i="158"/>
  <c r="Q25" i="158"/>
  <c r="P48" i="158"/>
  <c r="P2" i="158" s="1"/>
  <c r="P97" i="158" s="1"/>
  <c r="P93" i="158" s="1"/>
  <c r="L48" i="158"/>
  <c r="L2" i="158" s="1"/>
  <c r="L97" i="158" s="1"/>
  <c r="L93" i="158" s="1"/>
  <c r="L111" i="158" s="1"/>
  <c r="R90" i="158"/>
  <c r="O77" i="158"/>
  <c r="O79" i="158" s="1"/>
  <c r="R25" i="158"/>
  <c r="O88" i="157"/>
  <c r="O111" i="157"/>
  <c r="P111" i="157"/>
  <c r="P88" i="157"/>
  <c r="R71" i="157"/>
  <c r="F2" i="157"/>
  <c r="I2" i="157"/>
  <c r="I97" i="157" s="1"/>
  <c r="N88" i="157"/>
  <c r="N111" i="157"/>
  <c r="K97" i="157"/>
  <c r="K93" i="157" s="1"/>
  <c r="M2" i="157"/>
  <c r="M97" i="157" s="1"/>
  <c r="M93" i="157" s="1"/>
  <c r="Q25" i="157"/>
  <c r="R79" i="157"/>
  <c r="G93" i="157"/>
  <c r="J93" i="157"/>
  <c r="R25" i="157"/>
  <c r="H2" i="157"/>
  <c r="H97" i="157" s="1"/>
  <c r="H93" i="157" s="1"/>
  <c r="R95" i="157"/>
  <c r="L93" i="157"/>
  <c r="Q37" i="157"/>
  <c r="R37" i="157"/>
  <c r="R77" i="157"/>
  <c r="I93" i="157"/>
  <c r="J93" i="156"/>
  <c r="N97" i="156"/>
  <c r="N93" i="156" s="1"/>
  <c r="O2" i="156"/>
  <c r="O97" i="156" s="1"/>
  <c r="O93" i="156" s="1"/>
  <c r="L97" i="155"/>
  <c r="L93" i="155" s="1"/>
  <c r="L111" i="155" s="1"/>
  <c r="I93" i="156"/>
  <c r="L97" i="156"/>
  <c r="L93" i="156" s="1"/>
  <c r="Q37" i="156"/>
  <c r="Q48" i="156" s="1"/>
  <c r="M71" i="156"/>
  <c r="P2" i="156"/>
  <c r="P97" i="156" s="1"/>
  <c r="P93" i="156" s="1"/>
  <c r="F48" i="156"/>
  <c r="F2" i="156" s="1"/>
  <c r="M79" i="156"/>
  <c r="Q95" i="156"/>
  <c r="H97" i="156"/>
  <c r="H93" i="156" s="1"/>
  <c r="G97" i="156"/>
  <c r="G93" i="156" s="1"/>
  <c r="K48" i="156"/>
  <c r="K2" i="156" s="1"/>
  <c r="K97" i="156" s="1"/>
  <c r="K93" i="156" s="1"/>
  <c r="J97" i="156"/>
  <c r="M94" i="156"/>
  <c r="R94" i="156" s="1"/>
  <c r="O77" i="156"/>
  <c r="O79" i="156" s="1"/>
  <c r="R25" i="156"/>
  <c r="M2" i="155"/>
  <c r="M97" i="155" s="1"/>
  <c r="M93" i="155" s="1"/>
  <c r="Q71" i="155"/>
  <c r="Q79" i="155" s="1"/>
  <c r="O111" i="155"/>
  <c r="O88" i="155"/>
  <c r="G111" i="155"/>
  <c r="G88" i="155"/>
  <c r="P111" i="155"/>
  <c r="P88" i="155"/>
  <c r="M79" i="155"/>
  <c r="H88" i="155"/>
  <c r="N2" i="155"/>
  <c r="N97" i="155" s="1"/>
  <c r="N93" i="155" s="1"/>
  <c r="F48" i="155"/>
  <c r="F2" i="155" s="1"/>
  <c r="Q25" i="155"/>
  <c r="Q48" i="155" s="1"/>
  <c r="Q2" i="155" s="1"/>
  <c r="Q97" i="155" s="1"/>
  <c r="Q93" i="155" s="1"/>
  <c r="R50" i="155"/>
  <c r="K111" i="155"/>
  <c r="K88" i="155"/>
  <c r="J111" i="155"/>
  <c r="J88" i="155"/>
  <c r="O79" i="155"/>
  <c r="R79" i="155" s="1"/>
  <c r="I111" i="155"/>
  <c r="I88" i="155"/>
  <c r="R77" i="155"/>
  <c r="R94" i="155"/>
  <c r="P111" i="154"/>
  <c r="P88" i="154"/>
  <c r="Q48" i="154"/>
  <c r="Q2" i="154" s="1"/>
  <c r="Q97" i="154" s="1"/>
  <c r="Q93" i="154" s="1"/>
  <c r="H93" i="154"/>
  <c r="Q37" i="154"/>
  <c r="R37" i="154" s="1"/>
  <c r="M77" i="154"/>
  <c r="F48" i="154"/>
  <c r="F2" i="154" s="1"/>
  <c r="I93" i="154"/>
  <c r="N2" i="154"/>
  <c r="N97" i="154" s="1"/>
  <c r="N93" i="154" s="1"/>
  <c r="Q71" i="154"/>
  <c r="Q79" i="154" s="1"/>
  <c r="M94" i="154"/>
  <c r="K97" i="154"/>
  <c r="K93" i="154" s="1"/>
  <c r="J93" i="154"/>
  <c r="H79" i="154"/>
  <c r="F79" i="154"/>
  <c r="R94" i="154"/>
  <c r="R25" i="154"/>
  <c r="G93" i="154"/>
  <c r="L93" i="154"/>
  <c r="P111" i="153"/>
  <c r="P88" i="153"/>
  <c r="Q71" i="153"/>
  <c r="Q79" i="153" s="1"/>
  <c r="R37" i="153"/>
  <c r="F97" i="153"/>
  <c r="N111" i="153"/>
  <c r="N88" i="153"/>
  <c r="R90" i="153"/>
  <c r="I79" i="153"/>
  <c r="G2" i="153"/>
  <c r="G97" i="153" s="1"/>
  <c r="G93" i="153" s="1"/>
  <c r="M2" i="153"/>
  <c r="M97" i="153" s="1"/>
  <c r="M93" i="153" s="1"/>
  <c r="M71" i="153"/>
  <c r="M79" i="153"/>
  <c r="F79" i="153"/>
  <c r="O77" i="153"/>
  <c r="O79" i="153" s="1"/>
  <c r="Q25" i="153"/>
  <c r="Q48" i="153" s="1"/>
  <c r="Q2" i="153" s="1"/>
  <c r="Q97" i="153" s="1"/>
  <c r="Q93" i="153" s="1"/>
  <c r="I2" i="153"/>
  <c r="I97" i="153" s="1"/>
  <c r="I93" i="153" s="1"/>
  <c r="R71" i="153"/>
  <c r="K111" i="153"/>
  <c r="K88" i="153"/>
  <c r="J2" i="153"/>
  <c r="J97" i="153" s="1"/>
  <c r="J93" i="153" s="1"/>
  <c r="K79" i="153"/>
  <c r="R79" i="153" s="1"/>
  <c r="H2" i="153"/>
  <c r="H97" i="153" s="1"/>
  <c r="H93" i="153" s="1"/>
  <c r="L97" i="153"/>
  <c r="L93" i="153" s="1"/>
  <c r="L111" i="153" s="1"/>
  <c r="R94" i="152"/>
  <c r="N88" i="152"/>
  <c r="N111" i="152"/>
  <c r="M79" i="152"/>
  <c r="R79" i="152"/>
  <c r="J93" i="152"/>
  <c r="O77" i="152"/>
  <c r="O79" i="152" s="1"/>
  <c r="H97" i="152"/>
  <c r="H93" i="152" s="1"/>
  <c r="Q71" i="152"/>
  <c r="Q79" i="152" s="1"/>
  <c r="I2" i="152"/>
  <c r="I97" i="152" s="1"/>
  <c r="I93" i="152" s="1"/>
  <c r="M71" i="152"/>
  <c r="R71" i="152" s="1"/>
  <c r="G93" i="152"/>
  <c r="K93" i="152"/>
  <c r="R77" i="152"/>
  <c r="P111" i="152"/>
  <c r="P88" i="152"/>
  <c r="G2" i="152"/>
  <c r="G97" i="152" s="1"/>
  <c r="L48" i="152"/>
  <c r="L2" i="152" s="1"/>
  <c r="L97" i="152" s="1"/>
  <c r="L93" i="152" s="1"/>
  <c r="O2" i="152"/>
  <c r="O97" i="152" s="1"/>
  <c r="O93" i="152" s="1"/>
  <c r="R74" i="152"/>
  <c r="F97" i="152"/>
  <c r="Q25" i="152"/>
  <c r="Q48" i="152" s="1"/>
  <c r="M2" i="152"/>
  <c r="M97" i="152" s="1"/>
  <c r="J2" i="152"/>
  <c r="J97" i="152" s="1"/>
  <c r="R25" i="152"/>
  <c r="R48" i="152" s="1"/>
  <c r="M94" i="152"/>
  <c r="L79" i="152"/>
  <c r="R71" i="151"/>
  <c r="M97" i="151"/>
  <c r="M93" i="151" s="1"/>
  <c r="J97" i="151"/>
  <c r="J93" i="151" s="1"/>
  <c r="H48" i="151"/>
  <c r="H2" i="151" s="1"/>
  <c r="H97" i="151" s="1"/>
  <c r="H93" i="151" s="1"/>
  <c r="K93" i="151"/>
  <c r="Q25" i="151"/>
  <c r="Q48" i="151" s="1"/>
  <c r="Q2" i="151" s="1"/>
  <c r="Q97" i="151" s="1"/>
  <c r="Q93" i="151" s="1"/>
  <c r="N93" i="151"/>
  <c r="Q71" i="151"/>
  <c r="Q79" i="151" s="1"/>
  <c r="R12" i="151"/>
  <c r="R37" i="151"/>
  <c r="I93" i="151"/>
  <c r="O77" i="151"/>
  <c r="O79" i="151" s="1"/>
  <c r="R73" i="151"/>
  <c r="G93" i="151"/>
  <c r="P93" i="151"/>
  <c r="L97" i="151"/>
  <c r="L93" i="151" s="1"/>
  <c r="R50" i="151"/>
  <c r="F48" i="151"/>
  <c r="F2" i="151" s="1"/>
  <c r="M79" i="151"/>
  <c r="R79" i="151" s="1"/>
  <c r="R37" i="150"/>
  <c r="Q71" i="150"/>
  <c r="Q79" i="150" s="1"/>
  <c r="I93" i="150"/>
  <c r="M77" i="150"/>
  <c r="M79" i="150" s="1"/>
  <c r="P93" i="150"/>
  <c r="K48" i="150"/>
  <c r="K2" i="150" s="1"/>
  <c r="K97" i="150" s="1"/>
  <c r="R71" i="150"/>
  <c r="M94" i="150"/>
  <c r="O77" i="150"/>
  <c r="O79" i="150" s="1"/>
  <c r="I48" i="150"/>
  <c r="I2" i="150" s="1"/>
  <c r="I97" i="150" s="1"/>
  <c r="N2" i="150"/>
  <c r="N97" i="150" s="1"/>
  <c r="R95" i="150"/>
  <c r="G2" i="150"/>
  <c r="G97" i="150" s="1"/>
  <c r="G93" i="150" s="1"/>
  <c r="R49" i="150"/>
  <c r="K93" i="150"/>
  <c r="H2" i="150"/>
  <c r="H97" i="150" s="1"/>
  <c r="H93" i="150" s="1"/>
  <c r="F48" i="150"/>
  <c r="F2" i="150" s="1"/>
  <c r="G79" i="150"/>
  <c r="R79" i="150" s="1"/>
  <c r="O48" i="150"/>
  <c r="Q25" i="150"/>
  <c r="Q48" i="150" s="1"/>
  <c r="Q2" i="150" s="1"/>
  <c r="Q97" i="150" s="1"/>
  <c r="Q93" i="150" s="1"/>
  <c r="N93" i="150"/>
  <c r="M2" i="150"/>
  <c r="M97" i="150" s="1"/>
  <c r="L2" i="150"/>
  <c r="L97" i="150" s="1"/>
  <c r="L93" i="150" s="1"/>
  <c r="J2" i="150"/>
  <c r="J97" i="150" s="1"/>
  <c r="J93" i="150"/>
  <c r="R94" i="150"/>
  <c r="L111" i="149"/>
  <c r="L88" i="149"/>
  <c r="G88" i="149"/>
  <c r="G111" i="149"/>
  <c r="P88" i="149"/>
  <c r="P111" i="149"/>
  <c r="N88" i="149"/>
  <c r="N111" i="149"/>
  <c r="O88" i="149"/>
  <c r="O111" i="149"/>
  <c r="I88" i="149"/>
  <c r="I111" i="149"/>
  <c r="H88" i="149"/>
  <c r="H111" i="149"/>
  <c r="K88" i="149"/>
  <c r="K111" i="149"/>
  <c r="Q25" i="149"/>
  <c r="Q48" i="149" s="1"/>
  <c r="R71" i="149"/>
  <c r="R12" i="149"/>
  <c r="Q71" i="149"/>
  <c r="Q79" i="149" s="1"/>
  <c r="R15" i="149"/>
  <c r="R79" i="149"/>
  <c r="R25" i="149"/>
  <c r="R48" i="149" s="1"/>
  <c r="F48" i="149"/>
  <c r="F2" i="149" s="1"/>
  <c r="R37" i="149"/>
  <c r="J88" i="149"/>
  <c r="J111" i="149"/>
  <c r="M93" i="149"/>
  <c r="H111" i="148"/>
  <c r="H88" i="148"/>
  <c r="I111" i="148"/>
  <c r="I88" i="148"/>
  <c r="P111" i="148"/>
  <c r="P88" i="148"/>
  <c r="G111" i="148"/>
  <c r="G88" i="148"/>
  <c r="R89" i="148"/>
  <c r="O77" i="148"/>
  <c r="O79" i="148" s="1"/>
  <c r="M97" i="148"/>
  <c r="M93" i="148" s="1"/>
  <c r="M111" i="148" s="1"/>
  <c r="R71" i="148"/>
  <c r="O48" i="148"/>
  <c r="O2" i="148" s="1"/>
  <c r="O97" i="148" s="1"/>
  <c r="O93" i="148" s="1"/>
  <c r="R77" i="148"/>
  <c r="K48" i="148"/>
  <c r="K2" i="148" s="1"/>
  <c r="K97" i="148" s="1"/>
  <c r="K93" i="148" s="1"/>
  <c r="J2" i="148"/>
  <c r="J97" i="148" s="1"/>
  <c r="J93" i="148" s="1"/>
  <c r="R25" i="148"/>
  <c r="F79" i="148"/>
  <c r="R79" i="148" s="1"/>
  <c r="F48" i="148"/>
  <c r="F2" i="148" s="1"/>
  <c r="N48" i="148"/>
  <c r="N2" i="148" s="1"/>
  <c r="N97" i="148" s="1"/>
  <c r="N93" i="148" s="1"/>
  <c r="L48" i="148"/>
  <c r="L2" i="148" s="1"/>
  <c r="L97" i="148" s="1"/>
  <c r="L93" i="148" s="1"/>
  <c r="L111" i="148" s="1"/>
  <c r="Q37" i="148"/>
  <c r="Q48" i="148" s="1"/>
  <c r="Q2" i="148" s="1"/>
  <c r="Q97" i="148" s="1"/>
  <c r="Q93" i="148" s="1"/>
  <c r="R95" i="148"/>
  <c r="R90" i="148"/>
  <c r="R94" i="148"/>
  <c r="R73" i="148"/>
  <c r="R94" i="147"/>
  <c r="P111" i="147"/>
  <c r="P88" i="147"/>
  <c r="F97" i="147"/>
  <c r="H79" i="147"/>
  <c r="Q25" i="147"/>
  <c r="J48" i="147"/>
  <c r="J2" i="147" s="1"/>
  <c r="J97" i="147" s="1"/>
  <c r="J93" i="147" s="1"/>
  <c r="M71" i="147"/>
  <c r="M79" i="147" s="1"/>
  <c r="K93" i="147"/>
  <c r="O77" i="147"/>
  <c r="O79" i="147" s="1"/>
  <c r="I79" i="147"/>
  <c r="R73" i="147"/>
  <c r="G2" i="147"/>
  <c r="G97" i="147" s="1"/>
  <c r="N79" i="147"/>
  <c r="G93" i="147"/>
  <c r="O48" i="147"/>
  <c r="N111" i="147"/>
  <c r="N88" i="147"/>
  <c r="I2" i="147"/>
  <c r="I97" i="147" s="1"/>
  <c r="I93" i="147" s="1"/>
  <c r="H2" i="147"/>
  <c r="H97" i="147" s="1"/>
  <c r="H93" i="147" s="1"/>
  <c r="L37" i="147"/>
  <c r="L48" i="147" s="1"/>
  <c r="L2" i="147" s="1"/>
  <c r="L97" i="147" s="1"/>
  <c r="L93" i="147" s="1"/>
  <c r="R77" i="147"/>
  <c r="F79" i="147"/>
  <c r="R95" i="147"/>
  <c r="J88" i="146"/>
  <c r="J111" i="146"/>
  <c r="O2" i="146"/>
  <c r="O97" i="146" s="1"/>
  <c r="M79" i="146"/>
  <c r="Q71" i="146"/>
  <c r="Q79" i="146" s="1"/>
  <c r="F2" i="146"/>
  <c r="P97" i="146"/>
  <c r="P93" i="146" s="1"/>
  <c r="Q25" i="146"/>
  <c r="Q48" i="146" s="1"/>
  <c r="I2" i="146"/>
  <c r="I97" i="146" s="1"/>
  <c r="I93" i="146" s="1"/>
  <c r="N93" i="146"/>
  <c r="G48" i="146"/>
  <c r="G2" i="146" s="1"/>
  <c r="G97" i="146" s="1"/>
  <c r="G93" i="146" s="1"/>
  <c r="M97" i="141"/>
  <c r="M93" i="141" s="1"/>
  <c r="M111" i="141" s="1"/>
  <c r="L97" i="144"/>
  <c r="L93" i="144" s="1"/>
  <c r="L111" i="144" s="1"/>
  <c r="J79" i="146"/>
  <c r="L48" i="146"/>
  <c r="L2" i="146" s="1"/>
  <c r="L97" i="146" s="1"/>
  <c r="L93" i="146" s="1"/>
  <c r="H2" i="146"/>
  <c r="H97" i="146" s="1"/>
  <c r="H93" i="146" s="1"/>
  <c r="M2" i="146"/>
  <c r="M97" i="146" s="1"/>
  <c r="M93" i="146" s="1"/>
  <c r="F79" i="146"/>
  <c r="R79" i="146" s="1"/>
  <c r="K97" i="146"/>
  <c r="K93" i="146" s="1"/>
  <c r="O77" i="146"/>
  <c r="O79" i="146" s="1"/>
  <c r="R37" i="146"/>
  <c r="Q95" i="146"/>
  <c r="R77" i="146"/>
  <c r="R90" i="146"/>
  <c r="R73" i="146"/>
  <c r="O93" i="146"/>
  <c r="R37" i="145"/>
  <c r="Q25" i="145"/>
  <c r="Q48" i="145" s="1"/>
  <c r="J48" i="145"/>
  <c r="J2" i="145" s="1"/>
  <c r="J97" i="145" s="1"/>
  <c r="J93" i="145" s="1"/>
  <c r="G97" i="145"/>
  <c r="G93" i="145" s="1"/>
  <c r="J79" i="145"/>
  <c r="P93" i="145"/>
  <c r="N97" i="145"/>
  <c r="M94" i="145"/>
  <c r="G79" i="145"/>
  <c r="I48" i="145"/>
  <c r="I2" i="145" s="1"/>
  <c r="I97" i="145" s="1"/>
  <c r="I93" i="145" s="1"/>
  <c r="O77" i="145"/>
  <c r="O79" i="145" s="1"/>
  <c r="M79" i="145"/>
  <c r="M71" i="145"/>
  <c r="M2" i="145" s="1"/>
  <c r="R73" i="145"/>
  <c r="F97" i="145"/>
  <c r="F93" i="145" s="1"/>
  <c r="L97" i="145"/>
  <c r="L93" i="145" s="1"/>
  <c r="L111" i="145" s="1"/>
  <c r="R77" i="145"/>
  <c r="H2" i="145"/>
  <c r="H97" i="145" s="1"/>
  <c r="H93" i="145" s="1"/>
  <c r="N93" i="145"/>
  <c r="K93" i="145"/>
  <c r="K111" i="144"/>
  <c r="K88" i="144"/>
  <c r="H111" i="144"/>
  <c r="H88" i="144"/>
  <c r="J111" i="144"/>
  <c r="J88" i="144"/>
  <c r="O2" i="144"/>
  <c r="O97" i="144" s="1"/>
  <c r="O93" i="144" s="1"/>
  <c r="M93" i="144"/>
  <c r="Q37" i="144"/>
  <c r="R37" i="144" s="1"/>
  <c r="Q25" i="144"/>
  <c r="O77" i="144"/>
  <c r="O79" i="144" s="1"/>
  <c r="R25" i="144"/>
  <c r="R79" i="144"/>
  <c r="M79" i="144"/>
  <c r="N2" i="144"/>
  <c r="N97" i="144" s="1"/>
  <c r="N93" i="144" s="1"/>
  <c r="R94" i="144"/>
  <c r="F79" i="144"/>
  <c r="R77" i="144"/>
  <c r="R12" i="144"/>
  <c r="P2" i="144"/>
  <c r="P97" i="144" s="1"/>
  <c r="P93" i="144" s="1"/>
  <c r="F2" i="144"/>
  <c r="G111" i="144"/>
  <c r="G88" i="144"/>
  <c r="I111" i="144"/>
  <c r="I88" i="144"/>
  <c r="R50" i="144"/>
  <c r="J93" i="143"/>
  <c r="H111" i="143"/>
  <c r="H88" i="143"/>
  <c r="M79" i="143"/>
  <c r="O77" i="143"/>
  <c r="O79" i="143" s="1"/>
  <c r="R95" i="143"/>
  <c r="K79" i="143"/>
  <c r="K2" i="143"/>
  <c r="K97" i="143" s="1"/>
  <c r="K93" i="143" s="1"/>
  <c r="H79" i="143"/>
  <c r="L79" i="143"/>
  <c r="I48" i="143"/>
  <c r="I2" i="143" s="1"/>
  <c r="I97" i="143" s="1"/>
  <c r="I93" i="143" s="1"/>
  <c r="G48" i="143"/>
  <c r="G2" i="143" s="1"/>
  <c r="G97" i="143" s="1"/>
  <c r="G93" i="143" s="1"/>
  <c r="J79" i="143"/>
  <c r="L48" i="143"/>
  <c r="L2" i="143" s="1"/>
  <c r="L97" i="143" s="1"/>
  <c r="L93" i="143" s="1"/>
  <c r="L111" i="143" s="1"/>
  <c r="F48" i="143"/>
  <c r="F2" i="143" s="1"/>
  <c r="N93" i="143"/>
  <c r="Q25" i="143"/>
  <c r="Q48" i="143" s="1"/>
  <c r="P93" i="143"/>
  <c r="M2" i="143"/>
  <c r="M97" i="143" s="1"/>
  <c r="M93" i="143" s="1"/>
  <c r="M71" i="143"/>
  <c r="R49" i="143"/>
  <c r="R25" i="143"/>
  <c r="R48" i="143" s="1"/>
  <c r="J2" i="143"/>
  <c r="J97" i="143" s="1"/>
  <c r="G79" i="143"/>
  <c r="R37" i="142"/>
  <c r="P111" i="142"/>
  <c r="P88" i="142"/>
  <c r="N111" i="142"/>
  <c r="N88" i="142"/>
  <c r="R71" i="142"/>
  <c r="F97" i="142"/>
  <c r="K111" i="142"/>
  <c r="K88" i="142"/>
  <c r="G79" i="142"/>
  <c r="I2" i="142"/>
  <c r="I97" i="142" s="1"/>
  <c r="I93" i="142" s="1"/>
  <c r="O77" i="142"/>
  <c r="O79" i="142" s="1"/>
  <c r="K79" i="142"/>
  <c r="R77" i="142"/>
  <c r="F79" i="142"/>
  <c r="R79" i="142" s="1"/>
  <c r="H2" i="142"/>
  <c r="H97" i="142" s="1"/>
  <c r="H93" i="142" s="1"/>
  <c r="O2" i="142"/>
  <c r="O97" i="142" s="1"/>
  <c r="O93" i="142" s="1"/>
  <c r="L48" i="142"/>
  <c r="L2" i="142" s="1"/>
  <c r="L97" i="142" s="1"/>
  <c r="L93" i="142" s="1"/>
  <c r="L111" i="142" s="1"/>
  <c r="M79" i="142"/>
  <c r="R95" i="142"/>
  <c r="M2" i="142"/>
  <c r="M97" i="142" s="1"/>
  <c r="M93" i="142" s="1"/>
  <c r="Q25" i="142"/>
  <c r="G2" i="142"/>
  <c r="G97" i="142" s="1"/>
  <c r="G93" i="142" s="1"/>
  <c r="R89" i="142"/>
  <c r="Q37" i="142"/>
  <c r="J2" i="142"/>
  <c r="J97" i="142" s="1"/>
  <c r="J93" i="142" s="1"/>
  <c r="N111" i="141"/>
  <c r="N88" i="141"/>
  <c r="P111" i="141"/>
  <c r="P88" i="141"/>
  <c r="I93" i="141"/>
  <c r="R73" i="141"/>
  <c r="Q71" i="141"/>
  <c r="Q79" i="141" s="1"/>
  <c r="H93" i="141"/>
  <c r="G79" i="141"/>
  <c r="R79" i="141" s="1"/>
  <c r="K2" i="141"/>
  <c r="K97" i="141" s="1"/>
  <c r="K93" i="141" s="1"/>
  <c r="R71" i="141"/>
  <c r="R77" i="141"/>
  <c r="L2" i="141"/>
  <c r="L97" i="141" s="1"/>
  <c r="L93" i="141" s="1"/>
  <c r="L79" i="141"/>
  <c r="F97" i="141"/>
  <c r="F93" i="141" s="1"/>
  <c r="J2" i="141"/>
  <c r="J97" i="141" s="1"/>
  <c r="G93" i="141"/>
  <c r="H79" i="141"/>
  <c r="J93" i="141"/>
  <c r="O25" i="141"/>
  <c r="Q37" i="141"/>
  <c r="R37" i="141" s="1"/>
  <c r="R94" i="141"/>
  <c r="G97" i="140"/>
  <c r="F2" i="140"/>
  <c r="M94" i="140"/>
  <c r="L2" i="140"/>
  <c r="L97" i="140" s="1"/>
  <c r="L93" i="140" s="1"/>
  <c r="H2" i="140"/>
  <c r="H97" i="140" s="1"/>
  <c r="H93" i="140" s="1"/>
  <c r="N71" i="140"/>
  <c r="N79" i="140" s="1"/>
  <c r="N2" i="140"/>
  <c r="N97" i="140" s="1"/>
  <c r="N93" i="140" s="1"/>
  <c r="O77" i="140"/>
  <c r="O79" i="140" s="1"/>
  <c r="R79" i="140" s="1"/>
  <c r="Q37" i="140"/>
  <c r="R37" i="140" s="1"/>
  <c r="I93" i="140"/>
  <c r="M2" i="140"/>
  <c r="R73" i="140"/>
  <c r="G93" i="140"/>
  <c r="Q25" i="140"/>
  <c r="Q48" i="140" s="1"/>
  <c r="Q2" i="140" s="1"/>
  <c r="Q97" i="140" s="1"/>
  <c r="Q93" i="140" s="1"/>
  <c r="Q71" i="140"/>
  <c r="Q79" i="140" s="1"/>
  <c r="L79" i="140"/>
  <c r="K93" i="140"/>
  <c r="J2" i="140"/>
  <c r="J97" i="140" s="1"/>
  <c r="J93" i="140" s="1"/>
  <c r="K2" i="140"/>
  <c r="K97" i="140" s="1"/>
  <c r="O2" i="140"/>
  <c r="O97" i="140" s="1"/>
  <c r="O93" i="140" s="1"/>
  <c r="I2" i="140"/>
  <c r="I97" i="140" s="1"/>
  <c r="P2" i="140"/>
  <c r="P97" i="140" s="1"/>
  <c r="P93" i="140" s="1"/>
  <c r="K111" i="139"/>
  <c r="K88" i="139"/>
  <c r="H111" i="139"/>
  <c r="H88" i="139"/>
  <c r="Q2" i="139"/>
  <c r="Q97" i="139" s="1"/>
  <c r="G111" i="139"/>
  <c r="G88" i="139"/>
  <c r="J48" i="139"/>
  <c r="J2" i="139" s="1"/>
  <c r="J97" i="139" s="1"/>
  <c r="J93" i="139" s="1"/>
  <c r="I2" i="139"/>
  <c r="I97" i="139" s="1"/>
  <c r="I93" i="139" s="1"/>
  <c r="O48" i="139"/>
  <c r="H79" i="139"/>
  <c r="F79" i="139"/>
  <c r="L48" i="139"/>
  <c r="L2" i="139" s="1"/>
  <c r="L97" i="139" s="1"/>
  <c r="L93" i="139" s="1"/>
  <c r="Q95" i="139"/>
  <c r="M71" i="139"/>
  <c r="Q71" i="139" s="1"/>
  <c r="Q79" i="139" s="1"/>
  <c r="K79" i="139"/>
  <c r="N93" i="139"/>
  <c r="O77" i="139"/>
  <c r="O79" i="139" s="1"/>
  <c r="R25" i="139"/>
  <c r="R48" i="139" s="1"/>
  <c r="N48" i="139"/>
  <c r="N2" i="139" s="1"/>
  <c r="N97" i="139" s="1"/>
  <c r="F48" i="139"/>
  <c r="F2" i="139" s="1"/>
  <c r="P48" i="139"/>
  <c r="P2" i="139" s="1"/>
  <c r="P97" i="139" s="1"/>
  <c r="P93" i="139" s="1"/>
  <c r="Q25" i="138"/>
  <c r="J93" i="138"/>
  <c r="L37" i="138"/>
  <c r="L48" i="138" s="1"/>
  <c r="L2" i="138" s="1"/>
  <c r="L97" i="138" s="1"/>
  <c r="L93" i="138" s="1"/>
  <c r="R25" i="138"/>
  <c r="K48" i="138"/>
  <c r="K2" i="138" s="1"/>
  <c r="K97" i="138" s="1"/>
  <c r="K93" i="138" s="1"/>
  <c r="J97" i="138"/>
  <c r="K79" i="138"/>
  <c r="R79" i="138" s="1"/>
  <c r="M79" i="138"/>
  <c r="R49" i="138"/>
  <c r="O48" i="138"/>
  <c r="O2" i="138" s="1"/>
  <c r="O97" i="138" s="1"/>
  <c r="O93" i="138" s="1"/>
  <c r="I48" i="138"/>
  <c r="I2" i="138" s="1"/>
  <c r="I97" i="138" s="1"/>
  <c r="I93" i="138" s="1"/>
  <c r="R95" i="138"/>
  <c r="N93" i="138"/>
  <c r="H2" i="138"/>
  <c r="H97" i="138" s="1"/>
  <c r="H93" i="138" s="1"/>
  <c r="F2" i="138"/>
  <c r="L71" i="138"/>
  <c r="L79" i="138" s="1"/>
  <c r="M2" i="138"/>
  <c r="M97" i="138" s="1"/>
  <c r="M93" i="138" s="1"/>
  <c r="Q71" i="138"/>
  <c r="Q79" i="138" s="1"/>
  <c r="G97" i="138"/>
  <c r="G93" i="138" s="1"/>
  <c r="P93" i="138"/>
  <c r="N48" i="138"/>
  <c r="N2" i="138" s="1"/>
  <c r="N97" i="138" s="1"/>
  <c r="O77" i="138"/>
  <c r="O79" i="138" s="1"/>
  <c r="R94" i="138"/>
  <c r="M88" i="238" l="1"/>
  <c r="G111" i="238"/>
  <c r="G88" i="238"/>
  <c r="L111" i="238"/>
  <c r="L88" i="238"/>
  <c r="J111" i="238"/>
  <c r="J88" i="238"/>
  <c r="O111" i="238"/>
  <c r="O88" i="238"/>
  <c r="K111" i="238"/>
  <c r="K88" i="238"/>
  <c r="H111" i="238"/>
  <c r="H88" i="238"/>
  <c r="N111" i="238"/>
  <c r="N88" i="238"/>
  <c r="R71" i="238"/>
  <c r="F111" i="238"/>
  <c r="R93" i="238"/>
  <c r="F88" i="238"/>
  <c r="R48" i="238"/>
  <c r="I111" i="238"/>
  <c r="I88" i="238"/>
  <c r="Q2" i="238"/>
  <c r="Q97" i="238" s="1"/>
  <c r="Q93" i="238" s="1"/>
  <c r="R2" i="238"/>
  <c r="H111" i="237"/>
  <c r="H88" i="237"/>
  <c r="J111" i="237"/>
  <c r="J88" i="237"/>
  <c r="I88" i="237"/>
  <c r="I111" i="237"/>
  <c r="R48" i="237"/>
  <c r="L88" i="237"/>
  <c r="F97" i="237"/>
  <c r="R2" i="237"/>
  <c r="L88" i="236"/>
  <c r="M97" i="237"/>
  <c r="M93" i="237" s="1"/>
  <c r="Q111" i="237"/>
  <c r="Q88" i="237"/>
  <c r="K111" i="237"/>
  <c r="K88" i="237"/>
  <c r="O88" i="237"/>
  <c r="O111" i="237"/>
  <c r="G111" i="237"/>
  <c r="G88" i="237"/>
  <c r="N88" i="237"/>
  <c r="N111" i="237"/>
  <c r="P111" i="237"/>
  <c r="P88" i="237"/>
  <c r="G111" i="236"/>
  <c r="G88" i="236"/>
  <c r="K111" i="236"/>
  <c r="K88" i="236"/>
  <c r="M111" i="236"/>
  <c r="M88" i="236"/>
  <c r="P111" i="236"/>
  <c r="P88" i="236"/>
  <c r="H111" i="236"/>
  <c r="H88" i="236"/>
  <c r="N111" i="236"/>
  <c r="N88" i="236"/>
  <c r="L88" i="235"/>
  <c r="R77" i="236"/>
  <c r="I111" i="236"/>
  <c r="I88" i="236"/>
  <c r="J111" i="236"/>
  <c r="J88" i="236"/>
  <c r="Q111" i="236"/>
  <c r="Q88" i="236"/>
  <c r="F93" i="236"/>
  <c r="O2" i="236"/>
  <c r="O97" i="236" s="1"/>
  <c r="O93" i="236" s="1"/>
  <c r="R25" i="236"/>
  <c r="R48" i="236" s="1"/>
  <c r="J111" i="235"/>
  <c r="J88" i="235"/>
  <c r="M79" i="235"/>
  <c r="O77" i="235"/>
  <c r="R77" i="235" s="1"/>
  <c r="F111" i="235"/>
  <c r="F88" i="235"/>
  <c r="H111" i="235"/>
  <c r="H88" i="235"/>
  <c r="R94" i="235"/>
  <c r="I88" i="235"/>
  <c r="I111" i="235"/>
  <c r="K111" i="235"/>
  <c r="K88" i="235"/>
  <c r="N88" i="235"/>
  <c r="N111" i="235"/>
  <c r="P111" i="235"/>
  <c r="P88" i="235"/>
  <c r="G111" i="235"/>
  <c r="G88" i="235"/>
  <c r="M2" i="235"/>
  <c r="Q111" i="235"/>
  <c r="Q88" i="235"/>
  <c r="L111" i="234"/>
  <c r="L88" i="234"/>
  <c r="K111" i="234"/>
  <c r="K88" i="234"/>
  <c r="R48" i="234"/>
  <c r="O2" i="234"/>
  <c r="O97" i="234" s="1"/>
  <c r="O93" i="234" s="1"/>
  <c r="R77" i="234"/>
  <c r="F97" i="234"/>
  <c r="I111" i="234"/>
  <c r="I88" i="234"/>
  <c r="R94" i="234"/>
  <c r="P111" i="234"/>
  <c r="P88" i="234"/>
  <c r="J111" i="234"/>
  <c r="J88" i="234"/>
  <c r="G111" i="234"/>
  <c r="G88" i="234"/>
  <c r="H111" i="234"/>
  <c r="H88" i="234"/>
  <c r="M97" i="234"/>
  <c r="M93" i="234" s="1"/>
  <c r="Q111" i="234"/>
  <c r="Q88" i="234"/>
  <c r="I111" i="233"/>
  <c r="I88" i="233"/>
  <c r="P111" i="233"/>
  <c r="P88" i="233"/>
  <c r="G111" i="233"/>
  <c r="G88" i="233"/>
  <c r="R71" i="233"/>
  <c r="J111" i="233"/>
  <c r="J88" i="233"/>
  <c r="H111" i="233"/>
  <c r="H88" i="233"/>
  <c r="F97" i="233"/>
  <c r="R77" i="233"/>
  <c r="O2" i="233"/>
  <c r="O97" i="233" s="1"/>
  <c r="O93" i="233" s="1"/>
  <c r="K88" i="233"/>
  <c r="K111" i="233"/>
  <c r="M97" i="233"/>
  <c r="M93" i="233" s="1"/>
  <c r="R48" i="233"/>
  <c r="Q2" i="233"/>
  <c r="Q97" i="233" s="1"/>
  <c r="Q93" i="233" s="1"/>
  <c r="L111" i="232"/>
  <c r="L88" i="232"/>
  <c r="R48" i="232"/>
  <c r="I88" i="232"/>
  <c r="I111" i="232"/>
  <c r="J88" i="232"/>
  <c r="J111" i="232"/>
  <c r="G111" i="232"/>
  <c r="G88" i="232"/>
  <c r="F111" i="232"/>
  <c r="F88" i="232"/>
  <c r="K111" i="232"/>
  <c r="K88" i="232"/>
  <c r="Q111" i="232"/>
  <c r="Q88" i="232"/>
  <c r="H111" i="232"/>
  <c r="H88" i="232"/>
  <c r="M93" i="232"/>
  <c r="R94" i="232"/>
  <c r="M79" i="232"/>
  <c r="O77" i="232"/>
  <c r="K111" i="231"/>
  <c r="K88" i="231"/>
  <c r="I88" i="231"/>
  <c r="I111" i="231"/>
  <c r="R71" i="231"/>
  <c r="G111" i="231"/>
  <c r="G88" i="231"/>
  <c r="Q71" i="231"/>
  <c r="Q79" i="231" s="1"/>
  <c r="R79" i="231" s="1"/>
  <c r="L88" i="231"/>
  <c r="F97" i="231"/>
  <c r="R77" i="231"/>
  <c r="H111" i="231"/>
  <c r="H88" i="231"/>
  <c r="J111" i="231"/>
  <c r="J88" i="231"/>
  <c r="Q2" i="231"/>
  <c r="Q97" i="231" s="1"/>
  <c r="Q93" i="231" s="1"/>
  <c r="M79" i="231"/>
  <c r="O2" i="231"/>
  <c r="O97" i="231" s="1"/>
  <c r="O93" i="231" s="1"/>
  <c r="M2" i="231"/>
  <c r="M97" i="231" s="1"/>
  <c r="M93" i="231" s="1"/>
  <c r="H111" i="230"/>
  <c r="H88" i="230"/>
  <c r="K111" i="230"/>
  <c r="K88" i="230"/>
  <c r="O111" i="230"/>
  <c r="O88" i="230"/>
  <c r="I88" i="230"/>
  <c r="I111" i="230"/>
  <c r="F111" i="230"/>
  <c r="F88" i="230"/>
  <c r="N111" i="230"/>
  <c r="N88" i="230"/>
  <c r="J88" i="230"/>
  <c r="J111" i="230"/>
  <c r="G111" i="230"/>
  <c r="G88" i="230"/>
  <c r="R2" i="230"/>
  <c r="Q111" i="230"/>
  <c r="Q88" i="230"/>
  <c r="L88" i="230"/>
  <c r="M97" i="230"/>
  <c r="M93" i="230" s="1"/>
  <c r="P111" i="230"/>
  <c r="P88" i="230"/>
  <c r="K111" i="229"/>
  <c r="K88" i="229"/>
  <c r="I111" i="229"/>
  <c r="I88" i="229"/>
  <c r="M111" i="229"/>
  <c r="M88" i="229"/>
  <c r="G111" i="229"/>
  <c r="G88" i="229"/>
  <c r="L88" i="229"/>
  <c r="Q111" i="229"/>
  <c r="Q88" i="229"/>
  <c r="H111" i="229"/>
  <c r="H88" i="229"/>
  <c r="O111" i="229"/>
  <c r="O88" i="229"/>
  <c r="J111" i="229"/>
  <c r="J88" i="229"/>
  <c r="N111" i="229"/>
  <c r="N88" i="229"/>
  <c r="F97" i="229"/>
  <c r="R2" i="229"/>
  <c r="O79" i="229"/>
  <c r="R79" i="229" s="1"/>
  <c r="R77" i="229"/>
  <c r="I111" i="228"/>
  <c r="I88" i="228"/>
  <c r="L48" i="228"/>
  <c r="L2" i="228" s="1"/>
  <c r="Q25" i="228"/>
  <c r="Q48" i="228" s="1"/>
  <c r="Q2" i="228" s="1"/>
  <c r="Q97" i="228" s="1"/>
  <c r="Q93" i="228" s="1"/>
  <c r="O111" i="228"/>
  <c r="O88" i="228"/>
  <c r="G111" i="228"/>
  <c r="G88" i="228"/>
  <c r="F111" i="228"/>
  <c r="F88" i="228"/>
  <c r="K111" i="228"/>
  <c r="K88" i="228"/>
  <c r="H111" i="228"/>
  <c r="H88" i="228"/>
  <c r="J111" i="228"/>
  <c r="J88" i="228"/>
  <c r="M97" i="228"/>
  <c r="M93" i="228" s="1"/>
  <c r="G111" i="227"/>
  <c r="G88" i="227"/>
  <c r="H111" i="227"/>
  <c r="H88" i="227"/>
  <c r="O111" i="227"/>
  <c r="O88" i="227"/>
  <c r="F97" i="227"/>
  <c r="I111" i="227"/>
  <c r="I88" i="227"/>
  <c r="L88" i="227"/>
  <c r="R48" i="227"/>
  <c r="M93" i="227"/>
  <c r="K111" i="227"/>
  <c r="K88" i="227"/>
  <c r="J111" i="227"/>
  <c r="J88" i="227"/>
  <c r="Q48" i="227"/>
  <c r="Q2" i="227" s="1"/>
  <c r="Q97" i="227" s="1"/>
  <c r="Q93" i="227" s="1"/>
  <c r="J111" i="226"/>
  <c r="J88" i="226"/>
  <c r="G111" i="226"/>
  <c r="G88" i="226"/>
  <c r="L111" i="225"/>
  <c r="L88" i="225"/>
  <c r="M111" i="226"/>
  <c r="M88" i="226"/>
  <c r="H111" i="226"/>
  <c r="H88" i="226"/>
  <c r="I111" i="226"/>
  <c r="I88" i="226"/>
  <c r="R48" i="226"/>
  <c r="Q111" i="226"/>
  <c r="Q88" i="226"/>
  <c r="K111" i="226"/>
  <c r="K88" i="226"/>
  <c r="R77" i="226"/>
  <c r="F97" i="226"/>
  <c r="L88" i="226"/>
  <c r="O2" i="226"/>
  <c r="O97" i="226" s="1"/>
  <c r="O93" i="226" s="1"/>
  <c r="N111" i="226"/>
  <c r="N88" i="226"/>
  <c r="K111" i="225"/>
  <c r="K88" i="225"/>
  <c r="P111" i="225"/>
  <c r="P88" i="225"/>
  <c r="N2" i="225"/>
  <c r="N97" i="225" s="1"/>
  <c r="N93" i="225" s="1"/>
  <c r="M2" i="225"/>
  <c r="M97" i="225" s="1"/>
  <c r="M93" i="225" s="1"/>
  <c r="H111" i="225"/>
  <c r="H88" i="225"/>
  <c r="L88" i="224"/>
  <c r="G111" i="225"/>
  <c r="G88" i="225"/>
  <c r="R25" i="225"/>
  <c r="R48" i="225" s="1"/>
  <c r="Q71" i="225"/>
  <c r="Q79" i="225" s="1"/>
  <c r="F111" i="225"/>
  <c r="F88" i="225"/>
  <c r="O77" i="225"/>
  <c r="O79" i="225" s="1"/>
  <c r="R79" i="225" s="1"/>
  <c r="R94" i="225"/>
  <c r="J88" i="225"/>
  <c r="J111" i="225"/>
  <c r="I88" i="225"/>
  <c r="I111" i="225"/>
  <c r="R71" i="225"/>
  <c r="M111" i="224"/>
  <c r="M88" i="224"/>
  <c r="F97" i="224"/>
  <c r="R2" i="224"/>
  <c r="P111" i="224"/>
  <c r="P88" i="224"/>
  <c r="N111" i="224"/>
  <c r="N88" i="224"/>
  <c r="R77" i="224"/>
  <c r="Q111" i="224"/>
  <c r="Q88" i="224"/>
  <c r="J111" i="224"/>
  <c r="J88" i="224"/>
  <c r="R25" i="224"/>
  <c r="R48" i="224" s="1"/>
  <c r="G111" i="224"/>
  <c r="G88" i="224"/>
  <c r="O2" i="224"/>
  <c r="O97" i="224" s="1"/>
  <c r="O93" i="224" s="1"/>
  <c r="F111" i="223"/>
  <c r="F88" i="223"/>
  <c r="P111" i="223"/>
  <c r="P88" i="223"/>
  <c r="I111" i="223"/>
  <c r="I88" i="223"/>
  <c r="L88" i="221"/>
  <c r="J111" i="223"/>
  <c r="J88" i="223"/>
  <c r="M93" i="223"/>
  <c r="G111" i="223"/>
  <c r="G88" i="223"/>
  <c r="K111" i="223"/>
  <c r="K88" i="223"/>
  <c r="H111" i="223"/>
  <c r="H88" i="223"/>
  <c r="N111" i="223"/>
  <c r="N88" i="223"/>
  <c r="L88" i="223"/>
  <c r="Q2" i="223"/>
  <c r="Q97" i="223" s="1"/>
  <c r="Q93" i="223" s="1"/>
  <c r="R71" i="223"/>
  <c r="G111" i="222"/>
  <c r="G88" i="222"/>
  <c r="L111" i="222"/>
  <c r="L88" i="222"/>
  <c r="K111" i="222"/>
  <c r="K88" i="222"/>
  <c r="R94" i="222"/>
  <c r="O79" i="222"/>
  <c r="R79" i="222" s="1"/>
  <c r="O2" i="222"/>
  <c r="O97" i="222" s="1"/>
  <c r="O93" i="222" s="1"/>
  <c r="F97" i="222"/>
  <c r="R2" i="222"/>
  <c r="M93" i="222"/>
  <c r="J88" i="222"/>
  <c r="J111" i="222"/>
  <c r="H111" i="222"/>
  <c r="H88" i="222"/>
  <c r="I88" i="222"/>
  <c r="I111" i="222"/>
  <c r="P111" i="222"/>
  <c r="P88" i="222"/>
  <c r="Q111" i="222"/>
  <c r="Q88" i="222"/>
  <c r="M111" i="221"/>
  <c r="M88" i="221"/>
  <c r="P111" i="221"/>
  <c r="P88" i="221"/>
  <c r="J111" i="221"/>
  <c r="J88" i="221"/>
  <c r="K88" i="221"/>
  <c r="K111" i="221"/>
  <c r="R77" i="221"/>
  <c r="O2" i="221"/>
  <c r="O97" i="221" s="1"/>
  <c r="O93" i="221" s="1"/>
  <c r="G111" i="221"/>
  <c r="G88" i="221"/>
  <c r="I111" i="221"/>
  <c r="I88" i="221"/>
  <c r="N111" i="221"/>
  <c r="N88" i="221"/>
  <c r="H111" i="221"/>
  <c r="H88" i="221"/>
  <c r="R48" i="221"/>
  <c r="Q48" i="221"/>
  <c r="Q2" i="221" s="1"/>
  <c r="Q97" i="221" s="1"/>
  <c r="Q93" i="221" s="1"/>
  <c r="F93" i="221"/>
  <c r="L111" i="220"/>
  <c r="L88" i="220"/>
  <c r="Q48" i="220"/>
  <c r="Q2" i="220" s="1"/>
  <c r="Q97" i="220" s="1"/>
  <c r="Q93" i="220" s="1"/>
  <c r="R25" i="220"/>
  <c r="R48" i="220" s="1"/>
  <c r="J111" i="220"/>
  <c r="J88" i="220"/>
  <c r="I111" i="220"/>
  <c r="I88" i="220"/>
  <c r="F111" i="220"/>
  <c r="F88" i="220"/>
  <c r="G111" i="220"/>
  <c r="G88" i="220"/>
  <c r="M93" i="220"/>
  <c r="K111" i="220"/>
  <c r="K88" i="220"/>
  <c r="R94" i="220"/>
  <c r="H111" i="220"/>
  <c r="H88" i="220"/>
  <c r="R77" i="220"/>
  <c r="O111" i="220"/>
  <c r="O88" i="220"/>
  <c r="L111" i="219"/>
  <c r="L88" i="219"/>
  <c r="G111" i="219"/>
  <c r="G88" i="219"/>
  <c r="I111" i="219"/>
  <c r="I88" i="219"/>
  <c r="N111" i="219"/>
  <c r="N88" i="219"/>
  <c r="K111" i="219"/>
  <c r="K88" i="219"/>
  <c r="R77" i="219"/>
  <c r="L79" i="219"/>
  <c r="R79" i="219" s="1"/>
  <c r="Q71" i="219"/>
  <c r="Q79" i="219" s="1"/>
  <c r="R71" i="219"/>
  <c r="H111" i="219"/>
  <c r="H88" i="219"/>
  <c r="O2" i="219"/>
  <c r="O97" i="219" s="1"/>
  <c r="O93" i="219" s="1"/>
  <c r="Q48" i="219"/>
  <c r="Q2" i="219" s="1"/>
  <c r="Q97" i="219" s="1"/>
  <c r="Q93" i="219" s="1"/>
  <c r="R25" i="219"/>
  <c r="R48" i="219" s="1"/>
  <c r="F97" i="219"/>
  <c r="J111" i="219"/>
  <c r="J88" i="219"/>
  <c r="M111" i="219"/>
  <c r="M88" i="219"/>
  <c r="N111" i="218"/>
  <c r="N88" i="218"/>
  <c r="M111" i="218"/>
  <c r="M88" i="218"/>
  <c r="Q111" i="218"/>
  <c r="Q88" i="218"/>
  <c r="K111" i="218"/>
  <c r="K88" i="218"/>
  <c r="L88" i="217"/>
  <c r="R77" i="218"/>
  <c r="H111" i="218"/>
  <c r="H88" i="218"/>
  <c r="R25" i="218"/>
  <c r="R48" i="218" s="1"/>
  <c r="J111" i="218"/>
  <c r="J88" i="218"/>
  <c r="I111" i="218"/>
  <c r="I88" i="218"/>
  <c r="L88" i="218"/>
  <c r="O2" i="218"/>
  <c r="O97" i="218" s="1"/>
  <c r="O93" i="218" s="1"/>
  <c r="P111" i="218"/>
  <c r="P88" i="218"/>
  <c r="F97" i="218"/>
  <c r="Q79" i="217"/>
  <c r="R71" i="217"/>
  <c r="M111" i="217"/>
  <c r="M88" i="217"/>
  <c r="R79" i="217"/>
  <c r="R77" i="217"/>
  <c r="O2" i="217"/>
  <c r="O97" i="217" s="1"/>
  <c r="O93" i="217" s="1"/>
  <c r="N111" i="217"/>
  <c r="N88" i="217"/>
  <c r="H111" i="217"/>
  <c r="H88" i="217"/>
  <c r="Q2" i="217"/>
  <c r="Q97" i="217" s="1"/>
  <c r="Q93" i="217" s="1"/>
  <c r="G111" i="217"/>
  <c r="G88" i="217"/>
  <c r="F97" i="217"/>
  <c r="H111" i="216"/>
  <c r="H88" i="216"/>
  <c r="F111" i="216"/>
  <c r="F88" i="216"/>
  <c r="L111" i="216"/>
  <c r="L88" i="216"/>
  <c r="J111" i="216"/>
  <c r="J88" i="216"/>
  <c r="G111" i="216"/>
  <c r="G88" i="216"/>
  <c r="K111" i="216"/>
  <c r="K88" i="216"/>
  <c r="M111" i="216"/>
  <c r="M88" i="216"/>
  <c r="N111" i="216"/>
  <c r="N88" i="216"/>
  <c r="I111" i="216"/>
  <c r="I88" i="216"/>
  <c r="Q25" i="216"/>
  <c r="Q48" i="216" s="1"/>
  <c r="Q2" i="216" s="1"/>
  <c r="Q97" i="216" s="1"/>
  <c r="Q93" i="216" s="1"/>
  <c r="M79" i="216"/>
  <c r="O77" i="216"/>
  <c r="R77" i="216"/>
  <c r="J111" i="214"/>
  <c r="J88" i="214"/>
  <c r="I111" i="214"/>
  <c r="I88" i="214"/>
  <c r="K111" i="214"/>
  <c r="K88" i="214"/>
  <c r="M111" i="214"/>
  <c r="M88" i="214"/>
  <c r="H111" i="214"/>
  <c r="H88" i="214"/>
  <c r="N111" i="214"/>
  <c r="N88" i="214"/>
  <c r="L88" i="214"/>
  <c r="R71" i="214"/>
  <c r="R77" i="214"/>
  <c r="P111" i="214"/>
  <c r="P88" i="214"/>
  <c r="F111" i="214"/>
  <c r="F88" i="214"/>
  <c r="G111" i="214"/>
  <c r="G88" i="214"/>
  <c r="Q2" i="214"/>
  <c r="Q97" i="214" s="1"/>
  <c r="Q93" i="214" s="1"/>
  <c r="O77" i="214"/>
  <c r="R79" i="213"/>
  <c r="L111" i="213"/>
  <c r="L88" i="213"/>
  <c r="J88" i="213"/>
  <c r="J111" i="213"/>
  <c r="Q48" i="213"/>
  <c r="Q2" i="213" s="1"/>
  <c r="Q97" i="213" s="1"/>
  <c r="Q93" i="213" s="1"/>
  <c r="R25" i="213"/>
  <c r="R48" i="213" s="1"/>
  <c r="F93" i="213"/>
  <c r="O2" i="213"/>
  <c r="O97" i="213" s="1"/>
  <c r="O93" i="213" s="1"/>
  <c r="M79" i="213"/>
  <c r="R77" i="213"/>
  <c r="G111" i="213"/>
  <c r="G88" i="213"/>
  <c r="M2" i="213"/>
  <c r="K111" i="213"/>
  <c r="K88" i="213"/>
  <c r="I88" i="213"/>
  <c r="I111" i="213"/>
  <c r="H111" i="213"/>
  <c r="H88" i="213"/>
  <c r="R71" i="213"/>
  <c r="I88" i="212"/>
  <c r="I111" i="212"/>
  <c r="K111" i="212"/>
  <c r="K88" i="212"/>
  <c r="G111" i="212"/>
  <c r="G88" i="212"/>
  <c r="O2" i="212"/>
  <c r="O97" i="212" s="1"/>
  <c r="O93" i="212" s="1"/>
  <c r="L88" i="212"/>
  <c r="F97" i="212"/>
  <c r="J88" i="212"/>
  <c r="J111" i="212"/>
  <c r="N111" i="212"/>
  <c r="N88" i="212"/>
  <c r="H111" i="212"/>
  <c r="H88" i="212"/>
  <c r="Q111" i="212"/>
  <c r="Q88" i="212"/>
  <c r="M93" i="212"/>
  <c r="R94" i="212"/>
  <c r="R77" i="212"/>
  <c r="H111" i="211"/>
  <c r="H88" i="211"/>
  <c r="K111" i="211"/>
  <c r="K88" i="211"/>
  <c r="F97" i="211"/>
  <c r="R2" i="211"/>
  <c r="I111" i="211"/>
  <c r="I88" i="211"/>
  <c r="N88" i="211"/>
  <c r="N111" i="211"/>
  <c r="L88" i="210"/>
  <c r="M97" i="211"/>
  <c r="M93" i="211" s="1"/>
  <c r="G111" i="211"/>
  <c r="G88" i="211"/>
  <c r="R48" i="211"/>
  <c r="L111" i="211"/>
  <c r="L88" i="211"/>
  <c r="O79" i="211"/>
  <c r="R79" i="211" s="1"/>
  <c r="R77" i="211"/>
  <c r="Q111" i="211"/>
  <c r="Q88" i="211"/>
  <c r="O2" i="211"/>
  <c r="O97" i="211" s="1"/>
  <c r="O93" i="211" s="1"/>
  <c r="J88" i="211"/>
  <c r="J111" i="211"/>
  <c r="R94" i="211"/>
  <c r="H111" i="210"/>
  <c r="H88" i="210"/>
  <c r="F111" i="210"/>
  <c r="F88" i="210"/>
  <c r="L111" i="209"/>
  <c r="L88" i="209"/>
  <c r="M111" i="210"/>
  <c r="M88" i="210"/>
  <c r="K111" i="210"/>
  <c r="K88" i="210"/>
  <c r="J111" i="210"/>
  <c r="J88" i="210"/>
  <c r="I111" i="210"/>
  <c r="I88" i="210"/>
  <c r="Q111" i="210"/>
  <c r="Q88" i="210"/>
  <c r="O2" i="210"/>
  <c r="O97" i="210" s="1"/>
  <c r="O93" i="210" s="1"/>
  <c r="G111" i="210"/>
  <c r="G88" i="210"/>
  <c r="P111" i="210"/>
  <c r="P88" i="210"/>
  <c r="G111" i="209"/>
  <c r="G88" i="209"/>
  <c r="K111" i="209"/>
  <c r="K88" i="209"/>
  <c r="Q111" i="209"/>
  <c r="Q88" i="209"/>
  <c r="M93" i="209"/>
  <c r="J111" i="209"/>
  <c r="J88" i="209"/>
  <c r="F97" i="209"/>
  <c r="R2" i="209"/>
  <c r="O88" i="209"/>
  <c r="O111" i="209"/>
  <c r="R25" i="209"/>
  <c r="R48" i="209" s="1"/>
  <c r="I88" i="209"/>
  <c r="I111" i="209"/>
  <c r="H111" i="209"/>
  <c r="H88" i="209"/>
  <c r="N111" i="209"/>
  <c r="N88" i="209"/>
  <c r="G111" i="208"/>
  <c r="G88" i="208"/>
  <c r="Q111" i="208"/>
  <c r="Q88" i="208"/>
  <c r="K111" i="208"/>
  <c r="K88" i="208"/>
  <c r="H111" i="208"/>
  <c r="H88" i="208"/>
  <c r="R94" i="208"/>
  <c r="J111" i="208"/>
  <c r="J88" i="208"/>
  <c r="R37" i="208"/>
  <c r="R48" i="208" s="1"/>
  <c r="R2" i="208"/>
  <c r="L111" i="208"/>
  <c r="L88" i="208"/>
  <c r="F111" i="208"/>
  <c r="F88" i="208"/>
  <c r="I111" i="208"/>
  <c r="I88" i="208"/>
  <c r="M97" i="208"/>
  <c r="M93" i="208" s="1"/>
  <c r="Q111" i="207"/>
  <c r="Q88" i="207"/>
  <c r="J88" i="207"/>
  <c r="J111" i="207"/>
  <c r="M111" i="207"/>
  <c r="M88" i="207"/>
  <c r="L111" i="206"/>
  <c r="L88" i="206"/>
  <c r="L111" i="207"/>
  <c r="L88" i="207"/>
  <c r="F97" i="207"/>
  <c r="R2" i="207"/>
  <c r="I88" i="207"/>
  <c r="I111" i="207"/>
  <c r="G111" i="207"/>
  <c r="G88" i="207"/>
  <c r="O111" i="207"/>
  <c r="O88" i="207"/>
  <c r="H111" i="207"/>
  <c r="H88" i="207"/>
  <c r="K111" i="207"/>
  <c r="K88" i="207"/>
  <c r="N111" i="207"/>
  <c r="N88" i="207"/>
  <c r="P88" i="207"/>
  <c r="P111" i="207"/>
  <c r="G111" i="206"/>
  <c r="G88" i="206"/>
  <c r="K111" i="206"/>
  <c r="K88" i="206"/>
  <c r="M111" i="206"/>
  <c r="M88" i="206"/>
  <c r="O2" i="206"/>
  <c r="O97" i="206" s="1"/>
  <c r="O93" i="206" s="1"/>
  <c r="I88" i="206"/>
  <c r="I111" i="206"/>
  <c r="Q111" i="206"/>
  <c r="Q88" i="206"/>
  <c r="J88" i="206"/>
  <c r="J111" i="206"/>
  <c r="H111" i="206"/>
  <c r="H88" i="206"/>
  <c r="N111" i="206"/>
  <c r="N88" i="206"/>
  <c r="F97" i="206"/>
  <c r="R2" i="206"/>
  <c r="R77" i="206"/>
  <c r="H111" i="205"/>
  <c r="H88" i="205"/>
  <c r="K111" i="205"/>
  <c r="K88" i="205"/>
  <c r="G111" i="205"/>
  <c r="G88" i="205"/>
  <c r="J88" i="205"/>
  <c r="J111" i="205"/>
  <c r="I111" i="205"/>
  <c r="I88" i="205"/>
  <c r="L111" i="204"/>
  <c r="L88" i="204"/>
  <c r="L111" i="205"/>
  <c r="L88" i="205"/>
  <c r="F97" i="205"/>
  <c r="R2" i="205"/>
  <c r="M93" i="205"/>
  <c r="Q111" i="205"/>
  <c r="Q88" i="205"/>
  <c r="O111" i="205"/>
  <c r="O88" i="205"/>
  <c r="R25" i="205"/>
  <c r="R48" i="205" s="1"/>
  <c r="I111" i="204"/>
  <c r="I88" i="204"/>
  <c r="O111" i="204"/>
  <c r="O88" i="204"/>
  <c r="K111" i="204"/>
  <c r="K88" i="204"/>
  <c r="N111" i="204"/>
  <c r="N88" i="204"/>
  <c r="H111" i="204"/>
  <c r="H88" i="204"/>
  <c r="F97" i="204"/>
  <c r="R2" i="204"/>
  <c r="G111" i="204"/>
  <c r="G88" i="204"/>
  <c r="P111" i="204"/>
  <c r="P88" i="204"/>
  <c r="M111" i="204"/>
  <c r="M88" i="204"/>
  <c r="J88" i="204"/>
  <c r="J111" i="204"/>
  <c r="Q48" i="204"/>
  <c r="Q2" i="204" s="1"/>
  <c r="Q97" i="204" s="1"/>
  <c r="Q93" i="204" s="1"/>
  <c r="M111" i="203"/>
  <c r="M88" i="203"/>
  <c r="N111" i="203"/>
  <c r="N88" i="203"/>
  <c r="I88" i="203"/>
  <c r="I111" i="203"/>
  <c r="J88" i="203"/>
  <c r="J111" i="203"/>
  <c r="F111" i="203"/>
  <c r="F88" i="203"/>
  <c r="R97" i="203"/>
  <c r="K111" i="203"/>
  <c r="K88" i="203"/>
  <c r="R25" i="203"/>
  <c r="R48" i="203" s="1"/>
  <c r="H111" i="203"/>
  <c r="H88" i="203"/>
  <c r="G111" i="203"/>
  <c r="G88" i="203"/>
  <c r="L88" i="203"/>
  <c r="O2" i="203"/>
  <c r="O97" i="203" s="1"/>
  <c r="O93" i="203" s="1"/>
  <c r="R77" i="203"/>
  <c r="P111" i="203"/>
  <c r="P88" i="203"/>
  <c r="Q93" i="203"/>
  <c r="R93" i="203" s="1"/>
  <c r="R95" i="203"/>
  <c r="R2" i="203"/>
  <c r="R71" i="203"/>
  <c r="J111" i="202"/>
  <c r="J88" i="202"/>
  <c r="K111" i="202"/>
  <c r="K88" i="202"/>
  <c r="I111" i="202"/>
  <c r="I88" i="202"/>
  <c r="G111" i="202"/>
  <c r="G88" i="202"/>
  <c r="R25" i="202"/>
  <c r="R48" i="202" s="1"/>
  <c r="L111" i="202"/>
  <c r="L88" i="202"/>
  <c r="F97" i="202"/>
  <c r="Q2" i="202"/>
  <c r="Q97" i="202" s="1"/>
  <c r="Q93" i="202" s="1"/>
  <c r="M2" i="202"/>
  <c r="M97" i="202" s="1"/>
  <c r="M93" i="202" s="1"/>
  <c r="L88" i="201"/>
  <c r="O77" i="202"/>
  <c r="H111" i="202"/>
  <c r="H88" i="202"/>
  <c r="R71" i="202"/>
  <c r="K111" i="201"/>
  <c r="K88" i="201"/>
  <c r="H111" i="201"/>
  <c r="H88" i="201"/>
  <c r="J111" i="201"/>
  <c r="J88" i="201"/>
  <c r="L111" i="197"/>
  <c r="L88" i="197"/>
  <c r="M111" i="201"/>
  <c r="M88" i="201"/>
  <c r="I111" i="201"/>
  <c r="I88" i="201"/>
  <c r="G111" i="201"/>
  <c r="G88" i="201"/>
  <c r="N111" i="201"/>
  <c r="N88" i="201"/>
  <c r="F111" i="201"/>
  <c r="F88" i="201"/>
  <c r="Q111" i="201"/>
  <c r="Q88" i="201"/>
  <c r="M79" i="201"/>
  <c r="O77" i="201"/>
  <c r="R77" i="201" s="1"/>
  <c r="R71" i="201"/>
  <c r="G111" i="200"/>
  <c r="G88" i="200"/>
  <c r="J88" i="200"/>
  <c r="J111" i="200"/>
  <c r="H111" i="200"/>
  <c r="H88" i="200"/>
  <c r="L111" i="200"/>
  <c r="L88" i="200"/>
  <c r="F97" i="200"/>
  <c r="R2" i="200"/>
  <c r="Q48" i="200"/>
  <c r="Q2" i="200" s="1"/>
  <c r="Q97" i="200" s="1"/>
  <c r="Q93" i="200" s="1"/>
  <c r="M97" i="200"/>
  <c r="M93" i="200" s="1"/>
  <c r="R48" i="200"/>
  <c r="K111" i="200"/>
  <c r="K88" i="200"/>
  <c r="O2" i="200"/>
  <c r="O97" i="200" s="1"/>
  <c r="O93" i="200" s="1"/>
  <c r="R94" i="200"/>
  <c r="I88" i="200"/>
  <c r="I111" i="200"/>
  <c r="J111" i="199"/>
  <c r="J88" i="199"/>
  <c r="K111" i="199"/>
  <c r="K88" i="199"/>
  <c r="M111" i="199"/>
  <c r="M88" i="199"/>
  <c r="G111" i="199"/>
  <c r="G88" i="199"/>
  <c r="L111" i="199"/>
  <c r="L88" i="199"/>
  <c r="I111" i="199"/>
  <c r="I88" i="199"/>
  <c r="H111" i="199"/>
  <c r="H88" i="199"/>
  <c r="O111" i="199"/>
  <c r="O88" i="199"/>
  <c r="Q111" i="199"/>
  <c r="Q88" i="199"/>
  <c r="F97" i="199"/>
  <c r="R2" i="199"/>
  <c r="P88" i="199"/>
  <c r="P111" i="199"/>
  <c r="J111" i="198"/>
  <c r="J88" i="198"/>
  <c r="K111" i="198"/>
  <c r="K88" i="198"/>
  <c r="H111" i="198"/>
  <c r="H88" i="198"/>
  <c r="L111" i="198"/>
  <c r="L88" i="198"/>
  <c r="G111" i="198"/>
  <c r="G88" i="198"/>
  <c r="N88" i="198"/>
  <c r="N111" i="198"/>
  <c r="M97" i="198"/>
  <c r="M93" i="198" s="1"/>
  <c r="R71" i="198"/>
  <c r="I88" i="198"/>
  <c r="I111" i="198"/>
  <c r="O88" i="198"/>
  <c r="O111" i="198"/>
  <c r="Q2" i="198"/>
  <c r="Q97" i="198" s="1"/>
  <c r="Q93" i="198" s="1"/>
  <c r="R94" i="198"/>
  <c r="F97" i="198"/>
  <c r="I88" i="197"/>
  <c r="I111" i="197"/>
  <c r="Q111" i="197"/>
  <c r="Q88" i="197"/>
  <c r="J111" i="197"/>
  <c r="J88" i="197"/>
  <c r="H111" i="197"/>
  <c r="H88" i="197"/>
  <c r="R77" i="197"/>
  <c r="F111" i="197"/>
  <c r="F88" i="197"/>
  <c r="R37" i="197"/>
  <c r="R48" i="197" s="1"/>
  <c r="G111" i="197"/>
  <c r="G88" i="197"/>
  <c r="K111" i="197"/>
  <c r="K88" i="197"/>
  <c r="M97" i="197"/>
  <c r="R97" i="197" s="1"/>
  <c r="P111" i="197"/>
  <c r="P88" i="197"/>
  <c r="N88" i="197"/>
  <c r="N111" i="197"/>
  <c r="O2" i="197"/>
  <c r="O97" i="197" s="1"/>
  <c r="O93" i="197" s="1"/>
  <c r="Q111" i="196"/>
  <c r="Q88" i="196"/>
  <c r="L111" i="196"/>
  <c r="L88" i="196"/>
  <c r="K111" i="196"/>
  <c r="K88" i="196"/>
  <c r="I88" i="196"/>
  <c r="I111" i="196"/>
  <c r="M93" i="196"/>
  <c r="R94" i="196"/>
  <c r="G111" i="196"/>
  <c r="G88" i="196"/>
  <c r="H111" i="196"/>
  <c r="H88" i="196"/>
  <c r="J111" i="196"/>
  <c r="J88" i="196"/>
  <c r="O2" i="196"/>
  <c r="O97" i="196" s="1"/>
  <c r="O93" i="196" s="1"/>
  <c r="F97" i="196"/>
  <c r="M79" i="196"/>
  <c r="O77" i="196"/>
  <c r="O79" i="196" s="1"/>
  <c r="R77" i="196"/>
  <c r="N88" i="196"/>
  <c r="N111" i="196"/>
  <c r="Q111" i="195"/>
  <c r="Q88" i="195"/>
  <c r="G111" i="195"/>
  <c r="G88" i="195"/>
  <c r="P111" i="195"/>
  <c r="P88" i="195"/>
  <c r="O2" i="195"/>
  <c r="O97" i="195" s="1"/>
  <c r="O93" i="195" s="1"/>
  <c r="K111" i="195"/>
  <c r="K88" i="195"/>
  <c r="J111" i="195"/>
  <c r="J88" i="195"/>
  <c r="L88" i="195"/>
  <c r="L88" i="192"/>
  <c r="N88" i="195"/>
  <c r="N111" i="195"/>
  <c r="I111" i="195"/>
  <c r="I88" i="195"/>
  <c r="H111" i="195"/>
  <c r="H88" i="195"/>
  <c r="R48" i="195"/>
  <c r="R77" i="195"/>
  <c r="F97" i="195"/>
  <c r="M111" i="195"/>
  <c r="M88" i="195"/>
  <c r="H111" i="194"/>
  <c r="H88" i="194"/>
  <c r="K111" i="194"/>
  <c r="K88" i="194"/>
  <c r="L111" i="193"/>
  <c r="L88" i="193"/>
  <c r="G88" i="194"/>
  <c r="G111" i="194"/>
  <c r="M93" i="194"/>
  <c r="R94" i="194"/>
  <c r="F97" i="194"/>
  <c r="R2" i="194"/>
  <c r="R48" i="194"/>
  <c r="L111" i="194"/>
  <c r="L88" i="194"/>
  <c r="I111" i="194"/>
  <c r="I88" i="194"/>
  <c r="J88" i="194"/>
  <c r="J111" i="194"/>
  <c r="Q48" i="194"/>
  <c r="Q2" i="194" s="1"/>
  <c r="Q97" i="194" s="1"/>
  <c r="Q93" i="194" s="1"/>
  <c r="Q111" i="193"/>
  <c r="Q88" i="193"/>
  <c r="G111" i="193"/>
  <c r="G88" i="193"/>
  <c r="J111" i="193"/>
  <c r="J88" i="193"/>
  <c r="I111" i="193"/>
  <c r="I88" i="193"/>
  <c r="M111" i="193"/>
  <c r="M88" i="193"/>
  <c r="N111" i="193"/>
  <c r="N88" i="193"/>
  <c r="R48" i="193"/>
  <c r="R77" i="193"/>
  <c r="P111" i="193"/>
  <c r="P88" i="193"/>
  <c r="F97" i="193"/>
  <c r="R2" i="193"/>
  <c r="O2" i="193"/>
  <c r="O97" i="193" s="1"/>
  <c r="O93" i="193" s="1"/>
  <c r="N88" i="192"/>
  <c r="N111" i="192"/>
  <c r="M2" i="192"/>
  <c r="M97" i="192" s="1"/>
  <c r="M93" i="192" s="1"/>
  <c r="Q2" i="192"/>
  <c r="Q97" i="192" s="1"/>
  <c r="Q93" i="192" s="1"/>
  <c r="F97" i="192"/>
  <c r="R2" i="192"/>
  <c r="J111" i="192"/>
  <c r="J88" i="192"/>
  <c r="H111" i="192"/>
  <c r="H88" i="192"/>
  <c r="R71" i="192"/>
  <c r="P111" i="192"/>
  <c r="P88" i="192"/>
  <c r="O88" i="192"/>
  <c r="O111" i="192"/>
  <c r="M79" i="192"/>
  <c r="R79" i="192" s="1"/>
  <c r="G111" i="192"/>
  <c r="G88" i="192"/>
  <c r="I88" i="192"/>
  <c r="I111" i="192"/>
  <c r="I111" i="191"/>
  <c r="I88" i="191"/>
  <c r="R79" i="191"/>
  <c r="Q79" i="191"/>
  <c r="R71" i="191"/>
  <c r="Q2" i="191"/>
  <c r="Q97" i="191" s="1"/>
  <c r="Q93" i="191" s="1"/>
  <c r="F97" i="191"/>
  <c r="P111" i="191"/>
  <c r="P88" i="191"/>
  <c r="M97" i="191"/>
  <c r="M93" i="191" s="1"/>
  <c r="J88" i="191"/>
  <c r="J111" i="191"/>
  <c r="G111" i="191"/>
  <c r="G88" i="191"/>
  <c r="K111" i="191"/>
  <c r="K88" i="191"/>
  <c r="O88" i="191"/>
  <c r="O111" i="191"/>
  <c r="L88" i="191"/>
  <c r="R94" i="191"/>
  <c r="R25" i="191"/>
  <c r="R48" i="191" s="1"/>
  <c r="H111" i="191"/>
  <c r="H88" i="191"/>
  <c r="N88" i="191"/>
  <c r="N111" i="191"/>
  <c r="G111" i="190"/>
  <c r="G88" i="190"/>
  <c r="I111" i="190"/>
  <c r="I88" i="190"/>
  <c r="L111" i="190"/>
  <c r="L88" i="190"/>
  <c r="R79" i="190"/>
  <c r="L111" i="189"/>
  <c r="L88" i="189"/>
  <c r="J88" i="190"/>
  <c r="J111" i="190"/>
  <c r="N2" i="190"/>
  <c r="N97" i="190" s="1"/>
  <c r="N93" i="190" s="1"/>
  <c r="K111" i="190"/>
  <c r="K88" i="190"/>
  <c r="R94" i="190"/>
  <c r="H88" i="190"/>
  <c r="H111" i="190"/>
  <c r="R48" i="190"/>
  <c r="F97" i="190"/>
  <c r="M97" i="190"/>
  <c r="M93" i="190" s="1"/>
  <c r="Q71" i="190"/>
  <c r="Q79" i="190" s="1"/>
  <c r="Q111" i="189"/>
  <c r="Q88" i="189"/>
  <c r="J111" i="189"/>
  <c r="J88" i="189"/>
  <c r="O111" i="189"/>
  <c r="O88" i="189"/>
  <c r="R77" i="189"/>
  <c r="G111" i="189"/>
  <c r="G88" i="189"/>
  <c r="K88" i="189"/>
  <c r="K111" i="189"/>
  <c r="F97" i="189"/>
  <c r="R2" i="189"/>
  <c r="I88" i="189"/>
  <c r="I111" i="189"/>
  <c r="M93" i="189"/>
  <c r="H111" i="189"/>
  <c r="H88" i="189"/>
  <c r="R25" i="189"/>
  <c r="R48" i="189" s="1"/>
  <c r="N111" i="189"/>
  <c r="N88" i="189"/>
  <c r="R94" i="189"/>
  <c r="R79" i="188"/>
  <c r="J111" i="188"/>
  <c r="J88" i="188"/>
  <c r="P111" i="188"/>
  <c r="P88" i="188"/>
  <c r="F111" i="188"/>
  <c r="F88" i="188"/>
  <c r="Q48" i="188"/>
  <c r="Q2" i="188" s="1"/>
  <c r="Q97" i="188" s="1"/>
  <c r="Q93" i="188" s="1"/>
  <c r="N111" i="188"/>
  <c r="N88" i="188"/>
  <c r="R48" i="188"/>
  <c r="L111" i="188"/>
  <c r="L88" i="188"/>
  <c r="O111" i="188"/>
  <c r="O88" i="188"/>
  <c r="G111" i="188"/>
  <c r="G88" i="188"/>
  <c r="K111" i="188"/>
  <c r="K88" i="188"/>
  <c r="M2" i="188"/>
  <c r="H111" i="188"/>
  <c r="H88" i="188"/>
  <c r="R95" i="188"/>
  <c r="M79" i="188"/>
  <c r="I111" i="188"/>
  <c r="I88" i="188"/>
  <c r="I88" i="187"/>
  <c r="I111" i="187"/>
  <c r="N111" i="187"/>
  <c r="N88" i="187"/>
  <c r="M111" i="187"/>
  <c r="M88" i="187"/>
  <c r="O111" i="187"/>
  <c r="O88" i="187"/>
  <c r="P111" i="187"/>
  <c r="P88" i="187"/>
  <c r="L111" i="184"/>
  <c r="L88" i="184"/>
  <c r="H111" i="187"/>
  <c r="H88" i="187"/>
  <c r="J111" i="187"/>
  <c r="J88" i="187"/>
  <c r="G111" i="187"/>
  <c r="G88" i="187"/>
  <c r="R25" i="187"/>
  <c r="R48" i="187" s="1"/>
  <c r="Q71" i="187"/>
  <c r="Q79" i="187" s="1"/>
  <c r="R79" i="187" s="1"/>
  <c r="K111" i="187"/>
  <c r="K88" i="187"/>
  <c r="R77" i="187"/>
  <c r="L88" i="187"/>
  <c r="F97" i="187"/>
  <c r="R95" i="187"/>
  <c r="M111" i="186"/>
  <c r="M88" i="186"/>
  <c r="O111" i="186"/>
  <c r="O88" i="186"/>
  <c r="Q48" i="186"/>
  <c r="Q2" i="186" s="1"/>
  <c r="Q97" i="186" s="1"/>
  <c r="Q93" i="186" s="1"/>
  <c r="R25" i="186"/>
  <c r="R48" i="186" s="1"/>
  <c r="R2" i="186"/>
  <c r="F93" i="186"/>
  <c r="K111" i="185"/>
  <c r="K88" i="185"/>
  <c r="N88" i="185"/>
  <c r="N111" i="185"/>
  <c r="Q48" i="185"/>
  <c r="Q2" i="185" s="1"/>
  <c r="Q97" i="185" s="1"/>
  <c r="Q93" i="185" s="1"/>
  <c r="R25" i="185"/>
  <c r="F111" i="185"/>
  <c r="F88" i="185"/>
  <c r="J88" i="185"/>
  <c r="J111" i="185"/>
  <c r="R71" i="185"/>
  <c r="P111" i="185"/>
  <c r="P88" i="185"/>
  <c r="L48" i="185"/>
  <c r="L2" i="185" s="1"/>
  <c r="R37" i="185"/>
  <c r="G111" i="185"/>
  <c r="G88" i="185"/>
  <c r="I111" i="185"/>
  <c r="I88" i="185"/>
  <c r="O2" i="185"/>
  <c r="O97" i="185" s="1"/>
  <c r="O93" i="185" s="1"/>
  <c r="H111" i="185"/>
  <c r="H88" i="185"/>
  <c r="M2" i="185"/>
  <c r="M97" i="185" s="1"/>
  <c r="M93" i="185" s="1"/>
  <c r="O111" i="184"/>
  <c r="O88" i="184"/>
  <c r="G111" i="184"/>
  <c r="G88" i="184"/>
  <c r="N111" i="184"/>
  <c r="N88" i="184"/>
  <c r="H111" i="184"/>
  <c r="H88" i="184"/>
  <c r="K111" i="184"/>
  <c r="K88" i="184"/>
  <c r="F97" i="184"/>
  <c r="R2" i="184"/>
  <c r="R48" i="184"/>
  <c r="J111" i="184"/>
  <c r="J88" i="184"/>
  <c r="M93" i="184"/>
  <c r="O79" i="184"/>
  <c r="R79" i="184" s="1"/>
  <c r="R77" i="184"/>
  <c r="P111" i="184"/>
  <c r="P88" i="184"/>
  <c r="I111" i="184"/>
  <c r="I88" i="184"/>
  <c r="M88" i="183"/>
  <c r="Q93" i="184"/>
  <c r="R95" i="184"/>
  <c r="J88" i="183"/>
  <c r="J111" i="183"/>
  <c r="N111" i="183"/>
  <c r="N88" i="183"/>
  <c r="G111" i="183"/>
  <c r="G88" i="183"/>
  <c r="H111" i="183"/>
  <c r="H88" i="183"/>
  <c r="I111" i="183"/>
  <c r="I88" i="183"/>
  <c r="F97" i="183"/>
  <c r="L2" i="183"/>
  <c r="L97" i="183" s="1"/>
  <c r="L93" i="183" s="1"/>
  <c r="P111" i="183"/>
  <c r="P88" i="183"/>
  <c r="R77" i="183"/>
  <c r="O2" i="183"/>
  <c r="O97" i="183" s="1"/>
  <c r="O93" i="183" s="1"/>
  <c r="R25" i="183"/>
  <c r="R48" i="183" s="1"/>
  <c r="Q71" i="183"/>
  <c r="Q79" i="183" s="1"/>
  <c r="R79" i="183" s="1"/>
  <c r="G111" i="182"/>
  <c r="G88" i="182"/>
  <c r="K111" i="182"/>
  <c r="K88" i="182"/>
  <c r="P111" i="182"/>
  <c r="P88" i="182"/>
  <c r="I111" i="182"/>
  <c r="I88" i="182"/>
  <c r="H111" i="182"/>
  <c r="H88" i="182"/>
  <c r="L111" i="182"/>
  <c r="L88" i="182"/>
  <c r="N111" i="182"/>
  <c r="N88" i="182"/>
  <c r="F97" i="182"/>
  <c r="Q2" i="182"/>
  <c r="Q97" i="182" s="1"/>
  <c r="Q93" i="182" s="1"/>
  <c r="M79" i="182"/>
  <c r="O77" i="182"/>
  <c r="J111" i="182"/>
  <c r="J88" i="182"/>
  <c r="M2" i="182"/>
  <c r="M97" i="182" s="1"/>
  <c r="M93" i="182" s="1"/>
  <c r="R71" i="182"/>
  <c r="H111" i="181"/>
  <c r="H88" i="181"/>
  <c r="K111" i="181"/>
  <c r="K88" i="181"/>
  <c r="J111" i="181"/>
  <c r="J88" i="181"/>
  <c r="Q48" i="181"/>
  <c r="Q2" i="181" s="1"/>
  <c r="Q97" i="181" s="1"/>
  <c r="Q93" i="181" s="1"/>
  <c r="O2" i="181"/>
  <c r="O97" i="181" s="1"/>
  <c r="O93" i="181" s="1"/>
  <c r="I88" i="181"/>
  <c r="I111" i="181"/>
  <c r="L111" i="181"/>
  <c r="L88" i="181"/>
  <c r="F97" i="181"/>
  <c r="R2" i="181"/>
  <c r="M93" i="181"/>
  <c r="G111" i="181"/>
  <c r="G88" i="181"/>
  <c r="I88" i="180"/>
  <c r="I111" i="180"/>
  <c r="M97" i="180"/>
  <c r="M93" i="180" s="1"/>
  <c r="H111" i="180"/>
  <c r="H88" i="180"/>
  <c r="R48" i="180"/>
  <c r="K111" i="180"/>
  <c r="K88" i="180"/>
  <c r="F93" i="180"/>
  <c r="Q71" i="180"/>
  <c r="Q79" i="180" s="1"/>
  <c r="L111" i="180"/>
  <c r="L88" i="180"/>
  <c r="R71" i="180"/>
  <c r="M79" i="180"/>
  <c r="O88" i="180"/>
  <c r="O111" i="180"/>
  <c r="J111" i="180"/>
  <c r="J88" i="180"/>
  <c r="L88" i="178"/>
  <c r="G111" i="180"/>
  <c r="G88" i="180"/>
  <c r="Q111" i="179"/>
  <c r="Q88" i="179"/>
  <c r="M111" i="179"/>
  <c r="M88" i="179"/>
  <c r="K111" i="179"/>
  <c r="K88" i="179"/>
  <c r="H111" i="179"/>
  <c r="H88" i="179"/>
  <c r="P111" i="179"/>
  <c r="P88" i="179"/>
  <c r="O111" i="179"/>
  <c r="O88" i="179"/>
  <c r="L111" i="179"/>
  <c r="L88" i="179"/>
  <c r="I111" i="179"/>
  <c r="I88" i="179"/>
  <c r="F97" i="179"/>
  <c r="R2" i="179"/>
  <c r="N111" i="179"/>
  <c r="N88" i="179"/>
  <c r="J111" i="179"/>
  <c r="J88" i="179"/>
  <c r="R25" i="179"/>
  <c r="R48" i="179" s="1"/>
  <c r="R71" i="179"/>
  <c r="I88" i="178"/>
  <c r="I111" i="178"/>
  <c r="J111" i="178"/>
  <c r="J88" i="178"/>
  <c r="M111" i="178"/>
  <c r="M88" i="178"/>
  <c r="H111" i="178"/>
  <c r="H88" i="178"/>
  <c r="F97" i="178"/>
  <c r="R2" i="178"/>
  <c r="M79" i="178"/>
  <c r="R79" i="178" s="1"/>
  <c r="R71" i="178"/>
  <c r="G111" i="178"/>
  <c r="G88" i="178"/>
  <c r="O111" i="178"/>
  <c r="O88" i="178"/>
  <c r="R77" i="178"/>
  <c r="Q48" i="178"/>
  <c r="Q2" i="178" s="1"/>
  <c r="Q97" i="178" s="1"/>
  <c r="Q93" i="178" s="1"/>
  <c r="R48" i="178"/>
  <c r="K88" i="178"/>
  <c r="K111" i="178"/>
  <c r="R79" i="177"/>
  <c r="L111" i="177"/>
  <c r="L88" i="177"/>
  <c r="O79" i="177"/>
  <c r="R77" i="177"/>
  <c r="R48" i="177"/>
  <c r="Q48" i="177"/>
  <c r="Q2" i="177" s="1"/>
  <c r="Q97" i="177" s="1"/>
  <c r="Q93" i="177" s="1"/>
  <c r="H111" i="177"/>
  <c r="H88" i="177"/>
  <c r="I111" i="177"/>
  <c r="I88" i="177"/>
  <c r="F97" i="177"/>
  <c r="R2" i="177"/>
  <c r="K111" i="177"/>
  <c r="K88" i="177"/>
  <c r="G111" i="177"/>
  <c r="G88" i="177"/>
  <c r="O111" i="177"/>
  <c r="O88" i="177"/>
  <c r="J111" i="177"/>
  <c r="J88" i="177"/>
  <c r="M97" i="177"/>
  <c r="M93" i="177" s="1"/>
  <c r="Q79" i="176"/>
  <c r="R71" i="176"/>
  <c r="G111" i="176"/>
  <c r="G88" i="176"/>
  <c r="K111" i="176"/>
  <c r="K88" i="176"/>
  <c r="N111" i="176"/>
  <c r="N88" i="176"/>
  <c r="H111" i="176"/>
  <c r="H88" i="176"/>
  <c r="I111" i="176"/>
  <c r="I88" i="176"/>
  <c r="P111" i="176"/>
  <c r="P88" i="176"/>
  <c r="Q2" i="176"/>
  <c r="Q97" i="176" s="1"/>
  <c r="Q93" i="176" s="1"/>
  <c r="M93" i="176"/>
  <c r="O77" i="176"/>
  <c r="O79" i="176" s="1"/>
  <c r="R79" i="176" s="1"/>
  <c r="J111" i="176"/>
  <c r="J88" i="176"/>
  <c r="L111" i="176"/>
  <c r="L88" i="176"/>
  <c r="F97" i="176"/>
  <c r="R25" i="176"/>
  <c r="R48" i="176" s="1"/>
  <c r="J88" i="175"/>
  <c r="J111" i="175"/>
  <c r="R79" i="175"/>
  <c r="F111" i="175"/>
  <c r="F88" i="175"/>
  <c r="I88" i="175"/>
  <c r="I111" i="175"/>
  <c r="R25" i="175"/>
  <c r="R48" i="175" s="1"/>
  <c r="Q71" i="175"/>
  <c r="Q79" i="175" s="1"/>
  <c r="K111" i="175"/>
  <c r="K88" i="175"/>
  <c r="N111" i="175"/>
  <c r="N88" i="175"/>
  <c r="O111" i="175"/>
  <c r="O88" i="175"/>
  <c r="G111" i="175"/>
  <c r="G88" i="175"/>
  <c r="L88" i="175"/>
  <c r="H111" i="175"/>
  <c r="H88" i="175"/>
  <c r="M2" i="175"/>
  <c r="Q2" i="175"/>
  <c r="Q97" i="175" s="1"/>
  <c r="Q93" i="175" s="1"/>
  <c r="P111" i="175"/>
  <c r="P88" i="175"/>
  <c r="L111" i="174"/>
  <c r="L88" i="174"/>
  <c r="M111" i="174"/>
  <c r="M88" i="174"/>
  <c r="Q79" i="174"/>
  <c r="R79" i="174" s="1"/>
  <c r="R71" i="174"/>
  <c r="K111" i="174"/>
  <c r="K88" i="174"/>
  <c r="J111" i="174"/>
  <c r="J88" i="174"/>
  <c r="G111" i="174"/>
  <c r="G88" i="174"/>
  <c r="O111" i="174"/>
  <c r="O88" i="174"/>
  <c r="Q2" i="174"/>
  <c r="Q97" i="174" s="1"/>
  <c r="Q93" i="174" s="1"/>
  <c r="R93" i="174" s="1"/>
  <c r="R25" i="174"/>
  <c r="R48" i="174" s="1"/>
  <c r="H111" i="174"/>
  <c r="H88" i="174"/>
  <c r="R2" i="174"/>
  <c r="F111" i="174"/>
  <c r="F88" i="174"/>
  <c r="I111" i="174"/>
  <c r="I88" i="174"/>
  <c r="J88" i="173"/>
  <c r="J111" i="173"/>
  <c r="I111" i="173"/>
  <c r="I88" i="173"/>
  <c r="N111" i="173"/>
  <c r="N88" i="173"/>
  <c r="K111" i="173"/>
  <c r="K88" i="173"/>
  <c r="Q71" i="173"/>
  <c r="Q79" i="173" s="1"/>
  <c r="R77" i="173"/>
  <c r="R71" i="173"/>
  <c r="G111" i="173"/>
  <c r="G88" i="173"/>
  <c r="F111" i="173"/>
  <c r="F88" i="173"/>
  <c r="P111" i="173"/>
  <c r="P88" i="173"/>
  <c r="M79" i="173"/>
  <c r="O77" i="173"/>
  <c r="Q48" i="173"/>
  <c r="Q2" i="173" s="1"/>
  <c r="Q97" i="173" s="1"/>
  <c r="Q93" i="173" s="1"/>
  <c r="R25" i="173"/>
  <c r="R48" i="173" s="1"/>
  <c r="M93" i="173"/>
  <c r="H111" i="173"/>
  <c r="H88" i="173"/>
  <c r="L2" i="173"/>
  <c r="L97" i="173" s="1"/>
  <c r="L93" i="173" s="1"/>
  <c r="G88" i="172"/>
  <c r="G111" i="172"/>
  <c r="H111" i="172"/>
  <c r="H88" i="172"/>
  <c r="L97" i="172"/>
  <c r="L93" i="172" s="1"/>
  <c r="R2" i="172"/>
  <c r="I111" i="172"/>
  <c r="I88" i="172"/>
  <c r="O111" i="172"/>
  <c r="O88" i="172"/>
  <c r="O79" i="172"/>
  <c r="R79" i="172" s="1"/>
  <c r="R77" i="172"/>
  <c r="R48" i="172"/>
  <c r="R71" i="172"/>
  <c r="K111" i="172"/>
  <c r="K88" i="172"/>
  <c r="M93" i="172"/>
  <c r="R94" i="172"/>
  <c r="J111" i="172"/>
  <c r="J88" i="172"/>
  <c r="Q48" i="172"/>
  <c r="Q2" i="172" s="1"/>
  <c r="Q97" i="172" s="1"/>
  <c r="Q93" i="172" s="1"/>
  <c r="F93" i="172"/>
  <c r="L111" i="171"/>
  <c r="L88" i="171"/>
  <c r="L111" i="169"/>
  <c r="L88" i="169"/>
  <c r="N88" i="171"/>
  <c r="N111" i="171"/>
  <c r="F93" i="171"/>
  <c r="G111" i="171"/>
  <c r="G88" i="171"/>
  <c r="M2" i="171"/>
  <c r="M97" i="171" s="1"/>
  <c r="M93" i="171" s="1"/>
  <c r="R71" i="171"/>
  <c r="Q2" i="171"/>
  <c r="Q97" i="171" s="1"/>
  <c r="Q93" i="171" s="1"/>
  <c r="K111" i="171"/>
  <c r="K88" i="171"/>
  <c r="I88" i="171"/>
  <c r="I111" i="171"/>
  <c r="H111" i="171"/>
  <c r="H88" i="171"/>
  <c r="O2" i="171"/>
  <c r="O97" i="171" s="1"/>
  <c r="O93" i="171" s="1"/>
  <c r="R77" i="171"/>
  <c r="J88" i="171"/>
  <c r="J111" i="171"/>
  <c r="Q79" i="170"/>
  <c r="R71" i="170"/>
  <c r="F111" i="170"/>
  <c r="F88" i="170"/>
  <c r="K111" i="170"/>
  <c r="K88" i="170"/>
  <c r="I111" i="170"/>
  <c r="I88" i="170"/>
  <c r="J111" i="170"/>
  <c r="J88" i="170"/>
  <c r="R48" i="170"/>
  <c r="L111" i="170"/>
  <c r="L88" i="170"/>
  <c r="N88" i="170"/>
  <c r="N111" i="170"/>
  <c r="O111" i="170"/>
  <c r="O88" i="170"/>
  <c r="G111" i="170"/>
  <c r="G88" i="170"/>
  <c r="H111" i="170"/>
  <c r="H88" i="170"/>
  <c r="M79" i="170"/>
  <c r="R79" i="170" s="1"/>
  <c r="Q48" i="170"/>
  <c r="Q2" i="170" s="1"/>
  <c r="Q97" i="170" s="1"/>
  <c r="Q93" i="170" s="1"/>
  <c r="M2" i="170"/>
  <c r="R37" i="170"/>
  <c r="Q111" i="169"/>
  <c r="Q88" i="169"/>
  <c r="P111" i="169"/>
  <c r="P88" i="169"/>
  <c r="G111" i="169"/>
  <c r="G88" i="169"/>
  <c r="F97" i="169"/>
  <c r="J111" i="169"/>
  <c r="J88" i="169"/>
  <c r="M93" i="169"/>
  <c r="H111" i="169"/>
  <c r="H88" i="169"/>
  <c r="M79" i="169"/>
  <c r="O77" i="169"/>
  <c r="O79" i="169" s="1"/>
  <c r="I111" i="169"/>
  <c r="I88" i="169"/>
  <c r="K111" i="169"/>
  <c r="K88" i="169"/>
  <c r="J111" i="168"/>
  <c r="J88" i="168"/>
  <c r="H111" i="168"/>
  <c r="H88" i="168"/>
  <c r="R37" i="168"/>
  <c r="R48" i="168" s="1"/>
  <c r="L88" i="168"/>
  <c r="K88" i="168"/>
  <c r="K111" i="168"/>
  <c r="Q71" i="168"/>
  <c r="Q79" i="168" s="1"/>
  <c r="G111" i="168"/>
  <c r="G88" i="168"/>
  <c r="F97" i="168"/>
  <c r="M79" i="168"/>
  <c r="R79" i="168" s="1"/>
  <c r="O2" i="168"/>
  <c r="O97" i="168" s="1"/>
  <c r="O93" i="168" s="1"/>
  <c r="I111" i="168"/>
  <c r="I88" i="168"/>
  <c r="M2" i="168"/>
  <c r="M97" i="168" s="1"/>
  <c r="M93" i="168" s="1"/>
  <c r="M93" i="167"/>
  <c r="F97" i="167"/>
  <c r="L111" i="167"/>
  <c r="L88" i="167"/>
  <c r="I88" i="167"/>
  <c r="I111" i="167"/>
  <c r="H111" i="167"/>
  <c r="H88" i="167"/>
  <c r="R94" i="167"/>
  <c r="G111" i="167"/>
  <c r="G88" i="167"/>
  <c r="M79" i="167"/>
  <c r="J111" i="167"/>
  <c r="J88" i="167"/>
  <c r="O77" i="167"/>
  <c r="K111" i="167"/>
  <c r="K88" i="167"/>
  <c r="Q48" i="167"/>
  <c r="Q2" i="167" s="1"/>
  <c r="Q97" i="167" s="1"/>
  <c r="Q93" i="167" s="1"/>
  <c r="G111" i="166"/>
  <c r="G88" i="166"/>
  <c r="I88" i="166"/>
  <c r="I111" i="166"/>
  <c r="J111" i="166"/>
  <c r="J88" i="166"/>
  <c r="L111" i="166"/>
  <c r="L88" i="166"/>
  <c r="N2" i="166"/>
  <c r="N97" i="166" s="1"/>
  <c r="N93" i="166" s="1"/>
  <c r="Q71" i="166"/>
  <c r="Q79" i="166" s="1"/>
  <c r="R79" i="166" s="1"/>
  <c r="F97" i="166"/>
  <c r="R25" i="166"/>
  <c r="R48" i="166" s="1"/>
  <c r="M97" i="166"/>
  <c r="M93" i="166" s="1"/>
  <c r="H111" i="166"/>
  <c r="H88" i="166"/>
  <c r="K111" i="166"/>
  <c r="K88" i="166"/>
  <c r="O88" i="166"/>
  <c r="O111" i="166"/>
  <c r="R77" i="166"/>
  <c r="J88" i="165"/>
  <c r="J111" i="165"/>
  <c r="R71" i="165"/>
  <c r="L111" i="165"/>
  <c r="L88" i="165"/>
  <c r="R79" i="165"/>
  <c r="G111" i="165"/>
  <c r="G88" i="165"/>
  <c r="M79" i="165"/>
  <c r="M2" i="165"/>
  <c r="M97" i="165" s="1"/>
  <c r="M93" i="165" s="1"/>
  <c r="I111" i="165"/>
  <c r="I88" i="165"/>
  <c r="Q71" i="165"/>
  <c r="Q79" i="165" s="1"/>
  <c r="Q2" i="165"/>
  <c r="Q97" i="165" s="1"/>
  <c r="Q93" i="165" s="1"/>
  <c r="O2" i="165"/>
  <c r="O97" i="165" s="1"/>
  <c r="O93" i="165" s="1"/>
  <c r="F97" i="165"/>
  <c r="R77" i="165"/>
  <c r="K88" i="165"/>
  <c r="K111" i="165"/>
  <c r="H111" i="165"/>
  <c r="H88" i="165"/>
  <c r="R79" i="164"/>
  <c r="L111" i="163"/>
  <c r="L88" i="163"/>
  <c r="H111" i="164"/>
  <c r="H88" i="164"/>
  <c r="I88" i="164"/>
  <c r="I111" i="164"/>
  <c r="M93" i="164"/>
  <c r="Q48" i="164"/>
  <c r="Q2" i="164" s="1"/>
  <c r="Q97" i="164" s="1"/>
  <c r="Q93" i="164" s="1"/>
  <c r="J88" i="164"/>
  <c r="J111" i="164"/>
  <c r="R71" i="164"/>
  <c r="O111" i="164"/>
  <c r="O88" i="164"/>
  <c r="R2" i="164"/>
  <c r="Q71" i="164"/>
  <c r="Q79" i="164" s="1"/>
  <c r="R94" i="164"/>
  <c r="R48" i="164"/>
  <c r="K111" i="164"/>
  <c r="K88" i="164"/>
  <c r="F111" i="164"/>
  <c r="F88" i="164"/>
  <c r="G111" i="164"/>
  <c r="G88" i="164"/>
  <c r="N111" i="164"/>
  <c r="N88" i="164"/>
  <c r="L88" i="164"/>
  <c r="J111" i="163"/>
  <c r="J88" i="163"/>
  <c r="O111" i="163"/>
  <c r="O88" i="163"/>
  <c r="M93" i="163"/>
  <c r="K111" i="163"/>
  <c r="K88" i="163"/>
  <c r="H111" i="163"/>
  <c r="H88" i="163"/>
  <c r="N111" i="163"/>
  <c r="N88" i="163"/>
  <c r="I111" i="163"/>
  <c r="I88" i="163"/>
  <c r="Q2" i="163"/>
  <c r="Q97" i="163" s="1"/>
  <c r="Q93" i="163" s="1"/>
  <c r="R25" i="163"/>
  <c r="R48" i="163" s="1"/>
  <c r="G111" i="163"/>
  <c r="G88" i="163"/>
  <c r="F97" i="163"/>
  <c r="R71" i="163"/>
  <c r="H111" i="162"/>
  <c r="H88" i="162"/>
  <c r="K111" i="162"/>
  <c r="K88" i="162"/>
  <c r="J111" i="162"/>
  <c r="J88" i="162"/>
  <c r="L111" i="162"/>
  <c r="L88" i="162"/>
  <c r="F97" i="162"/>
  <c r="M79" i="162"/>
  <c r="R71" i="162"/>
  <c r="P111" i="162"/>
  <c r="P88" i="162"/>
  <c r="N111" i="162"/>
  <c r="N88" i="162"/>
  <c r="Q2" i="162"/>
  <c r="Q97" i="162" s="1"/>
  <c r="Q93" i="162" s="1"/>
  <c r="M2" i="162"/>
  <c r="M97" i="162" s="1"/>
  <c r="M93" i="162" s="1"/>
  <c r="G111" i="162"/>
  <c r="G88" i="162"/>
  <c r="O77" i="162"/>
  <c r="R77" i="162" s="1"/>
  <c r="I111" i="162"/>
  <c r="I88" i="162"/>
  <c r="R25" i="162"/>
  <c r="R48" i="162" s="1"/>
  <c r="G111" i="161"/>
  <c r="G88" i="161"/>
  <c r="K111" i="161"/>
  <c r="K88" i="161"/>
  <c r="I88" i="161"/>
  <c r="I111" i="161"/>
  <c r="O88" i="161"/>
  <c r="O111" i="161"/>
  <c r="L88" i="155"/>
  <c r="M97" i="161"/>
  <c r="R97" i="161" s="1"/>
  <c r="L111" i="161"/>
  <c r="L88" i="161"/>
  <c r="J111" i="161"/>
  <c r="J88" i="161"/>
  <c r="R2" i="161"/>
  <c r="F111" i="161"/>
  <c r="F88" i="161"/>
  <c r="R94" i="161"/>
  <c r="H111" i="161"/>
  <c r="H88" i="161"/>
  <c r="Q111" i="161"/>
  <c r="Q88" i="161"/>
  <c r="H111" i="160"/>
  <c r="H88" i="160"/>
  <c r="J111" i="160"/>
  <c r="J88" i="160"/>
  <c r="M111" i="160"/>
  <c r="M88" i="160"/>
  <c r="L111" i="160"/>
  <c r="L88" i="160"/>
  <c r="O111" i="160"/>
  <c r="O88" i="160"/>
  <c r="I111" i="160"/>
  <c r="I88" i="160"/>
  <c r="K111" i="160"/>
  <c r="K88" i="160"/>
  <c r="Q93" i="160"/>
  <c r="G111" i="160"/>
  <c r="G88" i="160"/>
  <c r="P111" i="160"/>
  <c r="P88" i="160"/>
  <c r="N111" i="160"/>
  <c r="N88" i="160"/>
  <c r="R95" i="160"/>
  <c r="R25" i="160"/>
  <c r="R48" i="160" s="1"/>
  <c r="F97" i="160"/>
  <c r="R2" i="160"/>
  <c r="R71" i="160"/>
  <c r="L111" i="159"/>
  <c r="L88" i="159"/>
  <c r="K111" i="159"/>
  <c r="K88" i="159"/>
  <c r="I111" i="159"/>
  <c r="I88" i="159"/>
  <c r="G111" i="159"/>
  <c r="G88" i="159"/>
  <c r="Q111" i="159"/>
  <c r="Q88" i="159"/>
  <c r="J88" i="159"/>
  <c r="J111" i="159"/>
  <c r="M111" i="159"/>
  <c r="M88" i="159"/>
  <c r="O111" i="159"/>
  <c r="O88" i="159"/>
  <c r="P88" i="159"/>
  <c r="P111" i="159"/>
  <c r="H111" i="159"/>
  <c r="H88" i="159"/>
  <c r="N111" i="159"/>
  <c r="N88" i="159"/>
  <c r="L88" i="158"/>
  <c r="R2" i="159"/>
  <c r="R25" i="159"/>
  <c r="R48" i="159" s="1"/>
  <c r="R97" i="159"/>
  <c r="F93" i="159"/>
  <c r="R77" i="158"/>
  <c r="O2" i="158"/>
  <c r="O97" i="158" s="1"/>
  <c r="O93" i="158" s="1"/>
  <c r="P111" i="158"/>
  <c r="P88" i="158"/>
  <c r="Q71" i="158"/>
  <c r="Q79" i="158" s="1"/>
  <c r="J111" i="158"/>
  <c r="J88" i="158"/>
  <c r="G111" i="158"/>
  <c r="G88" i="158"/>
  <c r="M79" i="158"/>
  <c r="R79" i="158" s="1"/>
  <c r="M2" i="158"/>
  <c r="M97" i="158" s="1"/>
  <c r="M93" i="158" s="1"/>
  <c r="I111" i="158"/>
  <c r="I88" i="158"/>
  <c r="R48" i="158"/>
  <c r="Q48" i="158"/>
  <c r="Q2" i="158" s="1"/>
  <c r="Q97" i="158" s="1"/>
  <c r="Q93" i="158" s="1"/>
  <c r="F97" i="158"/>
  <c r="H111" i="157"/>
  <c r="H88" i="157"/>
  <c r="M111" i="157"/>
  <c r="M88" i="157"/>
  <c r="K111" i="157"/>
  <c r="K88" i="157"/>
  <c r="I88" i="157"/>
  <c r="I111" i="157"/>
  <c r="J111" i="157"/>
  <c r="J88" i="157"/>
  <c r="L111" i="157"/>
  <c r="L88" i="157"/>
  <c r="G111" i="157"/>
  <c r="G88" i="157"/>
  <c r="R48" i="157"/>
  <c r="F97" i="157"/>
  <c r="Q48" i="157"/>
  <c r="Q2" i="157" s="1"/>
  <c r="Q97" i="157" s="1"/>
  <c r="Q93" i="157" s="1"/>
  <c r="K111" i="156"/>
  <c r="K88" i="156"/>
  <c r="G111" i="156"/>
  <c r="G88" i="156"/>
  <c r="P111" i="156"/>
  <c r="P88" i="156"/>
  <c r="O111" i="156"/>
  <c r="O88" i="156"/>
  <c r="N111" i="156"/>
  <c r="N88" i="156"/>
  <c r="R48" i="156"/>
  <c r="L111" i="156"/>
  <c r="L88" i="156"/>
  <c r="R37" i="156"/>
  <c r="H111" i="156"/>
  <c r="H88" i="156"/>
  <c r="J111" i="156"/>
  <c r="J88" i="156"/>
  <c r="F97" i="156"/>
  <c r="I111" i="156"/>
  <c r="I88" i="156"/>
  <c r="R77" i="156"/>
  <c r="R95" i="156"/>
  <c r="M2" i="156"/>
  <c r="M97" i="156" s="1"/>
  <c r="M93" i="156" s="1"/>
  <c r="Q71" i="156"/>
  <c r="Q79" i="156" s="1"/>
  <c r="R79" i="156" s="1"/>
  <c r="M111" i="155"/>
  <c r="M88" i="155"/>
  <c r="R25" i="155"/>
  <c r="R48" i="155" s="1"/>
  <c r="R71" i="155"/>
  <c r="Q111" i="155"/>
  <c r="Q88" i="155"/>
  <c r="F97" i="155"/>
  <c r="R2" i="155"/>
  <c r="L88" i="153"/>
  <c r="N111" i="155"/>
  <c r="N88" i="155"/>
  <c r="K111" i="154"/>
  <c r="K88" i="154"/>
  <c r="Q111" i="154"/>
  <c r="Q88" i="154"/>
  <c r="F97" i="154"/>
  <c r="R71" i="154"/>
  <c r="L111" i="154"/>
  <c r="L88" i="154"/>
  <c r="M79" i="154"/>
  <c r="O77" i="154"/>
  <c r="G111" i="154"/>
  <c r="G88" i="154"/>
  <c r="N111" i="154"/>
  <c r="N88" i="154"/>
  <c r="M2" i="154"/>
  <c r="M97" i="154" s="1"/>
  <c r="M93" i="154" s="1"/>
  <c r="R48" i="154"/>
  <c r="J88" i="154"/>
  <c r="J111" i="154"/>
  <c r="I111" i="154"/>
  <c r="I88" i="154"/>
  <c r="H111" i="154"/>
  <c r="H88" i="154"/>
  <c r="M111" i="153"/>
  <c r="M88" i="153"/>
  <c r="G88" i="153"/>
  <c r="G111" i="153"/>
  <c r="R97" i="153"/>
  <c r="F93" i="153"/>
  <c r="O2" i="153"/>
  <c r="O97" i="153" s="1"/>
  <c r="O93" i="153" s="1"/>
  <c r="R77" i="153"/>
  <c r="R25" i="153"/>
  <c r="R48" i="153" s="1"/>
  <c r="I111" i="153"/>
  <c r="I88" i="153"/>
  <c r="H111" i="153"/>
  <c r="H88" i="153"/>
  <c r="J111" i="153"/>
  <c r="J88" i="153"/>
  <c r="Q111" i="153"/>
  <c r="Q88" i="153"/>
  <c r="L111" i="152"/>
  <c r="L88" i="152"/>
  <c r="I88" i="152"/>
  <c r="I111" i="152"/>
  <c r="H111" i="152"/>
  <c r="H88" i="152"/>
  <c r="M93" i="152"/>
  <c r="Q2" i="152"/>
  <c r="Q97" i="152" s="1"/>
  <c r="Q93" i="152" s="1"/>
  <c r="O88" i="152"/>
  <c r="O111" i="152"/>
  <c r="K111" i="152"/>
  <c r="K88" i="152"/>
  <c r="G111" i="152"/>
  <c r="G88" i="152"/>
  <c r="J111" i="152"/>
  <c r="J88" i="152"/>
  <c r="F93" i="152"/>
  <c r="J111" i="151"/>
  <c r="J88" i="151"/>
  <c r="Q111" i="151"/>
  <c r="Q88" i="151"/>
  <c r="L111" i="151"/>
  <c r="L88" i="151"/>
  <c r="H111" i="151"/>
  <c r="H88" i="151"/>
  <c r="R77" i="151"/>
  <c r="I111" i="151"/>
  <c r="I88" i="151"/>
  <c r="N111" i="151"/>
  <c r="N88" i="151"/>
  <c r="F97" i="151"/>
  <c r="R2" i="151"/>
  <c r="P111" i="151"/>
  <c r="P88" i="151"/>
  <c r="M111" i="151"/>
  <c r="M88" i="151"/>
  <c r="R25" i="151"/>
  <c r="R48" i="151" s="1"/>
  <c r="G111" i="151"/>
  <c r="G88" i="151"/>
  <c r="K111" i="151"/>
  <c r="K88" i="151"/>
  <c r="O2" i="151"/>
  <c r="O97" i="151" s="1"/>
  <c r="O93" i="151" s="1"/>
  <c r="H111" i="150"/>
  <c r="H88" i="150"/>
  <c r="Q111" i="150"/>
  <c r="Q88" i="150"/>
  <c r="L111" i="150"/>
  <c r="L88" i="150"/>
  <c r="G111" i="150"/>
  <c r="G88" i="150"/>
  <c r="I88" i="150"/>
  <c r="I111" i="150"/>
  <c r="R25" i="150"/>
  <c r="R48" i="150" s="1"/>
  <c r="N111" i="150"/>
  <c r="N88" i="150"/>
  <c r="F97" i="150"/>
  <c r="M93" i="150"/>
  <c r="J111" i="150"/>
  <c r="J88" i="150"/>
  <c r="K111" i="150"/>
  <c r="K88" i="150"/>
  <c r="P111" i="150"/>
  <c r="P88" i="150"/>
  <c r="O2" i="150"/>
  <c r="O97" i="150" s="1"/>
  <c r="O93" i="150" s="1"/>
  <c r="R77" i="150"/>
  <c r="F97" i="149"/>
  <c r="M88" i="148"/>
  <c r="Q2" i="149"/>
  <c r="Q97" i="149" s="1"/>
  <c r="Q93" i="149" s="1"/>
  <c r="M111" i="149"/>
  <c r="M88" i="149"/>
  <c r="Q111" i="148"/>
  <c r="Q88" i="148"/>
  <c r="O111" i="148"/>
  <c r="O88" i="148"/>
  <c r="R37" i="148"/>
  <c r="L88" i="148"/>
  <c r="J111" i="148"/>
  <c r="J88" i="148"/>
  <c r="R48" i="148"/>
  <c r="N111" i="148"/>
  <c r="N88" i="148"/>
  <c r="K111" i="148"/>
  <c r="K88" i="148"/>
  <c r="F97" i="148"/>
  <c r="R2" i="148"/>
  <c r="J111" i="147"/>
  <c r="J88" i="147"/>
  <c r="I111" i="147"/>
  <c r="I88" i="147"/>
  <c r="L111" i="147"/>
  <c r="L88" i="147"/>
  <c r="O2" i="147"/>
  <c r="O97" i="147" s="1"/>
  <c r="O93" i="147" s="1"/>
  <c r="K111" i="147"/>
  <c r="K88" i="147"/>
  <c r="M2" i="147"/>
  <c r="M97" i="147" s="1"/>
  <c r="M93" i="147" s="1"/>
  <c r="F93" i="147"/>
  <c r="Q71" i="147"/>
  <c r="Q79" i="147" s="1"/>
  <c r="R79" i="147" s="1"/>
  <c r="Q48" i="147"/>
  <c r="Q2" i="147" s="1"/>
  <c r="Q97" i="147" s="1"/>
  <c r="Q93" i="147" s="1"/>
  <c r="H111" i="147"/>
  <c r="H88" i="147"/>
  <c r="G111" i="147"/>
  <c r="G88" i="147"/>
  <c r="R25" i="147"/>
  <c r="Q37" i="147"/>
  <c r="R37" i="147" s="1"/>
  <c r="M111" i="146"/>
  <c r="M88" i="146"/>
  <c r="L111" i="146"/>
  <c r="L88" i="146"/>
  <c r="P111" i="146"/>
  <c r="P88" i="146"/>
  <c r="Q2" i="146"/>
  <c r="Q97" i="146" s="1"/>
  <c r="Q93" i="146" s="1"/>
  <c r="R25" i="146"/>
  <c r="R48" i="146" s="1"/>
  <c r="L88" i="144"/>
  <c r="K111" i="146"/>
  <c r="K88" i="146"/>
  <c r="F97" i="146"/>
  <c r="R2" i="146"/>
  <c r="N111" i="146"/>
  <c r="N88" i="146"/>
  <c r="O111" i="146"/>
  <c r="O88" i="146"/>
  <c r="R95" i="146"/>
  <c r="I88" i="146"/>
  <c r="I111" i="146"/>
  <c r="H111" i="146"/>
  <c r="H88" i="146"/>
  <c r="G111" i="146"/>
  <c r="G88" i="146"/>
  <c r="R71" i="146"/>
  <c r="F111" i="145"/>
  <c r="F88" i="145"/>
  <c r="I88" i="145"/>
  <c r="I111" i="145"/>
  <c r="G111" i="145"/>
  <c r="G88" i="145"/>
  <c r="M97" i="145"/>
  <c r="H111" i="145"/>
  <c r="H88" i="145"/>
  <c r="J111" i="145"/>
  <c r="J88" i="145"/>
  <c r="N111" i="145"/>
  <c r="N88" i="145"/>
  <c r="R94" i="145"/>
  <c r="K111" i="145"/>
  <c r="K88" i="145"/>
  <c r="P111" i="145"/>
  <c r="P88" i="145"/>
  <c r="L88" i="145"/>
  <c r="R25" i="145"/>
  <c r="R48" i="145" s="1"/>
  <c r="Q71" i="145"/>
  <c r="O2" i="145"/>
  <c r="O97" i="145" s="1"/>
  <c r="O93" i="145" s="1"/>
  <c r="R48" i="144"/>
  <c r="M111" i="144"/>
  <c r="M88" i="144"/>
  <c r="O111" i="144"/>
  <c r="O88" i="144"/>
  <c r="L88" i="143"/>
  <c r="F97" i="144"/>
  <c r="R2" i="144"/>
  <c r="N111" i="144"/>
  <c r="N88" i="144"/>
  <c r="P111" i="144"/>
  <c r="P88" i="144"/>
  <c r="Q48" i="144"/>
  <c r="Q2" i="144" s="1"/>
  <c r="Q97" i="144" s="1"/>
  <c r="Q93" i="144" s="1"/>
  <c r="M111" i="143"/>
  <c r="M88" i="143"/>
  <c r="J88" i="143"/>
  <c r="J111" i="143"/>
  <c r="P111" i="143"/>
  <c r="P88" i="143"/>
  <c r="K111" i="143"/>
  <c r="K88" i="143"/>
  <c r="M88" i="141"/>
  <c r="N111" i="143"/>
  <c r="N88" i="143"/>
  <c r="I88" i="143"/>
  <c r="I111" i="143"/>
  <c r="L88" i="142"/>
  <c r="F97" i="143"/>
  <c r="G111" i="143"/>
  <c r="G88" i="143"/>
  <c r="O2" i="143"/>
  <c r="O97" i="143" s="1"/>
  <c r="O93" i="143" s="1"/>
  <c r="Q71" i="143"/>
  <c r="Q79" i="143" s="1"/>
  <c r="R79" i="143" s="1"/>
  <c r="R77" i="143"/>
  <c r="M111" i="142"/>
  <c r="M88" i="142"/>
  <c r="I111" i="142"/>
  <c r="I88" i="142"/>
  <c r="J111" i="142"/>
  <c r="J88" i="142"/>
  <c r="Q48" i="142"/>
  <c r="Q2" i="142" s="1"/>
  <c r="Q97" i="142" s="1"/>
  <c r="Q93" i="142" s="1"/>
  <c r="R25" i="142"/>
  <c r="R48" i="142" s="1"/>
  <c r="H111" i="142"/>
  <c r="H88" i="142"/>
  <c r="F93" i="142"/>
  <c r="G111" i="142"/>
  <c r="G88" i="142"/>
  <c r="O111" i="142"/>
  <c r="O88" i="142"/>
  <c r="F111" i="141"/>
  <c r="F88" i="141"/>
  <c r="K111" i="141"/>
  <c r="K88" i="141"/>
  <c r="O48" i="141"/>
  <c r="O2" i="141" s="1"/>
  <c r="O97" i="141" s="1"/>
  <c r="O93" i="141" s="1"/>
  <c r="Q25" i="141"/>
  <c r="G111" i="141"/>
  <c r="G88" i="141"/>
  <c r="J111" i="141"/>
  <c r="J88" i="141"/>
  <c r="H111" i="141"/>
  <c r="H88" i="141"/>
  <c r="L111" i="141"/>
  <c r="L88" i="141"/>
  <c r="I111" i="141"/>
  <c r="I88" i="141"/>
  <c r="H111" i="140"/>
  <c r="H88" i="140"/>
  <c r="J111" i="140"/>
  <c r="J88" i="140"/>
  <c r="I111" i="140"/>
  <c r="I88" i="140"/>
  <c r="L111" i="140"/>
  <c r="L88" i="140"/>
  <c r="R25" i="140"/>
  <c r="R48" i="140" s="1"/>
  <c r="K111" i="140"/>
  <c r="K88" i="140"/>
  <c r="N111" i="140"/>
  <c r="N88" i="140"/>
  <c r="F97" i="140"/>
  <c r="R2" i="140"/>
  <c r="O111" i="140"/>
  <c r="O88" i="140"/>
  <c r="P111" i="140"/>
  <c r="P88" i="140"/>
  <c r="M97" i="140"/>
  <c r="M93" i="140" s="1"/>
  <c r="R71" i="140"/>
  <c r="Q111" i="140"/>
  <c r="Q88" i="140"/>
  <c r="G111" i="140"/>
  <c r="G88" i="140"/>
  <c r="R77" i="140"/>
  <c r="R94" i="140"/>
  <c r="L111" i="139"/>
  <c r="L88" i="139"/>
  <c r="P111" i="139"/>
  <c r="P88" i="139"/>
  <c r="N111" i="139"/>
  <c r="N88" i="139"/>
  <c r="Q93" i="139"/>
  <c r="O2" i="139"/>
  <c r="O97" i="139" s="1"/>
  <c r="O93" i="139" s="1"/>
  <c r="M2" i="139"/>
  <c r="M97" i="139" s="1"/>
  <c r="M93" i="139" s="1"/>
  <c r="F97" i="139"/>
  <c r="R2" i="139"/>
  <c r="R77" i="139"/>
  <c r="R95" i="139"/>
  <c r="M79" i="139"/>
  <c r="R79" i="139" s="1"/>
  <c r="I111" i="139"/>
  <c r="I88" i="139"/>
  <c r="R71" i="139"/>
  <c r="J111" i="139"/>
  <c r="J88" i="139"/>
  <c r="O111" i="138"/>
  <c r="O88" i="138"/>
  <c r="G111" i="138"/>
  <c r="G88" i="138"/>
  <c r="L111" i="138"/>
  <c r="L88" i="138"/>
  <c r="M111" i="138"/>
  <c r="M88" i="138"/>
  <c r="I111" i="138"/>
  <c r="I88" i="138"/>
  <c r="Q37" i="138"/>
  <c r="R37" i="138" s="1"/>
  <c r="R48" i="138" s="1"/>
  <c r="J111" i="138"/>
  <c r="J88" i="138"/>
  <c r="F97" i="138"/>
  <c r="R77" i="138"/>
  <c r="R71" i="138"/>
  <c r="N111" i="138"/>
  <c r="N88" i="138"/>
  <c r="P111" i="138"/>
  <c r="P88" i="138"/>
  <c r="H111" i="138"/>
  <c r="H88" i="138"/>
  <c r="K111" i="138"/>
  <c r="K88" i="138"/>
  <c r="Q111" i="238" l="1"/>
  <c r="Q88" i="238"/>
  <c r="R97" i="238"/>
  <c r="R88" i="238"/>
  <c r="M111" i="237"/>
  <c r="M88" i="237"/>
  <c r="R97" i="237"/>
  <c r="F93" i="237"/>
  <c r="O111" i="236"/>
  <c r="O88" i="236"/>
  <c r="F111" i="236"/>
  <c r="R93" i="236"/>
  <c r="F88" i="236"/>
  <c r="R97" i="236"/>
  <c r="R2" i="236"/>
  <c r="O79" i="235"/>
  <c r="O2" i="235"/>
  <c r="O97" i="235" s="1"/>
  <c r="O93" i="235" s="1"/>
  <c r="R79" i="235"/>
  <c r="M97" i="235"/>
  <c r="R2" i="235"/>
  <c r="M111" i="234"/>
  <c r="M88" i="234"/>
  <c r="O111" i="234"/>
  <c r="O88" i="234"/>
  <c r="R2" i="234"/>
  <c r="R97" i="234"/>
  <c r="F93" i="234"/>
  <c r="M111" i="233"/>
  <c r="M88" i="233"/>
  <c r="O111" i="233"/>
  <c r="O88" i="233"/>
  <c r="Q111" i="233"/>
  <c r="Q88" i="233"/>
  <c r="R2" i="233"/>
  <c r="R97" i="233"/>
  <c r="F93" i="233"/>
  <c r="O79" i="232"/>
  <c r="R79" i="232" s="1"/>
  <c r="O2" i="232"/>
  <c r="M111" i="232"/>
  <c r="M88" i="232"/>
  <c r="R77" i="232"/>
  <c r="M111" i="231"/>
  <c r="M88" i="231"/>
  <c r="Q111" i="231"/>
  <c r="Q88" i="231"/>
  <c r="R2" i="231"/>
  <c r="R97" i="231"/>
  <c r="F93" i="231"/>
  <c r="O88" i="231"/>
  <c r="O111" i="231"/>
  <c r="M111" i="230"/>
  <c r="M88" i="230"/>
  <c r="R88" i="230" s="1"/>
  <c r="R93" i="230"/>
  <c r="R97" i="230"/>
  <c r="R97" i="229"/>
  <c r="F93" i="229"/>
  <c r="M111" i="228"/>
  <c r="M88" i="228"/>
  <c r="R25" i="228"/>
  <c r="R48" i="228" s="1"/>
  <c r="Q111" i="228"/>
  <c r="Q88" i="228"/>
  <c r="L97" i="228"/>
  <c r="R2" i="228"/>
  <c r="R2" i="227"/>
  <c r="Q111" i="227"/>
  <c r="Q88" i="227"/>
  <c r="M111" i="227"/>
  <c r="M88" i="227"/>
  <c r="R97" i="227"/>
  <c r="F93" i="227"/>
  <c r="O111" i="226"/>
  <c r="O88" i="226"/>
  <c r="R2" i="226"/>
  <c r="R97" i="226"/>
  <c r="F93" i="226"/>
  <c r="M111" i="225"/>
  <c r="M88" i="225"/>
  <c r="O2" i="225"/>
  <c r="Q2" i="225"/>
  <c r="Q97" i="225" s="1"/>
  <c r="Q93" i="225" s="1"/>
  <c r="R77" i="225"/>
  <c r="N111" i="225"/>
  <c r="N88" i="225"/>
  <c r="O111" i="224"/>
  <c r="O88" i="224"/>
  <c r="R97" i="224"/>
  <c r="F93" i="224"/>
  <c r="M111" i="223"/>
  <c r="M88" i="223"/>
  <c r="R97" i="223"/>
  <c r="Q111" i="223"/>
  <c r="Q88" i="223"/>
  <c r="R2" i="223"/>
  <c r="R93" i="223"/>
  <c r="R97" i="222"/>
  <c r="F93" i="222"/>
  <c r="O88" i="222"/>
  <c r="O111" i="222"/>
  <c r="M111" i="222"/>
  <c r="M88" i="222"/>
  <c r="R93" i="220"/>
  <c r="R2" i="221"/>
  <c r="O88" i="221"/>
  <c r="O111" i="221"/>
  <c r="F111" i="221"/>
  <c r="R93" i="221"/>
  <c r="F88" i="221"/>
  <c r="R97" i="220"/>
  <c r="Q111" i="221"/>
  <c r="Q88" i="221"/>
  <c r="R97" i="221"/>
  <c r="Q111" i="220"/>
  <c r="Q88" i="220"/>
  <c r="M111" i="220"/>
  <c r="M88" i="220"/>
  <c r="R2" i="220"/>
  <c r="Q111" i="219"/>
  <c r="Q88" i="219"/>
  <c r="O111" i="219"/>
  <c r="O88" i="219"/>
  <c r="R2" i="219"/>
  <c r="R97" i="219"/>
  <c r="F93" i="219"/>
  <c r="R97" i="218"/>
  <c r="F93" i="218"/>
  <c r="R2" i="218"/>
  <c r="O111" i="218"/>
  <c r="O88" i="218"/>
  <c r="R2" i="217"/>
  <c r="R97" i="217"/>
  <c r="F93" i="217"/>
  <c r="Q111" i="217"/>
  <c r="Q88" i="217"/>
  <c r="O111" i="217"/>
  <c r="O88" i="217"/>
  <c r="Q111" i="216"/>
  <c r="Q88" i="216"/>
  <c r="R25" i="216"/>
  <c r="R48" i="216" s="1"/>
  <c r="O79" i="216"/>
  <c r="R79" i="216" s="1"/>
  <c r="O2" i="216"/>
  <c r="O79" i="214"/>
  <c r="R79" i="214" s="1"/>
  <c r="O2" i="214"/>
  <c r="Q111" i="214"/>
  <c r="Q88" i="214"/>
  <c r="O111" i="213"/>
  <c r="O88" i="213"/>
  <c r="M97" i="213"/>
  <c r="R2" i="213"/>
  <c r="F111" i="213"/>
  <c r="F88" i="213"/>
  <c r="Q111" i="213"/>
  <c r="Q88" i="213"/>
  <c r="R2" i="212"/>
  <c r="R97" i="212"/>
  <c r="F93" i="212"/>
  <c r="M111" i="212"/>
  <c r="M88" i="212"/>
  <c r="O111" i="212"/>
  <c r="O88" i="212"/>
  <c r="M111" i="211"/>
  <c r="M88" i="211"/>
  <c r="O88" i="211"/>
  <c r="O111" i="211"/>
  <c r="R97" i="211"/>
  <c r="F93" i="211"/>
  <c r="O88" i="210"/>
  <c r="O111" i="210"/>
  <c r="R88" i="210"/>
  <c r="R93" i="210"/>
  <c r="R97" i="210"/>
  <c r="R2" i="210"/>
  <c r="R97" i="209"/>
  <c r="F93" i="209"/>
  <c r="M111" i="209"/>
  <c r="M88" i="209"/>
  <c r="M111" i="208"/>
  <c r="M88" i="208"/>
  <c r="R88" i="208" s="1"/>
  <c r="R93" i="208"/>
  <c r="R97" i="208"/>
  <c r="R97" i="207"/>
  <c r="F93" i="207"/>
  <c r="R97" i="206"/>
  <c r="F93" i="206"/>
  <c r="O111" i="206"/>
  <c r="O88" i="206"/>
  <c r="M111" i="205"/>
  <c r="M88" i="205"/>
  <c r="R97" i="205"/>
  <c r="F93" i="205"/>
  <c r="Q111" i="204"/>
  <c r="Q88" i="204"/>
  <c r="R97" i="204"/>
  <c r="F93" i="204"/>
  <c r="O111" i="203"/>
  <c r="O88" i="203"/>
  <c r="Q111" i="203"/>
  <c r="Q88" i="203"/>
  <c r="R88" i="203" s="1"/>
  <c r="R87" i="203" s="1"/>
  <c r="M111" i="202"/>
  <c r="M88" i="202"/>
  <c r="Q111" i="202"/>
  <c r="Q88" i="202"/>
  <c r="F93" i="202"/>
  <c r="O79" i="202"/>
  <c r="R79" i="202" s="1"/>
  <c r="O2" i="202"/>
  <c r="O97" i="202" s="1"/>
  <c r="O93" i="202" s="1"/>
  <c r="R77" i="202"/>
  <c r="O79" i="201"/>
  <c r="R79" i="201" s="1"/>
  <c r="O2" i="201"/>
  <c r="R97" i="200"/>
  <c r="F93" i="200"/>
  <c r="O111" i="200"/>
  <c r="O88" i="200"/>
  <c r="Q111" i="200"/>
  <c r="Q88" i="200"/>
  <c r="M111" i="200"/>
  <c r="M88" i="200"/>
  <c r="R97" i="199"/>
  <c r="F93" i="199"/>
  <c r="R2" i="198"/>
  <c r="R97" i="198"/>
  <c r="F93" i="198"/>
  <c r="M111" i="198"/>
  <c r="M88" i="198"/>
  <c r="Q111" i="198"/>
  <c r="Q88" i="198"/>
  <c r="O88" i="197"/>
  <c r="O111" i="197"/>
  <c r="M93" i="197"/>
  <c r="R2" i="197"/>
  <c r="R97" i="196"/>
  <c r="F93" i="196"/>
  <c r="O88" i="196"/>
  <c r="O111" i="196"/>
  <c r="M111" i="196"/>
  <c r="M88" i="196"/>
  <c r="R79" i="196"/>
  <c r="R2" i="196"/>
  <c r="R2" i="195"/>
  <c r="R97" i="195"/>
  <c r="F93" i="195"/>
  <c r="O88" i="195"/>
  <c r="O111" i="195"/>
  <c r="R97" i="194"/>
  <c r="F93" i="194"/>
  <c r="M111" i="194"/>
  <c r="M88" i="194"/>
  <c r="Q111" i="194"/>
  <c r="Q88" i="194"/>
  <c r="R97" i="193"/>
  <c r="F93" i="193"/>
  <c r="O111" i="193"/>
  <c r="O88" i="193"/>
  <c r="R97" i="192"/>
  <c r="F93" i="192"/>
  <c r="Q111" i="192"/>
  <c r="Q88" i="192"/>
  <c r="M111" i="192"/>
  <c r="M88" i="192"/>
  <c r="Q111" i="191"/>
  <c r="Q88" i="191"/>
  <c r="M111" i="191"/>
  <c r="M88" i="191"/>
  <c r="R2" i="191"/>
  <c r="R97" i="191"/>
  <c r="F93" i="191"/>
  <c r="Q2" i="190"/>
  <c r="F93" i="190"/>
  <c r="M111" i="190"/>
  <c r="M88" i="190"/>
  <c r="R71" i="190"/>
  <c r="N88" i="190"/>
  <c r="N111" i="190"/>
  <c r="R97" i="189"/>
  <c r="F93" i="189"/>
  <c r="M111" i="189"/>
  <c r="M88" i="189"/>
  <c r="Q111" i="188"/>
  <c r="Q88" i="188"/>
  <c r="M97" i="188"/>
  <c r="R2" i="188"/>
  <c r="R97" i="186"/>
  <c r="F93" i="187"/>
  <c r="R71" i="187"/>
  <c r="Q2" i="187"/>
  <c r="Q111" i="186"/>
  <c r="Q88" i="186"/>
  <c r="F111" i="186"/>
  <c r="R93" i="186"/>
  <c r="F88" i="186"/>
  <c r="M111" i="185"/>
  <c r="M88" i="185"/>
  <c r="R48" i="185"/>
  <c r="O111" i="185"/>
  <c r="O88" i="185"/>
  <c r="Q111" i="185"/>
  <c r="Q88" i="185"/>
  <c r="L97" i="185"/>
  <c r="R2" i="185"/>
  <c r="Q111" i="184"/>
  <c r="Q88" i="184"/>
  <c r="R97" i="184"/>
  <c r="F93" i="184"/>
  <c r="M111" i="184"/>
  <c r="M88" i="184"/>
  <c r="Q2" i="183"/>
  <c r="Q97" i="183" s="1"/>
  <c r="Q93" i="183" s="1"/>
  <c r="F93" i="183"/>
  <c r="L111" i="183"/>
  <c r="L88" i="183"/>
  <c r="O111" i="183"/>
  <c r="O88" i="183"/>
  <c r="R71" i="183"/>
  <c r="R2" i="183"/>
  <c r="Q111" i="182"/>
  <c r="Q88" i="182"/>
  <c r="M111" i="182"/>
  <c r="M88" i="182"/>
  <c r="R97" i="182"/>
  <c r="F93" i="182"/>
  <c r="O79" i="182"/>
  <c r="R79" i="182" s="1"/>
  <c r="R77" i="182"/>
  <c r="O2" i="182"/>
  <c r="O97" i="182" s="1"/>
  <c r="O93" i="182" s="1"/>
  <c r="M111" i="181"/>
  <c r="M88" i="181"/>
  <c r="O111" i="181"/>
  <c r="O88" i="181"/>
  <c r="R97" i="181"/>
  <c r="F93" i="181"/>
  <c r="Q111" i="181"/>
  <c r="Q88" i="181"/>
  <c r="Q2" i="180"/>
  <c r="R79" i="180"/>
  <c r="F111" i="180"/>
  <c r="F88" i="180"/>
  <c r="M111" i="180"/>
  <c r="M88" i="180"/>
  <c r="R97" i="179"/>
  <c r="F93" i="179"/>
  <c r="R97" i="178"/>
  <c r="F93" i="178"/>
  <c r="Q111" i="178"/>
  <c r="Q88" i="178"/>
  <c r="R97" i="177"/>
  <c r="F93" i="177"/>
  <c r="M111" i="177"/>
  <c r="M88" i="177"/>
  <c r="Q111" i="177"/>
  <c r="Q88" i="177"/>
  <c r="M111" i="176"/>
  <c r="M88" i="176"/>
  <c r="Q111" i="176"/>
  <c r="Q88" i="176"/>
  <c r="R77" i="176"/>
  <c r="F93" i="176"/>
  <c r="O2" i="176"/>
  <c r="M97" i="175"/>
  <c r="R2" i="175"/>
  <c r="R97" i="174"/>
  <c r="R71" i="175"/>
  <c r="Q111" i="175"/>
  <c r="Q88" i="175"/>
  <c r="Q111" i="174"/>
  <c r="Q88" i="174"/>
  <c r="R88" i="174" s="1"/>
  <c r="L111" i="173"/>
  <c r="L88" i="173"/>
  <c r="O79" i="173"/>
  <c r="R79" i="173" s="1"/>
  <c r="O2" i="173"/>
  <c r="O97" i="173" s="1"/>
  <c r="O93" i="173" s="1"/>
  <c r="R93" i="173" s="1"/>
  <c r="Q111" i="173"/>
  <c r="Q88" i="173"/>
  <c r="M111" i="173"/>
  <c r="M88" i="173"/>
  <c r="M111" i="172"/>
  <c r="M88" i="172"/>
  <c r="Q111" i="172"/>
  <c r="Q88" i="172"/>
  <c r="L111" i="172"/>
  <c r="L88" i="172"/>
  <c r="F111" i="172"/>
  <c r="R93" i="172"/>
  <c r="F88" i="172"/>
  <c r="R97" i="172"/>
  <c r="R2" i="171"/>
  <c r="M111" i="171"/>
  <c r="M88" i="171"/>
  <c r="O111" i="171"/>
  <c r="O88" i="171"/>
  <c r="F111" i="171"/>
  <c r="R93" i="171"/>
  <c r="F88" i="171"/>
  <c r="Q111" i="171"/>
  <c r="Q88" i="171"/>
  <c r="R97" i="171"/>
  <c r="Q111" i="170"/>
  <c r="Q88" i="170"/>
  <c r="M97" i="170"/>
  <c r="R2" i="170"/>
  <c r="R79" i="169"/>
  <c r="M111" i="169"/>
  <c r="M88" i="169"/>
  <c r="R77" i="169"/>
  <c r="F93" i="169"/>
  <c r="O2" i="169"/>
  <c r="O111" i="168"/>
  <c r="O88" i="168"/>
  <c r="M111" i="168"/>
  <c r="M88" i="168"/>
  <c r="F93" i="168"/>
  <c r="R71" i="168"/>
  <c r="Q2" i="168"/>
  <c r="Q97" i="168" s="1"/>
  <c r="Q93" i="168" s="1"/>
  <c r="O79" i="167"/>
  <c r="R79" i="167" s="1"/>
  <c r="O2" i="167"/>
  <c r="Q111" i="167"/>
  <c r="Q88" i="167"/>
  <c r="R77" i="167"/>
  <c r="F93" i="167"/>
  <c r="M111" i="167"/>
  <c r="M88" i="167"/>
  <c r="M111" i="166"/>
  <c r="M88" i="166"/>
  <c r="R93" i="164"/>
  <c r="Q2" i="166"/>
  <c r="Q97" i="166" s="1"/>
  <c r="Q93" i="166" s="1"/>
  <c r="N111" i="166"/>
  <c r="N88" i="166"/>
  <c r="R71" i="166"/>
  <c r="F93" i="166"/>
  <c r="R2" i="165"/>
  <c r="R97" i="165"/>
  <c r="F93" i="165"/>
  <c r="M111" i="165"/>
  <c r="M88" i="165"/>
  <c r="O111" i="165"/>
  <c r="O88" i="165"/>
  <c r="Q111" i="165"/>
  <c r="Q88" i="165"/>
  <c r="R97" i="164"/>
  <c r="Q111" i="164"/>
  <c r="Q88" i="164"/>
  <c r="M111" i="164"/>
  <c r="M88" i="164"/>
  <c r="R97" i="163"/>
  <c r="F93" i="163"/>
  <c r="R2" i="163"/>
  <c r="M111" i="163"/>
  <c r="M88" i="163"/>
  <c r="Q111" i="163"/>
  <c r="Q88" i="163"/>
  <c r="M111" i="162"/>
  <c r="M88" i="162"/>
  <c r="O79" i="162"/>
  <c r="R79" i="162" s="1"/>
  <c r="O2" i="162"/>
  <c r="O97" i="162" s="1"/>
  <c r="O93" i="162" s="1"/>
  <c r="F93" i="162"/>
  <c r="Q111" i="162"/>
  <c r="Q88" i="162"/>
  <c r="M93" i="161"/>
  <c r="R97" i="160"/>
  <c r="F93" i="160"/>
  <c r="Q111" i="160"/>
  <c r="Q88" i="160"/>
  <c r="F111" i="159"/>
  <c r="R93" i="159"/>
  <c r="F88" i="159"/>
  <c r="R88" i="159" s="1"/>
  <c r="R97" i="158"/>
  <c r="F93" i="158"/>
  <c r="O111" i="158"/>
  <c r="O88" i="158"/>
  <c r="Q111" i="158"/>
  <c r="Q88" i="158"/>
  <c r="R2" i="158"/>
  <c r="M111" i="158"/>
  <c r="M88" i="158"/>
  <c r="R71" i="158"/>
  <c r="R2" i="157"/>
  <c r="Q111" i="157"/>
  <c r="Q88" i="157"/>
  <c r="R97" i="157"/>
  <c r="F93" i="157"/>
  <c r="M111" i="156"/>
  <c r="M88" i="156"/>
  <c r="R71" i="156"/>
  <c r="F93" i="156"/>
  <c r="Q2" i="156"/>
  <c r="Q97" i="156" s="1"/>
  <c r="Q93" i="156" s="1"/>
  <c r="R97" i="155"/>
  <c r="F93" i="155"/>
  <c r="M111" i="154"/>
  <c r="M88" i="154"/>
  <c r="O79" i="154"/>
  <c r="R79" i="154" s="1"/>
  <c r="O2" i="154"/>
  <c r="O97" i="154" s="1"/>
  <c r="O93" i="154" s="1"/>
  <c r="R77" i="154"/>
  <c r="F93" i="154"/>
  <c r="R97" i="152"/>
  <c r="R2" i="153"/>
  <c r="O111" i="153"/>
  <c r="O88" i="153"/>
  <c r="F111" i="153"/>
  <c r="R93" i="153"/>
  <c r="F88" i="153"/>
  <c r="Q111" i="152"/>
  <c r="Q88" i="152"/>
  <c r="F111" i="152"/>
  <c r="R93" i="152"/>
  <c r="F88" i="152"/>
  <c r="R2" i="152"/>
  <c r="M111" i="152"/>
  <c r="M88" i="152"/>
  <c r="R97" i="151"/>
  <c r="F93" i="151"/>
  <c r="O111" i="151"/>
  <c r="O88" i="151"/>
  <c r="M111" i="150"/>
  <c r="M88" i="150"/>
  <c r="R2" i="150"/>
  <c r="R97" i="150"/>
  <c r="F93" i="150"/>
  <c r="O111" i="150"/>
  <c r="O88" i="150"/>
  <c r="Q111" i="149"/>
  <c r="Q88" i="149"/>
  <c r="R97" i="149"/>
  <c r="F93" i="149"/>
  <c r="R2" i="149"/>
  <c r="R97" i="148"/>
  <c r="F93" i="148"/>
  <c r="R48" i="147"/>
  <c r="R2" i="147"/>
  <c r="R97" i="147"/>
  <c r="Q111" i="147"/>
  <c r="Q88" i="147"/>
  <c r="O111" i="147"/>
  <c r="O88" i="147"/>
  <c r="M111" i="147"/>
  <c r="M88" i="147"/>
  <c r="R71" i="147"/>
  <c r="F111" i="147"/>
  <c r="R93" i="147"/>
  <c r="F88" i="147"/>
  <c r="Q111" i="146"/>
  <c r="Q88" i="146"/>
  <c r="R97" i="146"/>
  <c r="F93" i="146"/>
  <c r="O111" i="145"/>
  <c r="O88" i="145"/>
  <c r="Q79" i="145"/>
  <c r="R79" i="145" s="1"/>
  <c r="R71" i="145"/>
  <c r="Q2" i="145"/>
  <c r="Q97" i="145" s="1"/>
  <c r="Q93" i="145" s="1"/>
  <c r="M93" i="145"/>
  <c r="R2" i="145"/>
  <c r="Q111" i="144"/>
  <c r="Q88" i="144"/>
  <c r="R97" i="144"/>
  <c r="F93" i="144"/>
  <c r="O111" i="143"/>
  <c r="O88" i="143"/>
  <c r="F93" i="143"/>
  <c r="R71" i="143"/>
  <c r="Q2" i="143"/>
  <c r="F111" i="142"/>
  <c r="R93" i="142"/>
  <c r="F88" i="142"/>
  <c r="R2" i="142"/>
  <c r="Q111" i="142"/>
  <c r="Q88" i="142"/>
  <c r="R97" i="142"/>
  <c r="O111" i="141"/>
  <c r="O88" i="141"/>
  <c r="Q48" i="141"/>
  <c r="Q2" i="141" s="1"/>
  <c r="R25" i="141"/>
  <c r="R48" i="141" s="1"/>
  <c r="M111" i="140"/>
  <c r="M88" i="140"/>
  <c r="R97" i="140"/>
  <c r="F93" i="140"/>
  <c r="R97" i="139"/>
  <c r="F93" i="139"/>
  <c r="Q111" i="139"/>
  <c r="Q88" i="139"/>
  <c r="M111" i="139"/>
  <c r="M88" i="139"/>
  <c r="O111" i="139"/>
  <c r="O88" i="139"/>
  <c r="Q48" i="138"/>
  <c r="Q2" i="138" s="1"/>
  <c r="F93" i="138"/>
  <c r="R87" i="238" l="1"/>
  <c r="F111" i="237"/>
  <c r="R93" i="237"/>
  <c r="F88" i="237"/>
  <c r="R88" i="237" s="1"/>
  <c r="R87" i="237" s="1"/>
  <c r="R88" i="236"/>
  <c r="R87" i="236" s="1"/>
  <c r="R97" i="235"/>
  <c r="M93" i="235"/>
  <c r="O88" i="235"/>
  <c r="O111" i="235"/>
  <c r="F111" i="234"/>
  <c r="R93" i="234"/>
  <c r="F88" i="234"/>
  <c r="R88" i="234" s="1"/>
  <c r="F111" i="233"/>
  <c r="R93" i="233"/>
  <c r="F88" i="233"/>
  <c r="R88" i="233" s="1"/>
  <c r="O97" i="232"/>
  <c r="R2" i="232"/>
  <c r="F111" i="231"/>
  <c r="R93" i="231"/>
  <c r="F88" i="231"/>
  <c r="R88" i="231" s="1"/>
  <c r="R87" i="230"/>
  <c r="F111" i="229"/>
  <c r="R93" i="229"/>
  <c r="F88" i="229"/>
  <c r="R88" i="229" s="1"/>
  <c r="L93" i="228"/>
  <c r="R97" i="228"/>
  <c r="F111" i="227"/>
  <c r="R93" i="227"/>
  <c r="F88" i="227"/>
  <c r="R88" i="227" s="1"/>
  <c r="F111" i="226"/>
  <c r="R93" i="226"/>
  <c r="F88" i="226"/>
  <c r="R88" i="226" s="1"/>
  <c r="R88" i="220"/>
  <c r="R87" i="220" s="1"/>
  <c r="Q111" i="225"/>
  <c r="Q88" i="225"/>
  <c r="O97" i="225"/>
  <c r="R2" i="225"/>
  <c r="R88" i="223"/>
  <c r="R87" i="223" s="1"/>
  <c r="F111" i="224"/>
  <c r="R93" i="224"/>
  <c r="F88" i="224"/>
  <c r="R88" i="224" s="1"/>
  <c r="F111" i="222"/>
  <c r="R93" i="222"/>
  <c r="F88" i="222"/>
  <c r="R88" i="222" s="1"/>
  <c r="R88" i="221"/>
  <c r="R87" i="221" s="1"/>
  <c r="F111" i="219"/>
  <c r="R93" i="219"/>
  <c r="F88" i="219"/>
  <c r="R88" i="219" s="1"/>
  <c r="F111" i="218"/>
  <c r="R93" i="218"/>
  <c r="F88" i="218"/>
  <c r="R88" i="218" s="1"/>
  <c r="F111" i="217"/>
  <c r="R93" i="217"/>
  <c r="F88" i="217"/>
  <c r="R88" i="217" s="1"/>
  <c r="O97" i="216"/>
  <c r="R2" i="216"/>
  <c r="O97" i="214"/>
  <c r="R2" i="214"/>
  <c r="M93" i="213"/>
  <c r="R97" i="213"/>
  <c r="R87" i="210"/>
  <c r="F111" i="212"/>
  <c r="R93" i="212"/>
  <c r="F88" i="212"/>
  <c r="R88" i="212" s="1"/>
  <c r="F111" i="211"/>
  <c r="R93" i="211"/>
  <c r="F88" i="211"/>
  <c r="R88" i="211" s="1"/>
  <c r="R87" i="208"/>
  <c r="F111" i="209"/>
  <c r="R93" i="209"/>
  <c r="F88" i="209"/>
  <c r="R88" i="209" s="1"/>
  <c r="F111" i="207"/>
  <c r="R93" i="207"/>
  <c r="F88" i="207"/>
  <c r="R88" i="207" s="1"/>
  <c r="F111" i="206"/>
  <c r="R93" i="206"/>
  <c r="F88" i="206"/>
  <c r="R88" i="206" s="1"/>
  <c r="F111" i="205"/>
  <c r="R93" i="205"/>
  <c r="F88" i="205"/>
  <c r="R88" i="205" s="1"/>
  <c r="F111" i="204"/>
  <c r="R93" i="204"/>
  <c r="F88" i="204"/>
  <c r="R88" i="204" s="1"/>
  <c r="R97" i="202"/>
  <c r="R2" i="202"/>
  <c r="O88" i="202"/>
  <c r="O111" i="202"/>
  <c r="F111" i="202"/>
  <c r="R93" i="202"/>
  <c r="F88" i="202"/>
  <c r="R88" i="202" s="1"/>
  <c r="O97" i="201"/>
  <c r="R2" i="201"/>
  <c r="F111" i="200"/>
  <c r="R93" i="200"/>
  <c r="F88" i="200"/>
  <c r="R88" i="200" s="1"/>
  <c r="F111" i="199"/>
  <c r="R93" i="199"/>
  <c r="F88" i="199"/>
  <c r="R88" i="199" s="1"/>
  <c r="F111" i="198"/>
  <c r="R93" i="198"/>
  <c r="F88" i="198"/>
  <c r="R88" i="198" s="1"/>
  <c r="M111" i="197"/>
  <c r="M88" i="197"/>
  <c r="R88" i="197" s="1"/>
  <c r="R93" i="197"/>
  <c r="F111" i="196"/>
  <c r="R93" i="196"/>
  <c r="F88" i="196"/>
  <c r="R88" i="196" s="1"/>
  <c r="F111" i="195"/>
  <c r="R93" i="195"/>
  <c r="F88" i="195"/>
  <c r="R88" i="195" s="1"/>
  <c r="F111" i="194"/>
  <c r="R93" i="194"/>
  <c r="F88" i="194"/>
  <c r="R88" i="194" s="1"/>
  <c r="F111" i="193"/>
  <c r="R93" i="193"/>
  <c r="F88" i="193"/>
  <c r="R88" i="193" s="1"/>
  <c r="F111" i="192"/>
  <c r="R93" i="192"/>
  <c r="F88" i="192"/>
  <c r="R88" i="192" s="1"/>
  <c r="F111" i="191"/>
  <c r="R93" i="191"/>
  <c r="F88" i="191"/>
  <c r="R88" i="191" s="1"/>
  <c r="F111" i="190"/>
  <c r="F88" i="190"/>
  <c r="Q97" i="190"/>
  <c r="R2" i="190"/>
  <c r="F111" i="189"/>
  <c r="R93" i="189"/>
  <c r="F88" i="189"/>
  <c r="R88" i="189" s="1"/>
  <c r="M93" i="188"/>
  <c r="R97" i="188"/>
  <c r="Q97" i="187"/>
  <c r="R2" i="187"/>
  <c r="F111" i="187"/>
  <c r="F88" i="187"/>
  <c r="R88" i="186"/>
  <c r="R87" i="186" s="1"/>
  <c r="R97" i="183"/>
  <c r="L93" i="185"/>
  <c r="R97" i="185"/>
  <c r="F111" i="184"/>
  <c r="R93" i="184"/>
  <c r="F88" i="184"/>
  <c r="R88" i="184" s="1"/>
  <c r="F111" i="183"/>
  <c r="R93" i="183"/>
  <c r="F88" i="183"/>
  <c r="Q111" i="183"/>
  <c r="Q88" i="183"/>
  <c r="O111" i="182"/>
  <c r="O88" i="182"/>
  <c r="R2" i="182"/>
  <c r="F111" i="182"/>
  <c r="R93" i="182"/>
  <c r="F88" i="182"/>
  <c r="R88" i="182" s="1"/>
  <c r="F111" i="181"/>
  <c r="R93" i="181"/>
  <c r="F88" i="181"/>
  <c r="R88" i="181" s="1"/>
  <c r="Q97" i="180"/>
  <c r="R2" i="180"/>
  <c r="F111" i="179"/>
  <c r="R93" i="179"/>
  <c r="F88" i="179"/>
  <c r="R88" i="179" s="1"/>
  <c r="F111" i="178"/>
  <c r="R93" i="178"/>
  <c r="F88" i="178"/>
  <c r="R88" i="178" s="1"/>
  <c r="R87" i="174"/>
  <c r="F111" i="177"/>
  <c r="R93" i="177"/>
  <c r="F88" i="177"/>
  <c r="R88" i="177" s="1"/>
  <c r="O97" i="176"/>
  <c r="R2" i="176"/>
  <c r="F111" i="176"/>
  <c r="F88" i="176"/>
  <c r="R97" i="175"/>
  <c r="M93" i="175"/>
  <c r="O111" i="173"/>
  <c r="O88" i="173"/>
  <c r="R88" i="173" s="1"/>
  <c r="R2" i="173"/>
  <c r="R97" i="173"/>
  <c r="R88" i="172"/>
  <c r="R87" i="172" s="1"/>
  <c r="R88" i="171"/>
  <c r="R87" i="171" s="1"/>
  <c r="M93" i="170"/>
  <c r="R97" i="170"/>
  <c r="R97" i="168"/>
  <c r="F111" i="169"/>
  <c r="F88" i="169"/>
  <c r="O97" i="169"/>
  <c r="R2" i="169"/>
  <c r="Q111" i="168"/>
  <c r="Q88" i="168"/>
  <c r="R2" i="168"/>
  <c r="F111" i="168"/>
  <c r="R93" i="168"/>
  <c r="F88" i="168"/>
  <c r="O97" i="167"/>
  <c r="R2" i="167"/>
  <c r="R88" i="164"/>
  <c r="R87" i="164" s="1"/>
  <c r="F111" i="167"/>
  <c r="F88" i="167"/>
  <c r="F111" i="166"/>
  <c r="R93" i="166"/>
  <c r="F88" i="166"/>
  <c r="Q111" i="166"/>
  <c r="Q88" i="166"/>
  <c r="R97" i="166"/>
  <c r="R2" i="166"/>
  <c r="F111" i="165"/>
  <c r="R93" i="165"/>
  <c r="F88" i="165"/>
  <c r="R88" i="165" s="1"/>
  <c r="F111" i="163"/>
  <c r="R93" i="163"/>
  <c r="F88" i="163"/>
  <c r="R88" i="163" s="1"/>
  <c r="O111" i="162"/>
  <c r="O88" i="162"/>
  <c r="R2" i="162"/>
  <c r="F111" i="162"/>
  <c r="R93" i="162"/>
  <c r="F88" i="162"/>
  <c r="R88" i="162" s="1"/>
  <c r="R97" i="162"/>
  <c r="M111" i="161"/>
  <c r="M88" i="161"/>
  <c r="R88" i="161" s="1"/>
  <c r="R93" i="161"/>
  <c r="F111" i="160"/>
  <c r="R93" i="160"/>
  <c r="F88" i="160"/>
  <c r="R88" i="160" s="1"/>
  <c r="R87" i="159"/>
  <c r="F111" i="158"/>
  <c r="R93" i="158"/>
  <c r="F88" i="158"/>
  <c r="R88" i="158" s="1"/>
  <c r="F111" i="157"/>
  <c r="R93" i="157"/>
  <c r="F88" i="157"/>
  <c r="R88" i="157" s="1"/>
  <c r="Q111" i="156"/>
  <c r="Q88" i="156"/>
  <c r="R97" i="156"/>
  <c r="F111" i="156"/>
  <c r="R93" i="156"/>
  <c r="F88" i="156"/>
  <c r="R2" i="156"/>
  <c r="F111" i="155"/>
  <c r="R93" i="155"/>
  <c r="F88" i="155"/>
  <c r="R88" i="155" s="1"/>
  <c r="O88" i="154"/>
  <c r="O111" i="154"/>
  <c r="R2" i="154"/>
  <c r="F111" i="154"/>
  <c r="R93" i="154"/>
  <c r="F88" i="154"/>
  <c r="R97" i="154"/>
  <c r="R88" i="152"/>
  <c r="R87" i="152" s="1"/>
  <c r="R88" i="153"/>
  <c r="R87" i="153" s="1"/>
  <c r="F111" i="151"/>
  <c r="R93" i="151"/>
  <c r="F88" i="151"/>
  <c r="R88" i="151" s="1"/>
  <c r="F111" i="150"/>
  <c r="R93" i="150"/>
  <c r="F88" i="150"/>
  <c r="R88" i="150" s="1"/>
  <c r="R93" i="149"/>
  <c r="F111" i="149"/>
  <c r="F88" i="149"/>
  <c r="R88" i="149" s="1"/>
  <c r="R97" i="145"/>
  <c r="F111" i="148"/>
  <c r="R93" i="148"/>
  <c r="F88" i="148"/>
  <c r="R88" i="148" s="1"/>
  <c r="R88" i="147"/>
  <c r="R87" i="147" s="1"/>
  <c r="F111" i="146"/>
  <c r="R93" i="146"/>
  <c r="F88" i="146"/>
  <c r="R88" i="146" s="1"/>
  <c r="M111" i="145"/>
  <c r="M88" i="145"/>
  <c r="R93" i="145"/>
  <c r="Q111" i="145"/>
  <c r="Q88" i="145"/>
  <c r="F111" i="144"/>
  <c r="R93" i="144"/>
  <c r="F88" i="144"/>
  <c r="R88" i="144" s="1"/>
  <c r="F111" i="143"/>
  <c r="F88" i="143"/>
  <c r="R88" i="142"/>
  <c r="R87" i="142" s="1"/>
  <c r="Q97" i="143"/>
  <c r="R2" i="143"/>
  <c r="Q97" i="141"/>
  <c r="R2" i="141"/>
  <c r="F111" i="140"/>
  <c r="R93" i="140"/>
  <c r="F88" i="140"/>
  <c r="R88" i="140" s="1"/>
  <c r="F111" i="139"/>
  <c r="R93" i="139"/>
  <c r="F88" i="139"/>
  <c r="R88" i="139" s="1"/>
  <c r="F111" i="138"/>
  <c r="F88" i="138"/>
  <c r="Q97" i="138"/>
  <c r="R2" i="138"/>
  <c r="M111" i="235" l="1"/>
  <c r="M88" i="235"/>
  <c r="R88" i="235" s="1"/>
  <c r="R93" i="235"/>
  <c r="R87" i="234"/>
  <c r="R87" i="233"/>
  <c r="O93" i="232"/>
  <c r="R97" i="232"/>
  <c r="R87" i="231"/>
  <c r="R87" i="222"/>
  <c r="R87" i="226"/>
  <c r="R87" i="229"/>
  <c r="R87" i="227"/>
  <c r="L111" i="228"/>
  <c r="L88" i="228"/>
  <c r="R88" i="228" s="1"/>
  <c r="R93" i="228"/>
  <c r="O93" i="225"/>
  <c r="R97" i="225"/>
  <c r="R87" i="224"/>
  <c r="R87" i="218"/>
  <c r="R87" i="219"/>
  <c r="R87" i="217"/>
  <c r="O93" i="216"/>
  <c r="R97" i="216"/>
  <c r="O93" i="214"/>
  <c r="R97" i="214"/>
  <c r="R87" i="212"/>
  <c r="M111" i="213"/>
  <c r="M88" i="213"/>
  <c r="R88" i="213" s="1"/>
  <c r="R93" i="213"/>
  <c r="R87" i="211"/>
  <c r="R87" i="209"/>
  <c r="R87" i="205"/>
  <c r="R87" i="207"/>
  <c r="R87" i="204"/>
  <c r="R87" i="206"/>
  <c r="R87" i="202"/>
  <c r="R87" i="199"/>
  <c r="O93" i="201"/>
  <c r="R97" i="201"/>
  <c r="R87" i="198"/>
  <c r="R87" i="200"/>
  <c r="R87" i="197"/>
  <c r="R87" i="192"/>
  <c r="R87" i="194"/>
  <c r="R87" i="196"/>
  <c r="R87" i="182"/>
  <c r="R87" i="189"/>
  <c r="R87" i="195"/>
  <c r="R87" i="193"/>
  <c r="R87" i="191"/>
  <c r="Q93" i="190"/>
  <c r="R97" i="190"/>
  <c r="R87" i="177"/>
  <c r="R87" i="181"/>
  <c r="M111" i="188"/>
  <c r="M88" i="188"/>
  <c r="R88" i="188" s="1"/>
  <c r="R93" i="188"/>
  <c r="Q93" i="187"/>
  <c r="R97" i="187"/>
  <c r="R87" i="178"/>
  <c r="L111" i="185"/>
  <c r="L88" i="185"/>
  <c r="R88" i="185" s="1"/>
  <c r="R93" i="185"/>
  <c r="R87" i="184"/>
  <c r="R88" i="183"/>
  <c r="R87" i="183" s="1"/>
  <c r="R87" i="179"/>
  <c r="Q93" i="180"/>
  <c r="R97" i="180"/>
  <c r="O93" i="176"/>
  <c r="R97" i="176"/>
  <c r="M111" i="175"/>
  <c r="M88" i="175"/>
  <c r="R88" i="175" s="1"/>
  <c r="R93" i="175"/>
  <c r="R87" i="173"/>
  <c r="R88" i="168"/>
  <c r="R87" i="168" s="1"/>
  <c r="M111" i="170"/>
  <c r="M88" i="170"/>
  <c r="R88" i="170" s="1"/>
  <c r="R93" i="170"/>
  <c r="O93" i="169"/>
  <c r="R97" i="169"/>
  <c r="R88" i="166"/>
  <c r="R87" i="166" s="1"/>
  <c r="O93" i="167"/>
  <c r="R97" i="167"/>
  <c r="R87" i="165"/>
  <c r="R87" i="162"/>
  <c r="R87" i="163"/>
  <c r="R87" i="160"/>
  <c r="R87" i="161"/>
  <c r="R88" i="156"/>
  <c r="R87" i="156" s="1"/>
  <c r="R87" i="157"/>
  <c r="R87" i="158"/>
  <c r="R87" i="155"/>
  <c r="R87" i="150"/>
  <c r="R87" i="149"/>
  <c r="R88" i="154"/>
  <c r="R87" i="154" s="1"/>
  <c r="R87" i="151"/>
  <c r="R87" i="148"/>
  <c r="R87" i="140"/>
  <c r="R87" i="146"/>
  <c r="R88" i="145"/>
  <c r="R87" i="145" s="1"/>
  <c r="R87" i="144"/>
  <c r="Q93" i="143"/>
  <c r="R97" i="143"/>
  <c r="Q93" i="141"/>
  <c r="R97" i="141"/>
  <c r="R87" i="139"/>
  <c r="Q93" i="138"/>
  <c r="R97" i="138"/>
  <c r="R87" i="235" l="1"/>
  <c r="O111" i="232"/>
  <c r="O88" i="232"/>
  <c r="R88" i="232" s="1"/>
  <c r="R93" i="232"/>
  <c r="R87" i="228"/>
  <c r="O88" i="225"/>
  <c r="R88" i="225" s="1"/>
  <c r="O111" i="225"/>
  <c r="R93" i="225"/>
  <c r="O111" i="216"/>
  <c r="O88" i="216"/>
  <c r="R88" i="216" s="1"/>
  <c r="R93" i="216"/>
  <c r="O111" i="214"/>
  <c r="O88" i="214"/>
  <c r="R88" i="214" s="1"/>
  <c r="R93" i="214"/>
  <c r="R87" i="213"/>
  <c r="O111" i="201"/>
  <c r="O88" i="201"/>
  <c r="R88" i="201" s="1"/>
  <c r="R93" i="201"/>
  <c r="Q111" i="190"/>
  <c r="Q88" i="190"/>
  <c r="R88" i="190" s="1"/>
  <c r="R93" i="190"/>
  <c r="R87" i="188"/>
  <c r="Q111" i="187"/>
  <c r="Q88" i="187"/>
  <c r="R88" i="187" s="1"/>
  <c r="R93" i="187"/>
  <c r="R87" i="185"/>
  <c r="Q111" i="180"/>
  <c r="Q88" i="180"/>
  <c r="R88" i="180" s="1"/>
  <c r="R93" i="180"/>
  <c r="R87" i="175"/>
  <c r="O111" i="176"/>
  <c r="O88" i="176"/>
  <c r="R88" i="176" s="1"/>
  <c r="R93" i="176"/>
  <c r="R87" i="170"/>
  <c r="O111" i="169"/>
  <c r="O88" i="169"/>
  <c r="R88" i="169" s="1"/>
  <c r="R93" i="169"/>
  <c r="O111" i="167"/>
  <c r="O88" i="167"/>
  <c r="R88" i="167" s="1"/>
  <c r="R93" i="167"/>
  <c r="Q111" i="143"/>
  <c r="Q88" i="143"/>
  <c r="R88" i="143" s="1"/>
  <c r="R93" i="143"/>
  <c r="Q111" i="141"/>
  <c r="Q88" i="141"/>
  <c r="R88" i="141" s="1"/>
  <c r="R93" i="141"/>
  <c r="Q111" i="138"/>
  <c r="Q88" i="138"/>
  <c r="R88" i="138" s="1"/>
  <c r="R93" i="138"/>
  <c r="R87" i="232" l="1"/>
  <c r="R87" i="225"/>
  <c r="R87" i="216"/>
  <c r="R87" i="214"/>
  <c r="R87" i="201"/>
  <c r="R87" i="190"/>
  <c r="R87" i="187"/>
  <c r="R87" i="180"/>
  <c r="R87" i="176"/>
  <c r="R87" i="169"/>
  <c r="R87" i="167"/>
  <c r="R87" i="143"/>
  <c r="R87" i="141"/>
  <c r="R87" i="138"/>
  <c r="C27" i="131" l="1"/>
  <c r="D27" i="131"/>
  <c r="E27" i="131"/>
  <c r="F27" i="131"/>
  <c r="G27" i="131"/>
  <c r="H27" i="131"/>
  <c r="I27" i="131"/>
  <c r="J27" i="131"/>
  <c r="K27" i="131"/>
  <c r="L27" i="131"/>
  <c r="M27" i="131"/>
  <c r="N27" i="131"/>
  <c r="O27" i="131"/>
  <c r="P27" i="131"/>
  <c r="Q27" i="131"/>
  <c r="R27" i="131"/>
  <c r="S27" i="131"/>
  <c r="T27" i="131"/>
  <c r="U27" i="131"/>
  <c r="V27" i="131"/>
  <c r="W27" i="131"/>
  <c r="X27" i="131"/>
  <c r="Y27" i="131"/>
  <c r="Z27" i="131"/>
  <c r="AA27" i="131"/>
  <c r="AB27" i="131"/>
  <c r="AC27" i="131"/>
  <c r="AD27" i="131"/>
  <c r="AE27" i="131"/>
  <c r="AF27" i="131"/>
  <c r="AG27" i="131"/>
  <c r="AH27" i="131"/>
  <c r="AI27" i="131"/>
  <c r="AJ27" i="131"/>
  <c r="AK27" i="131"/>
  <c r="AL27" i="131"/>
  <c r="AM27" i="131"/>
  <c r="AN27" i="131"/>
  <c r="AO27" i="131"/>
  <c r="AP27" i="131"/>
  <c r="AQ27" i="131"/>
  <c r="AR27" i="131"/>
  <c r="AS27" i="131"/>
  <c r="AT27" i="131"/>
  <c r="AU27" i="131"/>
  <c r="AV27" i="131"/>
  <c r="AW27" i="131"/>
  <c r="AX27" i="131"/>
  <c r="AY27" i="131"/>
  <c r="AZ27" i="131"/>
  <c r="BA27" i="131"/>
  <c r="BB27" i="131"/>
  <c r="BC27" i="131"/>
  <c r="BD27" i="131"/>
  <c r="BE27" i="131"/>
  <c r="BF27" i="131"/>
  <c r="BG27" i="131"/>
  <c r="BH27" i="131"/>
  <c r="BI27" i="131"/>
  <c r="BJ27" i="131"/>
  <c r="BK27" i="131"/>
  <c r="BL27" i="131"/>
  <c r="BM27" i="131"/>
  <c r="BN27" i="131"/>
  <c r="BO27" i="131"/>
  <c r="BP27" i="131"/>
  <c r="BQ27" i="131"/>
  <c r="BR27" i="131"/>
  <c r="BS27" i="131"/>
  <c r="BT27" i="131"/>
  <c r="BU27" i="131"/>
  <c r="BV27" i="131"/>
  <c r="BW27" i="131"/>
  <c r="BX27" i="131"/>
  <c r="BY27" i="131"/>
  <c r="BZ27" i="131"/>
  <c r="CA27" i="131"/>
  <c r="CB27" i="131"/>
  <c r="CC27" i="131"/>
  <c r="CD27" i="131"/>
  <c r="CE27" i="131"/>
  <c r="CF27" i="131"/>
  <c r="CG27" i="131"/>
  <c r="CH27" i="131"/>
  <c r="CI27" i="131"/>
  <c r="CJ27" i="131"/>
  <c r="CK27" i="131"/>
  <c r="CL27" i="131"/>
  <c r="CM27" i="131"/>
  <c r="CN27" i="131"/>
  <c r="CO27" i="131"/>
  <c r="CP27" i="131"/>
  <c r="CQ27" i="131"/>
  <c r="CR27" i="131"/>
  <c r="CS27" i="131"/>
  <c r="CT27" i="131"/>
  <c r="CU27" i="131"/>
  <c r="CV27" i="131"/>
  <c r="CW27" i="131"/>
  <c r="CX27" i="131"/>
  <c r="CY4" i="136"/>
  <c r="G2" i="134" l="1"/>
  <c r="H15" i="134"/>
  <c r="H16" i="134"/>
  <c r="G3" i="134"/>
  <c r="G4" i="134"/>
  <c r="G5" i="134"/>
  <c r="G6" i="134"/>
  <c r="G7" i="134"/>
  <c r="G8" i="134"/>
  <c r="G9" i="134"/>
  <c r="G10" i="134"/>
  <c r="G11" i="134"/>
  <c r="G12" i="134"/>
  <c r="G13" i="134"/>
  <c r="G14" i="134"/>
  <c r="G15" i="134"/>
  <c r="I15" i="134"/>
  <c r="J15" i="134"/>
  <c r="K15" i="134"/>
  <c r="L15" i="134"/>
  <c r="M15" i="134"/>
  <c r="N15" i="134"/>
  <c r="O15" i="134"/>
  <c r="P15" i="134"/>
  <c r="Q15" i="134"/>
  <c r="R15" i="134"/>
  <c r="S15" i="134"/>
  <c r="T15" i="134"/>
  <c r="U15" i="134"/>
  <c r="V15" i="134"/>
  <c r="W15" i="134"/>
  <c r="X15" i="134"/>
  <c r="Y15" i="134"/>
  <c r="Z15" i="134"/>
  <c r="AA15" i="134"/>
  <c r="AB15" i="134"/>
  <c r="AC15" i="134"/>
  <c r="AD15" i="134"/>
  <c r="AE15" i="134"/>
  <c r="AF15" i="134"/>
  <c r="AG15" i="134"/>
  <c r="AH15" i="134"/>
  <c r="AI15" i="134"/>
  <c r="AJ15" i="134"/>
  <c r="AK15" i="134"/>
  <c r="AL15" i="134"/>
  <c r="AM15" i="134"/>
  <c r="AN15" i="134"/>
  <c r="AO15" i="134"/>
  <c r="AP15" i="134"/>
  <c r="AQ15" i="134"/>
  <c r="AR15" i="134"/>
  <c r="AS15" i="134"/>
  <c r="AT15" i="134"/>
  <c r="AU15" i="134"/>
  <c r="AV15" i="134"/>
  <c r="AW15" i="134"/>
  <c r="AX15" i="134"/>
  <c r="AY15" i="134"/>
  <c r="AZ15" i="134"/>
  <c r="BA15" i="134"/>
  <c r="BB15" i="134"/>
  <c r="BC15" i="134"/>
  <c r="BD15" i="134"/>
  <c r="BE15" i="134"/>
  <c r="BF15" i="134"/>
  <c r="BG15" i="134"/>
  <c r="BH15" i="134"/>
  <c r="BI15" i="134"/>
  <c r="BJ15" i="134"/>
  <c r="BK15" i="134"/>
  <c r="BL15" i="134"/>
  <c r="BM15" i="134"/>
  <c r="BN15" i="134"/>
  <c r="BO15" i="134"/>
  <c r="BP15" i="134"/>
  <c r="BQ15" i="134"/>
  <c r="BR15" i="134"/>
  <c r="BS15" i="134"/>
  <c r="BT15" i="134"/>
  <c r="BU15" i="134"/>
  <c r="BV15" i="134"/>
  <c r="BW15" i="134"/>
  <c r="BX15" i="134"/>
  <c r="BY15" i="134"/>
  <c r="BZ15" i="134"/>
  <c r="CA15" i="134"/>
  <c r="CB15" i="134"/>
  <c r="CC15" i="134"/>
  <c r="CD15" i="134"/>
  <c r="CE15" i="134"/>
  <c r="CF15" i="134"/>
  <c r="CG15" i="134"/>
  <c r="CH15" i="134"/>
  <c r="CI15" i="134"/>
  <c r="CJ15" i="134"/>
  <c r="CK15" i="134"/>
  <c r="CL15" i="134"/>
  <c r="CM15" i="134"/>
  <c r="CN15" i="134"/>
  <c r="CO15" i="134"/>
  <c r="CP15" i="134"/>
  <c r="CQ15" i="134"/>
  <c r="CR15" i="134"/>
  <c r="CS15" i="134"/>
  <c r="CT15" i="134"/>
  <c r="CU15" i="134"/>
  <c r="CV15" i="134"/>
  <c r="CW15" i="134"/>
  <c r="CX15" i="134"/>
  <c r="CY15" i="134"/>
  <c r="CZ15" i="134"/>
  <c r="DA15" i="134"/>
  <c r="DB15" i="134"/>
  <c r="DC15" i="134"/>
  <c r="DD15" i="134"/>
  <c r="G16" i="134"/>
  <c r="I16" i="134"/>
  <c r="J16" i="134"/>
  <c r="K16" i="134"/>
  <c r="L16" i="134"/>
  <c r="M16" i="134"/>
  <c r="N16" i="134"/>
  <c r="O16" i="134"/>
  <c r="P16" i="134"/>
  <c r="Q16" i="134"/>
  <c r="R16" i="134"/>
  <c r="S16" i="134"/>
  <c r="T16" i="134"/>
  <c r="U16" i="134"/>
  <c r="V16" i="134"/>
  <c r="W16" i="134"/>
  <c r="X16" i="134"/>
  <c r="Y16" i="134"/>
  <c r="Z16" i="134"/>
  <c r="AA16" i="134"/>
  <c r="AB16" i="134"/>
  <c r="AC16" i="134"/>
  <c r="AD16" i="134"/>
  <c r="AE16" i="134"/>
  <c r="AF16" i="134"/>
  <c r="AG16" i="134"/>
  <c r="AH16" i="134"/>
  <c r="AI16" i="134"/>
  <c r="AJ16" i="134"/>
  <c r="AK16" i="134"/>
  <c r="AL16" i="134"/>
  <c r="AM16" i="134"/>
  <c r="AN16" i="134"/>
  <c r="AO16" i="134"/>
  <c r="AP16" i="134"/>
  <c r="AQ16" i="134"/>
  <c r="AR16" i="134"/>
  <c r="AS16" i="134"/>
  <c r="AT16" i="134"/>
  <c r="AU16" i="134"/>
  <c r="AV16" i="134"/>
  <c r="AW16" i="134"/>
  <c r="AX16" i="134"/>
  <c r="AY16" i="134"/>
  <c r="AZ16" i="134"/>
  <c r="BA16" i="134"/>
  <c r="BB16" i="134"/>
  <c r="BC16" i="134"/>
  <c r="BD16" i="134"/>
  <c r="BE16" i="134"/>
  <c r="BF16" i="134"/>
  <c r="BG16" i="134"/>
  <c r="BH16" i="134"/>
  <c r="BI16" i="134"/>
  <c r="BJ16" i="134"/>
  <c r="BK16" i="134"/>
  <c r="BL16" i="134"/>
  <c r="BM16" i="134"/>
  <c r="BN16" i="134"/>
  <c r="BO16" i="134"/>
  <c r="BP16" i="134"/>
  <c r="BQ16" i="134"/>
  <c r="BR16" i="134"/>
  <c r="BS16" i="134"/>
  <c r="BT16" i="134"/>
  <c r="BU16" i="134"/>
  <c r="BV16" i="134"/>
  <c r="BW16" i="134"/>
  <c r="BX16" i="134"/>
  <c r="BY16" i="134"/>
  <c r="BZ16" i="134"/>
  <c r="CA16" i="134"/>
  <c r="CB16" i="134"/>
  <c r="CC16" i="134"/>
  <c r="CD16" i="134"/>
  <c r="CE16" i="134"/>
  <c r="CF16" i="134"/>
  <c r="CG16" i="134"/>
  <c r="CH16" i="134"/>
  <c r="CI16" i="134"/>
  <c r="CJ16" i="134"/>
  <c r="CK16" i="134"/>
  <c r="CL16" i="134"/>
  <c r="CM16" i="134"/>
  <c r="CN16" i="134"/>
  <c r="CO16" i="134"/>
  <c r="CP16" i="134"/>
  <c r="CQ16" i="134"/>
  <c r="CR16" i="134"/>
  <c r="CS16" i="134"/>
  <c r="CT16" i="134"/>
  <c r="CU16" i="134"/>
  <c r="CV16" i="134"/>
  <c r="CW16" i="134"/>
  <c r="CX16" i="134"/>
  <c r="CY16" i="134"/>
  <c r="CZ16" i="134"/>
  <c r="DA16" i="134"/>
  <c r="DB16" i="134"/>
  <c r="DC16" i="134"/>
  <c r="DD16" i="134"/>
  <c r="G17" i="134"/>
  <c r="G18" i="134"/>
  <c r="G19" i="134"/>
  <c r="G20" i="134"/>
  <c r="CZ6" i="136" l="1"/>
  <c r="K50" i="241" l="1"/>
  <c r="K45" i="241"/>
  <c r="K24" i="240"/>
  <c r="M10" i="240"/>
  <c r="M6" i="240"/>
  <c r="M3" i="240"/>
  <c r="N102" i="240"/>
  <c r="M102" i="240"/>
  <c r="L102" i="240"/>
  <c r="K102" i="240"/>
  <c r="J102" i="240"/>
  <c r="I102" i="240"/>
  <c r="H102" i="240"/>
  <c r="G102" i="240"/>
  <c r="F102" i="240"/>
  <c r="E102" i="240"/>
  <c r="D102" i="240"/>
  <c r="C102" i="240"/>
  <c r="N101" i="240"/>
  <c r="M101" i="240"/>
  <c r="L101" i="240"/>
  <c r="K101" i="240"/>
  <c r="J101" i="240"/>
  <c r="I101" i="240"/>
  <c r="H101" i="240"/>
  <c r="G101" i="240"/>
  <c r="F101" i="240"/>
  <c r="E101" i="240"/>
  <c r="D101" i="240"/>
  <c r="C101" i="240"/>
  <c r="N100" i="240"/>
  <c r="M100" i="240"/>
  <c r="L100" i="240"/>
  <c r="K100" i="240"/>
  <c r="J100" i="240"/>
  <c r="I100" i="240"/>
  <c r="H100" i="240"/>
  <c r="G100" i="240"/>
  <c r="F100" i="240"/>
  <c r="E100" i="240"/>
  <c r="D100" i="240"/>
  <c r="C100" i="240"/>
  <c r="N99" i="240"/>
  <c r="M99" i="240"/>
  <c r="L99" i="240"/>
  <c r="K99" i="240"/>
  <c r="J99" i="240"/>
  <c r="I99" i="240"/>
  <c r="H99" i="240"/>
  <c r="G99" i="240"/>
  <c r="F99" i="240"/>
  <c r="E99" i="240"/>
  <c r="D99" i="240"/>
  <c r="C99" i="240"/>
  <c r="N98" i="240"/>
  <c r="M98" i="240"/>
  <c r="L98" i="240"/>
  <c r="K98" i="240"/>
  <c r="J98" i="240"/>
  <c r="I98" i="240"/>
  <c r="H98" i="240"/>
  <c r="G98" i="240"/>
  <c r="F98" i="240"/>
  <c r="E98" i="240"/>
  <c r="D98" i="240"/>
  <c r="C98" i="240"/>
  <c r="N97" i="240"/>
  <c r="M97" i="240"/>
  <c r="L97" i="240"/>
  <c r="K97" i="240"/>
  <c r="J97" i="240"/>
  <c r="I97" i="240"/>
  <c r="H97" i="240"/>
  <c r="G97" i="240"/>
  <c r="F97" i="240"/>
  <c r="E97" i="240"/>
  <c r="D97" i="240"/>
  <c r="C97" i="240"/>
  <c r="N96" i="240"/>
  <c r="M96" i="240"/>
  <c r="L96" i="240"/>
  <c r="J96" i="240"/>
  <c r="I96" i="240"/>
  <c r="H96" i="240"/>
  <c r="G96" i="240"/>
  <c r="F96" i="240"/>
  <c r="D96" i="240"/>
  <c r="C96" i="240"/>
  <c r="N95" i="240"/>
  <c r="M95" i="240"/>
  <c r="L95" i="240"/>
  <c r="K95" i="240"/>
  <c r="J95" i="240"/>
  <c r="I95" i="240"/>
  <c r="H95" i="240"/>
  <c r="G95" i="240"/>
  <c r="F95" i="240"/>
  <c r="E95" i="240"/>
  <c r="D95" i="240"/>
  <c r="C95" i="240"/>
  <c r="N94" i="240"/>
  <c r="M94" i="240"/>
  <c r="L94" i="240"/>
  <c r="K94" i="240"/>
  <c r="J94" i="240"/>
  <c r="I94" i="240"/>
  <c r="H94" i="240"/>
  <c r="G94" i="240"/>
  <c r="F94" i="240"/>
  <c r="E94" i="240"/>
  <c r="D94" i="240"/>
  <c r="C94" i="240"/>
  <c r="N93" i="240"/>
  <c r="M93" i="240"/>
  <c r="L93" i="240"/>
  <c r="K93" i="240"/>
  <c r="J93" i="240"/>
  <c r="I93" i="240"/>
  <c r="H93" i="240"/>
  <c r="G93" i="240"/>
  <c r="F93" i="240"/>
  <c r="E93" i="240"/>
  <c r="D93" i="240"/>
  <c r="C93" i="240"/>
  <c r="N92" i="240"/>
  <c r="M92" i="240"/>
  <c r="L92" i="240"/>
  <c r="K92" i="240"/>
  <c r="J92" i="240"/>
  <c r="I92" i="240"/>
  <c r="H92" i="240"/>
  <c r="G92" i="240"/>
  <c r="F92" i="240"/>
  <c r="E92" i="240"/>
  <c r="D92" i="240"/>
  <c r="C92" i="240"/>
  <c r="N91" i="240"/>
  <c r="M91" i="240"/>
  <c r="L91" i="240"/>
  <c r="K91" i="240"/>
  <c r="J91" i="240"/>
  <c r="I91" i="240"/>
  <c r="H91" i="240"/>
  <c r="G91" i="240"/>
  <c r="F91" i="240"/>
  <c r="E91" i="240"/>
  <c r="D91" i="240"/>
  <c r="C91" i="240"/>
  <c r="N90" i="240"/>
  <c r="M90" i="240"/>
  <c r="L90" i="240"/>
  <c r="K90" i="240"/>
  <c r="J90" i="240"/>
  <c r="I90" i="240"/>
  <c r="H90" i="240"/>
  <c r="G90" i="240"/>
  <c r="F90" i="240"/>
  <c r="E90" i="240"/>
  <c r="D90" i="240"/>
  <c r="C90" i="240"/>
  <c r="N89" i="240"/>
  <c r="M89" i="240"/>
  <c r="L89" i="240"/>
  <c r="K89" i="240"/>
  <c r="J89" i="240"/>
  <c r="I89" i="240"/>
  <c r="H89" i="240"/>
  <c r="G89" i="240"/>
  <c r="F89" i="240"/>
  <c r="E89" i="240"/>
  <c r="D89" i="240"/>
  <c r="C89" i="240"/>
  <c r="N88" i="240"/>
  <c r="M88" i="240"/>
  <c r="L88" i="240"/>
  <c r="K88" i="240"/>
  <c r="J88" i="240"/>
  <c r="I88" i="240"/>
  <c r="H88" i="240"/>
  <c r="G88" i="240"/>
  <c r="F88" i="240"/>
  <c r="E88" i="240"/>
  <c r="D88" i="240"/>
  <c r="C88" i="240"/>
  <c r="N87" i="240"/>
  <c r="M87" i="240"/>
  <c r="L87" i="240"/>
  <c r="K87" i="240"/>
  <c r="J87" i="240"/>
  <c r="I87" i="240"/>
  <c r="H87" i="240"/>
  <c r="G87" i="240"/>
  <c r="F87" i="240"/>
  <c r="E87" i="240"/>
  <c r="D87" i="240"/>
  <c r="C87" i="240"/>
  <c r="N86" i="240"/>
  <c r="M86" i="240"/>
  <c r="L86" i="240"/>
  <c r="J86" i="240"/>
  <c r="I86" i="240"/>
  <c r="H86" i="240"/>
  <c r="G86" i="240"/>
  <c r="F86" i="240"/>
  <c r="D86" i="240"/>
  <c r="C86" i="240"/>
  <c r="N85" i="240"/>
  <c r="M85" i="240"/>
  <c r="L85" i="240"/>
  <c r="K85" i="240"/>
  <c r="J85" i="240"/>
  <c r="I85" i="240"/>
  <c r="H85" i="240"/>
  <c r="G85" i="240"/>
  <c r="F85" i="240"/>
  <c r="E85" i="240"/>
  <c r="D85" i="240"/>
  <c r="C85" i="240"/>
  <c r="N84" i="240"/>
  <c r="M84" i="240"/>
  <c r="L84" i="240"/>
  <c r="K84" i="240"/>
  <c r="J84" i="240"/>
  <c r="I84" i="240"/>
  <c r="H84" i="240"/>
  <c r="G84" i="240"/>
  <c r="F84" i="240"/>
  <c r="E84" i="240"/>
  <c r="D84" i="240"/>
  <c r="C84" i="240"/>
  <c r="N83" i="240"/>
  <c r="M83" i="240"/>
  <c r="L83" i="240"/>
  <c r="K83" i="240"/>
  <c r="J83" i="240"/>
  <c r="I83" i="240"/>
  <c r="H83" i="240"/>
  <c r="G83" i="240"/>
  <c r="F83" i="240"/>
  <c r="E83" i="240"/>
  <c r="D83" i="240"/>
  <c r="C83" i="240"/>
  <c r="N82" i="240"/>
  <c r="M82" i="240"/>
  <c r="L82" i="240"/>
  <c r="K82" i="240"/>
  <c r="J82" i="240"/>
  <c r="I82" i="240"/>
  <c r="H82" i="240"/>
  <c r="G82" i="240"/>
  <c r="F82" i="240"/>
  <c r="E82" i="240"/>
  <c r="D82" i="240"/>
  <c r="C82" i="240"/>
  <c r="N81" i="240"/>
  <c r="M81" i="240"/>
  <c r="L81" i="240"/>
  <c r="J81" i="240"/>
  <c r="I81" i="240"/>
  <c r="H81" i="240"/>
  <c r="G81" i="240"/>
  <c r="F81" i="240"/>
  <c r="D81" i="240"/>
  <c r="C81" i="240"/>
  <c r="N80" i="240"/>
  <c r="M80" i="240"/>
  <c r="L80" i="240"/>
  <c r="K80" i="240"/>
  <c r="J80" i="240"/>
  <c r="I80" i="240"/>
  <c r="H80" i="240"/>
  <c r="G80" i="240"/>
  <c r="F80" i="240"/>
  <c r="E80" i="240"/>
  <c r="D80" i="240"/>
  <c r="C80" i="240"/>
  <c r="N79" i="240"/>
  <c r="M79" i="240"/>
  <c r="L79" i="240"/>
  <c r="K79" i="240"/>
  <c r="J79" i="240"/>
  <c r="I79" i="240"/>
  <c r="H79" i="240"/>
  <c r="G79" i="240"/>
  <c r="F79" i="240"/>
  <c r="E79" i="240"/>
  <c r="D79" i="240"/>
  <c r="C79" i="240"/>
  <c r="N78" i="240"/>
  <c r="M78" i="240"/>
  <c r="L78" i="240"/>
  <c r="K78" i="240"/>
  <c r="J78" i="240"/>
  <c r="I78" i="240"/>
  <c r="H78" i="240"/>
  <c r="G78" i="240"/>
  <c r="F78" i="240"/>
  <c r="E78" i="240"/>
  <c r="D78" i="240"/>
  <c r="C78" i="240"/>
  <c r="N77" i="240"/>
  <c r="M77" i="240"/>
  <c r="L77" i="240"/>
  <c r="K77" i="240"/>
  <c r="J77" i="240"/>
  <c r="I77" i="240"/>
  <c r="H77" i="240"/>
  <c r="G77" i="240"/>
  <c r="F77" i="240"/>
  <c r="E77" i="240"/>
  <c r="D77" i="240"/>
  <c r="C77" i="240"/>
  <c r="N76" i="240"/>
  <c r="M76" i="240"/>
  <c r="L76" i="240"/>
  <c r="K76" i="240"/>
  <c r="J76" i="240"/>
  <c r="I76" i="240"/>
  <c r="H76" i="240"/>
  <c r="G76" i="240"/>
  <c r="F76" i="240"/>
  <c r="E76" i="240"/>
  <c r="D76" i="240"/>
  <c r="C76" i="240"/>
  <c r="N75" i="240"/>
  <c r="M75" i="240"/>
  <c r="L75" i="240"/>
  <c r="K75" i="240"/>
  <c r="J75" i="240"/>
  <c r="I75" i="240"/>
  <c r="H75" i="240"/>
  <c r="G75" i="240"/>
  <c r="F75" i="240"/>
  <c r="E75" i="240"/>
  <c r="D75" i="240"/>
  <c r="C75" i="240"/>
  <c r="N74" i="240"/>
  <c r="M74" i="240"/>
  <c r="L74" i="240"/>
  <c r="K74" i="240"/>
  <c r="J74" i="240"/>
  <c r="I74" i="240"/>
  <c r="H74" i="240"/>
  <c r="G74" i="240"/>
  <c r="F74" i="240"/>
  <c r="E74" i="240"/>
  <c r="D74" i="240"/>
  <c r="C74" i="240"/>
  <c r="N73" i="240"/>
  <c r="M73" i="240"/>
  <c r="L73" i="240"/>
  <c r="K73" i="240"/>
  <c r="J73" i="240"/>
  <c r="I73" i="240"/>
  <c r="H73" i="240"/>
  <c r="G73" i="240"/>
  <c r="F73" i="240"/>
  <c r="E73" i="240"/>
  <c r="D73" i="240"/>
  <c r="C73" i="240"/>
  <c r="N68" i="240"/>
  <c r="D72" i="240"/>
  <c r="E72" i="240"/>
  <c r="F72" i="240"/>
  <c r="G72" i="240"/>
  <c r="H72" i="240"/>
  <c r="I72" i="240"/>
  <c r="J72" i="240"/>
  <c r="K72" i="240"/>
  <c r="L72" i="240"/>
  <c r="M72" i="240"/>
  <c r="N72" i="240"/>
  <c r="C72" i="240"/>
  <c r="N71" i="240"/>
  <c r="M71" i="240"/>
  <c r="L71" i="240"/>
  <c r="K71" i="240"/>
  <c r="J71" i="240"/>
  <c r="I71" i="240"/>
  <c r="H71" i="240"/>
  <c r="G71" i="240"/>
  <c r="F71" i="240"/>
  <c r="E71" i="240"/>
  <c r="D71" i="240"/>
  <c r="C71" i="240"/>
  <c r="N70" i="240"/>
  <c r="M70" i="240"/>
  <c r="L70" i="240"/>
  <c r="K70" i="240"/>
  <c r="J70" i="240"/>
  <c r="I70" i="240"/>
  <c r="H70" i="240"/>
  <c r="G70" i="240"/>
  <c r="F70" i="240"/>
  <c r="E70" i="240"/>
  <c r="D70" i="240"/>
  <c r="C70" i="240"/>
  <c r="N69" i="240"/>
  <c r="M69" i="240"/>
  <c r="L69" i="240"/>
  <c r="K69" i="240"/>
  <c r="J69" i="240"/>
  <c r="I69" i="240"/>
  <c r="H69" i="240"/>
  <c r="G69" i="240"/>
  <c r="F69" i="240"/>
  <c r="E69" i="240"/>
  <c r="D69" i="240"/>
  <c r="C69" i="240"/>
  <c r="M68" i="240"/>
  <c r="L68" i="240"/>
  <c r="K68" i="240"/>
  <c r="J68" i="240"/>
  <c r="I68" i="240"/>
  <c r="H68" i="240"/>
  <c r="G68" i="240"/>
  <c r="F68" i="240"/>
  <c r="E68" i="240"/>
  <c r="D68" i="240"/>
  <c r="C68" i="240"/>
  <c r="N67" i="240"/>
  <c r="M67" i="240"/>
  <c r="L67" i="240"/>
  <c r="K67" i="240"/>
  <c r="J67" i="240"/>
  <c r="I67" i="240"/>
  <c r="H67" i="240"/>
  <c r="G67" i="240"/>
  <c r="F67" i="240"/>
  <c r="E67" i="240"/>
  <c r="D67" i="240"/>
  <c r="C67" i="240"/>
  <c r="N66" i="240"/>
  <c r="M66" i="240"/>
  <c r="L66" i="240"/>
  <c r="K66" i="240"/>
  <c r="J66" i="240"/>
  <c r="I66" i="240"/>
  <c r="H66" i="240"/>
  <c r="G66" i="240"/>
  <c r="F66" i="240"/>
  <c r="E66" i="240"/>
  <c r="D66" i="240"/>
  <c r="C66" i="240"/>
  <c r="N65" i="240"/>
  <c r="M65" i="240"/>
  <c r="L65" i="240"/>
  <c r="K65" i="240"/>
  <c r="J65" i="240"/>
  <c r="I65" i="240"/>
  <c r="H65" i="240"/>
  <c r="G65" i="240"/>
  <c r="F65" i="240"/>
  <c r="E65" i="240"/>
  <c r="D65" i="240"/>
  <c r="C65" i="240"/>
  <c r="N64" i="240"/>
  <c r="M64" i="240"/>
  <c r="L64" i="240"/>
  <c r="K64" i="240"/>
  <c r="J64" i="240"/>
  <c r="I64" i="240"/>
  <c r="H64" i="240"/>
  <c r="G64" i="240"/>
  <c r="F64" i="240"/>
  <c r="E64" i="240"/>
  <c r="D64" i="240"/>
  <c r="C64" i="240"/>
  <c r="N63" i="240"/>
  <c r="M63" i="240"/>
  <c r="L63" i="240"/>
  <c r="K63" i="240"/>
  <c r="J63" i="240"/>
  <c r="I63" i="240"/>
  <c r="H63" i="240"/>
  <c r="G63" i="240"/>
  <c r="F63" i="240"/>
  <c r="E63" i="240"/>
  <c r="D63" i="240"/>
  <c r="C63" i="240"/>
  <c r="N62" i="240"/>
  <c r="M62" i="240"/>
  <c r="L62" i="240"/>
  <c r="K62" i="240"/>
  <c r="J62" i="240"/>
  <c r="I62" i="240"/>
  <c r="H62" i="240"/>
  <c r="G62" i="240"/>
  <c r="F62" i="240"/>
  <c r="E62" i="240"/>
  <c r="D62" i="240"/>
  <c r="C62" i="240"/>
  <c r="N61" i="240"/>
  <c r="M61" i="240"/>
  <c r="L61" i="240"/>
  <c r="K61" i="240"/>
  <c r="J61" i="240"/>
  <c r="I61" i="240"/>
  <c r="H61" i="240"/>
  <c r="G61" i="240"/>
  <c r="F61" i="240"/>
  <c r="E61" i="240"/>
  <c r="D61" i="240"/>
  <c r="C61" i="240"/>
  <c r="N60" i="240"/>
  <c r="M60" i="240"/>
  <c r="L60" i="240"/>
  <c r="K60" i="240"/>
  <c r="J60" i="240"/>
  <c r="I60" i="240"/>
  <c r="H60" i="240"/>
  <c r="G60" i="240"/>
  <c r="F60" i="240"/>
  <c r="E60" i="240"/>
  <c r="D60" i="240"/>
  <c r="C60" i="240"/>
  <c r="N59" i="240"/>
  <c r="M59" i="240"/>
  <c r="L59" i="240"/>
  <c r="K59" i="240"/>
  <c r="J59" i="240"/>
  <c r="I59" i="240"/>
  <c r="H59" i="240"/>
  <c r="G59" i="240"/>
  <c r="F59" i="240"/>
  <c r="E59" i="240"/>
  <c r="D59" i="240"/>
  <c r="C59" i="240"/>
  <c r="N58" i="240"/>
  <c r="M58" i="240"/>
  <c r="L58" i="240"/>
  <c r="K58" i="240"/>
  <c r="J58" i="240"/>
  <c r="I58" i="240"/>
  <c r="H58" i="240"/>
  <c r="G58" i="240"/>
  <c r="F58" i="240"/>
  <c r="E58" i="240"/>
  <c r="D58" i="240"/>
  <c r="C58" i="240"/>
  <c r="N57" i="240"/>
  <c r="M57" i="240"/>
  <c r="L57" i="240"/>
  <c r="K57" i="240"/>
  <c r="J57" i="240"/>
  <c r="I57" i="240"/>
  <c r="H57" i="240"/>
  <c r="G57" i="240"/>
  <c r="F57" i="240"/>
  <c r="E57" i="240"/>
  <c r="D57" i="240"/>
  <c r="C57" i="240"/>
  <c r="N56" i="240"/>
  <c r="M56" i="240"/>
  <c r="L56" i="240"/>
  <c r="K56" i="240"/>
  <c r="J56" i="240"/>
  <c r="I56" i="240"/>
  <c r="H56" i="240"/>
  <c r="G56" i="240"/>
  <c r="F56" i="240"/>
  <c r="E56" i="240"/>
  <c r="D56" i="240"/>
  <c r="C56" i="240"/>
  <c r="N55" i="240"/>
  <c r="M55" i="240"/>
  <c r="L55" i="240"/>
  <c r="K55" i="240"/>
  <c r="J55" i="240"/>
  <c r="I55" i="240"/>
  <c r="H55" i="240"/>
  <c r="G55" i="240"/>
  <c r="F55" i="240"/>
  <c r="E55" i="240"/>
  <c r="D55" i="240"/>
  <c r="C55" i="240"/>
  <c r="N54" i="240"/>
  <c r="M54" i="240"/>
  <c r="L54" i="240"/>
  <c r="K54" i="240"/>
  <c r="J54" i="240"/>
  <c r="I54" i="240"/>
  <c r="H54" i="240"/>
  <c r="G54" i="240"/>
  <c r="F54" i="240"/>
  <c r="E54" i="240"/>
  <c r="D54" i="240"/>
  <c r="C54" i="240"/>
  <c r="M53" i="240"/>
  <c r="L53" i="240"/>
  <c r="K53" i="240"/>
  <c r="J53" i="240"/>
  <c r="I53" i="240"/>
  <c r="H53" i="240"/>
  <c r="G53" i="240"/>
  <c r="F53" i="240"/>
  <c r="E53" i="240"/>
  <c r="D53" i="240"/>
  <c r="C53" i="240"/>
  <c r="N52" i="240"/>
  <c r="M52" i="240"/>
  <c r="K52" i="240"/>
  <c r="N51" i="240"/>
  <c r="M51" i="240"/>
  <c r="K51" i="240"/>
  <c r="N50" i="240"/>
  <c r="M50" i="240"/>
  <c r="K50" i="240"/>
  <c r="N49" i="240"/>
  <c r="M49" i="240"/>
  <c r="K49" i="240"/>
  <c r="N48" i="240"/>
  <c r="M48" i="240"/>
  <c r="K48" i="240"/>
  <c r="N47" i="240"/>
  <c r="M47" i="240"/>
  <c r="K47" i="240"/>
  <c r="N46" i="240"/>
  <c r="M46" i="240"/>
  <c r="K46" i="240"/>
  <c r="N45" i="240"/>
  <c r="M45" i="240"/>
  <c r="K45" i="240"/>
  <c r="N44" i="240"/>
  <c r="M44" i="240"/>
  <c r="K44" i="240"/>
  <c r="N43" i="240"/>
  <c r="M43" i="240"/>
  <c r="K43" i="240"/>
  <c r="N42" i="240"/>
  <c r="M42" i="240"/>
  <c r="K42" i="240"/>
  <c r="M41" i="240"/>
  <c r="K41" i="240"/>
  <c r="N40" i="240"/>
  <c r="M40" i="240"/>
  <c r="K40" i="240"/>
  <c r="N39" i="240"/>
  <c r="M39" i="240"/>
  <c r="K39" i="240"/>
  <c r="N38" i="240"/>
  <c r="M38" i="240"/>
  <c r="K38" i="240"/>
  <c r="N37" i="240"/>
  <c r="M37" i="240"/>
  <c r="K37" i="240"/>
  <c r="N36" i="240"/>
  <c r="M36" i="240"/>
  <c r="K36" i="240"/>
  <c r="N35" i="240"/>
  <c r="M35" i="240"/>
  <c r="K35" i="240"/>
  <c r="N34" i="240"/>
  <c r="M34" i="240"/>
  <c r="K34" i="240"/>
  <c r="N33" i="240"/>
  <c r="M33" i="240"/>
  <c r="K33" i="240"/>
  <c r="N32" i="240"/>
  <c r="M32" i="240"/>
  <c r="K32" i="240"/>
  <c r="N31" i="240"/>
  <c r="M31" i="240"/>
  <c r="K31" i="240"/>
  <c r="N30" i="240"/>
  <c r="M30" i="240"/>
  <c r="K30" i="240"/>
  <c r="N29" i="240"/>
  <c r="M29" i="240"/>
  <c r="K29" i="240"/>
  <c r="N28" i="240"/>
  <c r="M28" i="240"/>
  <c r="K28" i="240"/>
  <c r="N27" i="240"/>
  <c r="M27" i="240"/>
  <c r="K27" i="240"/>
  <c r="N26" i="240"/>
  <c r="M26" i="240"/>
  <c r="K26" i="240"/>
  <c r="M25" i="240"/>
  <c r="K25" i="240"/>
  <c r="N24" i="240"/>
  <c r="M24" i="240"/>
  <c r="N23" i="240"/>
  <c r="M23" i="240"/>
  <c r="K23" i="240"/>
  <c r="N22" i="240"/>
  <c r="M22" i="240"/>
  <c r="K22" i="240"/>
  <c r="N21" i="240"/>
  <c r="M21" i="240"/>
  <c r="K21" i="240"/>
  <c r="N20" i="240"/>
  <c r="M20" i="240"/>
  <c r="K20" i="240"/>
  <c r="N19" i="240"/>
  <c r="M19" i="240"/>
  <c r="K19" i="240"/>
  <c r="N18" i="240"/>
  <c r="M18" i="240"/>
  <c r="K18" i="240"/>
  <c r="N17" i="240"/>
  <c r="M17" i="240"/>
  <c r="K17" i="240"/>
  <c r="N16" i="240"/>
  <c r="M16" i="240"/>
  <c r="K16" i="240"/>
  <c r="N15" i="240"/>
  <c r="M15" i="240"/>
  <c r="K15" i="240"/>
  <c r="N14" i="240"/>
  <c r="M14" i="240"/>
  <c r="K14" i="240"/>
  <c r="N13" i="240"/>
  <c r="M13" i="240"/>
  <c r="K13" i="240"/>
  <c r="N12" i="240"/>
  <c r="K12" i="240"/>
  <c r="N11" i="240"/>
  <c r="M11" i="240"/>
  <c r="K11" i="240"/>
  <c r="N10" i="240"/>
  <c r="K10" i="240"/>
  <c r="N9" i="240"/>
  <c r="M9" i="240"/>
  <c r="K9" i="240"/>
  <c r="N8" i="240"/>
  <c r="M8" i="240"/>
  <c r="K8" i="240"/>
  <c r="N7" i="240"/>
  <c r="M7" i="240"/>
  <c r="K7" i="240"/>
  <c r="N6" i="240"/>
  <c r="K6" i="240"/>
  <c r="N5" i="240"/>
  <c r="M5" i="240"/>
  <c r="K5" i="240"/>
  <c r="N4" i="240"/>
  <c r="M4" i="240"/>
  <c r="K4" i="240"/>
  <c r="N3" i="240"/>
  <c r="K3" i="240"/>
  <c r="N2" i="240"/>
  <c r="M2" i="240"/>
  <c r="K2" i="240"/>
  <c r="N102" i="241"/>
  <c r="M102" i="241"/>
  <c r="L102" i="241"/>
  <c r="K102" i="241"/>
  <c r="J102" i="241"/>
  <c r="I102" i="241"/>
  <c r="H102" i="241"/>
  <c r="G102" i="241"/>
  <c r="F102" i="241"/>
  <c r="E102" i="241"/>
  <c r="D102" i="241"/>
  <c r="C102" i="241"/>
  <c r="N101" i="241"/>
  <c r="M101" i="241"/>
  <c r="L101" i="241"/>
  <c r="K101" i="241"/>
  <c r="J101" i="241"/>
  <c r="I101" i="241"/>
  <c r="H101" i="241"/>
  <c r="G101" i="241"/>
  <c r="F101" i="241"/>
  <c r="E101" i="241"/>
  <c r="D101" i="241"/>
  <c r="C101" i="241"/>
  <c r="N100" i="241"/>
  <c r="M100" i="241"/>
  <c r="L100" i="241"/>
  <c r="K100" i="241"/>
  <c r="J100" i="241"/>
  <c r="I100" i="241"/>
  <c r="H100" i="241"/>
  <c r="G100" i="241"/>
  <c r="F100" i="241"/>
  <c r="E100" i="241"/>
  <c r="D100" i="241"/>
  <c r="C100" i="241"/>
  <c r="N99" i="241"/>
  <c r="M99" i="241"/>
  <c r="L99" i="241"/>
  <c r="K99" i="241"/>
  <c r="J99" i="241"/>
  <c r="I99" i="241"/>
  <c r="H99" i="241"/>
  <c r="G99" i="241"/>
  <c r="F99" i="241"/>
  <c r="E99" i="241"/>
  <c r="D99" i="241"/>
  <c r="C99" i="241"/>
  <c r="N98" i="241"/>
  <c r="M98" i="241"/>
  <c r="L98" i="241"/>
  <c r="K98" i="241"/>
  <c r="J98" i="241"/>
  <c r="I98" i="241"/>
  <c r="H98" i="241"/>
  <c r="G98" i="241"/>
  <c r="F98" i="241"/>
  <c r="E98" i="241"/>
  <c r="D98" i="241"/>
  <c r="C98" i="241"/>
  <c r="N97" i="241"/>
  <c r="M97" i="241"/>
  <c r="L97" i="241"/>
  <c r="K97" i="241"/>
  <c r="J97" i="241"/>
  <c r="I97" i="241"/>
  <c r="H97" i="241"/>
  <c r="G97" i="241"/>
  <c r="F97" i="241"/>
  <c r="E97" i="241"/>
  <c r="D97" i="241"/>
  <c r="C97" i="241"/>
  <c r="N95" i="241"/>
  <c r="M95" i="241"/>
  <c r="L95" i="241"/>
  <c r="K95" i="241"/>
  <c r="J95" i="241"/>
  <c r="I95" i="241"/>
  <c r="H95" i="241"/>
  <c r="G95" i="241"/>
  <c r="F95" i="241"/>
  <c r="E95" i="241"/>
  <c r="D95" i="241"/>
  <c r="C95" i="241"/>
  <c r="N94" i="241"/>
  <c r="M94" i="241"/>
  <c r="L94" i="241"/>
  <c r="K94" i="241"/>
  <c r="J94" i="241"/>
  <c r="I94" i="241"/>
  <c r="H94" i="241"/>
  <c r="G94" i="241"/>
  <c r="F94" i="241"/>
  <c r="E94" i="241"/>
  <c r="D94" i="241"/>
  <c r="C94" i="241"/>
  <c r="N93" i="241"/>
  <c r="M93" i="241"/>
  <c r="L93" i="241"/>
  <c r="K93" i="241"/>
  <c r="J93" i="241"/>
  <c r="I93" i="241"/>
  <c r="H93" i="241"/>
  <c r="G93" i="241"/>
  <c r="F93" i="241"/>
  <c r="E93" i="241"/>
  <c r="D93" i="241"/>
  <c r="C93" i="241"/>
  <c r="N92" i="241"/>
  <c r="M92" i="241"/>
  <c r="L92" i="241"/>
  <c r="K92" i="241"/>
  <c r="J92" i="241"/>
  <c r="I92" i="241"/>
  <c r="H92" i="241"/>
  <c r="G92" i="241"/>
  <c r="F92" i="241"/>
  <c r="E92" i="241"/>
  <c r="D92" i="241"/>
  <c r="C92" i="241"/>
  <c r="N91" i="241"/>
  <c r="M91" i="241"/>
  <c r="L91" i="241"/>
  <c r="K91" i="241"/>
  <c r="J91" i="241"/>
  <c r="I91" i="241"/>
  <c r="H91" i="241"/>
  <c r="G91" i="241"/>
  <c r="F91" i="241"/>
  <c r="E91" i="241"/>
  <c r="D91" i="241"/>
  <c r="C91" i="241"/>
  <c r="N90" i="241"/>
  <c r="M90" i="241"/>
  <c r="L90" i="241"/>
  <c r="K90" i="241"/>
  <c r="J90" i="241"/>
  <c r="I90" i="241"/>
  <c r="H90" i="241"/>
  <c r="G90" i="241"/>
  <c r="F90" i="241"/>
  <c r="E90" i="241"/>
  <c r="D90" i="241"/>
  <c r="C90" i="241"/>
  <c r="N89" i="241"/>
  <c r="M89" i="241"/>
  <c r="L89" i="241"/>
  <c r="K89" i="241"/>
  <c r="J89" i="241"/>
  <c r="I89" i="241"/>
  <c r="H89" i="241"/>
  <c r="G89" i="241"/>
  <c r="F89" i="241"/>
  <c r="E89" i="241"/>
  <c r="D89" i="241"/>
  <c r="C89" i="241"/>
  <c r="N88" i="241"/>
  <c r="M88" i="241"/>
  <c r="L88" i="241"/>
  <c r="K88" i="241"/>
  <c r="J88" i="241"/>
  <c r="I88" i="241"/>
  <c r="H88" i="241"/>
  <c r="G88" i="241"/>
  <c r="F88" i="241"/>
  <c r="E88" i="241"/>
  <c r="D88" i="241"/>
  <c r="C88" i="241"/>
  <c r="N87" i="241"/>
  <c r="M87" i="241"/>
  <c r="L87" i="241"/>
  <c r="K87" i="241"/>
  <c r="J87" i="241"/>
  <c r="I87" i="241"/>
  <c r="H87" i="241"/>
  <c r="G87" i="241"/>
  <c r="F87" i="241"/>
  <c r="E87" i="241"/>
  <c r="D87" i="241"/>
  <c r="C87" i="241"/>
  <c r="N85" i="241"/>
  <c r="M85" i="241"/>
  <c r="L85" i="241"/>
  <c r="K85" i="241"/>
  <c r="J85" i="241"/>
  <c r="I85" i="241"/>
  <c r="H85" i="241"/>
  <c r="G85" i="241"/>
  <c r="F85" i="241"/>
  <c r="E85" i="241"/>
  <c r="D85" i="241"/>
  <c r="C85" i="241"/>
  <c r="N84" i="241"/>
  <c r="M84" i="241"/>
  <c r="L84" i="241"/>
  <c r="K84" i="241"/>
  <c r="J84" i="241"/>
  <c r="I84" i="241"/>
  <c r="H84" i="241"/>
  <c r="G84" i="241"/>
  <c r="F84" i="241"/>
  <c r="E84" i="241"/>
  <c r="D84" i="241"/>
  <c r="C84" i="241"/>
  <c r="N83" i="241"/>
  <c r="M83" i="241"/>
  <c r="L83" i="241"/>
  <c r="K83" i="241"/>
  <c r="J83" i="241"/>
  <c r="I83" i="241"/>
  <c r="H83" i="241"/>
  <c r="G83" i="241"/>
  <c r="F83" i="241"/>
  <c r="E83" i="241"/>
  <c r="D83" i="241"/>
  <c r="C83" i="241"/>
  <c r="N82" i="241"/>
  <c r="M82" i="241"/>
  <c r="L82" i="241"/>
  <c r="K82" i="241"/>
  <c r="J82" i="241"/>
  <c r="I82" i="241"/>
  <c r="H82" i="241"/>
  <c r="G82" i="241"/>
  <c r="F82" i="241"/>
  <c r="E82" i="241"/>
  <c r="D82" i="241"/>
  <c r="C82" i="241"/>
  <c r="N80" i="241"/>
  <c r="M80" i="241"/>
  <c r="L80" i="241"/>
  <c r="K80" i="241"/>
  <c r="J80" i="241"/>
  <c r="I80" i="241"/>
  <c r="H80" i="241"/>
  <c r="G80" i="241"/>
  <c r="F80" i="241"/>
  <c r="E80" i="241"/>
  <c r="D80" i="241"/>
  <c r="C80" i="241"/>
  <c r="N79" i="241"/>
  <c r="M79" i="241"/>
  <c r="L79" i="241"/>
  <c r="K79" i="241"/>
  <c r="J79" i="241"/>
  <c r="I79" i="241"/>
  <c r="H79" i="241"/>
  <c r="G79" i="241"/>
  <c r="F79" i="241"/>
  <c r="E79" i="241"/>
  <c r="D79" i="241"/>
  <c r="C79" i="241"/>
  <c r="N78" i="241"/>
  <c r="M78" i="241"/>
  <c r="L78" i="241"/>
  <c r="K78" i="241"/>
  <c r="J78" i="241"/>
  <c r="I78" i="241"/>
  <c r="H78" i="241"/>
  <c r="G78" i="241"/>
  <c r="F78" i="241"/>
  <c r="E78" i="241"/>
  <c r="D78" i="241"/>
  <c r="C78" i="241"/>
  <c r="N77" i="241"/>
  <c r="M77" i="241"/>
  <c r="L77" i="241"/>
  <c r="K77" i="241"/>
  <c r="J77" i="241"/>
  <c r="I77" i="241"/>
  <c r="H77" i="241"/>
  <c r="G77" i="241"/>
  <c r="F77" i="241"/>
  <c r="E77" i="241"/>
  <c r="D77" i="241"/>
  <c r="C77" i="241"/>
  <c r="N76" i="241"/>
  <c r="M76" i="241"/>
  <c r="L76" i="241"/>
  <c r="K76" i="241"/>
  <c r="J76" i="241"/>
  <c r="I76" i="241"/>
  <c r="H76" i="241"/>
  <c r="G76" i="241"/>
  <c r="F76" i="241"/>
  <c r="E76" i="241"/>
  <c r="D76" i="241"/>
  <c r="C76" i="241"/>
  <c r="N75" i="241"/>
  <c r="M75" i="241"/>
  <c r="L75" i="241"/>
  <c r="K75" i="241"/>
  <c r="J75" i="241"/>
  <c r="I75" i="241"/>
  <c r="H75" i="241"/>
  <c r="G75" i="241"/>
  <c r="F75" i="241"/>
  <c r="E75" i="241"/>
  <c r="D75" i="241"/>
  <c r="C75" i="241"/>
  <c r="N74" i="241"/>
  <c r="M74" i="241"/>
  <c r="L74" i="241"/>
  <c r="K74" i="241"/>
  <c r="J74" i="241"/>
  <c r="I74" i="241"/>
  <c r="H74" i="241"/>
  <c r="G74" i="241"/>
  <c r="F74" i="241"/>
  <c r="E74" i="241"/>
  <c r="D74" i="241"/>
  <c r="C74" i="241"/>
  <c r="N73" i="241"/>
  <c r="M73" i="241"/>
  <c r="L73" i="241"/>
  <c r="K73" i="241"/>
  <c r="J73" i="241"/>
  <c r="I73" i="241"/>
  <c r="H73" i="241"/>
  <c r="G73" i="241"/>
  <c r="F73" i="241"/>
  <c r="E73" i="241"/>
  <c r="D73" i="241"/>
  <c r="C73" i="241"/>
  <c r="N72" i="241"/>
  <c r="M72" i="241"/>
  <c r="L72" i="241"/>
  <c r="K72" i="241"/>
  <c r="J72" i="241"/>
  <c r="I72" i="241"/>
  <c r="H72" i="241"/>
  <c r="G72" i="241"/>
  <c r="F72" i="241"/>
  <c r="E72" i="241"/>
  <c r="D72" i="241"/>
  <c r="C72" i="241"/>
  <c r="N71" i="241"/>
  <c r="M71" i="241"/>
  <c r="L71" i="241"/>
  <c r="K71" i="241"/>
  <c r="J71" i="241"/>
  <c r="I71" i="241"/>
  <c r="H71" i="241"/>
  <c r="G71" i="241"/>
  <c r="F71" i="241"/>
  <c r="E71" i="241"/>
  <c r="D71" i="241"/>
  <c r="C71" i="241"/>
  <c r="N70" i="241"/>
  <c r="M70" i="241"/>
  <c r="L70" i="241"/>
  <c r="K70" i="241"/>
  <c r="J70" i="241"/>
  <c r="I70" i="241"/>
  <c r="H70" i="241"/>
  <c r="G70" i="241"/>
  <c r="F70" i="241"/>
  <c r="E70" i="241"/>
  <c r="D70" i="241"/>
  <c r="C70" i="241"/>
  <c r="N69" i="241"/>
  <c r="M69" i="241"/>
  <c r="L69" i="241"/>
  <c r="K69" i="241"/>
  <c r="J69" i="241"/>
  <c r="I69" i="241"/>
  <c r="H69" i="241"/>
  <c r="G69" i="241"/>
  <c r="F69" i="241"/>
  <c r="E69" i="241"/>
  <c r="D69" i="241"/>
  <c r="C69" i="241"/>
  <c r="M68" i="241"/>
  <c r="L68" i="241"/>
  <c r="K68" i="241"/>
  <c r="J68" i="241"/>
  <c r="I68" i="241"/>
  <c r="H68" i="241"/>
  <c r="G68" i="241"/>
  <c r="F68" i="241"/>
  <c r="E68" i="241"/>
  <c r="D68" i="241"/>
  <c r="C68" i="241"/>
  <c r="N67" i="241"/>
  <c r="M67" i="241"/>
  <c r="L67" i="241"/>
  <c r="K67" i="241"/>
  <c r="J67" i="241"/>
  <c r="I67" i="241"/>
  <c r="H67" i="241"/>
  <c r="G67" i="241"/>
  <c r="F67" i="241"/>
  <c r="E67" i="241"/>
  <c r="D67" i="241"/>
  <c r="C67" i="241"/>
  <c r="N66" i="241"/>
  <c r="M66" i="241"/>
  <c r="L66" i="241"/>
  <c r="K66" i="241"/>
  <c r="J66" i="241"/>
  <c r="I66" i="241"/>
  <c r="H66" i="241"/>
  <c r="G66" i="241"/>
  <c r="F66" i="241"/>
  <c r="E66" i="241"/>
  <c r="D66" i="241"/>
  <c r="C66" i="241"/>
  <c r="N65" i="241"/>
  <c r="M65" i="241"/>
  <c r="L65" i="241"/>
  <c r="K65" i="241"/>
  <c r="J65" i="241"/>
  <c r="I65" i="241"/>
  <c r="H65" i="241"/>
  <c r="G65" i="241"/>
  <c r="F65" i="241"/>
  <c r="E65" i="241"/>
  <c r="D65" i="241"/>
  <c r="C65" i="241"/>
  <c r="N64" i="241"/>
  <c r="M64" i="241"/>
  <c r="L64" i="241"/>
  <c r="K64" i="241"/>
  <c r="J64" i="241"/>
  <c r="I64" i="241"/>
  <c r="H64" i="241"/>
  <c r="G64" i="241"/>
  <c r="F64" i="241"/>
  <c r="E64" i="241"/>
  <c r="D64" i="241"/>
  <c r="C64" i="241"/>
  <c r="N63" i="241"/>
  <c r="M63" i="241"/>
  <c r="L63" i="241"/>
  <c r="K63" i="241"/>
  <c r="J63" i="241"/>
  <c r="I63" i="241"/>
  <c r="H63" i="241"/>
  <c r="G63" i="241"/>
  <c r="F63" i="241"/>
  <c r="E63" i="241"/>
  <c r="D63" i="241"/>
  <c r="C63" i="241"/>
  <c r="N62" i="241"/>
  <c r="M62" i="241"/>
  <c r="L62" i="241"/>
  <c r="K62" i="241"/>
  <c r="J62" i="241"/>
  <c r="I62" i="241"/>
  <c r="H62" i="241"/>
  <c r="G62" i="241"/>
  <c r="F62" i="241"/>
  <c r="E62" i="241"/>
  <c r="D62" i="241"/>
  <c r="C62" i="241"/>
  <c r="N61" i="241"/>
  <c r="M61" i="241"/>
  <c r="L61" i="241"/>
  <c r="K61" i="241"/>
  <c r="J61" i="241"/>
  <c r="I61" i="241"/>
  <c r="H61" i="241"/>
  <c r="G61" i="241"/>
  <c r="F61" i="241"/>
  <c r="E61" i="241"/>
  <c r="D61" i="241"/>
  <c r="C61" i="241"/>
  <c r="N60" i="241"/>
  <c r="M60" i="241"/>
  <c r="L60" i="241"/>
  <c r="K60" i="241"/>
  <c r="J60" i="241"/>
  <c r="I60" i="241"/>
  <c r="H60" i="241"/>
  <c r="G60" i="241"/>
  <c r="F60" i="241"/>
  <c r="E60" i="241"/>
  <c r="D60" i="241"/>
  <c r="C60" i="241"/>
  <c r="N59" i="241"/>
  <c r="M59" i="241"/>
  <c r="L59" i="241"/>
  <c r="K59" i="241"/>
  <c r="J59" i="241"/>
  <c r="I59" i="241"/>
  <c r="H59" i="241"/>
  <c r="G59" i="241"/>
  <c r="F59" i="241"/>
  <c r="E59" i="241"/>
  <c r="D59" i="241"/>
  <c r="C59" i="241"/>
  <c r="N58" i="241"/>
  <c r="M58" i="241"/>
  <c r="L58" i="241"/>
  <c r="K58" i="241"/>
  <c r="J58" i="241"/>
  <c r="I58" i="241"/>
  <c r="H58" i="241"/>
  <c r="G58" i="241"/>
  <c r="F58" i="241"/>
  <c r="E58" i="241"/>
  <c r="D58" i="241"/>
  <c r="C58" i="241"/>
  <c r="N57" i="241"/>
  <c r="M57" i="241"/>
  <c r="L57" i="241"/>
  <c r="K57" i="241"/>
  <c r="J57" i="241"/>
  <c r="I57" i="241"/>
  <c r="H57" i="241"/>
  <c r="G57" i="241"/>
  <c r="F57" i="241"/>
  <c r="E57" i="241"/>
  <c r="D57" i="241"/>
  <c r="C57" i="241"/>
  <c r="N56" i="241"/>
  <c r="M56" i="241"/>
  <c r="L56" i="241"/>
  <c r="K56" i="241"/>
  <c r="J56" i="241"/>
  <c r="I56" i="241"/>
  <c r="H56" i="241"/>
  <c r="G56" i="241"/>
  <c r="F56" i="241"/>
  <c r="E56" i="241"/>
  <c r="D56" i="241"/>
  <c r="C56" i="241"/>
  <c r="N55" i="241"/>
  <c r="M55" i="241"/>
  <c r="L55" i="241"/>
  <c r="K55" i="241"/>
  <c r="J55" i="241"/>
  <c r="I55" i="241"/>
  <c r="H55" i="241"/>
  <c r="G55" i="241"/>
  <c r="F55" i="241"/>
  <c r="E55" i="241"/>
  <c r="D55" i="241"/>
  <c r="C55" i="241"/>
  <c r="N54" i="241"/>
  <c r="M54" i="241"/>
  <c r="L54" i="241"/>
  <c r="K54" i="241"/>
  <c r="J54" i="241"/>
  <c r="I54" i="241"/>
  <c r="H54" i="241"/>
  <c r="G54" i="241"/>
  <c r="F54" i="241"/>
  <c r="E54" i="241"/>
  <c r="D54" i="241"/>
  <c r="C54" i="241"/>
  <c r="M53" i="241"/>
  <c r="L53" i="241"/>
  <c r="K53" i="241"/>
  <c r="J53" i="241"/>
  <c r="I53" i="241"/>
  <c r="H53" i="241"/>
  <c r="G53" i="241"/>
  <c r="F53" i="241"/>
  <c r="E53" i="241"/>
  <c r="D53" i="241"/>
  <c r="C53" i="241"/>
  <c r="N52" i="241"/>
  <c r="M52" i="241"/>
  <c r="L52" i="241"/>
  <c r="J52" i="241"/>
  <c r="I52" i="241"/>
  <c r="H52" i="241"/>
  <c r="G52" i="241"/>
  <c r="F52" i="241"/>
  <c r="D52" i="241"/>
  <c r="C52" i="241"/>
  <c r="N51" i="241"/>
  <c r="M51" i="241"/>
  <c r="L51" i="241"/>
  <c r="J51" i="241"/>
  <c r="I51" i="241"/>
  <c r="H51" i="241"/>
  <c r="G51" i="241"/>
  <c r="F51" i="241"/>
  <c r="D51" i="241"/>
  <c r="C51" i="241"/>
  <c r="N50" i="241"/>
  <c r="M50" i="241"/>
  <c r="L50" i="241"/>
  <c r="J50" i="241"/>
  <c r="I50" i="241"/>
  <c r="H50" i="241"/>
  <c r="G50" i="241"/>
  <c r="F50" i="241"/>
  <c r="E50" i="241"/>
  <c r="D50" i="241"/>
  <c r="C50" i="241"/>
  <c r="N49" i="241"/>
  <c r="M49" i="241"/>
  <c r="L49" i="241"/>
  <c r="J49" i="241"/>
  <c r="I49" i="241"/>
  <c r="H49" i="241"/>
  <c r="G49" i="241"/>
  <c r="F49" i="241"/>
  <c r="D49" i="241"/>
  <c r="C49" i="241"/>
  <c r="N48" i="241"/>
  <c r="M48" i="241"/>
  <c r="L48" i="241"/>
  <c r="J48" i="241"/>
  <c r="I48" i="241"/>
  <c r="H48" i="241"/>
  <c r="G48" i="241"/>
  <c r="F48" i="241"/>
  <c r="D48" i="241"/>
  <c r="C48" i="241"/>
  <c r="N47" i="241"/>
  <c r="M47" i="241"/>
  <c r="L47" i="241"/>
  <c r="J47" i="241"/>
  <c r="I47" i="241"/>
  <c r="H47" i="241"/>
  <c r="G47" i="241"/>
  <c r="F47" i="241"/>
  <c r="D47" i="241"/>
  <c r="C47" i="241"/>
  <c r="N46" i="241"/>
  <c r="M46" i="241"/>
  <c r="L46" i="241"/>
  <c r="J46" i="241"/>
  <c r="I46" i="241"/>
  <c r="H46" i="241"/>
  <c r="G46" i="241"/>
  <c r="F46" i="241"/>
  <c r="D46" i="241"/>
  <c r="C46" i="241"/>
  <c r="N45" i="241"/>
  <c r="M45" i="241"/>
  <c r="L45" i="241"/>
  <c r="J45" i="241"/>
  <c r="I45" i="241"/>
  <c r="H45" i="241"/>
  <c r="G45" i="241"/>
  <c r="F45" i="241"/>
  <c r="D45" i="241"/>
  <c r="C45" i="241"/>
  <c r="N44" i="241"/>
  <c r="M44" i="241"/>
  <c r="L44" i="241"/>
  <c r="J44" i="241"/>
  <c r="I44" i="241"/>
  <c r="H44" i="241"/>
  <c r="G44" i="241"/>
  <c r="F44" i="241"/>
  <c r="D44" i="241"/>
  <c r="C44" i="241"/>
  <c r="N43" i="241"/>
  <c r="M43" i="241"/>
  <c r="L43" i="241"/>
  <c r="J43" i="241"/>
  <c r="I43" i="241"/>
  <c r="H43" i="241"/>
  <c r="G43" i="241"/>
  <c r="F43" i="241"/>
  <c r="D43" i="241"/>
  <c r="C43" i="241"/>
  <c r="N42" i="241"/>
  <c r="M42" i="241"/>
  <c r="L42" i="241"/>
  <c r="J42" i="241"/>
  <c r="I42" i="241"/>
  <c r="H42" i="241"/>
  <c r="G42" i="241"/>
  <c r="F42" i="241"/>
  <c r="D42" i="241"/>
  <c r="C42" i="241"/>
  <c r="M41" i="241"/>
  <c r="L41" i="241"/>
  <c r="J41" i="241"/>
  <c r="I41" i="241"/>
  <c r="H41" i="241"/>
  <c r="G41" i="241"/>
  <c r="F41" i="241"/>
  <c r="D41" i="241"/>
  <c r="C41" i="241"/>
  <c r="N40" i="241"/>
  <c r="M40" i="241"/>
  <c r="L40" i="241"/>
  <c r="J40" i="241"/>
  <c r="I40" i="241"/>
  <c r="H40" i="241"/>
  <c r="G40" i="241"/>
  <c r="F40" i="241"/>
  <c r="D40" i="241"/>
  <c r="C40" i="241"/>
  <c r="N39" i="241"/>
  <c r="M39" i="241"/>
  <c r="L39" i="241"/>
  <c r="J39" i="241"/>
  <c r="I39" i="241"/>
  <c r="H39" i="241"/>
  <c r="G39" i="241"/>
  <c r="F39" i="241"/>
  <c r="D39" i="241"/>
  <c r="C39" i="241"/>
  <c r="N38" i="241"/>
  <c r="M38" i="241"/>
  <c r="L38" i="241"/>
  <c r="J38" i="241"/>
  <c r="I38" i="241"/>
  <c r="H38" i="241"/>
  <c r="G38" i="241"/>
  <c r="F38" i="241"/>
  <c r="D38" i="241"/>
  <c r="C38" i="241"/>
  <c r="N37" i="241"/>
  <c r="M37" i="241"/>
  <c r="L37" i="241"/>
  <c r="J37" i="241"/>
  <c r="I37" i="241"/>
  <c r="H37" i="241"/>
  <c r="G37" i="241"/>
  <c r="F37" i="241"/>
  <c r="D37" i="241"/>
  <c r="C37" i="241"/>
  <c r="N36" i="241"/>
  <c r="M36" i="241"/>
  <c r="L36" i="241"/>
  <c r="J36" i="241"/>
  <c r="I36" i="241"/>
  <c r="H36" i="241"/>
  <c r="G36" i="241"/>
  <c r="F36" i="241"/>
  <c r="D36" i="241"/>
  <c r="C36" i="241"/>
  <c r="N35" i="241"/>
  <c r="M35" i="241"/>
  <c r="L35" i="241"/>
  <c r="J35" i="241"/>
  <c r="I35" i="241"/>
  <c r="H35" i="241"/>
  <c r="G35" i="241"/>
  <c r="F35" i="241"/>
  <c r="E35" i="241"/>
  <c r="D35" i="241"/>
  <c r="C35" i="241"/>
  <c r="N34" i="241"/>
  <c r="M34" i="241"/>
  <c r="L34" i="241"/>
  <c r="J34" i="241"/>
  <c r="I34" i="241"/>
  <c r="H34" i="241"/>
  <c r="G34" i="241"/>
  <c r="F34" i="241"/>
  <c r="D34" i="241"/>
  <c r="C34" i="241"/>
  <c r="N33" i="241"/>
  <c r="M33" i="241"/>
  <c r="L33" i="241"/>
  <c r="J33" i="241"/>
  <c r="I33" i="241"/>
  <c r="H33" i="241"/>
  <c r="G33" i="241"/>
  <c r="F33" i="241"/>
  <c r="E33" i="241"/>
  <c r="D33" i="241"/>
  <c r="C33" i="241"/>
  <c r="N32" i="241"/>
  <c r="M32" i="241"/>
  <c r="L32" i="241"/>
  <c r="J32" i="241"/>
  <c r="I32" i="241"/>
  <c r="H32" i="241"/>
  <c r="G32" i="241"/>
  <c r="F32" i="241"/>
  <c r="D32" i="241"/>
  <c r="C32" i="241"/>
  <c r="N31" i="241"/>
  <c r="M31" i="241"/>
  <c r="L31" i="241"/>
  <c r="J31" i="241"/>
  <c r="I31" i="241"/>
  <c r="H31" i="241"/>
  <c r="G31" i="241"/>
  <c r="F31" i="241"/>
  <c r="D31" i="241"/>
  <c r="C31" i="241"/>
  <c r="N30" i="241"/>
  <c r="M30" i="241"/>
  <c r="L30" i="241"/>
  <c r="J30" i="241"/>
  <c r="I30" i="241"/>
  <c r="H30" i="241"/>
  <c r="G30" i="241"/>
  <c r="F30" i="241"/>
  <c r="D30" i="241"/>
  <c r="C30" i="241"/>
  <c r="N29" i="241"/>
  <c r="M29" i="241"/>
  <c r="L29" i="241"/>
  <c r="J29" i="241"/>
  <c r="I29" i="241"/>
  <c r="H29" i="241"/>
  <c r="G29" i="241"/>
  <c r="F29" i="241"/>
  <c r="D29" i="241"/>
  <c r="C29" i="241"/>
  <c r="N28" i="241"/>
  <c r="M28" i="241"/>
  <c r="L28" i="241"/>
  <c r="J28" i="241"/>
  <c r="I28" i="241"/>
  <c r="H28" i="241"/>
  <c r="G28" i="241"/>
  <c r="F28" i="241"/>
  <c r="D28" i="241"/>
  <c r="C28" i="241"/>
  <c r="N27" i="241"/>
  <c r="M27" i="241"/>
  <c r="L27" i="241"/>
  <c r="J27" i="241"/>
  <c r="I27" i="241"/>
  <c r="H27" i="241"/>
  <c r="G27" i="241"/>
  <c r="F27" i="241"/>
  <c r="D27" i="241"/>
  <c r="C27" i="241"/>
  <c r="N26" i="241"/>
  <c r="M26" i="241"/>
  <c r="L26" i="241"/>
  <c r="J26" i="241"/>
  <c r="I26" i="241"/>
  <c r="H26" i="241"/>
  <c r="G26" i="241"/>
  <c r="F26" i="241"/>
  <c r="D26" i="241"/>
  <c r="C26" i="241"/>
  <c r="N25" i="241"/>
  <c r="M25" i="241"/>
  <c r="L25" i="241"/>
  <c r="J25" i="241"/>
  <c r="I25" i="241"/>
  <c r="H25" i="241"/>
  <c r="G25" i="241"/>
  <c r="F25" i="241"/>
  <c r="D25" i="241"/>
  <c r="C25" i="241"/>
  <c r="N24" i="241"/>
  <c r="M24" i="241"/>
  <c r="L24" i="241"/>
  <c r="J24" i="241"/>
  <c r="I24" i="241"/>
  <c r="H24" i="241"/>
  <c r="G24" i="241"/>
  <c r="F24" i="241"/>
  <c r="D24" i="241"/>
  <c r="C24" i="241"/>
  <c r="N23" i="241"/>
  <c r="M23" i="241"/>
  <c r="L23" i="241"/>
  <c r="J23" i="241"/>
  <c r="I23" i="241"/>
  <c r="H23" i="241"/>
  <c r="G23" i="241"/>
  <c r="F23" i="241"/>
  <c r="D23" i="241"/>
  <c r="C23" i="241"/>
  <c r="N22" i="241"/>
  <c r="M22" i="241"/>
  <c r="L22" i="241"/>
  <c r="J22" i="241"/>
  <c r="I22" i="241"/>
  <c r="H22" i="241"/>
  <c r="G22" i="241"/>
  <c r="F22" i="241"/>
  <c r="D22" i="241"/>
  <c r="C22" i="241"/>
  <c r="N21" i="241"/>
  <c r="M21" i="241"/>
  <c r="L21" i="241"/>
  <c r="J21" i="241"/>
  <c r="I21" i="241"/>
  <c r="H21" i="241"/>
  <c r="G21" i="241"/>
  <c r="F21" i="241"/>
  <c r="D21" i="241"/>
  <c r="C21" i="241"/>
  <c r="N20" i="241"/>
  <c r="M20" i="241"/>
  <c r="L20" i="241"/>
  <c r="J20" i="241"/>
  <c r="I20" i="241"/>
  <c r="H20" i="241"/>
  <c r="G20" i="241"/>
  <c r="F20" i="241"/>
  <c r="D20" i="241"/>
  <c r="C20" i="241"/>
  <c r="N19" i="241"/>
  <c r="M19" i="241"/>
  <c r="L19" i="241"/>
  <c r="J19" i="241"/>
  <c r="I19" i="241"/>
  <c r="H19" i="241"/>
  <c r="G19" i="241"/>
  <c r="F19" i="241"/>
  <c r="D19" i="241"/>
  <c r="C19" i="241"/>
  <c r="N18" i="241"/>
  <c r="M18" i="241"/>
  <c r="L18" i="241"/>
  <c r="J18" i="241"/>
  <c r="I18" i="241"/>
  <c r="H18" i="241"/>
  <c r="G18" i="241"/>
  <c r="F18" i="241"/>
  <c r="D18" i="241"/>
  <c r="C18" i="241"/>
  <c r="N17" i="241"/>
  <c r="M17" i="241"/>
  <c r="L17" i="241"/>
  <c r="J17" i="241"/>
  <c r="I17" i="241"/>
  <c r="H17" i="241"/>
  <c r="G17" i="241"/>
  <c r="F17" i="241"/>
  <c r="D17" i="241"/>
  <c r="C17" i="241"/>
  <c r="N16" i="241"/>
  <c r="M16" i="241"/>
  <c r="L16" i="241"/>
  <c r="J16" i="241"/>
  <c r="I16" i="241"/>
  <c r="H16" i="241"/>
  <c r="G16" i="241"/>
  <c r="F16" i="241"/>
  <c r="D16" i="241"/>
  <c r="C16" i="241"/>
  <c r="N15" i="241"/>
  <c r="M15" i="241"/>
  <c r="L15" i="241"/>
  <c r="J15" i="241"/>
  <c r="I15" i="241"/>
  <c r="H15" i="241"/>
  <c r="G15" i="241"/>
  <c r="F15" i="241"/>
  <c r="D15" i="241"/>
  <c r="C15" i="241"/>
  <c r="N14" i="241"/>
  <c r="M14" i="241"/>
  <c r="L14" i="241"/>
  <c r="J14" i="241"/>
  <c r="I14" i="241"/>
  <c r="H14" i="241"/>
  <c r="G14" i="241"/>
  <c r="F14" i="241"/>
  <c r="D14" i="241"/>
  <c r="C14" i="241"/>
  <c r="N13" i="241"/>
  <c r="M13" i="241"/>
  <c r="L13" i="241"/>
  <c r="J13" i="241"/>
  <c r="I13" i="241"/>
  <c r="H13" i="241"/>
  <c r="G13" i="241"/>
  <c r="F13" i="241"/>
  <c r="D13" i="241"/>
  <c r="C13" i="241"/>
  <c r="N12" i="241"/>
  <c r="M12" i="241"/>
  <c r="L12" i="241"/>
  <c r="J12" i="241"/>
  <c r="I12" i="241"/>
  <c r="H12" i="241"/>
  <c r="G12" i="241"/>
  <c r="F12" i="241"/>
  <c r="D12" i="241"/>
  <c r="C12" i="241"/>
  <c r="N11" i="241"/>
  <c r="M11" i="241"/>
  <c r="L11" i="241"/>
  <c r="J11" i="241"/>
  <c r="I11" i="241"/>
  <c r="H11" i="241"/>
  <c r="G11" i="241"/>
  <c r="F11" i="241"/>
  <c r="E11" i="241"/>
  <c r="D11" i="241"/>
  <c r="C11" i="241"/>
  <c r="N10" i="241"/>
  <c r="M10" i="241"/>
  <c r="L10" i="241"/>
  <c r="J10" i="241"/>
  <c r="I10" i="241"/>
  <c r="H10" i="241"/>
  <c r="G10" i="241"/>
  <c r="F10" i="241"/>
  <c r="D10" i="241"/>
  <c r="C10" i="241"/>
  <c r="N9" i="241"/>
  <c r="M9" i="241"/>
  <c r="L9" i="241"/>
  <c r="J9" i="241"/>
  <c r="I9" i="241"/>
  <c r="H9" i="241"/>
  <c r="G9" i="241"/>
  <c r="F9" i="241"/>
  <c r="D9" i="241"/>
  <c r="C9" i="241"/>
  <c r="N8" i="241"/>
  <c r="M8" i="241"/>
  <c r="L8" i="241"/>
  <c r="J8" i="241"/>
  <c r="I8" i="241"/>
  <c r="H8" i="241"/>
  <c r="G8" i="241"/>
  <c r="F8" i="241"/>
  <c r="D8" i="241"/>
  <c r="C8" i="241"/>
  <c r="N7" i="241"/>
  <c r="M7" i="241"/>
  <c r="L7" i="241"/>
  <c r="J7" i="241"/>
  <c r="I7" i="241"/>
  <c r="H7" i="241"/>
  <c r="G7" i="241"/>
  <c r="F7" i="241"/>
  <c r="D7" i="241"/>
  <c r="C7" i="241"/>
  <c r="N6" i="241"/>
  <c r="M6" i="241"/>
  <c r="L6" i="241"/>
  <c r="J6" i="241"/>
  <c r="I6" i="241"/>
  <c r="H6" i="241"/>
  <c r="G6" i="241"/>
  <c r="F6" i="241"/>
  <c r="D6" i="241"/>
  <c r="C6" i="241"/>
  <c r="N5" i="241"/>
  <c r="M5" i="241"/>
  <c r="L5" i="241"/>
  <c r="J5" i="241"/>
  <c r="I5" i="241"/>
  <c r="H5" i="241"/>
  <c r="G5" i="241"/>
  <c r="F5" i="241"/>
  <c r="D5" i="241"/>
  <c r="C5" i="241"/>
  <c r="N4" i="241"/>
  <c r="M4" i="241"/>
  <c r="L4" i="241"/>
  <c r="J4" i="241"/>
  <c r="I4" i="241"/>
  <c r="H4" i="241"/>
  <c r="G4" i="241"/>
  <c r="F4" i="241"/>
  <c r="D4" i="241"/>
  <c r="C4" i="241"/>
  <c r="N3" i="241"/>
  <c r="M3" i="241"/>
  <c r="L3" i="241"/>
  <c r="J3" i="241"/>
  <c r="I3" i="241"/>
  <c r="H3" i="241"/>
  <c r="G3" i="241"/>
  <c r="F3" i="241"/>
  <c r="D3" i="241"/>
  <c r="C3" i="241"/>
  <c r="N2" i="241"/>
  <c r="M2" i="241"/>
  <c r="L2" i="241"/>
  <c r="J2" i="241"/>
  <c r="I2" i="241"/>
  <c r="H2" i="241"/>
  <c r="G2" i="241"/>
  <c r="F2" i="241"/>
  <c r="D2" i="241"/>
  <c r="C2" i="241"/>
  <c r="N102" i="239"/>
  <c r="M102" i="239"/>
  <c r="L102" i="239"/>
  <c r="K102" i="239"/>
  <c r="J102" i="239"/>
  <c r="I102" i="239"/>
  <c r="H102" i="239"/>
  <c r="G102" i="239"/>
  <c r="F102" i="239"/>
  <c r="E102" i="239"/>
  <c r="D102" i="239"/>
  <c r="C102" i="239"/>
  <c r="N101" i="239"/>
  <c r="M101" i="239"/>
  <c r="L101" i="239"/>
  <c r="K101" i="239"/>
  <c r="J101" i="239"/>
  <c r="I101" i="239"/>
  <c r="H101" i="239"/>
  <c r="G101" i="239"/>
  <c r="F101" i="239"/>
  <c r="E101" i="239"/>
  <c r="D101" i="239"/>
  <c r="C101" i="239"/>
  <c r="N100" i="239"/>
  <c r="M100" i="239"/>
  <c r="L100" i="239"/>
  <c r="K100" i="239"/>
  <c r="J100" i="239"/>
  <c r="I100" i="239"/>
  <c r="H100" i="239"/>
  <c r="G100" i="239"/>
  <c r="F100" i="239"/>
  <c r="E100" i="239"/>
  <c r="D100" i="239"/>
  <c r="C100" i="239"/>
  <c r="N99" i="239"/>
  <c r="M99" i="239"/>
  <c r="L99" i="239"/>
  <c r="K99" i="239"/>
  <c r="J99" i="239"/>
  <c r="I99" i="239"/>
  <c r="H99" i="239"/>
  <c r="G99" i="239"/>
  <c r="F99" i="239"/>
  <c r="E99" i="239"/>
  <c r="D99" i="239"/>
  <c r="C99" i="239"/>
  <c r="N98" i="239"/>
  <c r="M98" i="239"/>
  <c r="L98" i="239"/>
  <c r="K98" i="239"/>
  <c r="J98" i="239"/>
  <c r="I98" i="239"/>
  <c r="H98" i="239"/>
  <c r="G98" i="239"/>
  <c r="F98" i="239"/>
  <c r="E98" i="239"/>
  <c r="D98" i="239"/>
  <c r="C98" i="239"/>
  <c r="N97" i="239"/>
  <c r="M97" i="239"/>
  <c r="L97" i="239"/>
  <c r="K97" i="239"/>
  <c r="J97" i="239"/>
  <c r="I97" i="239"/>
  <c r="H97" i="239"/>
  <c r="G97" i="239"/>
  <c r="F97" i="239"/>
  <c r="E97" i="239"/>
  <c r="D97" i="239"/>
  <c r="C97" i="239"/>
  <c r="N96" i="239"/>
  <c r="M96" i="239"/>
  <c r="L96" i="239"/>
  <c r="K96" i="239"/>
  <c r="J96" i="239"/>
  <c r="I96" i="239"/>
  <c r="H96" i="239"/>
  <c r="G96" i="239"/>
  <c r="F96" i="239"/>
  <c r="E96" i="239"/>
  <c r="D96" i="239"/>
  <c r="C96" i="239"/>
  <c r="N95" i="239"/>
  <c r="M95" i="239"/>
  <c r="L95" i="239"/>
  <c r="K95" i="239"/>
  <c r="J95" i="239"/>
  <c r="I95" i="239"/>
  <c r="H95" i="239"/>
  <c r="G95" i="239"/>
  <c r="F95" i="239"/>
  <c r="E95" i="239"/>
  <c r="D95" i="239"/>
  <c r="C95" i="239"/>
  <c r="N94" i="239"/>
  <c r="M94" i="239"/>
  <c r="L94" i="239"/>
  <c r="K94" i="239"/>
  <c r="J94" i="239"/>
  <c r="I94" i="239"/>
  <c r="H94" i="239"/>
  <c r="G94" i="239"/>
  <c r="F94" i="239"/>
  <c r="E94" i="239"/>
  <c r="D94" i="239"/>
  <c r="C94" i="239"/>
  <c r="N93" i="239"/>
  <c r="M93" i="239"/>
  <c r="L93" i="239"/>
  <c r="K93" i="239"/>
  <c r="J93" i="239"/>
  <c r="I93" i="239"/>
  <c r="H93" i="239"/>
  <c r="G93" i="239"/>
  <c r="F93" i="239"/>
  <c r="E93" i="239"/>
  <c r="D93" i="239"/>
  <c r="C93" i="239"/>
  <c r="N92" i="239"/>
  <c r="M92" i="239"/>
  <c r="L92" i="239"/>
  <c r="K92" i="239"/>
  <c r="J92" i="239"/>
  <c r="I92" i="239"/>
  <c r="H92" i="239"/>
  <c r="G92" i="239"/>
  <c r="F92" i="239"/>
  <c r="E92" i="239"/>
  <c r="D92" i="239"/>
  <c r="C92" i="239"/>
  <c r="N91" i="239"/>
  <c r="M91" i="239"/>
  <c r="L91" i="239"/>
  <c r="K91" i="239"/>
  <c r="J91" i="239"/>
  <c r="I91" i="239"/>
  <c r="H91" i="239"/>
  <c r="G91" i="239"/>
  <c r="F91" i="239"/>
  <c r="E91" i="239"/>
  <c r="D91" i="239"/>
  <c r="C91" i="239"/>
  <c r="N90" i="239"/>
  <c r="M90" i="239"/>
  <c r="L90" i="239"/>
  <c r="K90" i="239"/>
  <c r="J90" i="239"/>
  <c r="I90" i="239"/>
  <c r="H90" i="239"/>
  <c r="G90" i="239"/>
  <c r="F90" i="239"/>
  <c r="E90" i="239"/>
  <c r="D90" i="239"/>
  <c r="C90" i="239"/>
  <c r="N89" i="239"/>
  <c r="M89" i="239"/>
  <c r="L89" i="239"/>
  <c r="K89" i="239"/>
  <c r="J89" i="239"/>
  <c r="I89" i="239"/>
  <c r="H89" i="239"/>
  <c r="G89" i="239"/>
  <c r="F89" i="239"/>
  <c r="E89" i="239"/>
  <c r="D89" i="239"/>
  <c r="C89" i="239"/>
  <c r="N88" i="239"/>
  <c r="M88" i="239"/>
  <c r="L88" i="239"/>
  <c r="K88" i="239"/>
  <c r="J88" i="239"/>
  <c r="I88" i="239"/>
  <c r="H88" i="239"/>
  <c r="G88" i="239"/>
  <c r="F88" i="239"/>
  <c r="E88" i="239"/>
  <c r="D88" i="239"/>
  <c r="C88" i="239"/>
  <c r="N87" i="239"/>
  <c r="M87" i="239"/>
  <c r="L87" i="239"/>
  <c r="K87" i="239"/>
  <c r="J87" i="239"/>
  <c r="I87" i="239"/>
  <c r="H87" i="239"/>
  <c r="G87" i="239"/>
  <c r="F87" i="239"/>
  <c r="E87" i="239"/>
  <c r="D87" i="239"/>
  <c r="C87" i="239"/>
  <c r="N86" i="239"/>
  <c r="M86" i="239"/>
  <c r="L86" i="239"/>
  <c r="K86" i="239"/>
  <c r="J86" i="239"/>
  <c r="I86" i="239"/>
  <c r="H86" i="239"/>
  <c r="G86" i="239"/>
  <c r="F86" i="239"/>
  <c r="E86" i="239"/>
  <c r="D86" i="239"/>
  <c r="C86" i="239"/>
  <c r="N85" i="239"/>
  <c r="M85" i="239"/>
  <c r="L85" i="239"/>
  <c r="K85" i="239"/>
  <c r="J85" i="239"/>
  <c r="I85" i="239"/>
  <c r="H85" i="239"/>
  <c r="G85" i="239"/>
  <c r="F85" i="239"/>
  <c r="E85" i="239"/>
  <c r="D85" i="239"/>
  <c r="C85" i="239"/>
  <c r="N84" i="239"/>
  <c r="M84" i="239"/>
  <c r="L84" i="239"/>
  <c r="K84" i="239"/>
  <c r="J84" i="239"/>
  <c r="I84" i="239"/>
  <c r="H84" i="239"/>
  <c r="G84" i="239"/>
  <c r="F84" i="239"/>
  <c r="E84" i="239"/>
  <c r="D84" i="239"/>
  <c r="C84" i="239"/>
  <c r="N83" i="239"/>
  <c r="M83" i="239"/>
  <c r="L83" i="239"/>
  <c r="K83" i="239"/>
  <c r="J83" i="239"/>
  <c r="I83" i="239"/>
  <c r="H83" i="239"/>
  <c r="G83" i="239"/>
  <c r="F83" i="239"/>
  <c r="E83" i="239"/>
  <c r="D83" i="239"/>
  <c r="C83" i="239"/>
  <c r="N82" i="239"/>
  <c r="M82" i="239"/>
  <c r="L82" i="239"/>
  <c r="K82" i="239"/>
  <c r="J82" i="239"/>
  <c r="I82" i="239"/>
  <c r="H82" i="239"/>
  <c r="G82" i="239"/>
  <c r="F82" i="239"/>
  <c r="E82" i="239"/>
  <c r="D82" i="239"/>
  <c r="C82" i="239"/>
  <c r="N81" i="239"/>
  <c r="M81" i="239"/>
  <c r="L81" i="239"/>
  <c r="K81" i="239"/>
  <c r="J81" i="239"/>
  <c r="I81" i="239"/>
  <c r="H81" i="239"/>
  <c r="G81" i="239"/>
  <c r="F81" i="239"/>
  <c r="E81" i="239"/>
  <c r="D81" i="239"/>
  <c r="C81" i="239"/>
  <c r="N80" i="239"/>
  <c r="M80" i="239"/>
  <c r="L80" i="239"/>
  <c r="K80" i="239"/>
  <c r="J80" i="239"/>
  <c r="I80" i="239"/>
  <c r="H80" i="239"/>
  <c r="G80" i="239"/>
  <c r="F80" i="239"/>
  <c r="E80" i="239"/>
  <c r="D80" i="239"/>
  <c r="C80" i="239"/>
  <c r="N79" i="239"/>
  <c r="M79" i="239"/>
  <c r="L79" i="239"/>
  <c r="K79" i="239"/>
  <c r="J79" i="239"/>
  <c r="I79" i="239"/>
  <c r="H79" i="239"/>
  <c r="G79" i="239"/>
  <c r="F79" i="239"/>
  <c r="E79" i="239"/>
  <c r="D79" i="239"/>
  <c r="C79" i="239"/>
  <c r="N78" i="239"/>
  <c r="M78" i="239"/>
  <c r="L78" i="239"/>
  <c r="K78" i="239"/>
  <c r="J78" i="239"/>
  <c r="I78" i="239"/>
  <c r="H78" i="239"/>
  <c r="G78" i="239"/>
  <c r="F78" i="239"/>
  <c r="E78" i="239"/>
  <c r="D78" i="239"/>
  <c r="C78" i="239"/>
  <c r="N77" i="239"/>
  <c r="M77" i="239"/>
  <c r="L77" i="239"/>
  <c r="K77" i="239"/>
  <c r="J77" i="239"/>
  <c r="I77" i="239"/>
  <c r="H77" i="239"/>
  <c r="G77" i="239"/>
  <c r="F77" i="239"/>
  <c r="E77" i="239"/>
  <c r="D77" i="239"/>
  <c r="C77" i="239"/>
  <c r="N76" i="239"/>
  <c r="M76" i="239"/>
  <c r="L76" i="239"/>
  <c r="K76" i="239"/>
  <c r="J76" i="239"/>
  <c r="I76" i="239"/>
  <c r="H76" i="239"/>
  <c r="G76" i="239"/>
  <c r="F76" i="239"/>
  <c r="E76" i="239"/>
  <c r="D76" i="239"/>
  <c r="C76" i="239"/>
  <c r="N75" i="239"/>
  <c r="M75" i="239"/>
  <c r="L75" i="239"/>
  <c r="K75" i="239"/>
  <c r="J75" i="239"/>
  <c r="I75" i="239"/>
  <c r="H75" i="239"/>
  <c r="G75" i="239"/>
  <c r="F75" i="239"/>
  <c r="E75" i="239"/>
  <c r="D75" i="239"/>
  <c r="C75" i="239"/>
  <c r="N74" i="239"/>
  <c r="M74" i="239"/>
  <c r="L74" i="239"/>
  <c r="K74" i="239"/>
  <c r="J74" i="239"/>
  <c r="I74" i="239"/>
  <c r="H74" i="239"/>
  <c r="G74" i="239"/>
  <c r="F74" i="239"/>
  <c r="E74" i="239"/>
  <c r="D74" i="239"/>
  <c r="C74" i="239"/>
  <c r="N73" i="239"/>
  <c r="M73" i="239"/>
  <c r="L73" i="239"/>
  <c r="K73" i="239"/>
  <c r="J73" i="239"/>
  <c r="I73" i="239"/>
  <c r="H73" i="239"/>
  <c r="G73" i="239"/>
  <c r="F73" i="239"/>
  <c r="E73" i="239"/>
  <c r="D73" i="239"/>
  <c r="C73" i="239"/>
  <c r="N72" i="239"/>
  <c r="M72" i="239"/>
  <c r="L72" i="239"/>
  <c r="K72" i="239"/>
  <c r="J72" i="239"/>
  <c r="I72" i="239"/>
  <c r="H72" i="239"/>
  <c r="G72" i="239"/>
  <c r="F72" i="239"/>
  <c r="E72" i="239"/>
  <c r="D72" i="239"/>
  <c r="C72" i="239"/>
  <c r="N71" i="239"/>
  <c r="M71" i="239"/>
  <c r="L71" i="239"/>
  <c r="K71" i="239"/>
  <c r="J71" i="239"/>
  <c r="I71" i="239"/>
  <c r="H71" i="239"/>
  <c r="G71" i="239"/>
  <c r="F71" i="239"/>
  <c r="E71" i="239"/>
  <c r="D71" i="239"/>
  <c r="C71" i="239"/>
  <c r="N70" i="239"/>
  <c r="M70" i="239"/>
  <c r="L70" i="239"/>
  <c r="K70" i="239"/>
  <c r="J70" i="239"/>
  <c r="I70" i="239"/>
  <c r="H70" i="239"/>
  <c r="G70" i="239"/>
  <c r="F70" i="239"/>
  <c r="E70" i="239"/>
  <c r="D70" i="239"/>
  <c r="C70" i="239"/>
  <c r="N69" i="239"/>
  <c r="M69" i="239"/>
  <c r="L69" i="239"/>
  <c r="K69" i="239"/>
  <c r="J69" i="239"/>
  <c r="I69" i="239"/>
  <c r="H69" i="239"/>
  <c r="G69" i="239"/>
  <c r="F69" i="239"/>
  <c r="E69" i="239"/>
  <c r="D69" i="239"/>
  <c r="C69" i="239"/>
  <c r="N68" i="239"/>
  <c r="M68" i="239"/>
  <c r="L68" i="239"/>
  <c r="K68" i="239"/>
  <c r="J68" i="239"/>
  <c r="I68" i="239"/>
  <c r="H68" i="239"/>
  <c r="G68" i="239"/>
  <c r="F68" i="239"/>
  <c r="E68" i="239"/>
  <c r="D68" i="239"/>
  <c r="C68" i="239"/>
  <c r="N67" i="239"/>
  <c r="M67" i="239"/>
  <c r="L67" i="239"/>
  <c r="K67" i="239"/>
  <c r="J67" i="239"/>
  <c r="I67" i="239"/>
  <c r="H67" i="239"/>
  <c r="G67" i="239"/>
  <c r="F67" i="239"/>
  <c r="E67" i="239"/>
  <c r="D67" i="239"/>
  <c r="C67" i="239"/>
  <c r="N66" i="239"/>
  <c r="M66" i="239"/>
  <c r="L66" i="239"/>
  <c r="K66" i="239"/>
  <c r="J66" i="239"/>
  <c r="I66" i="239"/>
  <c r="H66" i="239"/>
  <c r="G66" i="239"/>
  <c r="F66" i="239"/>
  <c r="E66" i="239"/>
  <c r="D66" i="239"/>
  <c r="C66" i="239"/>
  <c r="N65" i="239"/>
  <c r="M65" i="239"/>
  <c r="L65" i="239"/>
  <c r="K65" i="239"/>
  <c r="J65" i="239"/>
  <c r="I65" i="239"/>
  <c r="H65" i="239"/>
  <c r="G65" i="239"/>
  <c r="F65" i="239"/>
  <c r="E65" i="239"/>
  <c r="D65" i="239"/>
  <c r="C65" i="239"/>
  <c r="N64" i="239"/>
  <c r="M64" i="239"/>
  <c r="L64" i="239"/>
  <c r="K64" i="239"/>
  <c r="J64" i="239"/>
  <c r="I64" i="239"/>
  <c r="H64" i="239"/>
  <c r="G64" i="239"/>
  <c r="F64" i="239"/>
  <c r="E64" i="239"/>
  <c r="D64" i="239"/>
  <c r="C64" i="239"/>
  <c r="N63" i="239"/>
  <c r="M63" i="239"/>
  <c r="L63" i="239"/>
  <c r="K63" i="239"/>
  <c r="J63" i="239"/>
  <c r="I63" i="239"/>
  <c r="H63" i="239"/>
  <c r="G63" i="239"/>
  <c r="F63" i="239"/>
  <c r="E63" i="239"/>
  <c r="D63" i="239"/>
  <c r="C63" i="239"/>
  <c r="N62" i="239"/>
  <c r="M62" i="239"/>
  <c r="L62" i="239"/>
  <c r="K62" i="239"/>
  <c r="J62" i="239"/>
  <c r="I62" i="239"/>
  <c r="H62" i="239"/>
  <c r="G62" i="239"/>
  <c r="F62" i="239"/>
  <c r="E62" i="239"/>
  <c r="D62" i="239"/>
  <c r="C62" i="239"/>
  <c r="N61" i="239"/>
  <c r="M61" i="239"/>
  <c r="L61" i="239"/>
  <c r="K61" i="239"/>
  <c r="J61" i="239"/>
  <c r="I61" i="239"/>
  <c r="H61" i="239"/>
  <c r="G61" i="239"/>
  <c r="F61" i="239"/>
  <c r="E61" i="239"/>
  <c r="D61" i="239"/>
  <c r="C61" i="239"/>
  <c r="N60" i="239"/>
  <c r="M60" i="239"/>
  <c r="L60" i="239"/>
  <c r="K60" i="239"/>
  <c r="J60" i="239"/>
  <c r="I60" i="239"/>
  <c r="H60" i="239"/>
  <c r="G60" i="239"/>
  <c r="F60" i="239"/>
  <c r="E60" i="239"/>
  <c r="D60" i="239"/>
  <c r="C60" i="239"/>
  <c r="N59" i="239"/>
  <c r="M59" i="239"/>
  <c r="L59" i="239"/>
  <c r="K59" i="239"/>
  <c r="J59" i="239"/>
  <c r="I59" i="239"/>
  <c r="H59" i="239"/>
  <c r="G59" i="239"/>
  <c r="F59" i="239"/>
  <c r="E59" i="239"/>
  <c r="D59" i="239"/>
  <c r="C59" i="239"/>
  <c r="N58" i="239"/>
  <c r="M58" i="239"/>
  <c r="L58" i="239"/>
  <c r="K58" i="239"/>
  <c r="J58" i="239"/>
  <c r="I58" i="239"/>
  <c r="H58" i="239"/>
  <c r="G58" i="239"/>
  <c r="F58" i="239"/>
  <c r="E58" i="239"/>
  <c r="D58" i="239"/>
  <c r="C58" i="239"/>
  <c r="N57" i="239"/>
  <c r="M57" i="239"/>
  <c r="L57" i="239"/>
  <c r="K57" i="239"/>
  <c r="J57" i="239"/>
  <c r="I57" i="239"/>
  <c r="H57" i="239"/>
  <c r="G57" i="239"/>
  <c r="F57" i="239"/>
  <c r="E57" i="239"/>
  <c r="D57" i="239"/>
  <c r="C57" i="239"/>
  <c r="N56" i="239"/>
  <c r="M56" i="239"/>
  <c r="L56" i="239"/>
  <c r="K56" i="239"/>
  <c r="J56" i="239"/>
  <c r="I56" i="239"/>
  <c r="H56" i="239"/>
  <c r="G56" i="239"/>
  <c r="F56" i="239"/>
  <c r="E56" i="239"/>
  <c r="D56" i="239"/>
  <c r="C56" i="239"/>
  <c r="N55" i="239"/>
  <c r="M55" i="239"/>
  <c r="L55" i="239"/>
  <c r="K55" i="239"/>
  <c r="J55" i="239"/>
  <c r="I55" i="239"/>
  <c r="H55" i="239"/>
  <c r="G55" i="239"/>
  <c r="F55" i="239"/>
  <c r="E55" i="239"/>
  <c r="D55" i="239"/>
  <c r="C55" i="239"/>
  <c r="N54" i="239"/>
  <c r="M54" i="239"/>
  <c r="L54" i="239"/>
  <c r="K54" i="239"/>
  <c r="J54" i="239"/>
  <c r="I54" i="239"/>
  <c r="H54" i="239"/>
  <c r="G54" i="239"/>
  <c r="F54" i="239"/>
  <c r="E54" i="239"/>
  <c r="D54" i="239"/>
  <c r="C54" i="239"/>
  <c r="N53" i="239"/>
  <c r="M53" i="239"/>
  <c r="L53" i="239"/>
  <c r="K53" i="239"/>
  <c r="J53" i="239"/>
  <c r="I53" i="239"/>
  <c r="H53" i="239"/>
  <c r="G53" i="239"/>
  <c r="F53" i="239"/>
  <c r="E53" i="239"/>
  <c r="D53" i="239"/>
  <c r="C53" i="239"/>
  <c r="E52" i="241" l="1"/>
  <c r="K52" i="241"/>
  <c r="K51" i="241"/>
  <c r="E51" i="241"/>
  <c r="E49" i="241"/>
  <c r="E48" i="241"/>
  <c r="E47" i="241"/>
  <c r="E46" i="241"/>
  <c r="E45" i="241"/>
  <c r="E44" i="241"/>
  <c r="E42" i="241"/>
  <c r="K42" i="241"/>
  <c r="E41" i="241"/>
  <c r="K41" i="241"/>
  <c r="E40" i="241"/>
  <c r="E39" i="241"/>
  <c r="E38" i="241"/>
  <c r="E37" i="241"/>
  <c r="E36" i="241"/>
  <c r="K35" i="241"/>
  <c r="E34" i="241"/>
  <c r="K33" i="241"/>
  <c r="E32" i="241"/>
  <c r="E31" i="241"/>
  <c r="K31" i="241"/>
  <c r="N25" i="240"/>
  <c r="K25" i="241"/>
  <c r="E25" i="241"/>
  <c r="E21" i="241"/>
  <c r="E16" i="241"/>
  <c r="E14" i="241"/>
  <c r="E13" i="241"/>
  <c r="M12" i="240"/>
  <c r="E12" i="241"/>
  <c r="K11" i="241"/>
  <c r="E10" i="241"/>
  <c r="K10" i="241"/>
  <c r="E8" i="241"/>
  <c r="E6" i="241"/>
  <c r="K6" i="241"/>
  <c r="E3" i="241"/>
  <c r="K3" i="241"/>
  <c r="D58" i="4"/>
  <c r="K12" i="241" l="1"/>
  <c r="K14" i="241"/>
  <c r="K16" i="241"/>
  <c r="M39" i="239"/>
  <c r="E43" i="241"/>
  <c r="K43" i="241"/>
  <c r="K32" i="241"/>
  <c r="K39" i="241"/>
  <c r="K48" i="241"/>
  <c r="K49" i="241"/>
  <c r="J52" i="240"/>
  <c r="E52" i="240"/>
  <c r="H52" i="240"/>
  <c r="F52" i="240"/>
  <c r="I51" i="240"/>
  <c r="E51" i="240"/>
  <c r="F51" i="240"/>
  <c r="D51" i="240"/>
  <c r="H51" i="240"/>
  <c r="G51" i="240"/>
  <c r="I50" i="240"/>
  <c r="E49" i="240"/>
  <c r="H49" i="240"/>
  <c r="F49" i="240"/>
  <c r="I49" i="240"/>
  <c r="G49" i="240"/>
  <c r="D49" i="240"/>
  <c r="I48" i="240"/>
  <c r="C48" i="240"/>
  <c r="G48" i="240"/>
  <c r="D48" i="240"/>
  <c r="F48" i="240"/>
  <c r="E48" i="240"/>
  <c r="F47" i="240"/>
  <c r="I47" i="240"/>
  <c r="K47" i="241"/>
  <c r="F46" i="240"/>
  <c r="H46" i="240"/>
  <c r="E46" i="240"/>
  <c r="D46" i="240"/>
  <c r="G46" i="240"/>
  <c r="K46" i="241"/>
  <c r="I46" i="240"/>
  <c r="H45" i="240"/>
  <c r="E45" i="240"/>
  <c r="D45" i="240"/>
  <c r="I45" i="240"/>
  <c r="G45" i="240"/>
  <c r="F45" i="240"/>
  <c r="H44" i="240"/>
  <c r="E44" i="240"/>
  <c r="F43" i="240"/>
  <c r="E43" i="240"/>
  <c r="H43" i="240"/>
  <c r="I43" i="240"/>
  <c r="D43" i="240"/>
  <c r="G43" i="240"/>
  <c r="C43" i="240"/>
  <c r="F42" i="240"/>
  <c r="D42" i="240"/>
  <c r="C40" i="240"/>
  <c r="F40" i="240"/>
  <c r="E39" i="240"/>
  <c r="D39" i="240"/>
  <c r="I39" i="240"/>
  <c r="H39" i="240"/>
  <c r="F39" i="240"/>
  <c r="G39" i="240"/>
  <c r="K38" i="241"/>
  <c r="H38" i="240"/>
  <c r="E38" i="240"/>
  <c r="E37" i="240"/>
  <c r="F36" i="240"/>
  <c r="H36" i="240"/>
  <c r="K36" i="241"/>
  <c r="G35" i="240"/>
  <c r="D35" i="240"/>
  <c r="E35" i="240"/>
  <c r="C35" i="240"/>
  <c r="F35" i="240"/>
  <c r="H35" i="240"/>
  <c r="I35" i="240"/>
  <c r="G34" i="240"/>
  <c r="D34" i="240"/>
  <c r="I34" i="240"/>
  <c r="E34" i="240"/>
  <c r="F34" i="240"/>
  <c r="H34" i="240"/>
  <c r="K34" i="241"/>
  <c r="I33" i="240"/>
  <c r="C33" i="240"/>
  <c r="D33" i="240"/>
  <c r="H32" i="240"/>
  <c r="G32" i="240"/>
  <c r="E30" i="241"/>
  <c r="E29" i="241"/>
  <c r="K28" i="241"/>
  <c r="E28" i="241"/>
  <c r="K24" i="241"/>
  <c r="E24" i="241"/>
  <c r="E23" i="241"/>
  <c r="K23" i="241"/>
  <c r="E22" i="241"/>
  <c r="K21" i="241"/>
  <c r="E20" i="241"/>
  <c r="K20" i="241"/>
  <c r="E19" i="241"/>
  <c r="E18" i="241"/>
  <c r="K18" i="241"/>
  <c r="E17" i="241"/>
  <c r="E15" i="241"/>
  <c r="E9" i="241"/>
  <c r="K9" i="241"/>
  <c r="E7" i="241"/>
  <c r="E5" i="241"/>
  <c r="E4" i="241"/>
  <c r="E2" i="241"/>
  <c r="CY3" i="136"/>
  <c r="CY5" i="136"/>
  <c r="K2" i="241" l="1"/>
  <c r="E48" i="239"/>
  <c r="D37" i="239"/>
  <c r="K4" i="241"/>
  <c r="K5" i="241"/>
  <c r="E26" i="241"/>
  <c r="E27" i="241"/>
  <c r="K27" i="241"/>
  <c r="K15" i="241"/>
  <c r="K17" i="241"/>
  <c r="H37" i="239"/>
  <c r="K39" i="239"/>
  <c r="M51" i="239"/>
  <c r="K13" i="241"/>
  <c r="K48" i="239"/>
  <c r="K41" i="239"/>
  <c r="D52" i="240"/>
  <c r="C52" i="240"/>
  <c r="I52" i="240"/>
  <c r="G52" i="240"/>
  <c r="C51" i="240"/>
  <c r="J51" i="240"/>
  <c r="L51" i="240"/>
  <c r="F50" i="240"/>
  <c r="C50" i="240"/>
  <c r="H50" i="240"/>
  <c r="D50" i="240"/>
  <c r="E50" i="240"/>
  <c r="G50" i="240"/>
  <c r="L49" i="240"/>
  <c r="K49" i="239"/>
  <c r="C49" i="240"/>
  <c r="J49" i="240"/>
  <c r="M48" i="239"/>
  <c r="J48" i="240"/>
  <c r="H48" i="240"/>
  <c r="C47" i="240"/>
  <c r="H47" i="240"/>
  <c r="D47" i="240"/>
  <c r="G47" i="240"/>
  <c r="E47" i="240"/>
  <c r="C46" i="240"/>
  <c r="J46" i="240"/>
  <c r="L45" i="240"/>
  <c r="C45" i="240"/>
  <c r="J45" i="240"/>
  <c r="L44" i="240"/>
  <c r="J44" i="240"/>
  <c r="D44" i="240"/>
  <c r="K44" i="241"/>
  <c r="G44" i="240"/>
  <c r="C44" i="240"/>
  <c r="I44" i="240"/>
  <c r="F44" i="240"/>
  <c r="J43" i="240"/>
  <c r="L43" i="240"/>
  <c r="E42" i="240"/>
  <c r="C42" i="240"/>
  <c r="I42" i="240"/>
  <c r="G42" i="240"/>
  <c r="H42" i="240"/>
  <c r="J42" i="240"/>
  <c r="J41" i="239"/>
  <c r="H41" i="240"/>
  <c r="D41" i="240"/>
  <c r="C41" i="240"/>
  <c r="L41" i="240"/>
  <c r="E41" i="240"/>
  <c r="I41" i="240"/>
  <c r="G41" i="240"/>
  <c r="F41" i="240"/>
  <c r="J41" i="240"/>
  <c r="J40" i="240"/>
  <c r="H40" i="240"/>
  <c r="E40" i="240"/>
  <c r="K40" i="241"/>
  <c r="I40" i="240"/>
  <c r="D40" i="240"/>
  <c r="G40" i="240"/>
  <c r="C39" i="240"/>
  <c r="J39" i="240"/>
  <c r="L39" i="240"/>
  <c r="D38" i="240"/>
  <c r="G38" i="240"/>
  <c r="C38" i="240"/>
  <c r="F38" i="240"/>
  <c r="I38" i="240"/>
  <c r="G37" i="239"/>
  <c r="I37" i="240"/>
  <c r="G37" i="240"/>
  <c r="D37" i="240"/>
  <c r="J37" i="240"/>
  <c r="F37" i="240"/>
  <c r="H37" i="240"/>
  <c r="K37" i="241"/>
  <c r="C37" i="240"/>
  <c r="M36" i="239"/>
  <c r="I36" i="240"/>
  <c r="J36" i="240"/>
  <c r="E36" i="240"/>
  <c r="D36" i="240"/>
  <c r="G36" i="240"/>
  <c r="C36" i="240"/>
  <c r="L35" i="240"/>
  <c r="J35" i="240"/>
  <c r="C34" i="240"/>
  <c r="K33" i="239"/>
  <c r="F33" i="240"/>
  <c r="G33" i="240"/>
  <c r="H33" i="240"/>
  <c r="E33" i="240"/>
  <c r="D32" i="240"/>
  <c r="C32" i="240"/>
  <c r="J32" i="240"/>
  <c r="I32" i="240"/>
  <c r="F32" i="240"/>
  <c r="E32" i="240"/>
  <c r="J31" i="240"/>
  <c r="H31" i="240"/>
  <c r="D31" i="240"/>
  <c r="G31" i="240"/>
  <c r="C31" i="240"/>
  <c r="G30" i="240"/>
  <c r="H30" i="240"/>
  <c r="E30" i="240"/>
  <c r="I30" i="240"/>
  <c r="D30" i="240"/>
  <c r="F30" i="240"/>
  <c r="G29" i="240"/>
  <c r="H29" i="240"/>
  <c r="D29" i="240"/>
  <c r="K29" i="241"/>
  <c r="I28" i="240"/>
  <c r="E27" i="240"/>
  <c r="G27" i="240"/>
  <c r="F27" i="240"/>
  <c r="D27" i="240"/>
  <c r="I27" i="240"/>
  <c r="C27" i="240"/>
  <c r="K26" i="241"/>
  <c r="D25" i="240"/>
  <c r="E25" i="240"/>
  <c r="H24" i="240"/>
  <c r="D24" i="240"/>
  <c r="E24" i="240"/>
  <c r="H23" i="240"/>
  <c r="G23" i="240"/>
  <c r="E22" i="240"/>
  <c r="F22" i="240"/>
  <c r="D22" i="240"/>
  <c r="H22" i="240"/>
  <c r="I22" i="240"/>
  <c r="G22" i="240"/>
  <c r="G21" i="240"/>
  <c r="H21" i="240"/>
  <c r="E21" i="240"/>
  <c r="I20" i="240"/>
  <c r="D20" i="240"/>
  <c r="G20" i="240"/>
  <c r="H20" i="240"/>
  <c r="F20" i="240"/>
  <c r="E20" i="240"/>
  <c r="G19" i="240"/>
  <c r="D19" i="240"/>
  <c r="H19" i="240"/>
  <c r="F19" i="240"/>
  <c r="F17" i="240"/>
  <c r="H17" i="240"/>
  <c r="G17" i="240"/>
  <c r="I17" i="240"/>
  <c r="D17" i="240"/>
  <c r="E17" i="240"/>
  <c r="D16" i="240"/>
  <c r="D15" i="240"/>
  <c r="G15" i="240"/>
  <c r="D14" i="240"/>
  <c r="F14" i="240"/>
  <c r="G14" i="240"/>
  <c r="H14" i="240"/>
  <c r="I14" i="240"/>
  <c r="D13" i="240"/>
  <c r="E13" i="240"/>
  <c r="I13" i="240"/>
  <c r="F13" i="240"/>
  <c r="H13" i="240"/>
  <c r="C13" i="240"/>
  <c r="G13" i="240"/>
  <c r="D12" i="240"/>
  <c r="E11" i="240"/>
  <c r="E10" i="240"/>
  <c r="F10" i="240"/>
  <c r="C10" i="240"/>
  <c r="H10" i="240"/>
  <c r="G10" i="240"/>
  <c r="C9" i="240"/>
  <c r="D9" i="240"/>
  <c r="G8" i="240"/>
  <c r="H8" i="240"/>
  <c r="F8" i="240"/>
  <c r="C8" i="240"/>
  <c r="E8" i="240"/>
  <c r="I8" i="240"/>
  <c r="K8" i="241"/>
  <c r="D8" i="240"/>
  <c r="C7" i="240"/>
  <c r="D7" i="240"/>
  <c r="H7" i="240"/>
  <c r="K7" i="241"/>
  <c r="C6" i="240"/>
  <c r="G5" i="240"/>
  <c r="F4" i="240"/>
  <c r="C4" i="240"/>
  <c r="D4" i="240"/>
  <c r="D3" i="240"/>
  <c r="D2" i="240"/>
  <c r="E2" i="240"/>
  <c r="H2" i="240"/>
  <c r="G2" i="240"/>
  <c r="K46" i="239" l="1"/>
  <c r="M46" i="239"/>
  <c r="K34" i="239"/>
  <c r="H32" i="239"/>
  <c r="M34" i="239"/>
  <c r="K51" i="239"/>
  <c r="K47" i="239"/>
  <c r="L34" i="240"/>
  <c r="H10" i="239"/>
  <c r="J19" i="240"/>
  <c r="L48" i="240"/>
  <c r="F10" i="239"/>
  <c r="E10" i="239"/>
  <c r="K21" i="239"/>
  <c r="C29" i="240"/>
  <c r="J34" i="240"/>
  <c r="D52" i="239"/>
  <c r="F52" i="239"/>
  <c r="M52" i="239"/>
  <c r="H52" i="239"/>
  <c r="G52" i="239"/>
  <c r="K52" i="239"/>
  <c r="E52" i="239"/>
  <c r="L52" i="240"/>
  <c r="G51" i="239"/>
  <c r="H51" i="239"/>
  <c r="E51" i="239"/>
  <c r="D51" i="239"/>
  <c r="L51" i="239"/>
  <c r="F51" i="239"/>
  <c r="F50" i="239"/>
  <c r="L50" i="240"/>
  <c r="G50" i="239"/>
  <c r="D50" i="239"/>
  <c r="H50" i="239"/>
  <c r="K50" i="239"/>
  <c r="E50" i="239"/>
  <c r="M50" i="239"/>
  <c r="J50" i="240"/>
  <c r="E49" i="239"/>
  <c r="H49" i="239"/>
  <c r="G49" i="239"/>
  <c r="F49" i="239"/>
  <c r="L49" i="239"/>
  <c r="M49" i="239"/>
  <c r="D49" i="239"/>
  <c r="D48" i="239"/>
  <c r="H48" i="239"/>
  <c r="L48" i="239"/>
  <c r="G48" i="239"/>
  <c r="J48" i="239"/>
  <c r="F48" i="239"/>
  <c r="G47" i="239"/>
  <c r="E47" i="239"/>
  <c r="L47" i="239"/>
  <c r="J47" i="240"/>
  <c r="D47" i="239"/>
  <c r="F47" i="239"/>
  <c r="H47" i="239"/>
  <c r="M47" i="239"/>
  <c r="L47" i="240"/>
  <c r="J46" i="239"/>
  <c r="D46" i="239"/>
  <c r="H46" i="239"/>
  <c r="G46" i="239"/>
  <c r="E46" i="239"/>
  <c r="F46" i="239"/>
  <c r="G45" i="239"/>
  <c r="L45" i="239"/>
  <c r="M45" i="239"/>
  <c r="K45" i="239"/>
  <c r="F45" i="239"/>
  <c r="H45" i="239"/>
  <c r="E45" i="239"/>
  <c r="D45" i="239"/>
  <c r="G44" i="239"/>
  <c r="F44" i="239"/>
  <c r="E44" i="239"/>
  <c r="M44" i="239"/>
  <c r="H44" i="239"/>
  <c r="D44" i="239"/>
  <c r="K44" i="239"/>
  <c r="M43" i="239"/>
  <c r="D43" i="239"/>
  <c r="F43" i="239"/>
  <c r="H43" i="239"/>
  <c r="E43" i="239"/>
  <c r="G43" i="239"/>
  <c r="K43" i="239"/>
  <c r="L43" i="239"/>
  <c r="L42" i="239"/>
  <c r="F42" i="239"/>
  <c r="E42" i="239"/>
  <c r="D42" i="239"/>
  <c r="M42" i="239"/>
  <c r="H42" i="239"/>
  <c r="L42" i="240"/>
  <c r="G42" i="239"/>
  <c r="D41" i="239"/>
  <c r="H41" i="239"/>
  <c r="E41" i="239"/>
  <c r="L41" i="239"/>
  <c r="F41" i="239"/>
  <c r="G41" i="239"/>
  <c r="M41" i="239"/>
  <c r="F40" i="239"/>
  <c r="E40" i="239"/>
  <c r="K40" i="239"/>
  <c r="H40" i="239"/>
  <c r="D40" i="239"/>
  <c r="L40" i="240"/>
  <c r="G40" i="239"/>
  <c r="M40" i="239"/>
  <c r="F39" i="239"/>
  <c r="L39" i="239"/>
  <c r="G39" i="239"/>
  <c r="E39" i="239"/>
  <c r="H39" i="239"/>
  <c r="D39" i="239"/>
  <c r="M38" i="239"/>
  <c r="K38" i="239"/>
  <c r="D38" i="239"/>
  <c r="H38" i="239"/>
  <c r="F38" i="239"/>
  <c r="E38" i="239"/>
  <c r="G38" i="239"/>
  <c r="J38" i="240"/>
  <c r="E37" i="239"/>
  <c r="L37" i="239"/>
  <c r="K37" i="239"/>
  <c r="M37" i="239"/>
  <c r="J37" i="239"/>
  <c r="F37" i="239"/>
  <c r="L37" i="240"/>
  <c r="D36" i="239"/>
  <c r="H36" i="239"/>
  <c r="L36" i="240"/>
  <c r="G36" i="239"/>
  <c r="E36" i="239"/>
  <c r="F36" i="239"/>
  <c r="K36" i="239"/>
  <c r="G35" i="239"/>
  <c r="M35" i="239"/>
  <c r="E35" i="239"/>
  <c r="H35" i="239"/>
  <c r="F35" i="239"/>
  <c r="K35" i="239"/>
  <c r="L35" i="239"/>
  <c r="D35" i="239"/>
  <c r="H34" i="239"/>
  <c r="D34" i="239"/>
  <c r="F34" i="239"/>
  <c r="L34" i="239"/>
  <c r="G34" i="239"/>
  <c r="E34" i="239"/>
  <c r="H33" i="239"/>
  <c r="M33" i="239"/>
  <c r="D33" i="239"/>
  <c r="E33" i="239"/>
  <c r="F33" i="239"/>
  <c r="G33" i="239"/>
  <c r="L33" i="239"/>
  <c r="L33" i="240"/>
  <c r="J33" i="240"/>
  <c r="E32" i="239"/>
  <c r="F32" i="239"/>
  <c r="G32" i="239"/>
  <c r="D32" i="239"/>
  <c r="M32" i="239"/>
  <c r="K32" i="239"/>
  <c r="L32" i="240"/>
  <c r="L32" i="239"/>
  <c r="L31" i="240"/>
  <c r="I31" i="240"/>
  <c r="E31" i="240"/>
  <c r="F31" i="240"/>
  <c r="K30" i="241"/>
  <c r="C30" i="240"/>
  <c r="F29" i="240"/>
  <c r="I29" i="240"/>
  <c r="M29" i="239"/>
  <c r="E29" i="240"/>
  <c r="L28" i="240"/>
  <c r="M28" i="239"/>
  <c r="E28" i="240"/>
  <c r="H28" i="240"/>
  <c r="J28" i="240"/>
  <c r="D28" i="240"/>
  <c r="F28" i="240"/>
  <c r="G28" i="240"/>
  <c r="C28" i="240"/>
  <c r="H27" i="240"/>
  <c r="H26" i="240"/>
  <c r="F26" i="240"/>
  <c r="D26" i="240"/>
  <c r="I26" i="240"/>
  <c r="E26" i="240"/>
  <c r="C26" i="240"/>
  <c r="G26" i="240"/>
  <c r="J26" i="240"/>
  <c r="G25" i="240"/>
  <c r="I25" i="240"/>
  <c r="F25" i="240"/>
  <c r="J25" i="240"/>
  <c r="C25" i="240"/>
  <c r="H25" i="240"/>
  <c r="L24" i="240"/>
  <c r="M24" i="239"/>
  <c r="K24" i="239"/>
  <c r="J24" i="240"/>
  <c r="F24" i="240"/>
  <c r="I24" i="240"/>
  <c r="C24" i="240"/>
  <c r="G24" i="240"/>
  <c r="E22" i="239"/>
  <c r="C23" i="240"/>
  <c r="E23" i="240"/>
  <c r="I23" i="240"/>
  <c r="F23" i="240"/>
  <c r="D23" i="240"/>
  <c r="G22" i="239"/>
  <c r="J22" i="240"/>
  <c r="M22" i="239"/>
  <c r="K22" i="241"/>
  <c r="H22" i="239"/>
  <c r="C22" i="240"/>
  <c r="F22" i="239"/>
  <c r="D22" i="239"/>
  <c r="L21" i="240"/>
  <c r="I21" i="240"/>
  <c r="D21" i="240"/>
  <c r="J21" i="240"/>
  <c r="F21" i="240"/>
  <c r="C21" i="240"/>
  <c r="J20" i="239"/>
  <c r="J20" i="240"/>
  <c r="C20" i="240"/>
  <c r="K19" i="239"/>
  <c r="E19" i="240"/>
  <c r="I19" i="240"/>
  <c r="C19" i="240"/>
  <c r="K19" i="241"/>
  <c r="M18" i="239"/>
  <c r="K18" i="239"/>
  <c r="F18" i="240"/>
  <c r="D18" i="240"/>
  <c r="E18" i="240"/>
  <c r="C18" i="240"/>
  <c r="H18" i="240"/>
  <c r="I18" i="240"/>
  <c r="G18" i="240"/>
  <c r="K17" i="239"/>
  <c r="C17" i="240"/>
  <c r="F16" i="240"/>
  <c r="H16" i="240"/>
  <c r="E16" i="240"/>
  <c r="C16" i="240"/>
  <c r="I16" i="240"/>
  <c r="G16" i="240"/>
  <c r="H15" i="240"/>
  <c r="C15" i="240"/>
  <c r="I15" i="240"/>
  <c r="E15" i="240"/>
  <c r="F15" i="240"/>
  <c r="M14" i="239"/>
  <c r="C14" i="240"/>
  <c r="E14" i="240"/>
  <c r="J14" i="240"/>
  <c r="M13" i="239"/>
  <c r="J13" i="240"/>
  <c r="K13" i="239"/>
  <c r="J12" i="240"/>
  <c r="E12" i="240"/>
  <c r="I12" i="240"/>
  <c r="F12" i="240"/>
  <c r="G12" i="240"/>
  <c r="C12" i="240"/>
  <c r="H12" i="240"/>
  <c r="E11" i="239"/>
  <c r="F11" i="239"/>
  <c r="H11" i="240"/>
  <c r="C11" i="240"/>
  <c r="J11" i="240"/>
  <c r="K11" i="239"/>
  <c r="J11" i="239"/>
  <c r="D11" i="240"/>
  <c r="F11" i="240"/>
  <c r="G11" i="240"/>
  <c r="I11" i="240"/>
  <c r="G10" i="239"/>
  <c r="I10" i="240"/>
  <c r="J10" i="240"/>
  <c r="D10" i="240"/>
  <c r="F9" i="240"/>
  <c r="G9" i="240"/>
  <c r="H9" i="240"/>
  <c r="I9" i="240"/>
  <c r="E9" i="240"/>
  <c r="J8" i="240"/>
  <c r="M8" i="239"/>
  <c r="J7" i="240"/>
  <c r="F7" i="240"/>
  <c r="E7" i="240"/>
  <c r="I7" i="240"/>
  <c r="G7" i="240"/>
  <c r="E6" i="240"/>
  <c r="I6" i="240"/>
  <c r="H6" i="240"/>
  <c r="F6" i="240"/>
  <c r="L6" i="240"/>
  <c r="G6" i="240"/>
  <c r="D6" i="240"/>
  <c r="J6" i="240"/>
  <c r="H5" i="240"/>
  <c r="F5" i="240"/>
  <c r="D5" i="240"/>
  <c r="C5" i="240"/>
  <c r="E5" i="240"/>
  <c r="I5" i="240"/>
  <c r="E4" i="240"/>
  <c r="I4" i="240"/>
  <c r="J4" i="240"/>
  <c r="G4" i="240"/>
  <c r="H4" i="240"/>
  <c r="J3" i="240"/>
  <c r="E3" i="240"/>
  <c r="C3" i="240"/>
  <c r="G3" i="240"/>
  <c r="F3" i="240"/>
  <c r="I3" i="240"/>
  <c r="H3" i="240"/>
  <c r="F2" i="240"/>
  <c r="C2" i="240"/>
  <c r="J2" i="240"/>
  <c r="I2" i="240"/>
  <c r="O16" i="241"/>
  <c r="O45" i="241"/>
  <c r="O15" i="241"/>
  <c r="O44" i="241"/>
  <c r="O42" i="241"/>
  <c r="O23" i="241"/>
  <c r="O17" i="241"/>
  <c r="J35" i="239" l="1"/>
  <c r="J42" i="239"/>
  <c r="J12" i="239"/>
  <c r="L44" i="239"/>
  <c r="J6" i="239"/>
  <c r="J18" i="239"/>
  <c r="J29" i="239"/>
  <c r="J10" i="239"/>
  <c r="J30" i="239"/>
  <c r="L46" i="240"/>
  <c r="J5" i="239"/>
  <c r="J4" i="239"/>
  <c r="J52" i="239"/>
  <c r="L52" i="239"/>
  <c r="J51" i="239"/>
  <c r="L50" i="239"/>
  <c r="J50" i="239"/>
  <c r="J49" i="239"/>
  <c r="J47" i="239"/>
  <c r="J45" i="239"/>
  <c r="J44" i="239"/>
  <c r="J43" i="239"/>
  <c r="K42" i="239"/>
  <c r="L40" i="239"/>
  <c r="J40" i="239"/>
  <c r="J39" i="239"/>
  <c r="L38" i="240"/>
  <c r="J38" i="239"/>
  <c r="L38" i="239"/>
  <c r="J36" i="239"/>
  <c r="L36" i="239"/>
  <c r="J34" i="239"/>
  <c r="J32" i="239"/>
  <c r="E31" i="239"/>
  <c r="D31" i="239"/>
  <c r="K31" i="239"/>
  <c r="L31" i="239"/>
  <c r="F31" i="239"/>
  <c r="G31" i="239"/>
  <c r="M31" i="239"/>
  <c r="H31" i="239"/>
  <c r="L30" i="239"/>
  <c r="F30" i="239"/>
  <c r="D30" i="239"/>
  <c r="E30" i="239"/>
  <c r="K30" i="239"/>
  <c r="J30" i="240"/>
  <c r="H30" i="239"/>
  <c r="G30" i="239"/>
  <c r="M30" i="239"/>
  <c r="L30" i="240"/>
  <c r="G29" i="239"/>
  <c r="E29" i="239"/>
  <c r="D29" i="239"/>
  <c r="K29" i="239"/>
  <c r="J29" i="240"/>
  <c r="H29" i="239"/>
  <c r="F29" i="239"/>
  <c r="E28" i="239"/>
  <c r="L28" i="239"/>
  <c r="G28" i="239"/>
  <c r="D28" i="239"/>
  <c r="H28" i="239"/>
  <c r="F28" i="239"/>
  <c r="K27" i="239"/>
  <c r="F27" i="239"/>
  <c r="E27" i="239"/>
  <c r="M27" i="239"/>
  <c r="D27" i="239"/>
  <c r="G27" i="239"/>
  <c r="H27" i="239"/>
  <c r="J27" i="240"/>
  <c r="F26" i="239"/>
  <c r="D26" i="239"/>
  <c r="J26" i="239"/>
  <c r="G26" i="239"/>
  <c r="H26" i="239"/>
  <c r="E26" i="239"/>
  <c r="K26" i="239"/>
  <c r="L26" i="240"/>
  <c r="M26" i="239"/>
  <c r="F25" i="239"/>
  <c r="D25" i="239"/>
  <c r="L25" i="239"/>
  <c r="G25" i="239"/>
  <c r="L25" i="240"/>
  <c r="M25" i="239"/>
  <c r="E25" i="239"/>
  <c r="J25" i="239"/>
  <c r="K25" i="239"/>
  <c r="H25" i="239"/>
  <c r="F24" i="239"/>
  <c r="E24" i="239"/>
  <c r="H24" i="239"/>
  <c r="G24" i="239"/>
  <c r="L24" i="239"/>
  <c r="D24" i="239"/>
  <c r="G23" i="239"/>
  <c r="E23" i="239"/>
  <c r="L23" i="239"/>
  <c r="K23" i="239"/>
  <c r="H23" i="239"/>
  <c r="F23" i="239"/>
  <c r="L23" i="240"/>
  <c r="D23" i="239"/>
  <c r="M23" i="239"/>
  <c r="J23" i="240"/>
  <c r="J22" i="239"/>
  <c r="L22" i="240"/>
  <c r="K22" i="239"/>
  <c r="L22" i="239"/>
  <c r="D21" i="239"/>
  <c r="E21" i="239"/>
  <c r="L21" i="239"/>
  <c r="H21" i="239"/>
  <c r="M21" i="239"/>
  <c r="G21" i="239"/>
  <c r="F21" i="239"/>
  <c r="K20" i="239"/>
  <c r="M20" i="239"/>
  <c r="F20" i="239"/>
  <c r="E20" i="239"/>
  <c r="D20" i="239"/>
  <c r="L20" i="240"/>
  <c r="G20" i="239"/>
  <c r="L20" i="239"/>
  <c r="H20" i="239"/>
  <c r="D19" i="239"/>
  <c r="E19" i="239"/>
  <c r="M19" i="239"/>
  <c r="F19" i="239"/>
  <c r="H19" i="239"/>
  <c r="G19" i="239"/>
  <c r="D18" i="239"/>
  <c r="E18" i="239"/>
  <c r="G18" i="239"/>
  <c r="J18" i="240"/>
  <c r="H18" i="239"/>
  <c r="L18" i="240"/>
  <c r="F18" i="239"/>
  <c r="F17" i="239"/>
  <c r="D17" i="239"/>
  <c r="L17" i="240"/>
  <c r="H17" i="239"/>
  <c r="J17" i="240"/>
  <c r="G17" i="239"/>
  <c r="E17" i="239"/>
  <c r="M17" i="239"/>
  <c r="D16" i="239"/>
  <c r="G16" i="239"/>
  <c r="K16" i="239"/>
  <c r="E16" i="239"/>
  <c r="J16" i="240"/>
  <c r="H16" i="239"/>
  <c r="F16" i="239"/>
  <c r="M16" i="239"/>
  <c r="D15" i="239"/>
  <c r="H15" i="239"/>
  <c r="E15" i="239"/>
  <c r="L15" i="239"/>
  <c r="J15" i="240"/>
  <c r="K15" i="239"/>
  <c r="L15" i="240"/>
  <c r="M15" i="239"/>
  <c r="F15" i="239"/>
  <c r="G15" i="239"/>
  <c r="K14" i="239"/>
  <c r="L14" i="240"/>
  <c r="F14" i="239"/>
  <c r="D14" i="239"/>
  <c r="G14" i="239"/>
  <c r="H14" i="239"/>
  <c r="E14" i="239"/>
  <c r="L14" i="239"/>
  <c r="F13" i="239"/>
  <c r="G13" i="239"/>
  <c r="L13" i="240"/>
  <c r="E13" i="239"/>
  <c r="H13" i="239"/>
  <c r="D13" i="239"/>
  <c r="J13" i="239"/>
  <c r="G12" i="239"/>
  <c r="F12" i="239"/>
  <c r="H12" i="239"/>
  <c r="M12" i="239"/>
  <c r="D12" i="239"/>
  <c r="L12" i="240"/>
  <c r="E12" i="239"/>
  <c r="K12" i="239"/>
  <c r="M11" i="239"/>
  <c r="G11" i="239"/>
  <c r="L11" i="240"/>
  <c r="D11" i="239"/>
  <c r="L11" i="239"/>
  <c r="H11" i="239"/>
  <c r="K10" i="239"/>
  <c r="D10" i="239"/>
  <c r="L10" i="240"/>
  <c r="M10" i="239"/>
  <c r="K9" i="239"/>
  <c r="M9" i="239"/>
  <c r="J9" i="240"/>
  <c r="G9" i="239"/>
  <c r="D9" i="239"/>
  <c r="F9" i="239"/>
  <c r="H9" i="239"/>
  <c r="E9" i="239"/>
  <c r="F8" i="239"/>
  <c r="D8" i="239"/>
  <c r="G8" i="239"/>
  <c r="J8" i="239"/>
  <c r="K8" i="239"/>
  <c r="H8" i="239"/>
  <c r="L8" i="240"/>
  <c r="L8" i="239"/>
  <c r="E8" i="239"/>
  <c r="H7" i="239"/>
  <c r="G7" i="239"/>
  <c r="F7" i="239"/>
  <c r="D7" i="239"/>
  <c r="J7" i="239"/>
  <c r="M7" i="239"/>
  <c r="K7" i="239"/>
  <c r="L7" i="240"/>
  <c r="E7" i="239"/>
  <c r="E6" i="239"/>
  <c r="K6" i="239"/>
  <c r="G6" i="239"/>
  <c r="M6" i="239"/>
  <c r="H6" i="239"/>
  <c r="L6" i="239"/>
  <c r="D6" i="239"/>
  <c r="F6" i="239"/>
  <c r="D5" i="239"/>
  <c r="F5" i="239"/>
  <c r="E5" i="239"/>
  <c r="M5" i="239"/>
  <c r="K5" i="239"/>
  <c r="J5" i="240"/>
  <c r="H5" i="239"/>
  <c r="G5" i="239"/>
  <c r="E4" i="239"/>
  <c r="L4" i="240"/>
  <c r="K4" i="239"/>
  <c r="D4" i="239"/>
  <c r="F4" i="239"/>
  <c r="G4" i="239"/>
  <c r="H4" i="239"/>
  <c r="M4" i="239"/>
  <c r="H3" i="239"/>
  <c r="G3" i="239"/>
  <c r="F3" i="239"/>
  <c r="L3" i="240"/>
  <c r="K3" i="239"/>
  <c r="E3" i="239"/>
  <c r="D3" i="239"/>
  <c r="M3" i="239"/>
  <c r="E2" i="239"/>
  <c r="F2" i="239"/>
  <c r="D2" i="239"/>
  <c r="L2" i="240"/>
  <c r="K2" i="239"/>
  <c r="H2" i="239"/>
  <c r="M2" i="239"/>
  <c r="G2" i="239"/>
  <c r="J24" i="239" l="1"/>
  <c r="J15" i="239"/>
  <c r="L46" i="239"/>
  <c r="L19" i="240"/>
  <c r="K28" i="239"/>
  <c r="L29" i="240"/>
  <c r="L27" i="240"/>
  <c r="L26" i="239"/>
  <c r="J21" i="239"/>
  <c r="J19" i="239"/>
  <c r="L18" i="239"/>
  <c r="J17" i="239"/>
  <c r="L17" i="239"/>
  <c r="J16" i="239"/>
  <c r="L16" i="240"/>
  <c r="J14" i="239"/>
  <c r="L13" i="239"/>
  <c r="L12" i="239"/>
  <c r="L10" i="239"/>
  <c r="L9" i="239"/>
  <c r="J9" i="239"/>
  <c r="L9" i="240"/>
  <c r="L7" i="239"/>
  <c r="N6" i="239"/>
  <c r="L5" i="240"/>
  <c r="L4" i="239"/>
  <c r="L3" i="239"/>
  <c r="L2" i="239"/>
  <c r="L19" i="239" l="1"/>
  <c r="J28" i="239"/>
  <c r="J33" i="239"/>
  <c r="J27" i="239"/>
  <c r="L27" i="239"/>
  <c r="J23" i="239"/>
  <c r="J2" i="239"/>
  <c r="E81" i="240" l="1"/>
  <c r="J31" i="239"/>
  <c r="J3" i="239"/>
  <c r="M81" i="241"/>
  <c r="I81" i="241"/>
  <c r="K81" i="240" l="1"/>
  <c r="L29" i="239"/>
  <c r="L16" i="239"/>
  <c r="L5" i="239"/>
  <c r="G81" i="241"/>
  <c r="F81" i="241"/>
  <c r="H81" i="241"/>
  <c r="D81" i="241"/>
  <c r="E81" i="241"/>
  <c r="K81" i="241"/>
  <c r="N81" i="241"/>
  <c r="J81" i="241"/>
  <c r="C81" i="241"/>
  <c r="L81" i="241" l="1"/>
  <c r="O81" i="241" s="1"/>
  <c r="E86" i="240" l="1"/>
  <c r="M86" i="241"/>
  <c r="K86" i="240" l="1"/>
  <c r="H86" i="241"/>
  <c r="C86" i="241"/>
  <c r="J86" i="241"/>
  <c r="E86" i="241"/>
  <c r="G86" i="241"/>
  <c r="K86" i="241"/>
  <c r="F86" i="241"/>
  <c r="D86" i="241"/>
  <c r="L86" i="241" l="1"/>
  <c r="I86" i="241"/>
  <c r="N86" i="241"/>
  <c r="O86" i="241" l="1"/>
  <c r="E96" i="240" l="1"/>
  <c r="M96" i="241" l="1"/>
  <c r="M103" i="241" s="1"/>
  <c r="K96" i="240" l="1"/>
  <c r="E96" i="241"/>
  <c r="I96" i="241"/>
  <c r="I103" i="241" s="1"/>
  <c r="F96" i="241"/>
  <c r="F103" i="241" s="1"/>
  <c r="G96" i="241"/>
  <c r="G103" i="241" s="1"/>
  <c r="K96" i="241"/>
  <c r="C96" i="241"/>
  <c r="D96" i="241"/>
  <c r="D103" i="241" s="1"/>
  <c r="H96" i="241"/>
  <c r="H103" i="241" s="1"/>
  <c r="J96" i="241"/>
  <c r="J103" i="241" s="1"/>
  <c r="C103" i="241" l="1"/>
  <c r="L96" i="241"/>
  <c r="L103" i="241" s="1"/>
  <c r="N96" i="241"/>
  <c r="O96" i="241" l="1"/>
  <c r="N41" i="241" l="1"/>
  <c r="N68" i="241"/>
  <c r="N53" i="241" l="1"/>
  <c r="N103" i="241" l="1"/>
  <c r="D1" i="16" l="1"/>
  <c r="D90" i="16" l="1"/>
  <c r="D92" i="16"/>
  <c r="D91" i="16"/>
  <c r="D78" i="16"/>
  <c r="D73" i="16"/>
  <c r="D68" i="16"/>
  <c r="D64" i="16"/>
  <c r="D60" i="16"/>
  <c r="D76" i="16"/>
  <c r="D72" i="16"/>
  <c r="D67" i="16"/>
  <c r="D63" i="16"/>
  <c r="D59" i="16"/>
  <c r="D75" i="16"/>
  <c r="D70" i="16"/>
  <c r="D66" i="16"/>
  <c r="D62" i="16"/>
  <c r="D74" i="16"/>
  <c r="D69" i="16"/>
  <c r="D65" i="16"/>
  <c r="D61" i="16"/>
  <c r="H90" i="16" l="1"/>
  <c r="M90" i="16" s="1"/>
  <c r="R90" i="16" l="1"/>
  <c r="G59" i="16" l="1"/>
  <c r="D58" i="16"/>
  <c r="G58" i="16" s="1"/>
  <c r="D57" i="16"/>
  <c r="G57" i="16" s="1"/>
  <c r="D56" i="16"/>
  <c r="G56" i="16" s="1"/>
  <c r="D55" i="16"/>
  <c r="G55" i="16" s="1"/>
  <c r="D54" i="16"/>
  <c r="G54" i="16" s="1"/>
  <c r="D53" i="16"/>
  <c r="D52" i="16"/>
  <c r="D51" i="16"/>
  <c r="D50" i="16"/>
  <c r="D49" i="16"/>
  <c r="D59" i="4"/>
  <c r="D76" i="4"/>
  <c r="D77" i="4"/>
  <c r="F50" i="16" l="1"/>
  <c r="G50" i="16"/>
  <c r="G51" i="16"/>
  <c r="F51" i="16"/>
  <c r="G52" i="16"/>
  <c r="F52" i="16"/>
  <c r="F49" i="16"/>
  <c r="F53" i="16"/>
  <c r="G53" i="16"/>
  <c r="J49" i="16"/>
  <c r="I49" i="16"/>
  <c r="L49" i="16"/>
  <c r="H49" i="16"/>
  <c r="K49" i="16"/>
  <c r="G49" i="16"/>
  <c r="K53" i="16"/>
  <c r="H53" i="16"/>
  <c r="L53" i="16"/>
  <c r="I53" i="16"/>
  <c r="J53" i="16"/>
  <c r="H50" i="16"/>
  <c r="L50" i="16"/>
  <c r="I50" i="16"/>
  <c r="J50" i="16"/>
  <c r="K50" i="16"/>
  <c r="J51" i="16"/>
  <c r="K51" i="16"/>
  <c r="H51" i="16"/>
  <c r="L51" i="16"/>
  <c r="I51" i="16"/>
  <c r="F61" i="16"/>
  <c r="R61" i="16" s="1"/>
  <c r="I52" i="16"/>
  <c r="J52" i="16"/>
  <c r="K52" i="16"/>
  <c r="L52" i="16"/>
  <c r="H52" i="16"/>
  <c r="M53" i="16" l="1"/>
  <c r="M51" i="16"/>
  <c r="M49" i="16"/>
  <c r="R49" i="16" s="1"/>
  <c r="M52" i="16"/>
  <c r="M50" i="16"/>
  <c r="N53" i="240" l="1"/>
  <c r="N41" i="240"/>
  <c r="M103" i="240"/>
  <c r="N103" i="240" l="1"/>
  <c r="D29" i="4" l="1"/>
  <c r="D30" i="4"/>
  <c r="D31" i="4"/>
  <c r="D32" i="4"/>
  <c r="D33" i="4"/>
  <c r="D34" i="4"/>
  <c r="D35" i="4"/>
  <c r="D36" i="4"/>
  <c r="D37" i="4"/>
  <c r="D38" i="4"/>
  <c r="D39" i="4"/>
  <c r="D40" i="4"/>
  <c r="M103" i="239" l="1"/>
  <c r="D48" i="4" l="1"/>
  <c r="D47" i="4"/>
  <c r="R41" i="16"/>
  <c r="R39" i="16"/>
  <c r="R38" i="16"/>
  <c r="G40" i="16"/>
  <c r="H40" i="16"/>
  <c r="I40" i="16"/>
  <c r="J40" i="16"/>
  <c r="K40" i="16"/>
  <c r="L40" i="16"/>
  <c r="M40" i="16"/>
  <c r="N40" i="16"/>
  <c r="O40" i="16"/>
  <c r="P40" i="16"/>
  <c r="Q40" i="16"/>
  <c r="F40" i="16"/>
  <c r="G21" i="134"/>
  <c r="G84" i="16"/>
  <c r="H84" i="16"/>
  <c r="I84" i="16"/>
  <c r="J84" i="16"/>
  <c r="K84" i="16"/>
  <c r="M84" i="16"/>
  <c r="N84" i="16"/>
  <c r="O84" i="16"/>
  <c r="P84" i="16"/>
  <c r="Q84" i="16"/>
  <c r="P47" i="16"/>
  <c r="M47" i="16"/>
  <c r="L47" i="16"/>
  <c r="I47" i="16"/>
  <c r="H47" i="16"/>
  <c r="G47" i="16"/>
  <c r="P45" i="16"/>
  <c r="O45" i="16"/>
  <c r="N45" i="16"/>
  <c r="M45" i="16"/>
  <c r="K45" i="16"/>
  <c r="J45" i="16"/>
  <c r="H45" i="16"/>
  <c r="G45" i="16"/>
  <c r="P77" i="16"/>
  <c r="Q77" i="16"/>
  <c r="D23" i="4"/>
  <c r="E13" i="4"/>
  <c r="F13" i="4"/>
  <c r="G13" i="4"/>
  <c r="H13" i="4"/>
  <c r="I13" i="4"/>
  <c r="J13" i="4"/>
  <c r="K13" i="4"/>
  <c r="M13" i="4"/>
  <c r="N13" i="4"/>
  <c r="O13" i="4"/>
  <c r="P13" i="4"/>
  <c r="Q13" i="4"/>
  <c r="T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G13" i="4"/>
  <c r="BH13" i="4"/>
  <c r="BI13" i="4"/>
  <c r="BK13" i="4"/>
  <c r="BM13" i="4"/>
  <c r="BO13" i="4"/>
  <c r="BP13" i="4"/>
  <c r="BQ13" i="4"/>
  <c r="BR13" i="4"/>
  <c r="BS13" i="4"/>
  <c r="BT13" i="4"/>
  <c r="BU13" i="4"/>
  <c r="BV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Y13" i="4"/>
  <c r="CZ13" i="4"/>
  <c r="DA13" i="4"/>
  <c r="D68" i="4"/>
  <c r="D66" i="4"/>
  <c r="D67" i="4"/>
  <c r="D65" i="4"/>
  <c r="D64" i="4"/>
  <c r="D63" i="4"/>
  <c r="D62" i="4"/>
  <c r="D61" i="4"/>
  <c r="D60" i="4"/>
  <c r="D57" i="4"/>
  <c r="D56" i="4"/>
  <c r="D55" i="4"/>
  <c r="D54" i="4"/>
  <c r="D53" i="4"/>
  <c r="D52" i="4"/>
  <c r="D51" i="4"/>
  <c r="D50" i="4"/>
  <c r="D49" i="4"/>
  <c r="D78" i="4"/>
  <c r="D71" i="4"/>
  <c r="D72" i="4"/>
  <c r="D73" i="4"/>
  <c r="D74" i="4"/>
  <c r="D70" i="4"/>
  <c r="D15" i="4"/>
  <c r="D16" i="4"/>
  <c r="D17" i="4"/>
  <c r="D18" i="4"/>
  <c r="D19" i="4"/>
  <c r="D20" i="4"/>
  <c r="D21" i="4"/>
  <c r="D22" i="4"/>
  <c r="D24" i="4"/>
  <c r="D25" i="4"/>
  <c r="D26" i="4"/>
  <c r="D27" i="4"/>
  <c r="D28" i="4"/>
  <c r="D41" i="4"/>
  <c r="D42" i="4"/>
  <c r="D43" i="4"/>
  <c r="D44" i="4"/>
  <c r="D45" i="4"/>
  <c r="D14" i="4"/>
  <c r="N40" i="239" l="1"/>
  <c r="N27" i="239"/>
  <c r="H78" i="16"/>
  <c r="BJ13" i="4"/>
  <c r="BW13" i="4"/>
  <c r="BN13" i="4"/>
  <c r="BL13" i="4"/>
  <c r="BF13" i="4"/>
  <c r="AS13" i="4"/>
  <c r="U13" i="4"/>
  <c r="S13" i="4"/>
  <c r="R13" i="4"/>
  <c r="L13" i="4"/>
  <c r="D6" i="16"/>
  <c r="H6" i="16" s="1"/>
  <c r="O54" i="240"/>
  <c r="BB8" i="136" s="1"/>
  <c r="D42" i="16"/>
  <c r="I42" i="16" s="1"/>
  <c r="R42" i="16" s="1"/>
  <c r="D30" i="16"/>
  <c r="I30" i="16" s="1"/>
  <c r="D26" i="16"/>
  <c r="P26" i="16" s="1"/>
  <c r="D32" i="16"/>
  <c r="N32" i="16" s="1"/>
  <c r="D43" i="16"/>
  <c r="F43" i="16" s="1"/>
  <c r="R43" i="16" s="1"/>
  <c r="D27" i="16"/>
  <c r="N27" i="16" s="1"/>
  <c r="D46" i="16"/>
  <c r="N46" i="16" s="1"/>
  <c r="D33" i="16"/>
  <c r="I33" i="16" s="1"/>
  <c r="D29" i="16"/>
  <c r="O29" i="16" s="1"/>
  <c r="D44" i="16"/>
  <c r="L44" i="16" s="1"/>
  <c r="R44" i="16" s="1"/>
  <c r="D28" i="16"/>
  <c r="M28" i="16" s="1"/>
  <c r="D31" i="16"/>
  <c r="P31" i="16" s="1"/>
  <c r="D24" i="16"/>
  <c r="D10" i="16"/>
  <c r="I10" i="16" s="1"/>
  <c r="D3" i="16"/>
  <c r="P3" i="16" s="1"/>
  <c r="D4" i="16"/>
  <c r="O4" i="16" s="1"/>
  <c r="D11" i="16"/>
  <c r="F11" i="16" s="1"/>
  <c r="R11" i="16" s="1"/>
  <c r="D12" i="16"/>
  <c r="F12" i="16" s="1"/>
  <c r="I58" i="16"/>
  <c r="D109" i="16"/>
  <c r="D97" i="16" s="1"/>
  <c r="D105" i="16"/>
  <c r="D108" i="16"/>
  <c r="D104" i="16"/>
  <c r="D107" i="16"/>
  <c r="D103" i="16"/>
  <c r="D106" i="16"/>
  <c r="D96" i="16" s="1"/>
  <c r="D7" i="16"/>
  <c r="F7" i="16" s="1"/>
  <c r="D15" i="16"/>
  <c r="F15" i="16" s="1"/>
  <c r="L15" i="16" s="1"/>
  <c r="R15" i="16" s="1"/>
  <c r="D80" i="16"/>
  <c r="F80" i="16" s="1"/>
  <c r="D8" i="16"/>
  <c r="P8" i="16" s="1"/>
  <c r="D16" i="16"/>
  <c r="L16" i="16" s="1"/>
  <c r="D83" i="16"/>
  <c r="F83" i="16" s="1"/>
  <c r="D5" i="16"/>
  <c r="M5" i="16" s="1"/>
  <c r="D9" i="16"/>
  <c r="G9" i="16" s="1"/>
  <c r="D13" i="16"/>
  <c r="P13" i="16" s="1"/>
  <c r="D17" i="16"/>
  <c r="N17" i="16" s="1"/>
  <c r="D36" i="16"/>
  <c r="F36" i="16" s="1"/>
  <c r="L36" i="16" s="1"/>
  <c r="D14" i="16"/>
  <c r="J14" i="16" s="1"/>
  <c r="D81" i="16"/>
  <c r="F81" i="16" s="1"/>
  <c r="D102" i="16"/>
  <c r="F69" i="16"/>
  <c r="R69" i="16" s="1"/>
  <c r="D82" i="16"/>
  <c r="F82" i="16" s="1"/>
  <c r="R40" i="16"/>
  <c r="F64" i="16"/>
  <c r="R64" i="16" s="1"/>
  <c r="D99" i="16"/>
  <c r="F57" i="16"/>
  <c r="D75" i="4"/>
  <c r="F70" i="16"/>
  <c r="L70" i="16" s="1"/>
  <c r="R70" i="16" s="1"/>
  <c r="D79" i="4"/>
  <c r="D69" i="4"/>
  <c r="D46" i="4"/>
  <c r="D100" i="16"/>
  <c r="D101" i="16"/>
  <c r="N45" i="239" l="1"/>
  <c r="N10" i="239"/>
  <c r="N3" i="239"/>
  <c r="N49" i="239"/>
  <c r="N2" i="239"/>
  <c r="N37" i="239"/>
  <c r="N28" i="239"/>
  <c r="N21" i="239"/>
  <c r="N31" i="239"/>
  <c r="N16" i="239"/>
  <c r="D47" i="16"/>
  <c r="J46" i="16"/>
  <c r="J47" i="16" s="1"/>
  <c r="O47" i="16"/>
  <c r="H96" i="16"/>
  <c r="M96" i="16" s="1"/>
  <c r="R96" i="16" s="1"/>
  <c r="O65" i="241"/>
  <c r="O74" i="241"/>
  <c r="O8" i="241"/>
  <c r="O53" i="241"/>
  <c r="O77" i="241"/>
  <c r="O97" i="241"/>
  <c r="N78" i="16"/>
  <c r="R78" i="16" s="1"/>
  <c r="O6" i="241"/>
  <c r="O90" i="241"/>
  <c r="O102" i="241"/>
  <c r="O63" i="241"/>
  <c r="O87" i="241"/>
  <c r="O9" i="241"/>
  <c r="O37" i="241"/>
  <c r="O89" i="241"/>
  <c r="O14" i="241"/>
  <c r="O18" i="241"/>
  <c r="O30" i="241"/>
  <c r="O50" i="241"/>
  <c r="O78" i="241"/>
  <c r="O82" i="241"/>
  <c r="O39" i="241"/>
  <c r="O43" i="241"/>
  <c r="O55" i="241"/>
  <c r="O71" i="241"/>
  <c r="O95" i="241"/>
  <c r="O99" i="241"/>
  <c r="O12" i="241"/>
  <c r="O56" i="241"/>
  <c r="O80" i="241"/>
  <c r="F75" i="16"/>
  <c r="F74" i="16"/>
  <c r="F66" i="16"/>
  <c r="F76" i="16"/>
  <c r="F73" i="16"/>
  <c r="F67" i="16"/>
  <c r="F63" i="16"/>
  <c r="N63" i="16" s="1"/>
  <c r="R63" i="16" s="1"/>
  <c r="F65" i="16"/>
  <c r="D13" i="4"/>
  <c r="D77" i="16"/>
  <c r="H66" i="16"/>
  <c r="L66" i="16"/>
  <c r="I66" i="16"/>
  <c r="J66" i="16"/>
  <c r="G66" i="16"/>
  <c r="K66" i="16"/>
  <c r="K65" i="16"/>
  <c r="G65" i="16"/>
  <c r="J65" i="16"/>
  <c r="I65" i="16"/>
  <c r="L65" i="16"/>
  <c r="H65" i="16"/>
  <c r="J67" i="16"/>
  <c r="G67" i="16"/>
  <c r="K67" i="16"/>
  <c r="H67" i="16"/>
  <c r="L67" i="16"/>
  <c r="I67" i="16"/>
  <c r="G76" i="16"/>
  <c r="G75" i="16"/>
  <c r="D71" i="16"/>
  <c r="R80" i="16"/>
  <c r="D84" i="16"/>
  <c r="F27" i="16"/>
  <c r="L27" i="16"/>
  <c r="P27" i="16"/>
  <c r="J27" i="16"/>
  <c r="I27" i="16"/>
  <c r="H27" i="16"/>
  <c r="K27" i="16"/>
  <c r="O27" i="16"/>
  <c r="M27" i="16"/>
  <c r="G27" i="16"/>
  <c r="G4" i="16"/>
  <c r="P4" i="16"/>
  <c r="O7" i="16"/>
  <c r="H3" i="16"/>
  <c r="F4" i="16"/>
  <c r="M4" i="16"/>
  <c r="G33" i="16"/>
  <c r="L4" i="16"/>
  <c r="K4" i="16"/>
  <c r="N4" i="16"/>
  <c r="H4" i="16"/>
  <c r="I4" i="16"/>
  <c r="L33" i="16"/>
  <c r="N9" i="16"/>
  <c r="J5" i="16"/>
  <c r="G31" i="16"/>
  <c r="G3" i="16"/>
  <c r="P9" i="16"/>
  <c r="P30" i="16"/>
  <c r="N33" i="16"/>
  <c r="N10" i="16"/>
  <c r="J4" i="16"/>
  <c r="K74" i="16"/>
  <c r="I8" i="16"/>
  <c r="J3" i="16"/>
  <c r="F33" i="16"/>
  <c r="M3" i="16"/>
  <c r="H16" i="16"/>
  <c r="P16" i="16"/>
  <c r="K7" i="16"/>
  <c r="K3" i="16"/>
  <c r="O3" i="16"/>
  <c r="I3" i="16"/>
  <c r="I76" i="16"/>
  <c r="F8" i="16"/>
  <c r="F3" i="16"/>
  <c r="K76" i="16"/>
  <c r="I29" i="16"/>
  <c r="G10" i="16"/>
  <c r="K10" i="16"/>
  <c r="J6" i="16"/>
  <c r="N3" i="16"/>
  <c r="P10" i="16"/>
  <c r="L3" i="16"/>
  <c r="O10" i="16"/>
  <c r="H8" i="16"/>
  <c r="N7" i="16"/>
  <c r="K30" i="16"/>
  <c r="M7" i="16"/>
  <c r="M14" i="16"/>
  <c r="M6" i="16"/>
  <c r="P7" i="16"/>
  <c r="L7" i="16"/>
  <c r="M29" i="16"/>
  <c r="H12" i="16"/>
  <c r="F45" i="16"/>
  <c r="N31" i="16"/>
  <c r="K16" i="16"/>
  <c r="G7" i="16"/>
  <c r="N28" i="16"/>
  <c r="M30" i="16"/>
  <c r="H7" i="16"/>
  <c r="I6" i="16"/>
  <c r="K8" i="16"/>
  <c r="L12" i="16"/>
  <c r="F28" i="16"/>
  <c r="O9" i="16"/>
  <c r="L28" i="16"/>
  <c r="K13" i="16"/>
  <c r="O58" i="16"/>
  <c r="H5" i="16"/>
  <c r="N5" i="16"/>
  <c r="P5" i="16"/>
  <c r="J12" i="16"/>
  <c r="L45" i="16"/>
  <c r="I13" i="16"/>
  <c r="K9" i="16"/>
  <c r="F30" i="16"/>
  <c r="J29" i="16"/>
  <c r="K6" i="16"/>
  <c r="N12" i="16"/>
  <c r="M8" i="16"/>
  <c r="O28" i="16"/>
  <c r="N8" i="16"/>
  <c r="I12" i="16"/>
  <c r="I45" i="16"/>
  <c r="I9" i="16"/>
  <c r="K28" i="16"/>
  <c r="G6" i="16"/>
  <c r="I5" i="16"/>
  <c r="O5" i="16"/>
  <c r="K5" i="16"/>
  <c r="G12" i="16"/>
  <c r="O8" i="16"/>
  <c r="G5" i="16"/>
  <c r="K12" i="16"/>
  <c r="H28" i="16"/>
  <c r="I28" i="16"/>
  <c r="N6" i="16"/>
  <c r="N30" i="16"/>
  <c r="F6" i="16"/>
  <c r="F5" i="16"/>
  <c r="L6" i="16"/>
  <c r="M12" i="16"/>
  <c r="L8" i="16"/>
  <c r="J8" i="16"/>
  <c r="G8" i="16"/>
  <c r="J28" i="16"/>
  <c r="L5" i="16"/>
  <c r="G28" i="16"/>
  <c r="K29" i="16"/>
  <c r="L30" i="16"/>
  <c r="P28" i="16"/>
  <c r="I14" i="16"/>
  <c r="J7" i="16"/>
  <c r="H30" i="16"/>
  <c r="P32" i="16"/>
  <c r="L76" i="16"/>
  <c r="F58" i="16"/>
  <c r="J76" i="16"/>
  <c r="I17" i="16"/>
  <c r="H13" i="16"/>
  <c r="H76" i="16"/>
  <c r="D25" i="16"/>
  <c r="P58" i="16"/>
  <c r="J58" i="16"/>
  <c r="F26" i="16"/>
  <c r="M58" i="16"/>
  <c r="K32" i="16"/>
  <c r="I32" i="16"/>
  <c r="N58" i="16"/>
  <c r="J32" i="16"/>
  <c r="N26" i="16"/>
  <c r="O14" i="16"/>
  <c r="K17" i="16"/>
  <c r="H32" i="16"/>
  <c r="K58" i="16"/>
  <c r="L58" i="16"/>
  <c r="H58" i="16"/>
  <c r="D2" i="16"/>
  <c r="P57" i="16"/>
  <c r="M31" i="16"/>
  <c r="F31" i="16"/>
  <c r="G13" i="16"/>
  <c r="F14" i="16"/>
  <c r="K47" i="16"/>
  <c r="K31" i="16"/>
  <c r="O16" i="16"/>
  <c r="F9" i="16"/>
  <c r="N57" i="16"/>
  <c r="K57" i="16"/>
  <c r="F13" i="16"/>
  <c r="L32" i="16"/>
  <c r="J13" i="16"/>
  <c r="H14" i="16"/>
  <c r="H33" i="16"/>
  <c r="J10" i="16"/>
  <c r="G14" i="16"/>
  <c r="M33" i="16"/>
  <c r="N47" i="16"/>
  <c r="M32" i="16"/>
  <c r="N14" i="16"/>
  <c r="M10" i="16"/>
  <c r="H10" i="16"/>
  <c r="O31" i="16"/>
  <c r="G32" i="16"/>
  <c r="O32" i="16"/>
  <c r="O13" i="16"/>
  <c r="O57" i="16"/>
  <c r="J57" i="16"/>
  <c r="I57" i="16"/>
  <c r="K14" i="16"/>
  <c r="P14" i="16"/>
  <c r="G16" i="16"/>
  <c r="M16" i="16"/>
  <c r="M9" i="16"/>
  <c r="J16" i="16"/>
  <c r="F16" i="16"/>
  <c r="I31" i="16"/>
  <c r="I16" i="16"/>
  <c r="L31" i="16"/>
  <c r="N16" i="16"/>
  <c r="H31" i="16"/>
  <c r="D45" i="16"/>
  <c r="J31" i="16"/>
  <c r="M13" i="16"/>
  <c r="M57" i="16"/>
  <c r="H9" i="16"/>
  <c r="N13" i="16"/>
  <c r="F32" i="16"/>
  <c r="O30" i="16"/>
  <c r="P6" i="16"/>
  <c r="N29" i="16"/>
  <c r="K33" i="16"/>
  <c r="P29" i="16"/>
  <c r="O6" i="16"/>
  <c r="L13" i="16"/>
  <c r="G30" i="16"/>
  <c r="F46" i="16"/>
  <c r="F47" i="16" s="1"/>
  <c r="L14" i="16"/>
  <c r="L10" i="16"/>
  <c r="J30" i="16"/>
  <c r="F10" i="16"/>
  <c r="I7" i="16"/>
  <c r="D95" i="16"/>
  <c r="N95" i="16" s="1"/>
  <c r="F24" i="16"/>
  <c r="L24" i="16" s="1"/>
  <c r="R36" i="16"/>
  <c r="R82" i="16"/>
  <c r="D37" i="16"/>
  <c r="J26" i="16"/>
  <c r="K26" i="16"/>
  <c r="H17" i="16"/>
  <c r="M17" i="16"/>
  <c r="F17" i="16"/>
  <c r="I26" i="16"/>
  <c r="J17" i="16"/>
  <c r="G17" i="16"/>
  <c r="O17" i="16"/>
  <c r="M26" i="16"/>
  <c r="P33" i="16"/>
  <c r="J33" i="16"/>
  <c r="O33" i="16"/>
  <c r="J9" i="16"/>
  <c r="L9" i="16"/>
  <c r="O26" i="16"/>
  <c r="P17" i="16"/>
  <c r="L17" i="16"/>
  <c r="H26" i="16"/>
  <c r="H29" i="16"/>
  <c r="L29" i="16"/>
  <c r="G29" i="16"/>
  <c r="F29" i="16"/>
  <c r="I75" i="16"/>
  <c r="K75" i="16"/>
  <c r="H75" i="16"/>
  <c r="L74" i="16"/>
  <c r="J74" i="16"/>
  <c r="G74" i="16"/>
  <c r="I74" i="16"/>
  <c r="H74" i="16"/>
  <c r="L75" i="16"/>
  <c r="J75" i="16"/>
  <c r="H57" i="16"/>
  <c r="L57" i="16"/>
  <c r="D94" i="16"/>
  <c r="J56" i="16"/>
  <c r="L56" i="16"/>
  <c r="K56" i="16"/>
  <c r="I56" i="16"/>
  <c r="M56" i="16"/>
  <c r="H56" i="16"/>
  <c r="F56" i="16"/>
  <c r="O56" i="16"/>
  <c r="N56" i="16"/>
  <c r="P56" i="16"/>
  <c r="R81" i="16"/>
  <c r="F72" i="16"/>
  <c r="R72" i="16" s="1"/>
  <c r="P59" i="16"/>
  <c r="K59" i="16"/>
  <c r="I59" i="16"/>
  <c r="L59" i="16"/>
  <c r="M59" i="16"/>
  <c r="H59" i="16"/>
  <c r="N59" i="16"/>
  <c r="F59" i="16"/>
  <c r="O59" i="16"/>
  <c r="J59" i="16"/>
  <c r="H73" i="16"/>
  <c r="I73" i="16"/>
  <c r="K73" i="16"/>
  <c r="J73" i="16"/>
  <c r="L73" i="16"/>
  <c r="G73" i="16"/>
  <c r="F91" i="16"/>
  <c r="Q92" i="16"/>
  <c r="L92" i="16" s="1"/>
  <c r="R92" i="16" s="1"/>
  <c r="P55" i="16"/>
  <c r="K55" i="16"/>
  <c r="M55" i="16"/>
  <c r="L55" i="16"/>
  <c r="I55" i="16"/>
  <c r="H55" i="16"/>
  <c r="N55" i="16"/>
  <c r="F55" i="16"/>
  <c r="O55" i="16"/>
  <c r="J55" i="16"/>
  <c r="N54" i="16"/>
  <c r="P54" i="16"/>
  <c r="M54" i="16"/>
  <c r="I54" i="16"/>
  <c r="K54" i="16"/>
  <c r="L54" i="16"/>
  <c r="F54" i="16"/>
  <c r="J54" i="16"/>
  <c r="O54" i="16"/>
  <c r="H54" i="16"/>
  <c r="H68" i="16"/>
  <c r="R68" i="16" s="1"/>
  <c r="I62" i="16"/>
  <c r="H62" i="16"/>
  <c r="F62" i="16"/>
  <c r="N62" i="16"/>
  <c r="P62" i="16"/>
  <c r="K62" i="16"/>
  <c r="J62" i="16"/>
  <c r="G62" i="16"/>
  <c r="L62" i="16"/>
  <c r="M62" i="16"/>
  <c r="O62" i="16"/>
  <c r="R83" i="16"/>
  <c r="N50" i="239" l="1"/>
  <c r="N13" i="239"/>
  <c r="N52" i="239"/>
  <c r="N22" i="239"/>
  <c r="N12" i="239"/>
  <c r="N9" i="239"/>
  <c r="N7" i="239"/>
  <c r="N35" i="239"/>
  <c r="N18" i="239"/>
  <c r="N17" i="239"/>
  <c r="N20" i="239"/>
  <c r="N41" i="239"/>
  <c r="N15" i="239"/>
  <c r="N38" i="239"/>
  <c r="N44" i="239"/>
  <c r="N42" i="239"/>
  <c r="N26" i="239"/>
  <c r="N34" i="239"/>
  <c r="N5" i="239"/>
  <c r="N25" i="239"/>
  <c r="N29" i="239"/>
  <c r="O88" i="241"/>
  <c r="O91" i="241"/>
  <c r="O67" i="241"/>
  <c r="O27" i="241"/>
  <c r="O100" i="241"/>
  <c r="O66" i="241"/>
  <c r="O25" i="241"/>
  <c r="O92" i="241"/>
  <c r="O76" i="241"/>
  <c r="O28" i="241"/>
  <c r="O3" i="241"/>
  <c r="O38" i="241"/>
  <c r="O26" i="241"/>
  <c r="O70" i="241"/>
  <c r="O7" i="241"/>
  <c r="O20" i="241"/>
  <c r="O93" i="241"/>
  <c r="O73" i="241"/>
  <c r="O64" i="241"/>
  <c r="O35" i="241"/>
  <c r="O94" i="241"/>
  <c r="O58" i="241"/>
  <c r="O46" i="241"/>
  <c r="O85" i="241"/>
  <c r="O69" i="241"/>
  <c r="O72" i="241"/>
  <c r="O4" i="241"/>
  <c r="O98" i="241"/>
  <c r="O36" i="241"/>
  <c r="O83" i="241"/>
  <c r="O75" i="241"/>
  <c r="O11" i="241"/>
  <c r="O61" i="241"/>
  <c r="O19" i="241"/>
  <c r="O41" i="241"/>
  <c r="O52" i="241"/>
  <c r="O48" i="241"/>
  <c r="O32" i="241"/>
  <c r="O79" i="241"/>
  <c r="O51" i="241"/>
  <c r="O62" i="241"/>
  <c r="O101" i="241"/>
  <c r="O5" i="241"/>
  <c r="O84" i="241"/>
  <c r="O40" i="241"/>
  <c r="O54" i="241"/>
  <c r="O60" i="241"/>
  <c r="O68" i="241"/>
  <c r="O49" i="241"/>
  <c r="O59" i="241"/>
  <c r="O31" i="241"/>
  <c r="O13" i="241"/>
  <c r="O22" i="241"/>
  <c r="O10" i="241"/>
  <c r="O57" i="241"/>
  <c r="O33" i="241"/>
  <c r="O21" i="241"/>
  <c r="O24" i="241"/>
  <c r="O47" i="241"/>
  <c r="O29" i="241"/>
  <c r="O34" i="241"/>
  <c r="M75" i="16"/>
  <c r="R75" i="16" s="1"/>
  <c r="M65" i="16"/>
  <c r="R65" i="16" s="1"/>
  <c r="M76" i="16"/>
  <c r="R76" i="16" s="1"/>
  <c r="M74" i="16"/>
  <c r="R74" i="16" s="1"/>
  <c r="M67" i="16"/>
  <c r="R67" i="16" s="1"/>
  <c r="M66" i="16"/>
  <c r="R66" i="16" s="1"/>
  <c r="M73" i="16"/>
  <c r="D79" i="16"/>
  <c r="D48" i="16"/>
  <c r="H94" i="16"/>
  <c r="G94" i="16"/>
  <c r="L94" i="16"/>
  <c r="F94" i="16"/>
  <c r="K94" i="16"/>
  <c r="J94" i="16"/>
  <c r="I94" i="16"/>
  <c r="R52" i="16"/>
  <c r="R51" i="16"/>
  <c r="R53" i="16"/>
  <c r="F84" i="16"/>
  <c r="Q27" i="16"/>
  <c r="R27" i="16" s="1"/>
  <c r="Q4" i="16"/>
  <c r="R4" i="16" s="1"/>
  <c r="Q3" i="16"/>
  <c r="R3" i="16" s="1"/>
  <c r="Q8" i="16"/>
  <c r="R8" i="16" s="1"/>
  <c r="Q58" i="16"/>
  <c r="R58" i="16" s="1"/>
  <c r="Q7" i="16"/>
  <c r="R7" i="16" s="1"/>
  <c r="O12" i="16"/>
  <c r="R12" i="16" s="1"/>
  <c r="P25" i="16"/>
  <c r="Q9" i="16"/>
  <c r="R9" i="16" s="1"/>
  <c r="N25" i="16"/>
  <c r="Q45" i="16"/>
  <c r="R45" i="16" s="1"/>
  <c r="Q16" i="16"/>
  <c r="R16" i="16" s="1"/>
  <c r="Q30" i="16"/>
  <c r="R30" i="16" s="1"/>
  <c r="M25" i="16"/>
  <c r="Q5" i="16"/>
  <c r="R5" i="16" s="1"/>
  <c r="Q28" i="16"/>
  <c r="R28" i="16" s="1"/>
  <c r="I25" i="16"/>
  <c r="J37" i="16"/>
  <c r="J25" i="16"/>
  <c r="N37" i="16"/>
  <c r="O95" i="16"/>
  <c r="J95" i="16"/>
  <c r="M95" i="16"/>
  <c r="L37" i="16"/>
  <c r="L95" i="16"/>
  <c r="H95" i="16"/>
  <c r="F95" i="16"/>
  <c r="M37" i="16"/>
  <c r="Q29" i="16"/>
  <c r="R29" i="16" s="1"/>
  <c r="Q26" i="16"/>
  <c r="R26" i="16" s="1"/>
  <c r="Q17" i="16"/>
  <c r="R17" i="16" s="1"/>
  <c r="Q32" i="16"/>
  <c r="R32" i="16" s="1"/>
  <c r="K25" i="16"/>
  <c r="Q10" i="16"/>
  <c r="R10" i="16" s="1"/>
  <c r="F37" i="16"/>
  <c r="Q31" i="16"/>
  <c r="R31" i="16" s="1"/>
  <c r="H37" i="16"/>
  <c r="P37" i="16"/>
  <c r="G25" i="16"/>
  <c r="O37" i="16"/>
  <c r="Q47" i="16"/>
  <c r="R47" i="16" s="1"/>
  <c r="K77" i="16"/>
  <c r="Q13" i="16"/>
  <c r="R13" i="16" s="1"/>
  <c r="Q14" i="16"/>
  <c r="R14" i="16" s="1"/>
  <c r="G37" i="16"/>
  <c r="Q33" i="16"/>
  <c r="R33" i="16" s="1"/>
  <c r="H25" i="16"/>
  <c r="K95" i="16"/>
  <c r="I95" i="16"/>
  <c r="R46" i="16"/>
  <c r="Q6" i="16"/>
  <c r="R6" i="16" s="1"/>
  <c r="G95" i="16"/>
  <c r="P95" i="16"/>
  <c r="L77" i="16"/>
  <c r="K37" i="16"/>
  <c r="I37" i="16"/>
  <c r="L25" i="16"/>
  <c r="R24" i="16"/>
  <c r="F25" i="16"/>
  <c r="L84" i="16"/>
  <c r="I77" i="16"/>
  <c r="Q57" i="16"/>
  <c r="R57" i="16" s="1"/>
  <c r="G77" i="16"/>
  <c r="H77" i="16"/>
  <c r="J77" i="16"/>
  <c r="N77" i="16"/>
  <c r="L91" i="16"/>
  <c r="R91" i="16" s="1"/>
  <c r="Q56" i="16"/>
  <c r="R56" i="16" s="1"/>
  <c r="Q62" i="16"/>
  <c r="R62" i="16" s="1"/>
  <c r="Q55" i="16"/>
  <c r="R55" i="16" s="1"/>
  <c r="Q59" i="16"/>
  <c r="R59" i="16" s="1"/>
  <c r="Q54" i="16"/>
  <c r="R54" i="16" s="1"/>
  <c r="I71" i="16"/>
  <c r="F77" i="16"/>
  <c r="H71" i="16"/>
  <c r="L71" i="16"/>
  <c r="N71" i="16"/>
  <c r="P71" i="16"/>
  <c r="P79" i="16" s="1"/>
  <c r="F71" i="16"/>
  <c r="J71" i="16"/>
  <c r="G71" i="16"/>
  <c r="K71" i="16"/>
  <c r="N33" i="239" l="1"/>
  <c r="N23" i="239"/>
  <c r="N11" i="239"/>
  <c r="N47" i="239"/>
  <c r="N19" i="239"/>
  <c r="N39" i="239"/>
  <c r="N8" i="239"/>
  <c r="N48" i="239"/>
  <c r="N43" i="239"/>
  <c r="N4" i="239"/>
  <c r="N14" i="239"/>
  <c r="N36" i="239"/>
  <c r="N30" i="239"/>
  <c r="M77" i="16"/>
  <c r="O77" i="16" s="1"/>
  <c r="R73" i="16"/>
  <c r="K103" i="241"/>
  <c r="E103" i="241"/>
  <c r="O2" i="241"/>
  <c r="O103" i="241" s="1"/>
  <c r="CZ9" i="136" s="1"/>
  <c r="J48" i="16"/>
  <c r="J2" i="16" s="1"/>
  <c r="F79" i="16"/>
  <c r="H48" i="16"/>
  <c r="G79" i="16"/>
  <c r="I79" i="16"/>
  <c r="L79" i="16"/>
  <c r="K79" i="16"/>
  <c r="N79" i="16"/>
  <c r="J79" i="16"/>
  <c r="H79" i="16"/>
  <c r="L48" i="16"/>
  <c r="L2" i="16" s="1"/>
  <c r="F48" i="16"/>
  <c r="F2" i="16" s="1"/>
  <c r="I48" i="16"/>
  <c r="G48" i="16"/>
  <c r="P48" i="16"/>
  <c r="P2" i="16" s="1"/>
  <c r="K48" i="16"/>
  <c r="M48" i="16"/>
  <c r="N48" i="16"/>
  <c r="N2" i="16" s="1"/>
  <c r="F103" i="240"/>
  <c r="H103" i="240"/>
  <c r="O34" i="240"/>
  <c r="AH8" i="136" s="1"/>
  <c r="O70" i="240"/>
  <c r="BR8" i="136" s="1"/>
  <c r="O17" i="240"/>
  <c r="Q8" i="136" s="1"/>
  <c r="O3" i="240"/>
  <c r="C8" i="136" s="1"/>
  <c r="O35" i="240"/>
  <c r="AI8" i="136" s="1"/>
  <c r="O43" i="240"/>
  <c r="AQ8" i="136" s="1"/>
  <c r="O88" i="240"/>
  <c r="CJ8" i="136" s="1"/>
  <c r="O13" i="240"/>
  <c r="M8" i="136" s="1"/>
  <c r="O41" i="240"/>
  <c r="AO8" i="136" s="1"/>
  <c r="O65" i="240"/>
  <c r="BM8" i="136" s="1"/>
  <c r="O73" i="240"/>
  <c r="BU8" i="136" s="1"/>
  <c r="O30" i="240"/>
  <c r="AD8" i="136" s="1"/>
  <c r="O85" i="240"/>
  <c r="CG8" i="136" s="1"/>
  <c r="O55" i="240"/>
  <c r="BC8" i="136" s="1"/>
  <c r="O63" i="240"/>
  <c r="BK8" i="136" s="1"/>
  <c r="G103" i="240"/>
  <c r="O57" i="240"/>
  <c r="BE8" i="136" s="1"/>
  <c r="O51" i="240"/>
  <c r="AY8" i="136" s="1"/>
  <c r="O99" i="240"/>
  <c r="CU8" i="136" s="1"/>
  <c r="O38" i="240"/>
  <c r="AL8" i="136" s="1"/>
  <c r="J103" i="240"/>
  <c r="O78" i="240"/>
  <c r="BZ8" i="136" s="1"/>
  <c r="O81" i="240"/>
  <c r="CC8" i="136" s="1"/>
  <c r="O89" i="240"/>
  <c r="CK8" i="136" s="1"/>
  <c r="O22" i="240"/>
  <c r="V8" i="136" s="1"/>
  <c r="O82" i="240"/>
  <c r="CD8" i="136" s="1"/>
  <c r="O61" i="240"/>
  <c r="BI8" i="136" s="1"/>
  <c r="O93" i="240"/>
  <c r="CO8" i="136" s="1"/>
  <c r="O4" i="240"/>
  <c r="D8" i="136" s="1"/>
  <c r="O83" i="240"/>
  <c r="CE8" i="136" s="1"/>
  <c r="O40" i="240"/>
  <c r="AN8" i="136" s="1"/>
  <c r="D103" i="240"/>
  <c r="O42" i="240"/>
  <c r="AP8" i="136" s="1"/>
  <c r="O84" i="240"/>
  <c r="CF8" i="136" s="1"/>
  <c r="O100" i="240"/>
  <c r="CV8" i="136" s="1"/>
  <c r="O25" i="240"/>
  <c r="Y8" i="136" s="1"/>
  <c r="O67" i="240"/>
  <c r="BO8" i="136" s="1"/>
  <c r="O87" i="240"/>
  <c r="CI8" i="136" s="1"/>
  <c r="C103" i="240"/>
  <c r="O18" i="240"/>
  <c r="R8" i="136" s="1"/>
  <c r="O36" i="240"/>
  <c r="AJ8" i="136" s="1"/>
  <c r="O24" i="240"/>
  <c r="X8" i="136" s="1"/>
  <c r="O96" i="240"/>
  <c r="CR8" i="136" s="1"/>
  <c r="O29" i="240"/>
  <c r="AC8" i="136" s="1"/>
  <c r="O7" i="240"/>
  <c r="G8" i="136" s="1"/>
  <c r="I103" i="240"/>
  <c r="O50" i="240"/>
  <c r="AX8" i="136" s="1"/>
  <c r="O62" i="240"/>
  <c r="BJ8" i="136" s="1"/>
  <c r="O6" i="240"/>
  <c r="F8" i="136" s="1"/>
  <c r="O64" i="240"/>
  <c r="BL8" i="136" s="1"/>
  <c r="O72" i="240"/>
  <c r="BT8" i="136" s="1"/>
  <c r="O21" i="240"/>
  <c r="U8" i="136" s="1"/>
  <c r="O47" i="240"/>
  <c r="AU8" i="136" s="1"/>
  <c r="O12" i="240"/>
  <c r="L8" i="136" s="1"/>
  <c r="O28" i="240"/>
  <c r="AB8" i="136" s="1"/>
  <c r="O92" i="240"/>
  <c r="CN8" i="136" s="1"/>
  <c r="O27" i="240"/>
  <c r="AA8" i="136" s="1"/>
  <c r="O14" i="240"/>
  <c r="N8" i="136" s="1"/>
  <c r="O5" i="240"/>
  <c r="E8" i="136" s="1"/>
  <c r="O45" i="240"/>
  <c r="AS8" i="136" s="1"/>
  <c r="E103" i="240"/>
  <c r="O76" i="240"/>
  <c r="BX8" i="136" s="1"/>
  <c r="O66" i="240"/>
  <c r="BN8" i="136" s="1"/>
  <c r="O74" i="240"/>
  <c r="BV8" i="136" s="1"/>
  <c r="O56" i="240"/>
  <c r="BD8" i="136" s="1"/>
  <c r="O39" i="240"/>
  <c r="AM8" i="136" s="1"/>
  <c r="O71" i="240"/>
  <c r="BS8" i="136" s="1"/>
  <c r="O79" i="240"/>
  <c r="CA8" i="136" s="1"/>
  <c r="O94" i="240"/>
  <c r="CP8" i="136" s="1"/>
  <c r="O11" i="240"/>
  <c r="K8" i="136" s="1"/>
  <c r="O59" i="240"/>
  <c r="BG8" i="136" s="1"/>
  <c r="O48" i="240"/>
  <c r="AV8" i="136" s="1"/>
  <c r="O101" i="240"/>
  <c r="CW8" i="136" s="1"/>
  <c r="O95" i="240"/>
  <c r="CQ8" i="136" s="1"/>
  <c r="O49" i="240"/>
  <c r="AW8" i="136" s="1"/>
  <c r="O8" i="240"/>
  <c r="H8" i="136" s="1"/>
  <c r="O69" i="240"/>
  <c r="BQ8" i="136" s="1"/>
  <c r="O77" i="240"/>
  <c r="BY8" i="136" s="1"/>
  <c r="O86" i="240"/>
  <c r="CH8" i="136" s="1"/>
  <c r="O97" i="240"/>
  <c r="CS8" i="136" s="1"/>
  <c r="O91" i="240"/>
  <c r="CM8" i="136" s="1"/>
  <c r="O58" i="240"/>
  <c r="BF8" i="136" s="1"/>
  <c r="O15" i="240"/>
  <c r="O8" i="136" s="1"/>
  <c r="O31" i="240"/>
  <c r="AE8" i="136" s="1"/>
  <c r="O9" i="240"/>
  <c r="I8" i="136" s="1"/>
  <c r="O75" i="240"/>
  <c r="BW8" i="136" s="1"/>
  <c r="O46" i="240"/>
  <c r="AT8" i="136" s="1"/>
  <c r="O16" i="240"/>
  <c r="P8" i="136" s="1"/>
  <c r="O10" i="240"/>
  <c r="J8" i="136" s="1"/>
  <c r="O26" i="240"/>
  <c r="Z8" i="136" s="1"/>
  <c r="O52" i="240"/>
  <c r="AZ8" i="136" s="1"/>
  <c r="O60" i="240"/>
  <c r="BH8" i="136" s="1"/>
  <c r="O68" i="240"/>
  <c r="BP8" i="136" s="1"/>
  <c r="O19" i="240"/>
  <c r="S8" i="136" s="1"/>
  <c r="O98" i="240"/>
  <c r="CT8" i="136" s="1"/>
  <c r="O32" i="240"/>
  <c r="AF8" i="136" s="1"/>
  <c r="O53" i="240"/>
  <c r="BA8" i="136" s="1"/>
  <c r="K103" i="240"/>
  <c r="O102" i="240"/>
  <c r="CX8" i="136" s="1"/>
  <c r="O20" i="240"/>
  <c r="T8" i="136" s="1"/>
  <c r="O44" i="240"/>
  <c r="AR8" i="136" s="1"/>
  <c r="O33" i="240"/>
  <c r="AG8" i="136" s="1"/>
  <c r="O90" i="240"/>
  <c r="CL8" i="136" s="1"/>
  <c r="O80" i="240"/>
  <c r="CB8" i="136" s="1"/>
  <c r="O37" i="240"/>
  <c r="AK8" i="136" s="1"/>
  <c r="O23" i="240"/>
  <c r="W8" i="136" s="1"/>
  <c r="M94" i="16"/>
  <c r="R94" i="16" s="1"/>
  <c r="M71" i="16"/>
  <c r="R84" i="16"/>
  <c r="O25" i="16"/>
  <c r="O48" i="16" s="1"/>
  <c r="Q37" i="16"/>
  <c r="R37" i="16" s="1"/>
  <c r="Q95" i="16"/>
  <c r="R95" i="16" s="1"/>
  <c r="O71" i="16"/>
  <c r="R50" i="16"/>
  <c r="N24" i="239" l="1"/>
  <c r="N32" i="239"/>
  <c r="N46" i="239"/>
  <c r="N51" i="239"/>
  <c r="M79" i="16"/>
  <c r="N97" i="16"/>
  <c r="N93" i="16" s="1"/>
  <c r="J97" i="16"/>
  <c r="J93" i="16" s="1"/>
  <c r="P97" i="16"/>
  <c r="P93" i="16" s="1"/>
  <c r="O54" i="239"/>
  <c r="BB7" i="136" s="1"/>
  <c r="BB9" i="136" s="1"/>
  <c r="O2" i="16"/>
  <c r="O97" i="16" s="1"/>
  <c r="M2" i="16"/>
  <c r="K2" i="16"/>
  <c r="G2" i="16"/>
  <c r="H2" i="16"/>
  <c r="I2" i="16"/>
  <c r="O79" i="16"/>
  <c r="D103" i="239"/>
  <c r="G103" i="239"/>
  <c r="H103" i="239"/>
  <c r="J103" i="239"/>
  <c r="L103" i="240"/>
  <c r="O2" i="240"/>
  <c r="B8" i="136" s="1"/>
  <c r="F103" i="239"/>
  <c r="Q25" i="16"/>
  <c r="Q48" i="16" s="1"/>
  <c r="Q71" i="16"/>
  <c r="Q79" i="16" s="1"/>
  <c r="R77" i="16"/>
  <c r="P88" i="16" l="1"/>
  <c r="P111" i="16"/>
  <c r="J88" i="16"/>
  <c r="J111" i="16"/>
  <c r="N88" i="16"/>
  <c r="N111" i="16"/>
  <c r="I97" i="16"/>
  <c r="I93" i="16" s="1"/>
  <c r="M97" i="16"/>
  <c r="M93" i="16" s="1"/>
  <c r="H97" i="16"/>
  <c r="H93" i="16" s="1"/>
  <c r="K97" i="16"/>
  <c r="K93" i="16" s="1"/>
  <c r="G97" i="16"/>
  <c r="G93" i="16" s="1"/>
  <c r="O93" i="16"/>
  <c r="E103" i="239"/>
  <c r="K103" i="239"/>
  <c r="O103" i="240"/>
  <c r="CZ8" i="136" s="1"/>
  <c r="CY8" i="136"/>
  <c r="Q2" i="16"/>
  <c r="R79" i="16"/>
  <c r="O83" i="239"/>
  <c r="CE7" i="136" s="1"/>
  <c r="CE9" i="136" s="1"/>
  <c r="R25" i="16"/>
  <c r="R48" i="16" s="1"/>
  <c r="R71" i="16"/>
  <c r="DA8" i="136" l="1"/>
  <c r="K88" i="16"/>
  <c r="K111" i="16"/>
  <c r="H88" i="16"/>
  <c r="H111" i="16"/>
  <c r="I88" i="16"/>
  <c r="I111" i="16"/>
  <c r="O88" i="16"/>
  <c r="O111" i="16"/>
  <c r="M88" i="16"/>
  <c r="M111" i="16"/>
  <c r="G88" i="16"/>
  <c r="G111" i="16"/>
  <c r="Q97" i="16"/>
  <c r="Q93" i="16" s="1"/>
  <c r="O101" i="239"/>
  <c r="CW7" i="136" s="1"/>
  <c r="CW9" i="136" s="1"/>
  <c r="O100" i="239"/>
  <c r="CV7" i="136" s="1"/>
  <c r="CV9" i="136" s="1"/>
  <c r="O58" i="239"/>
  <c r="BF7" i="136" s="1"/>
  <c r="BF9" i="136" s="1"/>
  <c r="O62" i="239"/>
  <c r="BJ7" i="136" s="1"/>
  <c r="BJ9" i="136" s="1"/>
  <c r="O67" i="239"/>
  <c r="BO7" i="136" s="1"/>
  <c r="BO9" i="136" s="1"/>
  <c r="O97" i="239"/>
  <c r="CS7" i="136" s="1"/>
  <c r="CS9" i="136" s="1"/>
  <c r="O86" i="239"/>
  <c r="CH7" i="136" s="1"/>
  <c r="CH9" i="136" s="1"/>
  <c r="O59" i="239"/>
  <c r="BG7" i="136" s="1"/>
  <c r="BG9" i="136" s="1"/>
  <c r="O92" i="239"/>
  <c r="CN7" i="136" s="1"/>
  <c r="CN9" i="136" s="1"/>
  <c r="O70" i="239"/>
  <c r="BR7" i="136" s="1"/>
  <c r="BR9" i="136" s="1"/>
  <c r="O63" i="239"/>
  <c r="BK7" i="136" s="1"/>
  <c r="BK9" i="136" s="1"/>
  <c r="O98" i="239"/>
  <c r="CT7" i="136" s="1"/>
  <c r="CT9" i="136" s="1"/>
  <c r="O53" i="239"/>
  <c r="BA7" i="136" s="1"/>
  <c r="BA9" i="136" s="1"/>
  <c r="O78" i="239"/>
  <c r="BZ7" i="136" s="1"/>
  <c r="BZ9" i="136" s="1"/>
  <c r="O64" i="239"/>
  <c r="BL7" i="136" s="1"/>
  <c r="BL9" i="136" s="1"/>
  <c r="O76" i="239"/>
  <c r="BX7" i="136" s="1"/>
  <c r="BX9" i="136" s="1"/>
  <c r="O79" i="239"/>
  <c r="CA7" i="136" s="1"/>
  <c r="CA9" i="136" s="1"/>
  <c r="O102" i="239"/>
  <c r="CX7" i="136" s="1"/>
  <c r="CX9" i="136" s="1"/>
  <c r="O72" i="239"/>
  <c r="BT7" i="136" s="1"/>
  <c r="BT9" i="136" s="1"/>
  <c r="O99" i="239"/>
  <c r="CU7" i="136" s="1"/>
  <c r="CU9" i="136" s="1"/>
  <c r="O73" i="239"/>
  <c r="BU7" i="136" s="1"/>
  <c r="BU9" i="136" s="1"/>
  <c r="O68" i="239"/>
  <c r="BP7" i="136" s="1"/>
  <c r="BP9" i="136" s="1"/>
  <c r="O61" i="239"/>
  <c r="BI7" i="136" s="1"/>
  <c r="BI9" i="136" s="1"/>
  <c r="O89" i="239"/>
  <c r="CK7" i="136" s="1"/>
  <c r="CK9" i="136" s="1"/>
  <c r="O88" i="239"/>
  <c r="CJ7" i="136" s="1"/>
  <c r="CJ9" i="136" s="1"/>
  <c r="O57" i="239"/>
  <c r="BE7" i="136" s="1"/>
  <c r="BE9" i="136" s="1"/>
  <c r="O81" i="239"/>
  <c r="CC7" i="136" s="1"/>
  <c r="CC9" i="136" s="1"/>
  <c r="O55" i="239"/>
  <c r="BC7" i="136" s="1"/>
  <c r="BC9" i="136" s="1"/>
  <c r="O94" i="239"/>
  <c r="CP7" i="136" s="1"/>
  <c r="CP9" i="136" s="1"/>
  <c r="O75" i="239"/>
  <c r="BW7" i="136" s="1"/>
  <c r="BW9" i="136" s="1"/>
  <c r="O80" i="239"/>
  <c r="CB7" i="136" s="1"/>
  <c r="CB9" i="136" s="1"/>
  <c r="O71" i="239"/>
  <c r="BS7" i="136" s="1"/>
  <c r="BS9" i="136" s="1"/>
  <c r="O96" i="239"/>
  <c r="CR7" i="136" s="1"/>
  <c r="CR9" i="136" s="1"/>
  <c r="O93" i="239"/>
  <c r="CO7" i="136" s="1"/>
  <c r="CO9" i="136" s="1"/>
  <c r="O95" i="239"/>
  <c r="CQ7" i="136" s="1"/>
  <c r="CQ9" i="136" s="1"/>
  <c r="O90" i="239"/>
  <c r="CL7" i="136" s="1"/>
  <c r="CL9" i="136" s="1"/>
  <c r="O82" i="239"/>
  <c r="CD7" i="136" s="1"/>
  <c r="CD9" i="136" s="1"/>
  <c r="R2" i="16"/>
  <c r="Q88" i="16" l="1"/>
  <c r="Q111" i="16"/>
  <c r="O91" i="239"/>
  <c r="CM7" i="136" s="1"/>
  <c r="CM9" i="136" s="1"/>
  <c r="L103" i="239"/>
  <c r="O60" i="239"/>
  <c r="BH7" i="136" s="1"/>
  <c r="BH9" i="136" s="1"/>
  <c r="O56" i="239"/>
  <c r="BD7" i="136" s="1"/>
  <c r="BD9" i="136" s="1"/>
  <c r="O84" i="239"/>
  <c r="CF7" i="136" s="1"/>
  <c r="CF9" i="136" s="1"/>
  <c r="O77" i="239"/>
  <c r="BY7" i="136" s="1"/>
  <c r="BY9" i="136" s="1"/>
  <c r="O65" i="239"/>
  <c r="BM7" i="136" s="1"/>
  <c r="BM9" i="136" s="1"/>
  <c r="O69" i="239" l="1"/>
  <c r="BQ7" i="136" s="1"/>
  <c r="BQ9" i="136" s="1"/>
  <c r="O74" i="239"/>
  <c r="BV7" i="136" s="1"/>
  <c r="BV9" i="136" s="1"/>
  <c r="O85" i="239"/>
  <c r="CG7" i="136" s="1"/>
  <c r="CG9" i="136" s="1"/>
  <c r="O66" i="239"/>
  <c r="BN7" i="136" s="1"/>
  <c r="BN9" i="136" s="1"/>
  <c r="O87" i="239"/>
  <c r="CI7" i="136" s="1"/>
  <c r="CI9" i="136" s="1"/>
  <c r="N103" i="239" l="1"/>
  <c r="CY6" i="136"/>
  <c r="DA6" i="136" s="1"/>
  <c r="D93" i="16"/>
  <c r="I11" i="239" l="1"/>
  <c r="I49" i="239" l="1"/>
  <c r="I14" i="239"/>
  <c r="I46" i="239"/>
  <c r="I21" i="239"/>
  <c r="I27" i="239"/>
  <c r="I6" i="239"/>
  <c r="I22" i="239" l="1"/>
  <c r="I48" i="239"/>
  <c r="I15" i="239"/>
  <c r="I24" i="239"/>
  <c r="I47" i="239"/>
  <c r="I29" i="239"/>
  <c r="I37" i="239"/>
  <c r="I30" i="239"/>
  <c r="I7" i="239"/>
  <c r="I52" i="239"/>
  <c r="I16" i="239"/>
  <c r="I40" i="239"/>
  <c r="C49" i="239"/>
  <c r="O49" i="239" s="1"/>
  <c r="AW7" i="136" s="1"/>
  <c r="AW9" i="136" s="1"/>
  <c r="I34" i="239"/>
  <c r="I43" i="239"/>
  <c r="I25" i="239"/>
  <c r="I51" i="239"/>
  <c r="C12" i="239"/>
  <c r="C13" i="239"/>
  <c r="C8" i="239"/>
  <c r="C19" i="239"/>
  <c r="I44" i="239"/>
  <c r="I31" i="239"/>
  <c r="I35" i="239"/>
  <c r="I18" i="239"/>
  <c r="I50" i="239"/>
  <c r="I42" i="239"/>
  <c r="C20" i="239"/>
  <c r="I17" i="239"/>
  <c r="I32" i="239"/>
  <c r="I4" i="239"/>
  <c r="I28" i="239"/>
  <c r="I26" i="239"/>
  <c r="I33" i="239"/>
  <c r="C21" i="239"/>
  <c r="O21" i="239" s="1"/>
  <c r="U7" i="136" s="1"/>
  <c r="U9" i="136" s="1"/>
  <c r="C5" i="239"/>
  <c r="C11" i="239" l="1"/>
  <c r="O11" i="239" s="1"/>
  <c r="K7" i="136" s="1"/>
  <c r="K9" i="136" s="1"/>
  <c r="I41" i="239"/>
  <c r="C18" i="239"/>
  <c r="O18" i="239" s="1"/>
  <c r="R7" i="136" s="1"/>
  <c r="R9" i="136" s="1"/>
  <c r="C29" i="239"/>
  <c r="O29" i="239" s="1"/>
  <c r="AC7" i="136" s="1"/>
  <c r="AC9" i="136" s="1"/>
  <c r="C36" i="239"/>
  <c r="C48" i="239"/>
  <c r="O48" i="239" s="1"/>
  <c r="AV7" i="136" s="1"/>
  <c r="AV9" i="136" s="1"/>
  <c r="C34" i="239"/>
  <c r="O34" i="239" s="1"/>
  <c r="AH7" i="136" s="1"/>
  <c r="AH9" i="136" s="1"/>
  <c r="C6" i="239"/>
  <c r="O6" i="239" s="1"/>
  <c r="F7" i="136" s="1"/>
  <c r="F9" i="136" s="1"/>
  <c r="C44" i="239"/>
  <c r="O44" i="239" s="1"/>
  <c r="AR7" i="136" s="1"/>
  <c r="AR9" i="136" s="1"/>
  <c r="C27" i="239"/>
  <c r="O27" i="239" s="1"/>
  <c r="AA7" i="136" s="1"/>
  <c r="AA9" i="136" s="1"/>
  <c r="C46" i="239"/>
  <c r="O46" i="239" s="1"/>
  <c r="AT7" i="136" s="1"/>
  <c r="AT9" i="136" s="1"/>
  <c r="C28" i="239"/>
  <c r="O28" i="239" s="1"/>
  <c r="AB7" i="136" s="1"/>
  <c r="AB9" i="136" s="1"/>
  <c r="C4" i="239"/>
  <c r="O4" i="239" s="1"/>
  <c r="D7" i="136" s="1"/>
  <c r="D9" i="136" s="1"/>
  <c r="C38" i="239"/>
  <c r="C25" i="239"/>
  <c r="O25" i="239" s="1"/>
  <c r="Y7" i="136" s="1"/>
  <c r="Y9" i="136" s="1"/>
  <c r="C52" i="239"/>
  <c r="O52" i="239" s="1"/>
  <c r="AZ7" i="136" s="1"/>
  <c r="AZ9" i="136" s="1"/>
  <c r="C33" i="239"/>
  <c r="O33" i="239" s="1"/>
  <c r="AG7" i="136" s="1"/>
  <c r="AG9" i="136" s="1"/>
  <c r="C43" i="239"/>
  <c r="O43" i="239" s="1"/>
  <c r="AQ7" i="136" s="1"/>
  <c r="AQ9" i="136" s="1"/>
  <c r="I45" i="239"/>
  <c r="C26" i="239"/>
  <c r="O26" i="239" s="1"/>
  <c r="Z7" i="136" s="1"/>
  <c r="Z9" i="136" s="1"/>
  <c r="C9" i="239"/>
  <c r="C51" i="239"/>
  <c r="O51" i="239" s="1"/>
  <c r="AY7" i="136" s="1"/>
  <c r="AY9" i="136" s="1"/>
  <c r="C39" i="239"/>
  <c r="C22" i="239"/>
  <c r="O22" i="239" s="1"/>
  <c r="V7" i="136" s="1"/>
  <c r="V9" i="136" s="1"/>
  <c r="C32" i="239"/>
  <c r="O32" i="239" s="1"/>
  <c r="AF7" i="136" s="1"/>
  <c r="AF9" i="136" s="1"/>
  <c r="C40" i="239"/>
  <c r="O40" i="239" s="1"/>
  <c r="AN7" i="136" s="1"/>
  <c r="AN9" i="136" s="1"/>
  <c r="C7" i="239"/>
  <c r="O7" i="239" s="1"/>
  <c r="G7" i="136" s="1"/>
  <c r="G9" i="136" s="1"/>
  <c r="C47" i="239"/>
  <c r="O47" i="239" s="1"/>
  <c r="AU7" i="136" s="1"/>
  <c r="AU9" i="136" s="1"/>
  <c r="C10" i="239"/>
  <c r="C35" i="239"/>
  <c r="O35" i="239" s="1"/>
  <c r="AI7" i="136" s="1"/>
  <c r="AI9" i="136" s="1"/>
  <c r="C42" i="239"/>
  <c r="O42" i="239" s="1"/>
  <c r="AP7" i="136" s="1"/>
  <c r="AP9" i="136" s="1"/>
  <c r="C16" i="239"/>
  <c r="O16" i="239" s="1"/>
  <c r="P7" i="136" s="1"/>
  <c r="P9" i="136" s="1"/>
  <c r="I3" i="239"/>
  <c r="C23" i="239"/>
  <c r="C24" i="239" l="1"/>
  <c r="O24" i="239" s="1"/>
  <c r="X7" i="136" s="1"/>
  <c r="X9" i="136" s="1"/>
  <c r="C14" i="239"/>
  <c r="O14" i="239" s="1"/>
  <c r="N7" i="136" s="1"/>
  <c r="N9" i="136" s="1"/>
  <c r="I12" i="239"/>
  <c r="O12" i="239" s="1"/>
  <c r="L7" i="136" s="1"/>
  <c r="L9" i="136" s="1"/>
  <c r="I13" i="239"/>
  <c r="O13" i="239" s="1"/>
  <c r="M7" i="136" s="1"/>
  <c r="M9" i="136" s="1"/>
  <c r="I5" i="239"/>
  <c r="O5" i="239" s="1"/>
  <c r="E7" i="136" s="1"/>
  <c r="E9" i="136" s="1"/>
  <c r="I20" i="239"/>
  <c r="O20" i="239" s="1"/>
  <c r="T7" i="136" s="1"/>
  <c r="T9" i="136" s="1"/>
  <c r="C45" i="239"/>
  <c r="O45" i="239" s="1"/>
  <c r="AS7" i="136" s="1"/>
  <c r="AS9" i="136" s="1"/>
  <c r="C31" i="239"/>
  <c r="O31" i="239" s="1"/>
  <c r="AE7" i="136" s="1"/>
  <c r="AE9" i="136" s="1"/>
  <c r="I8" i="239"/>
  <c r="O8" i="239" s="1"/>
  <c r="H7" i="136" s="1"/>
  <c r="H9" i="136" s="1"/>
  <c r="C15" i="239"/>
  <c r="O15" i="239" s="1"/>
  <c r="O7" i="136" s="1"/>
  <c r="O9" i="136" s="1"/>
  <c r="C17" i="239"/>
  <c r="O17" i="239" s="1"/>
  <c r="Q7" i="136" s="1"/>
  <c r="Q9" i="136" s="1"/>
  <c r="C37" i="239"/>
  <c r="O37" i="239" s="1"/>
  <c r="AK7" i="136" s="1"/>
  <c r="AK9" i="136" s="1"/>
  <c r="C3" i="239"/>
  <c r="O3" i="239" s="1"/>
  <c r="C7" i="136" s="1"/>
  <c r="C9" i="136" s="1"/>
  <c r="C30" i="239"/>
  <c r="O30" i="239" s="1"/>
  <c r="AD7" i="136" s="1"/>
  <c r="AD9" i="136" s="1"/>
  <c r="C41" i="239"/>
  <c r="O41" i="239" s="1"/>
  <c r="AO7" i="136" s="1"/>
  <c r="AO9" i="136" s="1"/>
  <c r="C50" i="239"/>
  <c r="O50" i="239" s="1"/>
  <c r="AX7" i="136" s="1"/>
  <c r="AX9" i="136" s="1"/>
  <c r="I19" i="239"/>
  <c r="O19" i="239" s="1"/>
  <c r="S7" i="136" s="1"/>
  <c r="S9" i="136" s="1"/>
  <c r="I9" i="239" l="1"/>
  <c r="O9" i="239" s="1"/>
  <c r="I7" i="136" s="1"/>
  <c r="I9" i="136" s="1"/>
  <c r="I36" i="239"/>
  <c r="O36" i="239" s="1"/>
  <c r="AJ7" i="136" s="1"/>
  <c r="AJ9" i="136" s="1"/>
  <c r="I38" i="239"/>
  <c r="O38" i="239" s="1"/>
  <c r="AL7" i="136" s="1"/>
  <c r="AL9" i="136" s="1"/>
  <c r="I23" i="239"/>
  <c r="O23" i="239" s="1"/>
  <c r="W7" i="136" s="1"/>
  <c r="W9" i="136" s="1"/>
  <c r="I39" i="239"/>
  <c r="O39" i="239" s="1"/>
  <c r="AM7" i="136" s="1"/>
  <c r="AM9" i="136" s="1"/>
  <c r="I10" i="239"/>
  <c r="O10" i="239" s="1"/>
  <c r="J7" i="136" s="1"/>
  <c r="J9" i="136" s="1"/>
  <c r="CY2" i="136" l="1"/>
  <c r="D89" i="16"/>
  <c r="D88" i="16" s="1"/>
  <c r="D87" i="16" s="1"/>
  <c r="F87" i="16" s="1"/>
  <c r="F89" i="16" l="1"/>
  <c r="L89" i="16" l="1"/>
  <c r="F97" i="16"/>
  <c r="F93" i="16" l="1"/>
  <c r="L97" i="16"/>
  <c r="L93" i="16" s="1"/>
  <c r="L111" i="16" s="1"/>
  <c r="C2" i="239"/>
  <c r="R89" i="16"/>
  <c r="C103" i="239" l="1"/>
  <c r="L88" i="16"/>
  <c r="R97" i="16"/>
  <c r="F111" i="16"/>
  <c r="R93" i="16"/>
  <c r="F88" i="16"/>
  <c r="R88" i="16" l="1"/>
  <c r="R87" i="16" s="1"/>
  <c r="I2" i="239"/>
  <c r="I103" i="239" l="1"/>
  <c r="O2" i="239"/>
  <c r="O103" i="239" l="1"/>
  <c r="CZ7" i="136" s="1"/>
  <c r="B7" i="136"/>
  <c r="B9" i="136" l="1"/>
  <c r="CY9" i="136" s="1"/>
  <c r="DA9" i="136" s="1"/>
  <c r="CY7" i="136"/>
  <c r="DA7" i="136" s="1"/>
</calcChain>
</file>

<file path=xl/sharedStrings.xml><?xml version="1.0" encoding="utf-8"?>
<sst xmlns="http://schemas.openxmlformats.org/spreadsheetml/2006/main" count="21626" uniqueCount="710">
  <si>
    <t>分校</t>
  </si>
  <si>
    <t>幼兒園班級</t>
  </si>
  <si>
    <t>班級數</t>
  </si>
  <si>
    <t>教職員人數</t>
  </si>
  <si>
    <t>技工、工友實際人數</t>
  </si>
  <si>
    <t>總員額</t>
  </si>
  <si>
    <t>學校名稱</t>
  </si>
  <si>
    <t>總合計</t>
  </si>
  <si>
    <t>601明禮國小</t>
  </si>
  <si>
    <t>602明義國小</t>
  </si>
  <si>
    <t>603明廉國小</t>
  </si>
  <si>
    <t>604明恥國小</t>
  </si>
  <si>
    <t>605中正國小</t>
  </si>
  <si>
    <t>606信義國小</t>
  </si>
  <si>
    <t>607復興國小</t>
  </si>
  <si>
    <t>608中華國小</t>
  </si>
  <si>
    <t>609忠孝國小</t>
  </si>
  <si>
    <t>610北濱國小</t>
  </si>
  <si>
    <t>611鑄強國小</t>
  </si>
  <si>
    <t>612國福國小</t>
  </si>
  <si>
    <t>613新城國小</t>
  </si>
  <si>
    <t>614北埔國小</t>
  </si>
  <si>
    <t>615康樂國小</t>
  </si>
  <si>
    <t>616嘉里國小</t>
  </si>
  <si>
    <t>617吉安國小</t>
  </si>
  <si>
    <t>618宜昌國小</t>
  </si>
  <si>
    <t>619北昌國小</t>
  </si>
  <si>
    <t>620光華國小</t>
  </si>
  <si>
    <t>621稻香國小</t>
  </si>
  <si>
    <t>622南華國小</t>
  </si>
  <si>
    <t>623化仁國小</t>
  </si>
  <si>
    <t>624太昌國小</t>
  </si>
  <si>
    <t>625平和國小</t>
  </si>
  <si>
    <t>626壽豐國小</t>
  </si>
  <si>
    <t>627豐裡國小</t>
  </si>
  <si>
    <t>628豐山國小</t>
  </si>
  <si>
    <t>629志學國小</t>
  </si>
  <si>
    <t>630月眉國小</t>
  </si>
  <si>
    <t>631水璉國小</t>
  </si>
  <si>
    <t>632溪口國小</t>
  </si>
  <si>
    <t>633鳳林國小</t>
  </si>
  <si>
    <t>634大榮國小</t>
  </si>
  <si>
    <t>635林榮國小</t>
  </si>
  <si>
    <t>636長橋國小</t>
  </si>
  <si>
    <t>638北林國小</t>
  </si>
  <si>
    <t>639鳳仁國小</t>
  </si>
  <si>
    <t>641光復國小</t>
  </si>
  <si>
    <t>642太巴塱國小</t>
  </si>
  <si>
    <t>645大進國小</t>
  </si>
  <si>
    <t>647瑞穗國小</t>
  </si>
  <si>
    <t>648瑞美國小</t>
  </si>
  <si>
    <t>649鶴岡國小</t>
  </si>
  <si>
    <t>650舞鶴國小</t>
  </si>
  <si>
    <t>651奇美國小</t>
  </si>
  <si>
    <t>652富源國小</t>
  </si>
  <si>
    <t>653瑞北國小</t>
  </si>
  <si>
    <t>654豐濱國小</t>
  </si>
  <si>
    <t>655港口國小</t>
  </si>
  <si>
    <t>656靜浦國小</t>
  </si>
  <si>
    <t>657新社國小</t>
  </si>
  <si>
    <t>658玉里國小</t>
  </si>
  <si>
    <t>659源城國小</t>
  </si>
  <si>
    <t>660樂合國小</t>
  </si>
  <si>
    <t>661觀音國小</t>
  </si>
  <si>
    <t>662三民國小</t>
  </si>
  <si>
    <t>663春日國小</t>
  </si>
  <si>
    <t>664德武國小</t>
  </si>
  <si>
    <t>665中城國小</t>
  </si>
  <si>
    <t>666長良國小</t>
  </si>
  <si>
    <t>667大禹國小</t>
  </si>
  <si>
    <t>668松浦國小</t>
  </si>
  <si>
    <t>669高寮國小</t>
  </si>
  <si>
    <t>670富里國小</t>
  </si>
  <si>
    <t>671萬寧國小</t>
  </si>
  <si>
    <t>672永豐國小</t>
  </si>
  <si>
    <t>673學田國小</t>
  </si>
  <si>
    <t>674東竹國小</t>
  </si>
  <si>
    <t>675東里國小</t>
  </si>
  <si>
    <t>676明里國小</t>
  </si>
  <si>
    <t>678吳江國小</t>
  </si>
  <si>
    <t>679秀林國小</t>
  </si>
  <si>
    <t>680富世國小</t>
  </si>
  <si>
    <t>681和平國小</t>
  </si>
  <si>
    <t>682佳民國小</t>
  </si>
  <si>
    <t>683銅門國小</t>
  </si>
  <si>
    <t>684水源國小</t>
  </si>
  <si>
    <t>685崇德國小</t>
  </si>
  <si>
    <t>686文蘭國小</t>
  </si>
  <si>
    <t>687景美國小</t>
  </si>
  <si>
    <t>688三棧國小</t>
  </si>
  <si>
    <t>689銅蘭國小</t>
  </si>
  <si>
    <t>690萬榮國小</t>
  </si>
  <si>
    <t>691西林國小</t>
  </si>
  <si>
    <t>692見晴國小</t>
  </si>
  <si>
    <t>693馬遠國小</t>
  </si>
  <si>
    <t>694紅葉國小</t>
  </si>
  <si>
    <t>695明利國小</t>
  </si>
  <si>
    <t>696卓溪國小</t>
  </si>
  <si>
    <t>697崙山國小</t>
  </si>
  <si>
    <t>698太平國小</t>
  </si>
  <si>
    <t>699卓清國小</t>
  </si>
  <si>
    <t>700古風國小</t>
  </si>
  <si>
    <t>701立山國小</t>
  </si>
  <si>
    <t>702卓樂國小</t>
  </si>
  <si>
    <t>703卓楓國小</t>
  </si>
  <si>
    <t>705西富國小</t>
  </si>
  <si>
    <t>706大興國小</t>
  </si>
  <si>
    <t>707中原國小</t>
  </si>
  <si>
    <t>708西寶國小</t>
  </si>
  <si>
    <t>項目</t>
    <phoneticPr fontId="4" type="noConversion"/>
  </si>
  <si>
    <t>用途別</t>
    <phoneticPr fontId="4" type="noConversion"/>
  </si>
  <si>
    <t>各校經常門分支計畫</t>
  </si>
  <si>
    <t>基本電費</t>
  </si>
  <si>
    <t>基本水費</t>
  </si>
  <si>
    <t>補助補校水電費</t>
  </si>
  <si>
    <t>212
214</t>
  </si>
  <si>
    <t>補助游泳池水電及維護費</t>
  </si>
  <si>
    <t>自訂</t>
  </si>
  <si>
    <t>基本修繕費</t>
  </si>
  <si>
    <t>補助電梯維護費</t>
  </si>
  <si>
    <t>補助電梯檢驗費</t>
  </si>
  <si>
    <t>校車養護費</t>
  </si>
  <si>
    <t>校車保險費</t>
  </si>
  <si>
    <t>校車司機薪資、保險、年終獎金等</t>
  </si>
  <si>
    <t>27D</t>
  </si>
  <si>
    <t>專人值勤</t>
  </si>
  <si>
    <t>無工友人力校園清潔維護工作費(27d)</t>
  </si>
  <si>
    <t>文康活動費</t>
  </si>
  <si>
    <t>27F</t>
  </si>
  <si>
    <t>保全</t>
  </si>
  <si>
    <t>28Y</t>
  </si>
  <si>
    <t>公共關係費</t>
  </si>
  <si>
    <t>校車燃料費</t>
  </si>
  <si>
    <t>基本辦公費</t>
  </si>
  <si>
    <t>補校辦公費</t>
  </si>
  <si>
    <t>社會教育</t>
  </si>
  <si>
    <t>32Y</t>
  </si>
  <si>
    <t>學生活動費</t>
  </si>
  <si>
    <t>班級費</t>
  </si>
  <si>
    <t>各類特殊教育班級經常門經費</t>
  </si>
  <si>
    <t>特殊教育教材編輯費</t>
  </si>
  <si>
    <t>校車使用牌照稅</t>
  </si>
  <si>
    <t>校車檢驗費</t>
  </si>
  <si>
    <t>校車燃料使用費</t>
  </si>
  <si>
    <t>三節慰問金</t>
  </si>
  <si>
    <t>移用可留存基金賸餘數</t>
  </si>
  <si>
    <t>依表</t>
  </si>
  <si>
    <t>游泳池收支對列</t>
  </si>
  <si>
    <t>場租收支對列</t>
  </si>
  <si>
    <t>5L100100-人員維持費</t>
  </si>
  <si>
    <t>薪資</t>
  </si>
  <si>
    <t>教保員及教保費</t>
  </si>
  <si>
    <t>幼兒園增置廚工(114工員工資、人員類別-廚工)</t>
  </si>
  <si>
    <t>明義國小幼兒園護理人員</t>
  </si>
  <si>
    <t>代課鐘點費(14節/班/年-含幼兒園)-26班以上20節</t>
  </si>
  <si>
    <t>補校鐘點費</t>
  </si>
  <si>
    <t>補校導師費</t>
  </si>
  <si>
    <t>補校兼職工作費</t>
  </si>
  <si>
    <t>補校校長及行政人員兼職費</t>
  </si>
  <si>
    <t>幹事兼人人事會計專案加班費</t>
  </si>
  <si>
    <t>值日夜費</t>
  </si>
  <si>
    <t>考績獎金</t>
  </si>
  <si>
    <t>年終獎金</t>
  </si>
  <si>
    <t>退撫基金及退休準備金(離職儲金)</t>
  </si>
  <si>
    <t>公保費</t>
  </si>
  <si>
    <t>健保費及勞保費</t>
  </si>
  <si>
    <t>休假補助</t>
  </si>
  <si>
    <t>18Y</t>
  </si>
  <si>
    <t>健康檢查補助經費</t>
  </si>
  <si>
    <t>場租收支對列</t>
    <phoneticPr fontId="4" type="noConversion"/>
  </si>
  <si>
    <t>5L100301</t>
  </si>
  <si>
    <t>年終慰問金161</t>
  </si>
  <si>
    <t>月退(兼)含首期(教育人員)161</t>
  </si>
  <si>
    <t>慰助金及退職補償金(技工、工友)162</t>
  </si>
  <si>
    <t>月撫卹金（163）</t>
  </si>
  <si>
    <t>遺屬年金（163）</t>
  </si>
  <si>
    <t>資本門</t>
  </si>
  <si>
    <t>小計</t>
    <phoneticPr fontId="4" type="noConversion"/>
  </si>
  <si>
    <t>602明義國小</t>
    <phoneticPr fontId="4" type="noConversion"/>
  </si>
  <si>
    <t>601明禮國小</t>
    <phoneticPr fontId="4" type="noConversion"/>
  </si>
  <si>
    <t>分配原則</t>
    <phoneticPr fontId="4" type="noConversion"/>
  </si>
  <si>
    <t>一月</t>
  </si>
  <si>
    <t>二月</t>
  </si>
  <si>
    <t>三月</t>
  </si>
  <si>
    <t>四月</t>
  </si>
  <si>
    <t>五月</t>
  </si>
  <si>
    <t>六月</t>
  </si>
  <si>
    <t>七月</t>
  </si>
  <si>
    <t>八月</t>
  </si>
  <si>
    <t>九月</t>
  </si>
  <si>
    <t>十月</t>
  </si>
  <si>
    <t>十一月</t>
  </si>
  <si>
    <t>十二月</t>
  </si>
  <si>
    <t>1月、7月</t>
    <phoneticPr fontId="4" type="noConversion"/>
  </si>
  <si>
    <t>1月</t>
    <phoneticPr fontId="4" type="noConversion"/>
  </si>
  <si>
    <t>3月</t>
    <phoneticPr fontId="4" type="noConversion"/>
  </si>
  <si>
    <t>1月</t>
    <phoneticPr fontId="4" type="noConversion"/>
  </si>
  <si>
    <t>4月</t>
    <phoneticPr fontId="4" type="noConversion"/>
  </si>
  <si>
    <t>1月</t>
    <phoneticPr fontId="4" type="noConversion"/>
  </si>
  <si>
    <t>7月</t>
    <phoneticPr fontId="4" type="noConversion"/>
  </si>
  <si>
    <t>１月分配3個月，餘9個月分配在２～10月</t>
    <phoneticPr fontId="4" type="noConversion"/>
  </si>
  <si>
    <t>差額</t>
    <phoneticPr fontId="4" type="noConversion"/>
  </si>
  <si>
    <t>除2月、7月外，平均分配</t>
    <phoneticPr fontId="4" type="noConversion"/>
  </si>
  <si>
    <t>2**服務費用合計</t>
    <phoneticPr fontId="4" type="noConversion"/>
  </si>
  <si>
    <t>3**材料及用品費合計</t>
    <phoneticPr fontId="4" type="noConversion"/>
  </si>
  <si>
    <t>6**稅捐及規費合計</t>
    <phoneticPr fontId="4" type="noConversion"/>
  </si>
  <si>
    <t>7**會費、照護、救濟及交流活動費合計</t>
    <phoneticPr fontId="4" type="noConversion"/>
  </si>
  <si>
    <t>收支對列</t>
  </si>
  <si>
    <t>學校名稱</t>
    <phoneticPr fontId="14" type="noConversion"/>
  </si>
  <si>
    <t>場租收支對列</t>
    <phoneticPr fontId="4" type="noConversion"/>
  </si>
  <si>
    <t>移用留存數</t>
    <phoneticPr fontId="4" type="noConversion"/>
  </si>
  <si>
    <t>513-收支對列及移用</t>
    <phoneticPr fontId="4" type="noConversion"/>
  </si>
  <si>
    <t>514-收支對列及移用</t>
  </si>
  <si>
    <t>515-收支對列及移用</t>
  </si>
  <si>
    <t>516-收支對列及移用</t>
  </si>
  <si>
    <t>資本門小計</t>
    <phoneticPr fontId="4" type="noConversion"/>
  </si>
  <si>
    <t>其餘收支對列</t>
    <phoneticPr fontId="4" type="noConversion"/>
  </si>
  <si>
    <t>考試</t>
    <phoneticPr fontId="4" type="noConversion"/>
  </si>
  <si>
    <t>合計</t>
    <phoneticPr fontId="4" type="noConversion"/>
  </si>
  <si>
    <t>2**-收支對列及移用</t>
    <phoneticPr fontId="4" type="noConversion"/>
  </si>
  <si>
    <t>3**-收支對列及移用</t>
    <phoneticPr fontId="4" type="noConversion"/>
  </si>
  <si>
    <t>431 服務收入</t>
    <phoneticPr fontId="4" type="noConversion"/>
  </si>
  <si>
    <t>454 利息收入</t>
    <phoneticPr fontId="4" type="noConversion"/>
  </si>
  <si>
    <t>462 公庫撥款收入</t>
    <phoneticPr fontId="4" type="noConversion"/>
  </si>
  <si>
    <t>7月、12月</t>
    <phoneticPr fontId="4" type="noConversion"/>
  </si>
  <si>
    <t>按１２個月平均分配</t>
    <phoneticPr fontId="4" type="noConversion"/>
  </si>
  <si>
    <t>縣市撥入收入（教育部補助幼兒（5歲）學費收入）</t>
  </si>
  <si>
    <t>基金來源</t>
    <phoneticPr fontId="4" type="noConversion"/>
  </si>
  <si>
    <t>本期短絀</t>
    <phoneticPr fontId="4" type="noConversion"/>
  </si>
  <si>
    <t>縣庫撥款收入</t>
    <phoneticPr fontId="4" type="noConversion"/>
  </si>
  <si>
    <t>縣市撥入收入（教育部補助營養師）</t>
    <phoneticPr fontId="4" type="noConversion"/>
  </si>
  <si>
    <t>縣市撥入收入（教育部補助專任輔導師）</t>
    <phoneticPr fontId="4" type="noConversion"/>
  </si>
  <si>
    <t>縣市撥入收入（一般性補助國幼班教師）</t>
    <phoneticPr fontId="4" type="noConversion"/>
  </si>
  <si>
    <t>縣市撥入收入（一般性補助營養師）</t>
    <phoneticPr fontId="4" type="noConversion"/>
  </si>
  <si>
    <t>縣市撥入收入（教育部補助教保員、廚工、教保費）</t>
    <phoneticPr fontId="4" type="noConversion"/>
  </si>
  <si>
    <t>縣市撥入收入（教育部補助導師費）</t>
    <phoneticPr fontId="4" type="noConversion"/>
  </si>
  <si>
    <t>縣市撥入收入（教育部補助增置員額）</t>
    <phoneticPr fontId="4" type="noConversion"/>
  </si>
  <si>
    <t>縣市撥入收入（教育部補助幼兒學費收入）</t>
    <phoneticPr fontId="4" type="noConversion"/>
  </si>
  <si>
    <t>縣市撥入收入（教育部補助調增代課鐘點費差額）</t>
    <phoneticPr fontId="4" type="noConversion"/>
  </si>
  <si>
    <t>縣市撥入收入（縣庫撥款收入）</t>
    <phoneticPr fontId="4" type="noConversion"/>
  </si>
  <si>
    <t>資料來源</t>
    <phoneticPr fontId="4" type="noConversion"/>
  </si>
  <si>
    <t>預算書說明</t>
    <phoneticPr fontId="4" type="noConversion"/>
  </si>
  <si>
    <t>總合計</t>
    <phoneticPr fontId="4" type="noConversion"/>
  </si>
  <si>
    <t>603明廉國小</t>
    <phoneticPr fontId="4" type="noConversion"/>
  </si>
  <si>
    <r>
      <t>604</t>
    </r>
    <r>
      <rPr>
        <b/>
        <sz val="14"/>
        <color indexed="8"/>
        <rFont val="新細明體"/>
        <family val="1"/>
        <charset val="136"/>
      </rPr>
      <t>明恥國小</t>
    </r>
    <phoneticPr fontId="4" type="noConversion"/>
  </si>
  <si>
    <t>605中正國小</t>
    <phoneticPr fontId="4" type="noConversion"/>
  </si>
  <si>
    <t>606信義國小</t>
    <phoneticPr fontId="4" type="noConversion"/>
  </si>
  <si>
    <t>607復興國小</t>
    <phoneticPr fontId="4" type="noConversion"/>
  </si>
  <si>
    <r>
      <t>608中華國小</t>
    </r>
    <r>
      <rPr>
        <sz val="12"/>
        <rFont val="標楷體"/>
        <family val="4"/>
        <charset val="136"/>
      </rPr>
      <t/>
    </r>
    <phoneticPr fontId="4" type="noConversion"/>
  </si>
  <si>
    <r>
      <t>609</t>
    </r>
    <r>
      <rPr>
        <b/>
        <sz val="14"/>
        <color indexed="10"/>
        <rFont val="新細明體"/>
        <family val="1"/>
        <charset val="136"/>
      </rPr>
      <t>忠孝國小</t>
    </r>
    <phoneticPr fontId="4" type="noConversion"/>
  </si>
  <si>
    <t>610北濱國小</t>
    <phoneticPr fontId="4" type="noConversion"/>
  </si>
  <si>
    <t>611鑄強國小</t>
    <phoneticPr fontId="4" type="noConversion"/>
  </si>
  <si>
    <t>612國福國小</t>
    <phoneticPr fontId="4" type="noConversion"/>
  </si>
  <si>
    <t>613新城國小</t>
    <phoneticPr fontId="4" type="noConversion"/>
  </si>
  <si>
    <t>614北埔國小</t>
    <phoneticPr fontId="4" type="noConversion"/>
  </si>
  <si>
    <t>615康樂國小</t>
    <phoneticPr fontId="4" type="noConversion"/>
  </si>
  <si>
    <t>616嘉里國小</t>
    <phoneticPr fontId="4" type="noConversion"/>
  </si>
  <si>
    <t>617吉安國小</t>
    <phoneticPr fontId="4" type="noConversion"/>
  </si>
  <si>
    <t>618宜昌國小</t>
    <phoneticPr fontId="4" type="noConversion"/>
  </si>
  <si>
    <t>619北昌國小</t>
    <phoneticPr fontId="4" type="noConversion"/>
  </si>
  <si>
    <t>620光華國小</t>
    <phoneticPr fontId="4" type="noConversion"/>
  </si>
  <si>
    <t>621稻香國小</t>
    <phoneticPr fontId="4" type="noConversion"/>
  </si>
  <si>
    <t>622南華國小</t>
    <phoneticPr fontId="4" type="noConversion"/>
  </si>
  <si>
    <r>
      <t>623</t>
    </r>
    <r>
      <rPr>
        <b/>
        <sz val="14"/>
        <color indexed="8"/>
        <rFont val="新細明體"/>
        <family val="1"/>
        <charset val="136"/>
      </rPr>
      <t>化仁國小</t>
    </r>
    <phoneticPr fontId="4" type="noConversion"/>
  </si>
  <si>
    <t>624太昌國小</t>
    <phoneticPr fontId="4" type="noConversion"/>
  </si>
  <si>
    <t>625平和國小</t>
    <phoneticPr fontId="4" type="noConversion"/>
  </si>
  <si>
    <t>626壽豐國小</t>
    <phoneticPr fontId="4" type="noConversion"/>
  </si>
  <si>
    <t>627豐裡國小</t>
    <phoneticPr fontId="4" type="noConversion"/>
  </si>
  <si>
    <t>628豐山國小</t>
    <phoneticPr fontId="4" type="noConversion"/>
  </si>
  <si>
    <t>629志學國小</t>
    <phoneticPr fontId="4" type="noConversion"/>
  </si>
  <si>
    <t>630月眉國小</t>
    <phoneticPr fontId="4" type="noConversion"/>
  </si>
  <si>
    <t>631水璉國小</t>
    <phoneticPr fontId="4" type="noConversion"/>
  </si>
  <si>
    <t>632溪口國小</t>
    <phoneticPr fontId="4" type="noConversion"/>
  </si>
  <si>
    <t>633鳳林國小</t>
    <phoneticPr fontId="4" type="noConversion"/>
  </si>
  <si>
    <t>634大榮國小</t>
    <phoneticPr fontId="4" type="noConversion"/>
  </si>
  <si>
    <r>
      <t>635</t>
    </r>
    <r>
      <rPr>
        <b/>
        <sz val="14"/>
        <color indexed="8"/>
        <rFont val="新細明體"/>
        <family val="1"/>
        <charset val="136"/>
      </rPr>
      <t>林榮國小</t>
    </r>
    <phoneticPr fontId="4" type="noConversion"/>
  </si>
  <si>
    <t>636長橋國小</t>
    <phoneticPr fontId="4" type="noConversion"/>
  </si>
  <si>
    <t>638北林國小</t>
    <phoneticPr fontId="4" type="noConversion"/>
  </si>
  <si>
    <t>639鳳仁國小</t>
    <phoneticPr fontId="4" type="noConversion"/>
  </si>
  <si>
    <t>641光復國小</t>
    <phoneticPr fontId="4" type="noConversion"/>
  </si>
  <si>
    <t>642太巴塱國小</t>
    <phoneticPr fontId="4" type="noConversion"/>
  </si>
  <si>
    <t>645大進國小</t>
    <phoneticPr fontId="4" type="noConversion"/>
  </si>
  <si>
    <t>647瑞穗國小</t>
    <phoneticPr fontId="4" type="noConversion"/>
  </si>
  <si>
    <t>648瑞美國小</t>
    <phoneticPr fontId="4" type="noConversion"/>
  </si>
  <si>
    <t>649鶴岡國小</t>
    <phoneticPr fontId="4" type="noConversion"/>
  </si>
  <si>
    <t>650舞鶴國小</t>
    <phoneticPr fontId="4" type="noConversion"/>
  </si>
  <si>
    <t>651奇美國小</t>
    <phoneticPr fontId="4" type="noConversion"/>
  </si>
  <si>
    <t>652富源國小</t>
    <phoneticPr fontId="4" type="noConversion"/>
  </si>
  <si>
    <t>653瑞北國小</t>
    <phoneticPr fontId="4" type="noConversion"/>
  </si>
  <si>
    <r>
      <t>654</t>
    </r>
    <r>
      <rPr>
        <b/>
        <sz val="14"/>
        <color indexed="8"/>
        <rFont val="新細明體"/>
        <family val="1"/>
        <charset val="136"/>
      </rPr>
      <t>豐濱國小</t>
    </r>
    <phoneticPr fontId="4" type="noConversion"/>
  </si>
  <si>
    <r>
      <t>655</t>
    </r>
    <r>
      <rPr>
        <b/>
        <sz val="14"/>
        <color indexed="8"/>
        <rFont val="新細明體"/>
        <family val="1"/>
        <charset val="136"/>
      </rPr>
      <t>港口國小</t>
    </r>
    <phoneticPr fontId="4" type="noConversion"/>
  </si>
  <si>
    <t>656靜浦國小</t>
    <phoneticPr fontId="4" type="noConversion"/>
  </si>
  <si>
    <t>657新社國小</t>
    <phoneticPr fontId="4" type="noConversion"/>
  </si>
  <si>
    <t>658玉里國小</t>
    <phoneticPr fontId="4" type="noConversion"/>
  </si>
  <si>
    <t>659源城國小</t>
    <phoneticPr fontId="4" type="noConversion"/>
  </si>
  <si>
    <r>
      <t>660</t>
    </r>
    <r>
      <rPr>
        <b/>
        <sz val="14"/>
        <color indexed="8"/>
        <rFont val="新細明體"/>
        <family val="1"/>
        <charset val="136"/>
      </rPr>
      <t>樂合國小</t>
    </r>
    <phoneticPr fontId="4" type="noConversion"/>
  </si>
  <si>
    <t>661觀音國小</t>
    <phoneticPr fontId="4" type="noConversion"/>
  </si>
  <si>
    <t>662三民國小</t>
    <phoneticPr fontId="4" type="noConversion"/>
  </si>
  <si>
    <t>663春日國小</t>
    <phoneticPr fontId="4" type="noConversion"/>
  </si>
  <si>
    <t>664德武國小</t>
    <phoneticPr fontId="4" type="noConversion"/>
  </si>
  <si>
    <r>
      <t>665</t>
    </r>
    <r>
      <rPr>
        <b/>
        <sz val="14"/>
        <color indexed="10"/>
        <rFont val="新細明體"/>
        <family val="1"/>
        <charset val="136"/>
      </rPr>
      <t>中城國小</t>
    </r>
    <phoneticPr fontId="4" type="noConversion"/>
  </si>
  <si>
    <r>
      <t>666長良國小</t>
    </r>
    <r>
      <rPr>
        <b/>
        <sz val="12"/>
        <rFont val="標楷體"/>
        <family val="4"/>
        <charset val="136"/>
      </rPr>
      <t/>
    </r>
    <phoneticPr fontId="4" type="noConversion"/>
  </si>
  <si>
    <r>
      <t>667大禹國小</t>
    </r>
    <r>
      <rPr>
        <b/>
        <sz val="12"/>
        <rFont val="標楷體"/>
        <family val="4"/>
        <charset val="136"/>
      </rPr>
      <t/>
    </r>
    <phoneticPr fontId="4" type="noConversion"/>
  </si>
  <si>
    <t>668松浦國小</t>
    <phoneticPr fontId="4" type="noConversion"/>
  </si>
  <si>
    <r>
      <t>670</t>
    </r>
    <r>
      <rPr>
        <b/>
        <sz val="14"/>
        <color indexed="8"/>
        <rFont val="新細明體"/>
        <family val="1"/>
        <charset val="136"/>
      </rPr>
      <t>富里國小</t>
    </r>
    <r>
      <rPr>
        <b/>
        <sz val="12"/>
        <rFont val="Times New Roman"/>
        <family val="1"/>
      </rPr>
      <t/>
    </r>
    <phoneticPr fontId="4" type="noConversion"/>
  </si>
  <si>
    <r>
      <t>671</t>
    </r>
    <r>
      <rPr>
        <b/>
        <sz val="14"/>
        <color indexed="8"/>
        <rFont val="新細明體"/>
        <family val="1"/>
        <charset val="136"/>
      </rPr>
      <t>萬寧國小</t>
    </r>
    <phoneticPr fontId="4" type="noConversion"/>
  </si>
  <si>
    <r>
      <t>672永豐國小</t>
    </r>
    <r>
      <rPr>
        <b/>
        <sz val="12"/>
        <rFont val="標楷體"/>
        <family val="4"/>
        <charset val="136"/>
      </rPr>
      <t/>
    </r>
    <phoneticPr fontId="4" type="noConversion"/>
  </si>
  <si>
    <t>673學田國小</t>
    <phoneticPr fontId="4" type="noConversion"/>
  </si>
  <si>
    <t>674東竹國小</t>
    <phoneticPr fontId="4" type="noConversion"/>
  </si>
  <si>
    <t>675東里國小</t>
    <phoneticPr fontId="4" type="noConversion"/>
  </si>
  <si>
    <t>676明里國小</t>
    <phoneticPr fontId="4" type="noConversion"/>
  </si>
  <si>
    <t>678吳江國小</t>
    <phoneticPr fontId="4" type="noConversion"/>
  </si>
  <si>
    <t>679秀林國小</t>
    <phoneticPr fontId="4" type="noConversion"/>
  </si>
  <si>
    <t>680富世國小</t>
    <phoneticPr fontId="4" type="noConversion"/>
  </si>
  <si>
    <t>681和平國小</t>
    <phoneticPr fontId="4" type="noConversion"/>
  </si>
  <si>
    <t>682佳民國小</t>
    <phoneticPr fontId="4" type="noConversion"/>
  </si>
  <si>
    <t>683銅門國小</t>
    <phoneticPr fontId="4" type="noConversion"/>
  </si>
  <si>
    <t>684水源國小</t>
    <phoneticPr fontId="4" type="noConversion"/>
  </si>
  <si>
    <t>685崇德國小</t>
    <phoneticPr fontId="4" type="noConversion"/>
  </si>
  <si>
    <t>686文蘭國小</t>
    <phoneticPr fontId="4" type="noConversion"/>
  </si>
  <si>
    <t>687景美國小</t>
    <phoneticPr fontId="4" type="noConversion"/>
  </si>
  <si>
    <t>688三棧國小</t>
    <phoneticPr fontId="4" type="noConversion"/>
  </si>
  <si>
    <t>689銅蘭國小</t>
    <phoneticPr fontId="4" type="noConversion"/>
  </si>
  <si>
    <t>690萬榮國小</t>
    <phoneticPr fontId="4" type="noConversion"/>
  </si>
  <si>
    <t>691西林國小</t>
    <phoneticPr fontId="4" type="noConversion"/>
  </si>
  <si>
    <r>
      <t>692見晴國小</t>
    </r>
    <r>
      <rPr>
        <b/>
        <sz val="12"/>
        <rFont val="標楷體"/>
        <family val="4"/>
        <charset val="136"/>
      </rPr>
      <t/>
    </r>
    <phoneticPr fontId="4" type="noConversion"/>
  </si>
  <si>
    <t>693馬遠國小</t>
    <phoneticPr fontId="4" type="noConversion"/>
  </si>
  <si>
    <r>
      <t>694</t>
    </r>
    <r>
      <rPr>
        <b/>
        <sz val="14"/>
        <color indexed="8"/>
        <rFont val="新細明體"/>
        <family val="1"/>
        <charset val="136"/>
      </rPr>
      <t>紅葉國小</t>
    </r>
    <phoneticPr fontId="4" type="noConversion"/>
  </si>
  <si>
    <t>695明利國小</t>
    <phoneticPr fontId="4" type="noConversion"/>
  </si>
  <si>
    <t>696卓溪國小</t>
    <phoneticPr fontId="4" type="noConversion"/>
  </si>
  <si>
    <t>697崙山國小</t>
    <phoneticPr fontId="4" type="noConversion"/>
  </si>
  <si>
    <t>698太平國小</t>
    <phoneticPr fontId="4" type="noConversion"/>
  </si>
  <si>
    <t>699卓清國小</t>
    <phoneticPr fontId="4" type="noConversion"/>
  </si>
  <si>
    <t>700古風國小</t>
    <phoneticPr fontId="4" type="noConversion"/>
  </si>
  <si>
    <r>
      <t>701立山國小</t>
    </r>
    <r>
      <rPr>
        <sz val="12"/>
        <rFont val="標楷體"/>
        <family val="4"/>
        <charset val="136"/>
      </rPr>
      <t/>
    </r>
    <phoneticPr fontId="4" type="noConversion"/>
  </si>
  <si>
    <t>702卓樂國小</t>
    <phoneticPr fontId="4" type="noConversion"/>
  </si>
  <si>
    <t>703卓楓國小</t>
    <phoneticPr fontId="4" type="noConversion"/>
  </si>
  <si>
    <t>705西富國小</t>
    <phoneticPr fontId="4" type="noConversion"/>
  </si>
  <si>
    <r>
      <t>706大興國小</t>
    </r>
    <r>
      <rPr>
        <sz val="12"/>
        <color indexed="10"/>
        <rFont val="標楷體"/>
        <family val="4"/>
        <charset val="136"/>
      </rPr>
      <t/>
    </r>
    <phoneticPr fontId="4" type="noConversion"/>
  </si>
  <si>
    <r>
      <t>707中原國小</t>
    </r>
    <r>
      <rPr>
        <sz val="12"/>
        <color indexed="10"/>
        <rFont val="標楷體"/>
        <family val="4"/>
        <charset val="136"/>
      </rPr>
      <t/>
    </r>
    <phoneticPr fontId="4" type="noConversion"/>
  </si>
  <si>
    <r>
      <t>708西寶國小</t>
    </r>
    <r>
      <rPr>
        <sz val="12"/>
        <color indexed="10"/>
        <rFont val="標楷體"/>
        <family val="4"/>
        <charset val="136"/>
      </rPr>
      <t/>
    </r>
    <phoneticPr fontId="22" type="noConversion"/>
  </si>
  <si>
    <t>1-1</t>
    <phoneticPr fontId="4" type="noConversion"/>
  </si>
  <si>
    <t>教育部補助營養師○千元</t>
    <phoneticPr fontId="4" type="noConversion"/>
  </si>
  <si>
    <t>1-2</t>
    <phoneticPr fontId="4" type="noConversion"/>
  </si>
  <si>
    <t>(26-1)</t>
    <phoneticPr fontId="4" type="noConversion"/>
  </si>
  <si>
    <t>教育部補專任輔導師○千元</t>
    <phoneticPr fontId="4" type="noConversion"/>
  </si>
  <si>
    <t>2-1</t>
    <phoneticPr fontId="4" type="noConversion"/>
  </si>
  <si>
    <t>特幼</t>
    <phoneticPr fontId="4" type="noConversion"/>
  </si>
  <si>
    <t>一般性補助國幼班教師 ○千元</t>
    <phoneticPr fontId="4" type="noConversion"/>
  </si>
  <si>
    <t>2-2</t>
    <phoneticPr fontId="4" type="noConversion"/>
  </si>
  <si>
    <t>特幼</t>
    <phoneticPr fontId="4" type="noConversion"/>
  </si>
  <si>
    <t>一般性補助營養師O千元</t>
    <phoneticPr fontId="4" type="noConversion"/>
  </si>
  <si>
    <r>
      <t>3</t>
    </r>
    <r>
      <rPr>
        <sz val="12"/>
        <rFont val="新細明體"/>
        <family val="1"/>
        <charset val="136"/>
      </rPr>
      <t>-1</t>
    </r>
    <phoneticPr fontId="4" type="noConversion"/>
  </si>
  <si>
    <t>特幼</t>
  </si>
  <si>
    <t>3-2</t>
    <phoneticPr fontId="4" type="noConversion"/>
  </si>
  <si>
    <t>3-3</t>
    <phoneticPr fontId="4" type="noConversion"/>
  </si>
  <si>
    <t>4-1</t>
    <phoneticPr fontId="4" type="noConversion"/>
  </si>
  <si>
    <t>4-2</t>
    <phoneticPr fontId="4" type="noConversion"/>
  </si>
  <si>
    <t>幼兒園導師費(計畫型)</t>
    <phoneticPr fontId="4" type="noConversion"/>
  </si>
  <si>
    <t>4-3</t>
    <phoneticPr fontId="4" type="noConversion"/>
  </si>
  <si>
    <t>學前特教班導師費+教學輔導費(計畫型)</t>
    <phoneticPr fontId="4" type="noConversion"/>
  </si>
  <si>
    <t>4-4</t>
    <phoneticPr fontId="4" type="noConversion"/>
  </si>
  <si>
    <t>教育部補助導師費○千元</t>
    <phoneticPr fontId="4" type="noConversion"/>
  </si>
  <si>
    <t>教育部補助增置員額○千元</t>
    <phoneticPr fontId="4" type="noConversion"/>
  </si>
  <si>
    <t>教育部補助幼兒學費收入○千元</t>
    <phoneticPr fontId="4" type="noConversion"/>
  </si>
  <si>
    <t>教育部補助偏遠地區合理教師員額O千元</t>
    <phoneticPr fontId="4" type="noConversion"/>
  </si>
  <si>
    <t>(3-1)</t>
    <phoneticPr fontId="4" type="noConversion"/>
  </si>
  <si>
    <t>教育部補助調增代課鐘點費差額O千元</t>
    <phoneticPr fontId="4" type="noConversion"/>
  </si>
  <si>
    <t>縣市撥入收入（教育部補助偏遠地區合理教師員額）</t>
    <phoneticPr fontId="4" type="noConversion"/>
  </si>
  <si>
    <t>431 服務收入</t>
  </si>
  <si>
    <t>453權利金收入</t>
  </si>
  <si>
    <t>454 利息收入</t>
  </si>
  <si>
    <t>462 公庫撥款收入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</si>
  <si>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</si>
  <si>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</si>
  <si>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</si>
  <si>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</si>
  <si>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</si>
  <si>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</si>
  <si>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</si>
  <si>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</si>
  <si>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</si>
  <si>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</si>
  <si>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</si>
  <si>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</si>
  <si>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15613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</si>
  <si>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</si>
  <si>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</si>
  <si>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</si>
  <si>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</si>
  <si>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</si>
  <si>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</si>
  <si>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</si>
  <si>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</si>
  <si>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</si>
  <si>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</si>
  <si>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</si>
  <si>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</si>
  <si>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</si>
  <si>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</si>
  <si>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</si>
  <si>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</si>
  <si>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</si>
  <si>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</si>
  <si>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</si>
  <si>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</si>
  <si>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</si>
  <si>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</si>
  <si>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</si>
  <si>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15638</t>
  </si>
  <si>
    <t>15639</t>
  </si>
  <si>
    <t>15641</t>
  </si>
  <si>
    <t>15642</t>
  </si>
  <si>
    <t>15645</t>
  </si>
  <si>
    <t>15647</t>
  </si>
  <si>
    <t>15648</t>
  </si>
  <si>
    <t>15649</t>
  </si>
  <si>
    <t>15650</t>
  </si>
  <si>
    <t>15651</t>
  </si>
  <si>
    <t>15652</t>
  </si>
  <si>
    <t>15653</t>
  </si>
  <si>
    <t>15654</t>
  </si>
  <si>
    <t>15655</t>
  </si>
  <si>
    <t>15656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</si>
  <si>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</si>
  <si>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</si>
  <si>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</si>
  <si>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</si>
  <si>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</si>
  <si>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</si>
  <si>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</si>
  <si>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</si>
  <si>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15665</t>
  </si>
  <si>
    <t>15666</t>
  </si>
  <si>
    <t>15667</t>
  </si>
  <si>
    <t>15668</t>
  </si>
  <si>
    <t>15669</t>
  </si>
  <si>
    <t>15670</t>
  </si>
  <si>
    <t>15671</t>
  </si>
  <si>
    <t>15672</t>
  </si>
  <si>
    <t>15673</t>
  </si>
  <si>
    <t>15674</t>
  </si>
  <si>
    <t>15675</t>
  </si>
  <si>
    <t>15676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</si>
  <si>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</si>
  <si>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</si>
  <si>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</si>
  <si>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</si>
  <si>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</si>
  <si>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</si>
  <si>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</si>
  <si>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</si>
  <si>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</si>
  <si>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</si>
  <si>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</si>
  <si>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</si>
  <si>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</si>
  <si>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</si>
  <si>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</si>
  <si>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</si>
  <si>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15694</t>
  </si>
  <si>
    <t>15695</t>
  </si>
  <si>
    <t>15696</t>
  </si>
  <si>
    <t>15697</t>
  </si>
  <si>
    <t>15698</t>
  </si>
  <si>
    <t>15699</t>
  </si>
  <si>
    <t>15700</t>
  </si>
  <si>
    <t>15701</t>
  </si>
  <si>
    <t>15702</t>
  </si>
  <si>
    <t>15703</t>
  </si>
  <si>
    <t>15705</t>
  </si>
  <si>
    <t>15706</t>
  </si>
  <si>
    <t>15707</t>
  </si>
  <si>
    <t>15708</t>
  </si>
  <si>
    <t>縣市撥入收入（薪資類）</t>
    <phoneticPr fontId="4" type="noConversion"/>
  </si>
  <si>
    <t>縣市撥入收入（導師費、鐘點費）</t>
    <phoneticPr fontId="4" type="noConversion"/>
  </si>
  <si>
    <t>453權利金收入</t>
    <phoneticPr fontId="4" type="noConversion"/>
  </si>
  <si>
    <t>１月分配3個月，餘9個月分配在２～10月</t>
    <phoneticPr fontId="4" type="noConversion"/>
  </si>
  <si>
    <t>月撫卹金（163）</t>
    <phoneticPr fontId="4" type="noConversion"/>
  </si>
  <si>
    <t>基金用途</t>
    <phoneticPr fontId="4" type="noConversion"/>
  </si>
  <si>
    <t>用人費用</t>
    <phoneticPr fontId="4" type="noConversion"/>
  </si>
  <si>
    <t>分配於1月份</t>
    <phoneticPr fontId="4" type="noConversion"/>
  </si>
  <si>
    <t>按１２個月平均分配</t>
  </si>
  <si>
    <t>服務費用</t>
    <phoneticPr fontId="4" type="noConversion"/>
  </si>
  <si>
    <t>體育活動費</t>
  </si>
  <si>
    <t>校車司機薪資</t>
  </si>
  <si>
    <t>校車保險費</t>
    <phoneticPr fontId="4" type="noConversion"/>
  </si>
  <si>
    <t>其他服務費用</t>
  </si>
  <si>
    <t>材料及用品費</t>
    <phoneticPr fontId="4" type="noConversion"/>
  </si>
  <si>
    <t>材料及用品費</t>
  </si>
  <si>
    <t>校車油料費</t>
    <phoneticPr fontId="4" type="noConversion"/>
  </si>
  <si>
    <t>會費、照護、救濟與交流活動費</t>
    <phoneticPr fontId="4" type="noConversion"/>
  </si>
  <si>
    <t>退休（職）人員三節慰問金</t>
  </si>
  <si>
    <t>稅捐與規費</t>
  </si>
  <si>
    <t>使用牌照稅</t>
  </si>
  <si>
    <t>分配於4月份</t>
  </si>
  <si>
    <t>行政規費與強制費</t>
  </si>
  <si>
    <t>汽車燃料使用費</t>
  </si>
  <si>
    <t>分配於7月份</t>
  </si>
  <si>
    <t>購置固定資產</t>
  </si>
  <si>
    <t>513擴充改良房屋建築及設備</t>
  </si>
  <si>
    <t>514購置機械及設備</t>
  </si>
  <si>
    <t>515購置交通及運輸設備</t>
  </si>
  <si>
    <t>516購置雜項設備</t>
  </si>
  <si>
    <t>基金來源</t>
  </si>
  <si>
    <t>43Y其他勞務收入</t>
  </si>
  <si>
    <t>452租金收入</t>
  </si>
  <si>
    <t>454利息收入</t>
  </si>
  <si>
    <t>4S1學雜費收入</t>
  </si>
  <si>
    <t>縣市撥入收入（薪資類:一般性補助國幼班教師、營養師）</t>
    <phoneticPr fontId="4" type="noConversion"/>
  </si>
  <si>
    <t>縣市撥入收入（薪資類:教育部補助營養師、專任輔導師、教保員、廚工、教保費）</t>
    <phoneticPr fontId="4" type="noConversion"/>
  </si>
  <si>
    <t>2.請於「分配表」工作表C1欄位填入學校代碼，例如：601。</t>
    <phoneticPr fontId="4" type="noConversion"/>
  </si>
  <si>
    <t>1.請勿更動各工作表數字。</t>
    <phoneticPr fontId="4" type="noConversion"/>
  </si>
  <si>
    <t>平均分配</t>
    <phoneticPr fontId="4" type="noConversion"/>
  </si>
  <si>
    <t>4**租金、償債、利息及相關手續費合計</t>
    <phoneticPr fontId="4" type="noConversion"/>
  </si>
  <si>
    <t>工友</t>
    <phoneticPr fontId="4" type="noConversion"/>
  </si>
  <si>
    <t>3.系統自動分配各用途別，請再次確認各用途別數字是否與預算書相同。</t>
    <phoneticPr fontId="4" type="noConversion"/>
  </si>
  <si>
    <t>4.檢查差額（R欄）是否皆為0。</t>
    <phoneticPr fontId="4" type="noConversion"/>
  </si>
  <si>
    <t>教育部補助教保員○千元、教保費○千元、廚工○千元、護理人員○千元</t>
    <phoneticPr fontId="4" type="noConversion"/>
  </si>
  <si>
    <t>3-4</t>
    <phoneticPr fontId="4" type="noConversion"/>
  </si>
  <si>
    <t>5L1行政管理及推展
1用人費用</t>
    <phoneticPr fontId="4" type="noConversion"/>
  </si>
  <si>
    <t>學校名稱</t>
    <phoneticPr fontId="4" type="noConversion"/>
  </si>
  <si>
    <t>１月分配5個月，餘7個月分配在２～8月</t>
    <phoneticPr fontId="4" type="noConversion"/>
  </si>
  <si>
    <t>公庫撥款收入</t>
    <phoneticPr fontId="4" type="noConversion"/>
  </si>
  <si>
    <t xml:space="preserve"> 縣庫撥款收入(基金來源明細表內說明欄)</t>
    <phoneticPr fontId="4" type="noConversion"/>
  </si>
  <si>
    <t>TE-2907</t>
    <phoneticPr fontId="4" type="noConversion"/>
  </si>
  <si>
    <t>體健</t>
    <phoneticPr fontId="4" type="noConversion"/>
  </si>
  <si>
    <t>(4-7)</t>
    <phoneticPr fontId="4" type="noConversion"/>
  </si>
  <si>
    <t>(4-4)</t>
    <phoneticPr fontId="4" type="noConversion"/>
  </si>
  <si>
    <t>(4-5)</t>
    <phoneticPr fontId="4" type="noConversion"/>
  </si>
  <si>
    <t>(3-2)</t>
  </si>
  <si>
    <t>(10-1)</t>
  </si>
  <si>
    <t>(3-3)</t>
  </si>
  <si>
    <t>(4-1)</t>
  </si>
  <si>
    <t>權利金</t>
    <phoneticPr fontId="4" type="noConversion"/>
  </si>
  <si>
    <t>代號</t>
    <phoneticPr fontId="4" type="noConversion"/>
  </si>
  <si>
    <t>一月</t>
    <phoneticPr fontId="4" type="noConversion"/>
  </si>
  <si>
    <t>明禮國小</t>
  </si>
  <si>
    <t>明義國小</t>
  </si>
  <si>
    <t>明廉國小</t>
  </si>
  <si>
    <t>明恥國小</t>
  </si>
  <si>
    <t>中正國小</t>
  </si>
  <si>
    <t>信義國小</t>
  </si>
  <si>
    <t>復興國小</t>
  </si>
  <si>
    <t>中華國小</t>
  </si>
  <si>
    <t>忠孝國小</t>
  </si>
  <si>
    <t>北濱國小</t>
  </si>
  <si>
    <t>鑄強國小</t>
  </si>
  <si>
    <t>國福國小</t>
  </si>
  <si>
    <t>新城國小</t>
  </si>
  <si>
    <t>北埔國小</t>
  </si>
  <si>
    <t>康樂國小</t>
  </si>
  <si>
    <t>嘉里國小</t>
  </si>
  <si>
    <t>吉安國小</t>
  </si>
  <si>
    <t>宜昌國小</t>
  </si>
  <si>
    <t>北昌國小</t>
  </si>
  <si>
    <t>光華國小</t>
  </si>
  <si>
    <t>稻香國小</t>
  </si>
  <si>
    <t>南華國小</t>
  </si>
  <si>
    <t>化仁國小</t>
  </si>
  <si>
    <t>太昌國小</t>
  </si>
  <si>
    <t>平和國小</t>
  </si>
  <si>
    <t>壽豐國小</t>
  </si>
  <si>
    <t>豐裡國小</t>
  </si>
  <si>
    <t>豐山國小</t>
  </si>
  <si>
    <t>志學國小</t>
  </si>
  <si>
    <t>月眉國小</t>
  </si>
  <si>
    <t>水璉國小</t>
  </si>
  <si>
    <t>溪口國小</t>
  </si>
  <si>
    <t>鳳林國小</t>
  </si>
  <si>
    <t>大榮國小</t>
  </si>
  <si>
    <t>林榮國小</t>
  </si>
  <si>
    <t>長橋國小</t>
  </si>
  <si>
    <t>北林國小</t>
  </si>
  <si>
    <t>鳳仁國小</t>
  </si>
  <si>
    <t>光復國小</t>
  </si>
  <si>
    <t>太巴塱國小</t>
  </si>
  <si>
    <t>大進國小</t>
  </si>
  <si>
    <t>瑞穗國小</t>
  </si>
  <si>
    <t>瑞美國小</t>
  </si>
  <si>
    <t>鶴岡國小</t>
  </si>
  <si>
    <t>舞鶴國小</t>
  </si>
  <si>
    <t>奇美國小</t>
  </si>
  <si>
    <t>富源國小</t>
  </si>
  <si>
    <t>瑞北國小</t>
  </si>
  <si>
    <t>豐濱國小</t>
  </si>
  <si>
    <t>港口國小</t>
  </si>
  <si>
    <t>靜浦國小</t>
  </si>
  <si>
    <t>新社國小</t>
  </si>
  <si>
    <t>玉里國小</t>
  </si>
  <si>
    <t>源城國小</t>
  </si>
  <si>
    <t>樂合國小</t>
  </si>
  <si>
    <t>觀音國小</t>
  </si>
  <si>
    <t>三民國小</t>
  </si>
  <si>
    <t>春日國小</t>
  </si>
  <si>
    <t>德武國小</t>
  </si>
  <si>
    <t>中城國小</t>
  </si>
  <si>
    <t>長良國小</t>
  </si>
  <si>
    <t>大禹國小</t>
  </si>
  <si>
    <t>松浦國小</t>
  </si>
  <si>
    <t>高寮國小</t>
  </si>
  <si>
    <t>富里國小</t>
  </si>
  <si>
    <t>萬寧國小</t>
  </si>
  <si>
    <t>永豐國小</t>
  </si>
  <si>
    <t>學田國小</t>
  </si>
  <si>
    <t>東竹國小</t>
  </si>
  <si>
    <t>東里國小</t>
  </si>
  <si>
    <t>明里國小</t>
  </si>
  <si>
    <t>吳江國小</t>
  </si>
  <si>
    <t>秀林國小</t>
  </si>
  <si>
    <t>富世國小</t>
  </si>
  <si>
    <t>和平國小</t>
  </si>
  <si>
    <t>佳民國小</t>
  </si>
  <si>
    <t>銅門國小</t>
  </si>
  <si>
    <t>水源國小</t>
  </si>
  <si>
    <t>崇德國小</t>
  </si>
  <si>
    <t>文蘭國小</t>
  </si>
  <si>
    <t>景美國小</t>
  </si>
  <si>
    <t>三棧國小</t>
  </si>
  <si>
    <t>銅蘭國小</t>
  </si>
  <si>
    <t>萬榮國小</t>
  </si>
  <si>
    <t>西林國小</t>
  </si>
  <si>
    <t>見晴國小</t>
  </si>
  <si>
    <t>馬遠國小</t>
  </si>
  <si>
    <t>紅葉國小</t>
  </si>
  <si>
    <t>明利國小</t>
  </si>
  <si>
    <t>卓溪國小</t>
  </si>
  <si>
    <t>崙山國小</t>
  </si>
  <si>
    <t>太平國小</t>
  </si>
  <si>
    <t>卓清國小</t>
  </si>
  <si>
    <t>古風國小</t>
  </si>
  <si>
    <t>立山國小</t>
  </si>
  <si>
    <t>卓樂國小</t>
  </si>
  <si>
    <t>卓楓國小</t>
  </si>
  <si>
    <t>西富國小</t>
  </si>
  <si>
    <t>大興國小</t>
  </si>
  <si>
    <t>中原國小</t>
  </si>
  <si>
    <t>西寶國小</t>
  </si>
  <si>
    <t>項目　</t>
    <phoneticPr fontId="4" type="noConversion"/>
  </si>
  <si>
    <t>5L100100</t>
    <phoneticPr fontId="4" type="noConversion"/>
  </si>
  <si>
    <r>
      <t>按１２個月平均計算，１月份分配</t>
    </r>
    <r>
      <rPr>
        <b/>
        <sz val="11"/>
        <color indexed="10"/>
        <rFont val="新細明體"/>
        <family val="1"/>
        <charset val="136"/>
      </rPr>
      <t>5</t>
    </r>
    <r>
      <rPr>
        <sz val="11"/>
        <rFont val="新細明體"/>
        <family val="1"/>
        <charset val="136"/>
      </rPr>
      <t>個月，餘7個月分配在2～8月份</t>
    </r>
    <phoneticPr fontId="4" type="noConversion"/>
  </si>
  <si>
    <r>
      <t>按１２個月平均計算，１月份分配</t>
    </r>
    <r>
      <rPr>
        <b/>
        <sz val="11"/>
        <color indexed="10"/>
        <rFont val="新細明體"/>
        <family val="1"/>
        <charset val="136"/>
      </rPr>
      <t>3</t>
    </r>
    <r>
      <rPr>
        <sz val="11"/>
        <rFont val="新細明體"/>
        <family val="1"/>
        <charset val="136"/>
      </rPr>
      <t>個月，餘9個月分配在２～10月份</t>
    </r>
    <phoneticPr fontId="4" type="noConversion"/>
  </si>
  <si>
    <t xml:space="preserve">  </t>
    <phoneticPr fontId="4" type="noConversion"/>
  </si>
  <si>
    <t>5L100302</t>
    <phoneticPr fontId="4" type="noConversion"/>
  </si>
  <si>
    <t>按10個月平均分配(2、7月份不分配)</t>
    <phoneticPr fontId="4" type="noConversion"/>
  </si>
  <si>
    <t>分配於7、12月份</t>
    <phoneticPr fontId="4" type="noConversion"/>
  </si>
  <si>
    <t>4YY雜項收入</t>
    <phoneticPr fontId="4" type="noConversion"/>
  </si>
  <si>
    <t>分配於3、10月份</t>
    <phoneticPr fontId="4" type="noConversion"/>
  </si>
  <si>
    <t>110學年度幼兒園教保員(含增置)</t>
    <phoneticPr fontId="4" type="noConversion"/>
  </si>
  <si>
    <t>110學年度幼兒園增置廚工（專）</t>
    <phoneticPr fontId="4" type="noConversion"/>
  </si>
  <si>
    <t>110學年度幼兒園增置廚工</t>
    <phoneticPr fontId="4" type="noConversion"/>
  </si>
  <si>
    <t>110學年度幼兒園護理人員</t>
    <phoneticPr fontId="4" type="noConversion"/>
  </si>
  <si>
    <t>考試報名費收支對列</t>
    <phoneticPr fontId="4" type="noConversion"/>
  </si>
  <si>
    <t>權利金收支對列</t>
    <phoneticPr fontId="4" type="noConversion"/>
  </si>
  <si>
    <t>其他福利費</t>
    <phoneticPr fontId="4" type="noConversion"/>
  </si>
  <si>
    <t>3月、9月</t>
    <phoneticPr fontId="4" type="noConversion"/>
  </si>
  <si>
    <t>1月</t>
    <phoneticPr fontId="4" type="noConversion"/>
  </si>
  <si>
    <t>5L100100</t>
  </si>
  <si>
    <t>教職員工薪資[113、114、161、162、181]</t>
  </si>
  <si>
    <t>年終獎金[152]、休假補助[18Y]、未休假加班費[131]</t>
  </si>
  <si>
    <t>分配於1月份</t>
  </si>
  <si>
    <t>考績獎金[151]</t>
  </si>
  <si>
    <t>兼職人員酬金[124]、專案加班費[131]</t>
  </si>
  <si>
    <t>健檢[183]</t>
  </si>
  <si>
    <t>分配於3月份</t>
  </si>
  <si>
    <t>教職員退休撫卹給付﹙年終慰問金除外）</t>
  </si>
  <si>
    <t>年終慰問金</t>
  </si>
  <si>
    <t>5L100302</t>
  </si>
  <si>
    <t>教職員各項補助[18Y]</t>
  </si>
  <si>
    <t>平均分配於3、9月份</t>
  </si>
  <si>
    <t>604明恥國小</t>
    <phoneticPr fontId="4" type="noConversion"/>
  </si>
  <si>
    <t>605中正國小</t>
    <phoneticPr fontId="4" type="noConversion"/>
  </si>
  <si>
    <t>606信義國小</t>
    <phoneticPr fontId="4" type="noConversion"/>
  </si>
  <si>
    <t>607復興國小</t>
    <phoneticPr fontId="4" type="noConversion"/>
  </si>
  <si>
    <t>610北濱國小</t>
    <phoneticPr fontId="4" type="noConversion"/>
  </si>
  <si>
    <t>5.將黃色標示各1級用途別合計輸入地方教育發展基金系統內。</t>
    <phoneticPr fontId="4" type="noConversion"/>
  </si>
  <si>
    <r>
      <t>按１２個月平均計算，１月份分配</t>
    </r>
    <r>
      <rPr>
        <sz val="11"/>
        <color rgb="FFFF0000"/>
        <rFont val="新細明體"/>
        <family val="1"/>
        <charset val="136"/>
      </rPr>
      <t>5</t>
    </r>
    <r>
      <rPr>
        <sz val="11"/>
        <rFont val="新細明體"/>
        <family val="1"/>
        <charset val="136"/>
      </rPr>
      <t>個月，餘7個月分配在２～8月份</t>
    </r>
    <phoneticPr fontId="4" type="noConversion"/>
  </si>
  <si>
    <r>
      <t>1/5分配於</t>
    </r>
    <r>
      <rPr>
        <sz val="12"/>
        <color rgb="FFFF0000"/>
        <rFont val="新細明體"/>
        <family val="1"/>
        <charset val="136"/>
      </rPr>
      <t>1</t>
    </r>
    <r>
      <rPr>
        <sz val="12"/>
        <rFont val="新細明體"/>
        <family val="1"/>
        <charset val="136"/>
      </rPr>
      <t>月份，4/5成分配至9月份</t>
    </r>
    <phoneticPr fontId="4" type="noConversion"/>
  </si>
  <si>
    <t>１月份分配5個月，餘7個月分配在２～8月份</t>
    <phoneticPr fontId="4" type="noConversion"/>
  </si>
  <si>
    <t>20%1月、80%9月</t>
    <phoneticPr fontId="4" type="noConversion"/>
  </si>
  <si>
    <t>國幼班教師  (一般性補助)</t>
    <phoneticPr fontId="4" type="noConversion"/>
  </si>
  <si>
    <t>教保員(含縣配合款30%)                 (計畫型)</t>
    <phoneticPr fontId="4" type="noConversion"/>
  </si>
  <si>
    <t>導師費(學前特教班教學輔導費) (計畫型)</t>
    <phoneticPr fontId="4" type="noConversion"/>
  </si>
  <si>
    <t>增置教員-計畫型43名(含縣配合款31%)</t>
    <phoneticPr fontId="4" type="noConversion"/>
  </si>
  <si>
    <t>調增代課鐘點費差額(四捨五入至千元)
(計畫型)</t>
    <phoneticPr fontId="4" type="noConversion"/>
  </si>
  <si>
    <t>明義營養師1位(含縣配合款30%)(計畫型)</t>
    <phoneticPr fontId="4" type="noConversion"/>
  </si>
  <si>
    <t>專輔師21位(含縣配合款12%)    (計畫型)</t>
    <phoneticPr fontId="4" type="noConversion"/>
  </si>
  <si>
    <t>明義國小幼兒園護理人員1位(計畫型)</t>
    <phoneticPr fontId="4" type="noConversion"/>
  </si>
  <si>
    <r>
      <rPr>
        <sz val="10"/>
        <color indexed="8"/>
        <rFont val="細明體"/>
        <family val="3"/>
        <charset val="136"/>
      </rPr>
      <t>導師費</t>
    </r>
    <r>
      <rPr>
        <sz val="10"/>
        <color indexed="8"/>
        <rFont val="ARIAL"/>
        <family val="2"/>
      </rPr>
      <t>(</t>
    </r>
    <r>
      <rPr>
        <sz val="10"/>
        <color indexed="8"/>
        <rFont val="細明體"/>
        <family val="3"/>
        <charset val="136"/>
      </rPr>
      <t>計畫型</t>
    </r>
    <r>
      <rPr>
        <sz val="10"/>
        <color indexed="8"/>
        <rFont val="ARIAL"/>
        <family val="2"/>
      </rPr>
      <t>)</t>
    </r>
    <phoneticPr fontId="4" type="noConversion"/>
  </si>
  <si>
    <r>
      <rPr>
        <sz val="10"/>
        <color indexed="8"/>
        <rFont val="細明體"/>
        <family val="3"/>
        <charset val="136"/>
      </rPr>
      <t>集中式導師費</t>
    </r>
    <r>
      <rPr>
        <sz val="10"/>
        <color indexed="8"/>
        <rFont val="ARIAL"/>
        <family val="2"/>
      </rPr>
      <t>(</t>
    </r>
    <r>
      <rPr>
        <sz val="10"/>
        <color indexed="8"/>
        <rFont val="細明體"/>
        <family val="3"/>
        <charset val="136"/>
      </rPr>
      <t>計畫型</t>
    </r>
    <r>
      <rPr>
        <sz val="10"/>
        <color indexed="8"/>
        <rFont val="ARIAL"/>
        <family val="2"/>
      </rPr>
      <t>)</t>
    </r>
    <phoneticPr fontId="4" type="noConversion"/>
  </si>
  <si>
    <r>
      <t>教保</t>
    </r>
    <r>
      <rPr>
        <sz val="12"/>
        <rFont val="新細明體"/>
        <family val="1"/>
        <charset val="136"/>
      </rPr>
      <t>員(含教保費). 廚工,護理人員 (計畫型)</t>
    </r>
    <phoneticPr fontId="4" type="noConversion"/>
  </si>
  <si>
    <r>
      <t>2-4</t>
    </r>
    <r>
      <rPr>
        <sz val="10"/>
        <color indexed="8"/>
        <rFont val="細明體"/>
        <family val="3"/>
        <charset val="136"/>
      </rPr>
      <t>歲及</t>
    </r>
    <r>
      <rPr>
        <sz val="10"/>
        <color indexed="8"/>
        <rFont val="ARIAL"/>
        <family val="2"/>
      </rPr>
      <t>5</t>
    </r>
    <r>
      <rPr>
        <sz val="10"/>
        <color indexed="8"/>
        <rFont val="細明體"/>
        <family val="3"/>
        <charset val="136"/>
      </rPr>
      <t>歲學</t>
    </r>
    <r>
      <rPr>
        <sz val="10"/>
        <color indexed="8"/>
        <rFont val="ARIAL"/>
        <family val="2"/>
      </rPr>
      <t>(</t>
    </r>
    <r>
      <rPr>
        <sz val="10"/>
        <color indexed="8"/>
        <rFont val="細明體"/>
        <family val="3"/>
        <charset val="136"/>
      </rPr>
      <t>計畫型</t>
    </r>
    <r>
      <rPr>
        <sz val="10"/>
        <color indexed="8"/>
        <rFont val="ARIAL"/>
        <family val="2"/>
      </rPr>
      <t>)</t>
    </r>
    <phoneticPr fontId="4" type="noConversion"/>
  </si>
  <si>
    <r>
      <rPr>
        <sz val="10"/>
        <color indexed="8"/>
        <rFont val="細明體"/>
        <family val="3"/>
        <charset val="136"/>
      </rPr>
      <t>偏遠地區合理教師員額</t>
    </r>
    <r>
      <rPr>
        <sz val="10"/>
        <color indexed="8"/>
        <rFont val="ARIAL"/>
        <family val="2"/>
      </rPr>
      <t>(</t>
    </r>
    <r>
      <rPr>
        <sz val="10"/>
        <color indexed="8"/>
        <rFont val="細明體"/>
        <family val="3"/>
        <charset val="136"/>
      </rPr>
      <t>計畫型</t>
    </r>
    <r>
      <rPr>
        <sz val="10"/>
        <color indexed="8"/>
        <rFont val="ARIAL"/>
        <family val="2"/>
      </rPr>
      <t>)</t>
    </r>
    <phoneticPr fontId="4" type="noConversion"/>
  </si>
  <si>
    <r>
      <rPr>
        <sz val="10"/>
        <color indexed="8"/>
        <rFont val="細明體"/>
        <family val="3"/>
        <charset val="136"/>
      </rPr>
      <t>廚工</t>
    </r>
    <r>
      <rPr>
        <sz val="10"/>
        <color indexed="8"/>
        <rFont val="ARIAL"/>
        <family val="2"/>
      </rPr>
      <t>(</t>
    </r>
    <r>
      <rPr>
        <sz val="10"/>
        <color indexed="8"/>
        <rFont val="細明體"/>
        <family val="3"/>
        <charset val="136"/>
      </rPr>
      <t>含縣配合款</t>
    </r>
    <r>
      <rPr>
        <sz val="10"/>
        <color indexed="8"/>
        <rFont val="ARIAL"/>
        <family val="2"/>
      </rPr>
      <t>30%)  (</t>
    </r>
    <r>
      <rPr>
        <sz val="10"/>
        <color indexed="8"/>
        <rFont val="細明體"/>
        <family val="3"/>
        <charset val="136"/>
      </rPr>
      <t>計畫型</t>
    </r>
    <r>
      <rPr>
        <sz val="10"/>
        <color indexed="8"/>
        <rFont val="ARIAL"/>
        <family val="2"/>
      </rPr>
      <t>)</t>
    </r>
    <phoneticPr fontId="4" type="noConversion"/>
  </si>
  <si>
    <t>教保費(2000元/月*人)(計畫型)</t>
    <phoneticPr fontId="4" type="noConversion"/>
  </si>
  <si>
    <t>營養師(一般性補助)</t>
    <phoneticPr fontId="4" type="noConversion"/>
  </si>
  <si>
    <t>452租金收入</t>
    <phoneticPr fontId="4" type="noConversion"/>
  </si>
  <si>
    <t>花蓮縣113年度各國民小學概算額度初核表</t>
    <phoneticPr fontId="4" type="noConversion"/>
  </si>
  <si>
    <t>住宿生輔導員待命加班費</t>
  </si>
  <si>
    <t>不休假加班費</t>
  </si>
  <si>
    <t>93列-77列-78列</t>
    <phoneticPr fontId="4" type="noConversion"/>
  </si>
  <si>
    <t>分配於3.8月份</t>
    <phoneticPr fontId="4" type="noConversion"/>
  </si>
  <si>
    <t>分配於3、8月份</t>
    <phoneticPr fontId="4" type="noConversion"/>
  </si>
  <si>
    <t>分配於3、8月份(或按季分配)</t>
    <phoneticPr fontId="4" type="noConversion"/>
  </si>
  <si>
    <t>先預計1、7月份分配，如有需要請自行調整並回傳至基金科</t>
    <phoneticPr fontId="4" type="noConversion"/>
  </si>
  <si>
    <t>分配於1、7月份，如有需要請自行調整並回傳至基金科</t>
    <phoneticPr fontId="4" type="noConversion"/>
  </si>
  <si>
    <t>先預計1月份分配，如有需要請自行調整並回傳至基金科</t>
    <phoneticPr fontId="4" type="noConversion"/>
  </si>
  <si>
    <t>收支對列先預計1、7月份分配，如有需要請自行調整並回傳至基金科</t>
    <phoneticPr fontId="4" type="noConversion"/>
  </si>
  <si>
    <t>1月、5月、9月</t>
    <phoneticPr fontId="4" type="noConversion"/>
  </si>
  <si>
    <r>
      <t>分配在</t>
    </r>
    <r>
      <rPr>
        <b/>
        <sz val="12"/>
        <color indexed="10"/>
        <rFont val="新細明體"/>
        <family val="1"/>
        <charset val="136"/>
      </rPr>
      <t>1、5、9</t>
    </r>
    <r>
      <rPr>
        <sz val="12"/>
        <rFont val="新細明體"/>
        <family val="1"/>
        <charset val="136"/>
      </rPr>
      <t>月份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</si>
</sst>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-* #,##0_-;\-* #,##0_-;_-* &quot;-&quot;_-;_-@_-"/>
    <numFmt numFmtId="43" formatCode="_-* #,##0.00_-;\-* #,##0.00_-;_-* &quot;-&quot;??_-;_-@_-"/>
    <numFmt numFmtId="176" formatCode="#,##0_);[Red]\(#,##0\)"/>
    <numFmt numFmtId="177" formatCode="_-* #,##0_-;\-* #,##0_-;_-* &quot;-&quot;??_-;_-@_-"/>
    <numFmt numFmtId="178" formatCode="#,##0_ "/>
    <numFmt numFmtId="179" formatCode="0_);[Red]\(0\)"/>
  </numFmts>
  <fonts count="64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sz val="12"/>
      <name val="標楷體"/>
      <family val="4"/>
      <charset val="136"/>
    </font>
    <font>
      <b/>
      <sz val="12"/>
      <name val="Times New Roman"/>
      <family val="1"/>
    </font>
    <font>
      <b/>
      <sz val="12"/>
      <color indexed="30"/>
      <name val="新細明體"/>
      <family val="1"/>
      <charset val="136"/>
    </font>
    <font>
      <sz val="12"/>
      <color indexed="10"/>
      <name val="標楷體"/>
      <family val="4"/>
      <charset val="136"/>
    </font>
    <font>
      <sz val="10"/>
      <color indexed="8"/>
      <name val="ARIAL"/>
      <family val="2"/>
    </font>
    <font>
      <sz val="10"/>
      <name val="Arial"/>
      <family val="2"/>
    </font>
    <font>
      <sz val="11"/>
      <name val="新細明體"/>
      <family val="1"/>
      <charset val="136"/>
    </font>
    <font>
      <sz val="11"/>
      <name val="細明體"/>
      <family val="3"/>
      <charset val="136"/>
    </font>
    <font>
      <sz val="9"/>
      <name val="細明體"/>
      <family val="3"/>
      <charset val="136"/>
    </font>
    <font>
      <b/>
      <sz val="12"/>
      <name val="標楷體"/>
      <family val="4"/>
      <charset val="136"/>
    </font>
    <font>
      <sz val="11"/>
      <color indexed="8"/>
      <name val="新細明體"/>
      <family val="1"/>
      <charset val="136"/>
    </font>
    <font>
      <sz val="14"/>
      <color indexed="8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14"/>
      <color indexed="8"/>
      <name val="新細明體"/>
      <family val="1"/>
      <charset val="136"/>
    </font>
    <font>
      <sz val="14"/>
      <color indexed="10"/>
      <name val="新細明體"/>
      <family val="1"/>
      <charset val="136"/>
    </font>
    <font>
      <b/>
      <sz val="14"/>
      <color indexed="10"/>
      <name val="新細明體"/>
      <family val="1"/>
      <charset val="136"/>
    </font>
    <font>
      <sz val="10"/>
      <color indexed="10"/>
      <name val="Times New Roman"/>
      <family val="1"/>
    </font>
    <font>
      <sz val="14"/>
      <name val="新細明體"/>
      <family val="1"/>
      <charset val="136"/>
    </font>
    <font>
      <sz val="10.5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i/>
      <u/>
      <sz val="16"/>
      <color indexed="10"/>
      <name val="新細明體"/>
      <family val="1"/>
      <charset val="136"/>
    </font>
    <font>
      <b/>
      <sz val="14"/>
      <color indexed="12"/>
      <name val="新細明體"/>
      <family val="1"/>
      <charset val="136"/>
    </font>
    <font>
      <b/>
      <sz val="11"/>
      <color indexed="10"/>
      <name val="新細明體"/>
      <family val="1"/>
      <charset val="136"/>
    </font>
    <font>
      <b/>
      <sz val="12"/>
      <color indexed="12"/>
      <name val="新細明體"/>
      <family val="1"/>
      <charset val="136"/>
    </font>
    <font>
      <sz val="12"/>
      <color indexed="12"/>
      <name val="新細明體"/>
      <family val="1"/>
      <charset val="136"/>
    </font>
    <font>
      <b/>
      <sz val="20"/>
      <name val="新細明體"/>
      <family val="1"/>
      <charset val="136"/>
    </font>
    <font>
      <b/>
      <sz val="20"/>
      <color indexed="10"/>
      <name val="新細明體"/>
      <family val="1"/>
      <charset val="136"/>
    </font>
    <font>
      <b/>
      <sz val="20"/>
      <color indexed="10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b/>
      <sz val="12"/>
      <color rgb="FFFF0000"/>
      <name val="新細明體"/>
      <family val="1"/>
      <charset val="136"/>
    </font>
    <font>
      <b/>
      <sz val="12"/>
      <color rgb="FF0070C0"/>
      <name val="新細明體"/>
      <family val="1"/>
      <charset val="136"/>
    </font>
    <font>
      <sz val="10"/>
      <name val="標楷體"/>
      <family val="4"/>
      <charset val="136"/>
    </font>
    <font>
      <b/>
      <sz val="10"/>
      <name val="標楷體"/>
      <family val="4"/>
      <charset val="136"/>
    </font>
    <font>
      <b/>
      <sz val="12"/>
      <name val="新細明體"/>
      <family val="1"/>
      <charset val="136"/>
    </font>
    <font>
      <sz val="12"/>
      <color theme="1"/>
      <name val="標楷體"/>
      <family val="4"/>
      <charset val="136"/>
    </font>
    <font>
      <sz val="12"/>
      <color rgb="FFFF0000"/>
      <name val="新細明體"/>
      <family val="1"/>
      <charset val="136"/>
    </font>
    <font>
      <sz val="18"/>
      <color theme="3"/>
      <name val="新細明體"/>
      <family val="2"/>
      <charset val="136"/>
      <scheme val="major"/>
    </font>
    <font>
      <b/>
      <sz val="15"/>
      <color theme="3"/>
      <name val="新細明體"/>
      <family val="2"/>
      <charset val="136"/>
      <scheme val="minor"/>
    </font>
    <font>
      <b/>
      <sz val="13"/>
      <color theme="3"/>
      <name val="新細明體"/>
      <family val="2"/>
      <charset val="136"/>
      <scheme val="minor"/>
    </font>
    <font>
      <b/>
      <sz val="11"/>
      <color theme="3"/>
      <name val="新細明體"/>
      <family val="2"/>
      <charset val="136"/>
      <scheme val="minor"/>
    </font>
    <font>
      <sz val="12"/>
      <color rgb="FF006100"/>
      <name val="新細明體"/>
      <family val="2"/>
      <charset val="136"/>
      <scheme val="minor"/>
    </font>
    <font>
      <sz val="12"/>
      <color rgb="FF9C0006"/>
      <name val="新細明體"/>
      <family val="2"/>
      <charset val="136"/>
      <scheme val="minor"/>
    </font>
    <font>
      <sz val="12"/>
      <color rgb="FF9C6500"/>
      <name val="新細明體"/>
      <family val="2"/>
      <charset val="136"/>
      <scheme val="minor"/>
    </font>
    <font>
      <sz val="12"/>
      <color rgb="FF3F3F76"/>
      <name val="新細明體"/>
      <family val="2"/>
      <charset val="136"/>
      <scheme val="minor"/>
    </font>
    <font>
      <b/>
      <sz val="12"/>
      <color rgb="FF3F3F3F"/>
      <name val="新細明體"/>
      <family val="2"/>
      <charset val="136"/>
      <scheme val="minor"/>
    </font>
    <font>
      <b/>
      <sz val="12"/>
      <color rgb="FFFA7D00"/>
      <name val="新細明體"/>
      <family val="2"/>
      <charset val="136"/>
      <scheme val="minor"/>
    </font>
    <font>
      <sz val="12"/>
      <color rgb="FFFA7D00"/>
      <name val="新細明體"/>
      <family val="2"/>
      <charset val="136"/>
      <scheme val="minor"/>
    </font>
    <font>
      <b/>
      <sz val="12"/>
      <color theme="0"/>
      <name val="新細明體"/>
      <family val="2"/>
      <charset val="136"/>
      <scheme val="minor"/>
    </font>
    <font>
      <sz val="12"/>
      <color rgb="FFFF0000"/>
      <name val="新細明體"/>
      <family val="2"/>
      <charset val="136"/>
      <scheme val="minor"/>
    </font>
    <font>
      <i/>
      <sz val="12"/>
      <color rgb="FF7F7F7F"/>
      <name val="新細明體"/>
      <family val="2"/>
      <charset val="136"/>
      <scheme val="minor"/>
    </font>
    <font>
      <b/>
      <sz val="12"/>
      <color theme="1"/>
      <name val="新細明體"/>
      <family val="2"/>
      <charset val="136"/>
      <scheme val="minor"/>
    </font>
    <font>
      <sz val="12"/>
      <color theme="0"/>
      <name val="新細明體"/>
      <family val="2"/>
      <charset val="136"/>
      <scheme val="minor"/>
    </font>
    <font>
      <sz val="11"/>
      <name val="Calibri"/>
      <family val="2"/>
    </font>
    <font>
      <sz val="11"/>
      <color rgb="FFFF0000"/>
      <name val="新細明體"/>
      <family val="1"/>
      <charset val="136"/>
    </font>
    <font>
      <sz val="10"/>
      <color indexed="8"/>
      <name val="細明體"/>
      <family val="3"/>
      <charset val="136"/>
    </font>
    <font>
      <sz val="8"/>
      <color indexed="8"/>
      <name val="新細明體"/>
      <family val="1"/>
      <charset val="136"/>
    </font>
    <font>
      <sz val="14"/>
      <name val="新細明體"/>
      <family val="1"/>
      <charset val="136"/>
      <scheme val="minor"/>
    </font>
    <font>
      <sz val="11"/>
      <name val="新細明體"/>
      <family val="1"/>
      <charset val="136"/>
      <scheme val="minor"/>
    </font>
  </fonts>
  <fills count="53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59EE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63377788628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0" fontId="3" fillId="0" borderId="0">
      <alignment vertical="center"/>
    </xf>
    <xf numFmtId="0" fontId="10" fillId="0" borderId="0">
      <alignment vertical="top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1" fillId="0" borderId="0"/>
    <xf numFmtId="0" fontId="3" fillId="0" borderId="0">
      <alignment vertical="center"/>
    </xf>
    <xf numFmtId="0" fontId="3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0" borderId="14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9" fillId="22" borderId="16" applyNumberFormat="0" applyAlignment="0" applyProtection="0">
      <alignment vertical="center"/>
    </xf>
    <xf numFmtId="0" fontId="50" fillId="23" borderId="17" applyNumberFormat="0" applyAlignment="0" applyProtection="0">
      <alignment vertical="center"/>
    </xf>
    <xf numFmtId="0" fontId="51" fillId="23" borderId="16" applyNumberFormat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3" fillId="24" borderId="19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21" applyNumberFormat="0" applyFill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8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57" fillId="4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1" fillId="47" borderId="0" applyNumberFormat="0" applyBorder="0" applyAlignment="0" applyProtection="0">
      <alignment vertical="center"/>
    </xf>
    <xf numFmtId="0" fontId="1" fillId="48" borderId="0" applyNumberFormat="0" applyBorder="0" applyAlignment="0" applyProtection="0">
      <alignment vertical="center"/>
    </xf>
    <xf numFmtId="0" fontId="57" fillId="49" borderId="0" applyNumberFormat="0" applyBorder="0" applyAlignment="0" applyProtection="0">
      <alignment vertical="center"/>
    </xf>
    <xf numFmtId="0" fontId="1" fillId="0" borderId="0">
      <alignment vertical="center"/>
    </xf>
    <xf numFmtId="0" fontId="58" fillId="0" borderId="0"/>
    <xf numFmtId="0" fontId="1" fillId="25" borderId="20" applyNumberFormat="0" applyFont="0" applyAlignment="0" applyProtection="0">
      <alignment vertical="center"/>
    </xf>
  </cellStyleXfs>
  <cellXfs count="320">
    <xf numFmtId="0" fontId="0" fillId="0" borderId="0" xfId="0"/>
    <xf numFmtId="0" fontId="0" fillId="0" borderId="0" xfId="0" applyBorder="1" applyAlignment="1">
      <alignment vertical="center"/>
    </xf>
    <xf numFmtId="176" fontId="0" fillId="0" borderId="1" xfId="0" applyNumberFormat="1" applyBorder="1" applyAlignment="1">
      <alignment vertical="center"/>
    </xf>
    <xf numFmtId="41" fontId="0" fillId="0" borderId="1" xfId="0" applyNumberFormat="1" applyBorder="1" applyAlignment="1">
      <alignment vertical="center"/>
    </xf>
    <xf numFmtId="0" fontId="0" fillId="0" borderId="0" xfId="0" applyAlignment="1">
      <alignment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NumberFormat="1" applyAlignment="1">
      <alignment vertical="center" wrapText="1"/>
    </xf>
    <xf numFmtId="0" fontId="0" fillId="0" borderId="0" xfId="0" applyNumberFormat="1" applyAlignment="1">
      <alignment horizontal="left" vertical="center"/>
    </xf>
    <xf numFmtId="0" fontId="0" fillId="2" borderId="1" xfId="0" applyNumberFormat="1" applyFill="1" applyBorder="1" applyAlignment="1">
      <alignment vertical="center" wrapText="1"/>
    </xf>
    <xf numFmtId="0" fontId="0" fillId="2" borderId="1" xfId="0" applyNumberForma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0" fillId="2" borderId="1" xfId="0" applyNumberFormat="1" applyFont="1" applyFill="1" applyBorder="1" applyAlignment="1">
      <alignment vertical="center" wrapText="1"/>
    </xf>
    <xf numFmtId="0" fontId="0" fillId="3" borderId="1" xfId="0" applyNumberFormat="1" applyFill="1" applyBorder="1" applyAlignment="1">
      <alignment horizontal="left" vertical="center"/>
    </xf>
    <xf numFmtId="0" fontId="0" fillId="4" borderId="1" xfId="0" applyNumberFormat="1" applyFill="1" applyBorder="1" applyAlignment="1">
      <alignment horizontal="left" vertical="center"/>
    </xf>
    <xf numFmtId="0" fontId="0" fillId="3" borderId="1" xfId="0" applyNumberFormat="1" applyFill="1" applyBorder="1" applyAlignment="1">
      <alignment vertical="center" wrapText="1"/>
    </xf>
    <xf numFmtId="0" fontId="0" fillId="5" borderId="1" xfId="0" applyNumberFormat="1" applyFill="1" applyBorder="1" applyAlignment="1">
      <alignment horizontal="left" vertical="center"/>
    </xf>
    <xf numFmtId="0" fontId="5" fillId="5" borderId="1" xfId="0" applyNumberFormat="1" applyFont="1" applyFill="1" applyBorder="1" applyAlignment="1">
      <alignment vertical="center" wrapText="1"/>
    </xf>
    <xf numFmtId="0" fontId="0" fillId="4" borderId="1" xfId="0" applyNumberFormat="1" applyFill="1" applyBorder="1" applyAlignment="1">
      <alignment vertical="center" wrapText="1"/>
    </xf>
    <xf numFmtId="0" fontId="5" fillId="4" borderId="1" xfId="0" applyNumberFormat="1" applyFont="1" applyFill="1" applyBorder="1" applyAlignment="1">
      <alignment horizontal="left" vertical="center" wrapText="1"/>
    </xf>
    <xf numFmtId="0" fontId="0" fillId="0" borderId="1" xfId="0" applyNumberFormat="1" applyBorder="1" applyAlignment="1">
      <alignment horizontal="left" vertical="center"/>
    </xf>
    <xf numFmtId="0" fontId="0" fillId="2" borderId="1" xfId="0" applyNumberFormat="1" applyFont="1" applyFill="1" applyBorder="1" applyAlignment="1">
      <alignment horizontal="left" vertical="center"/>
    </xf>
    <xf numFmtId="0" fontId="8" fillId="2" borderId="1" xfId="0" applyNumberFormat="1" applyFont="1" applyFill="1" applyBorder="1" applyAlignment="1">
      <alignment vertical="center" wrapText="1"/>
    </xf>
    <xf numFmtId="0" fontId="8" fillId="2" borderId="1" xfId="0" applyNumberFormat="1" applyFont="1" applyFill="1" applyBorder="1" applyAlignment="1">
      <alignment horizontal="left" vertical="center"/>
    </xf>
    <xf numFmtId="0" fontId="3" fillId="0" borderId="0" xfId="1" applyFont="1">
      <alignment vertical="center"/>
    </xf>
    <xf numFmtId="0" fontId="3" fillId="0" borderId="0" xfId="1" applyFont="1" applyFill="1">
      <alignment vertical="center"/>
    </xf>
    <xf numFmtId="0" fontId="0" fillId="0" borderId="0" xfId="0" applyAlignment="1">
      <alignment horizontal="left" vertical="center"/>
    </xf>
    <xf numFmtId="0" fontId="0" fillId="6" borderId="0" xfId="0" applyFill="1" applyAlignment="1">
      <alignment horizontal="left" vertical="center"/>
    </xf>
    <xf numFmtId="0" fontId="0" fillId="4" borderId="1" xfId="0" applyFill="1" applyBorder="1" applyAlignment="1">
      <alignment vertical="center"/>
    </xf>
    <xf numFmtId="178" fontId="0" fillId="0" borderId="0" xfId="0" applyNumberFormat="1" applyAlignment="1">
      <alignment vertical="center"/>
    </xf>
    <xf numFmtId="1" fontId="0" fillId="0" borderId="0" xfId="0" applyNumberFormat="1"/>
    <xf numFmtId="0" fontId="0" fillId="0" borderId="0" xfId="0" applyNumberFormat="1"/>
    <xf numFmtId="0" fontId="0" fillId="6" borderId="0" xfId="0" applyFill="1" applyAlignment="1">
      <alignment wrapText="1"/>
    </xf>
    <xf numFmtId="0" fontId="0" fillId="0" borderId="0" xfId="0" applyBorder="1"/>
    <xf numFmtId="0" fontId="0" fillId="0" borderId="0" xfId="0" applyNumberFormat="1" applyBorder="1" applyAlignment="1">
      <alignment vertical="center" wrapText="1"/>
    </xf>
    <xf numFmtId="0" fontId="0" fillId="0" borderId="0" xfId="0" applyFill="1" applyBorder="1"/>
    <xf numFmtId="178" fontId="0" fillId="0" borderId="1" xfId="0" applyNumberFormat="1" applyBorder="1" applyAlignment="1">
      <alignment vertical="center"/>
    </xf>
    <xf numFmtId="0" fontId="18" fillId="0" borderId="2" xfId="10" applyFont="1" applyFill="1" applyBorder="1" applyAlignment="1">
      <alignment vertical="top"/>
    </xf>
    <xf numFmtId="0" fontId="17" fillId="0" borderId="2" xfId="10" applyFont="1" applyFill="1" applyBorder="1" applyAlignment="1">
      <alignment horizontal="center" vertical="center"/>
    </xf>
    <xf numFmtId="176" fontId="19" fillId="0" borderId="1" xfId="10" applyNumberFormat="1" applyFont="1" applyFill="1" applyBorder="1" applyAlignment="1" applyProtection="1">
      <alignment horizontal="center" vertical="center"/>
      <protection locked="0"/>
    </xf>
    <xf numFmtId="41" fontId="17" fillId="0" borderId="1" xfId="10" applyNumberFormat="1" applyFont="1" applyFill="1" applyBorder="1" applyAlignment="1" applyProtection="1">
      <alignment horizontal="center" vertical="center" shrinkToFit="1"/>
      <protection locked="0"/>
    </xf>
    <xf numFmtId="41" fontId="20" fillId="0" borderId="3" xfId="10" applyNumberFormat="1" applyFont="1" applyFill="1" applyBorder="1" applyAlignment="1" applyProtection="1">
      <alignment horizontal="center" vertical="center" shrinkToFit="1"/>
      <protection locked="0"/>
    </xf>
    <xf numFmtId="41" fontId="17" fillId="0" borderId="3" xfId="10" applyNumberFormat="1" applyFont="1" applyFill="1" applyBorder="1" applyAlignment="1" applyProtection="1">
      <alignment horizontal="center" vertical="center" shrinkToFit="1"/>
      <protection locked="0"/>
    </xf>
    <xf numFmtId="176" fontId="23" fillId="4" borderId="2" xfId="0" applyNumberFormat="1" applyFont="1" applyFill="1" applyBorder="1" applyAlignment="1">
      <alignment horizontal="center" vertical="top" wrapText="1"/>
    </xf>
    <xf numFmtId="176" fontId="23" fillId="4" borderId="2" xfId="0" applyNumberFormat="1" applyFont="1" applyFill="1" applyBorder="1" applyAlignment="1">
      <alignment horizontal="center" vertical="center" wrapText="1"/>
    </xf>
    <xf numFmtId="176" fontId="17" fillId="4" borderId="1" xfId="0" applyNumberFormat="1" applyFont="1" applyFill="1" applyBorder="1" applyAlignment="1">
      <alignment vertical="center"/>
    </xf>
    <xf numFmtId="49" fontId="23" fillId="8" borderId="2" xfId="0" applyNumberFormat="1" applyFont="1" applyFill="1" applyBorder="1" applyAlignment="1">
      <alignment horizontal="center" vertical="top" wrapText="1"/>
    </xf>
    <xf numFmtId="49" fontId="23" fillId="8" borderId="2" xfId="0" applyNumberFormat="1" applyFont="1" applyFill="1" applyBorder="1" applyAlignment="1">
      <alignment horizontal="center" vertical="center" wrapText="1"/>
    </xf>
    <xf numFmtId="176" fontId="24" fillId="8" borderId="2" xfId="0" applyNumberFormat="1" applyFont="1" applyFill="1" applyBorder="1" applyAlignment="1">
      <alignment horizontal="left" vertical="top" wrapText="1"/>
    </xf>
    <xf numFmtId="0" fontId="12" fillId="8" borderId="2" xfId="0" applyFont="1" applyFill="1" applyBorder="1" applyAlignment="1">
      <alignment horizontal="left" vertical="top" wrapText="1"/>
    </xf>
    <xf numFmtId="0" fontId="23" fillId="8" borderId="2" xfId="0" applyFont="1" applyFill="1" applyBorder="1" applyAlignment="1">
      <alignment horizontal="left" vertical="top" wrapText="1"/>
    </xf>
    <xf numFmtId="49" fontId="3" fillId="7" borderId="2" xfId="0" applyNumberFormat="1" applyFont="1" applyFill="1" applyBorder="1" applyAlignment="1">
      <alignment horizontal="center" vertical="top" wrapText="1" shrinkToFit="1"/>
    </xf>
    <xf numFmtId="49" fontId="23" fillId="7" borderId="2" xfId="0" applyNumberFormat="1" applyFont="1" applyFill="1" applyBorder="1" applyAlignment="1">
      <alignment horizontal="center" vertical="center" wrapText="1" shrinkToFit="1"/>
    </xf>
    <xf numFmtId="49" fontId="0" fillId="7" borderId="2" xfId="0" applyNumberFormat="1" applyFill="1" applyBorder="1" applyAlignment="1">
      <alignment horizontal="center" vertical="top" wrapText="1"/>
    </xf>
    <xf numFmtId="49" fontId="18" fillId="7" borderId="2" xfId="0" applyNumberFormat="1" applyFont="1" applyFill="1" applyBorder="1" applyAlignment="1">
      <alignment horizontal="center" vertical="top" wrapText="1"/>
    </xf>
    <xf numFmtId="176" fontId="23" fillId="0" borderId="1" xfId="0" applyNumberFormat="1" applyFont="1" applyFill="1" applyBorder="1" applyAlignment="1">
      <alignment horizontal="right" vertical="center"/>
    </xf>
    <xf numFmtId="49" fontId="0" fillId="6" borderId="2" xfId="0" applyNumberFormat="1" applyFill="1" applyBorder="1" applyAlignment="1">
      <alignment horizontal="center" vertical="top" wrapText="1"/>
    </xf>
    <xf numFmtId="0" fontId="3" fillId="9" borderId="2" xfId="0" applyFont="1" applyFill="1" applyBorder="1" applyAlignment="1">
      <alignment horizontal="center" vertical="top" wrapText="1" shrinkToFit="1"/>
    </xf>
    <xf numFmtId="49" fontId="23" fillId="9" borderId="2" xfId="0" applyNumberFormat="1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left" vertical="top" wrapText="1"/>
    </xf>
    <xf numFmtId="176" fontId="0" fillId="9" borderId="2" xfId="0" applyNumberFormat="1" applyFill="1" applyBorder="1" applyAlignment="1">
      <alignment horizontal="center" vertical="top" wrapText="1"/>
    </xf>
    <xf numFmtId="176" fontId="24" fillId="9" borderId="2" xfId="0" applyNumberFormat="1" applyFont="1" applyFill="1" applyBorder="1" applyAlignment="1">
      <alignment horizontal="left" vertical="top" wrapText="1"/>
    </xf>
    <xf numFmtId="176" fontId="23" fillId="9" borderId="2" xfId="0" applyNumberFormat="1" applyFont="1" applyFill="1" applyBorder="1" applyAlignment="1">
      <alignment horizontal="center" vertical="center" wrapText="1"/>
    </xf>
    <xf numFmtId="3" fontId="23" fillId="0" borderId="1" xfId="0" applyNumberFormat="1" applyFont="1" applyFill="1" applyBorder="1" applyAlignment="1">
      <alignment vertical="center"/>
    </xf>
    <xf numFmtId="41" fontId="23" fillId="0" borderId="1" xfId="10" applyNumberFormat="1" applyFont="1" applyFill="1" applyBorder="1" applyAlignment="1" applyProtection="1">
      <alignment horizontal="center" vertical="center" shrinkToFit="1"/>
      <protection locked="0"/>
    </xf>
    <xf numFmtId="3" fontId="23" fillId="0" borderId="1" xfId="0" applyNumberFormat="1" applyFont="1" applyFill="1" applyBorder="1" applyAlignment="1">
      <alignment horizontal="right" vertical="center"/>
    </xf>
    <xf numFmtId="41" fontId="23" fillId="0" borderId="4" xfId="10" applyNumberFormat="1" applyFont="1" applyFill="1" applyBorder="1" applyAlignment="1" applyProtection="1">
      <alignment horizontal="center" vertical="center" shrinkToFit="1"/>
      <protection locked="0"/>
    </xf>
    <xf numFmtId="178" fontId="0" fillId="6" borderId="0" xfId="0" applyNumberFormat="1" applyFill="1"/>
    <xf numFmtId="0" fontId="0" fillId="3" borderId="0" xfId="0" applyFill="1" applyAlignment="1">
      <alignment vertical="center" wrapText="1"/>
    </xf>
    <xf numFmtId="0" fontId="0" fillId="5" borderId="0" xfId="0" applyFill="1" applyAlignment="1">
      <alignment vertical="center" wrapText="1"/>
    </xf>
    <xf numFmtId="0" fontId="16" fillId="5" borderId="1" xfId="11" applyFont="1" applyFill="1" applyBorder="1" applyAlignment="1" applyProtection="1">
      <alignment horizontal="left" vertical="center" wrapText="1" indent="1"/>
      <protection locked="0"/>
    </xf>
    <xf numFmtId="0" fontId="0" fillId="3" borderId="1" xfId="11" applyFont="1" applyFill="1" applyBorder="1" applyAlignment="1" applyProtection="1">
      <alignment horizontal="left" vertical="center" wrapText="1" indent="1"/>
      <protection locked="0"/>
    </xf>
    <xf numFmtId="0" fontId="3" fillId="2" borderId="1" xfId="11" applyFont="1" applyFill="1" applyBorder="1" applyAlignment="1" applyProtection="1">
      <alignment horizontal="left" vertical="center" wrapText="1" indent="1"/>
      <protection locked="0"/>
    </xf>
    <xf numFmtId="0" fontId="0" fillId="2" borderId="0" xfId="0" applyFill="1" applyAlignment="1">
      <alignment vertical="center" wrapText="1"/>
    </xf>
    <xf numFmtId="0" fontId="0" fillId="4" borderId="0" xfId="0" applyFill="1" applyAlignment="1">
      <alignment vertical="center" wrapText="1"/>
    </xf>
    <xf numFmtId="0" fontId="0" fillId="6" borderId="1" xfId="0" applyNumberFormat="1" applyFill="1" applyBorder="1" applyAlignment="1">
      <alignment horizontal="left" vertical="center"/>
    </xf>
    <xf numFmtId="0" fontId="0" fillId="0" borderId="0" xfId="0" applyAlignment="1">
      <alignment horizontal="left" indent="2"/>
    </xf>
    <xf numFmtId="0" fontId="0" fillId="0" borderId="0" xfId="0" applyAlignment="1">
      <alignment horizontal="left" wrapText="1" indent="2"/>
    </xf>
    <xf numFmtId="0" fontId="3" fillId="0" borderId="5" xfId="11" applyFont="1" applyBorder="1" applyAlignment="1" applyProtection="1">
      <alignment horizontal="center" vertical="center"/>
      <protection locked="0"/>
    </xf>
    <xf numFmtId="0" fontId="3" fillId="0" borderId="0" xfId="1">
      <alignment vertical="center"/>
    </xf>
    <xf numFmtId="0" fontId="26" fillId="0" borderId="6" xfId="11" applyFont="1" applyBorder="1" applyAlignment="1" applyProtection="1">
      <alignment horizontal="center" vertical="center"/>
      <protection locked="0"/>
    </xf>
    <xf numFmtId="0" fontId="3" fillId="0" borderId="6" xfId="11" applyFont="1" applyBorder="1" applyAlignment="1" applyProtection="1">
      <alignment horizontal="center" vertical="center"/>
      <protection locked="0"/>
    </xf>
    <xf numFmtId="0" fontId="27" fillId="0" borderId="0" xfId="11" applyFont="1" applyBorder="1" applyAlignment="1" applyProtection="1">
      <alignment horizontal="center" vertical="center"/>
      <protection locked="0"/>
    </xf>
    <xf numFmtId="0" fontId="3" fillId="0" borderId="0" xfId="11" applyFont="1" applyBorder="1" applyAlignment="1" applyProtection="1">
      <alignment vertical="center" wrapText="1"/>
      <protection locked="0"/>
    </xf>
    <xf numFmtId="0" fontId="3" fillId="0" borderId="0" xfId="11" applyFont="1" applyAlignment="1" applyProtection="1">
      <alignment vertical="center" wrapText="1"/>
      <protection locked="0"/>
    </xf>
    <xf numFmtId="0" fontId="12" fillId="0" borderId="0" xfId="11" applyFont="1" applyAlignment="1" applyProtection="1">
      <alignment vertical="center" wrapText="1"/>
      <protection locked="0"/>
    </xf>
    <xf numFmtId="0" fontId="3" fillId="0" borderId="0" xfId="11" applyFont="1" applyProtection="1">
      <alignment vertical="center"/>
      <protection locked="0"/>
    </xf>
    <xf numFmtId="0" fontId="3" fillId="0" borderId="5" xfId="11" applyFont="1" applyBorder="1" applyAlignment="1" applyProtection="1">
      <alignment vertical="center" wrapText="1"/>
      <protection locked="0"/>
    </xf>
    <xf numFmtId="0" fontId="27" fillId="0" borderId="6" xfId="11" applyFont="1" applyBorder="1" applyAlignment="1" applyProtection="1">
      <alignment horizontal="center" vertical="center"/>
      <protection locked="0"/>
    </xf>
    <xf numFmtId="0" fontId="29" fillId="0" borderId="6" xfId="11" applyFont="1" applyBorder="1" applyAlignment="1" applyProtection="1">
      <alignment horizontal="center" vertical="center"/>
      <protection locked="0"/>
    </xf>
    <xf numFmtId="0" fontId="3" fillId="0" borderId="6" xfId="11" applyFont="1" applyBorder="1" applyAlignment="1" applyProtection="1">
      <alignment vertical="center" wrapText="1"/>
      <protection locked="0"/>
    </xf>
    <xf numFmtId="0" fontId="3" fillId="0" borderId="0" xfId="1" applyAlignment="1">
      <alignment vertical="center" shrinkToFit="1"/>
    </xf>
    <xf numFmtId="0" fontId="3" fillId="0" borderId="0" xfId="1" applyFill="1" applyBorder="1" applyAlignment="1">
      <alignment vertical="center" shrinkToFit="1"/>
    </xf>
    <xf numFmtId="0" fontId="3" fillId="0" borderId="0" xfId="1" applyFill="1" applyAlignment="1">
      <alignment vertical="center" shrinkToFit="1"/>
    </xf>
    <xf numFmtId="41" fontId="13" fillId="0" borderId="0" xfId="1" applyNumberFormat="1" applyFont="1" applyFill="1" applyAlignment="1">
      <alignment horizontal="left" vertical="center" shrinkToFit="1"/>
    </xf>
    <xf numFmtId="0" fontId="30" fillId="0" borderId="0" xfId="11" applyFont="1" applyFill="1" applyAlignment="1" applyProtection="1">
      <alignment vertical="center" wrapText="1"/>
      <protection locked="0"/>
    </xf>
    <xf numFmtId="41" fontId="13" fillId="0" borderId="0" xfId="1" applyNumberFormat="1" applyFont="1" applyAlignment="1">
      <alignment horizontal="left" vertical="center" shrinkToFit="1"/>
    </xf>
    <xf numFmtId="0" fontId="16" fillId="0" borderId="0" xfId="11" applyFont="1" applyFill="1" applyBorder="1" applyAlignment="1" applyProtection="1">
      <alignment horizontal="left" vertical="center" wrapText="1" indent="1"/>
      <protection locked="0"/>
    </xf>
    <xf numFmtId="0" fontId="0" fillId="0" borderId="0" xfId="11" applyFont="1" applyFill="1" applyBorder="1" applyAlignment="1" applyProtection="1">
      <alignment horizontal="left" vertical="center" wrapText="1" indent="1"/>
      <protection locked="0"/>
    </xf>
    <xf numFmtId="0" fontId="3" fillId="0" borderId="0" xfId="11" applyFont="1" applyFill="1" applyBorder="1" applyAlignment="1" applyProtection="1">
      <alignment horizontal="left" vertical="center" wrapText="1" indent="1"/>
      <protection locked="0"/>
    </xf>
    <xf numFmtId="0" fontId="0" fillId="0" borderId="0" xfId="0" applyFill="1" applyAlignment="1">
      <alignment vertical="center"/>
    </xf>
    <xf numFmtId="178" fontId="0" fillId="0" borderId="0" xfId="0" applyNumberFormat="1" applyFill="1" applyAlignment="1">
      <alignment vertical="center"/>
    </xf>
    <xf numFmtId="0" fontId="0" fillId="6" borderId="1" xfId="0" applyNumberFormat="1" applyFill="1" applyBorder="1" applyAlignment="1">
      <alignment vertical="center" wrapText="1"/>
    </xf>
    <xf numFmtId="0" fontId="0" fillId="6" borderId="1" xfId="0" applyNumberFormat="1" applyFont="1" applyFill="1" applyBorder="1" applyAlignment="1">
      <alignment vertical="center" wrapText="1"/>
    </xf>
    <xf numFmtId="0" fontId="8" fillId="6" borderId="1" xfId="0" applyNumberFormat="1" applyFont="1" applyFill="1" applyBorder="1" applyAlignment="1">
      <alignment horizontal="left" vertical="center"/>
    </xf>
    <xf numFmtId="178" fontId="0" fillId="6" borderId="1" xfId="0" applyNumberFormat="1" applyFill="1" applyBorder="1" applyAlignment="1">
      <alignment vertical="center"/>
    </xf>
    <xf numFmtId="0" fontId="25" fillId="0" borderId="1" xfId="11" applyFont="1" applyFill="1" applyBorder="1" applyAlignment="1" applyProtection="1">
      <alignment vertical="center" wrapText="1"/>
      <protection locked="0"/>
    </xf>
    <xf numFmtId="0" fontId="0" fillId="4" borderId="1" xfId="0" applyFill="1" applyBorder="1" applyAlignment="1">
      <alignment horizontal="left" vertical="center" indent="1"/>
    </xf>
    <xf numFmtId="178" fontId="0" fillId="0" borderId="1" xfId="0" applyNumberFormat="1" applyBorder="1" applyAlignment="1">
      <alignment horizontal="center" vertical="center"/>
    </xf>
    <xf numFmtId="178" fontId="12" fillId="0" borderId="1" xfId="11" applyNumberFormat="1" applyFont="1" applyBorder="1" applyAlignment="1" applyProtection="1">
      <alignment vertical="center" wrapText="1"/>
      <protection locked="0"/>
    </xf>
    <xf numFmtId="178" fontId="0" fillId="0" borderId="1" xfId="0" applyNumberFormat="1" applyBorder="1" applyAlignment="1">
      <alignment vertical="center" wrapText="1"/>
    </xf>
    <xf numFmtId="178" fontId="0" fillId="0" borderId="1" xfId="0" applyNumberFormat="1" applyFill="1" applyBorder="1" applyAlignment="1">
      <alignment vertical="center"/>
    </xf>
    <xf numFmtId="178" fontId="0" fillId="5" borderId="1" xfId="0" applyNumberFormat="1" applyFill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49" fontId="2" fillId="7" borderId="2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left" wrapText="1"/>
    </xf>
    <xf numFmtId="0" fontId="0" fillId="10" borderId="1" xfId="0" applyNumberFormat="1" applyFill="1" applyBorder="1" applyAlignment="1">
      <alignment vertical="center" wrapText="1"/>
    </xf>
    <xf numFmtId="0" fontId="0" fillId="10" borderId="1" xfId="0" applyNumberFormat="1" applyFill="1" applyBorder="1" applyAlignment="1">
      <alignment horizontal="left" vertical="center"/>
    </xf>
    <xf numFmtId="176" fontId="0" fillId="10" borderId="1" xfId="0" applyNumberFormat="1" applyFill="1" applyBorder="1" applyAlignment="1">
      <alignment vertical="center"/>
    </xf>
    <xf numFmtId="177" fontId="0" fillId="10" borderId="1" xfId="0" applyNumberFormat="1" applyFill="1" applyBorder="1" applyAlignment="1">
      <alignment vertical="center"/>
    </xf>
    <xf numFmtId="0" fontId="0" fillId="10" borderId="0" xfId="0" applyFill="1" applyAlignment="1">
      <alignment vertical="center"/>
    </xf>
    <xf numFmtId="0" fontId="0" fillId="10" borderId="1" xfId="0" applyNumberFormat="1" applyFont="1" applyFill="1" applyBorder="1" applyAlignment="1">
      <alignment vertical="center" wrapText="1"/>
    </xf>
    <xf numFmtId="0" fontId="0" fillId="10" borderId="1" xfId="0" applyNumberFormat="1" applyFont="1" applyFill="1" applyBorder="1" applyAlignment="1">
      <alignment horizontal="left" vertical="center"/>
    </xf>
    <xf numFmtId="176" fontId="0" fillId="10" borderId="1" xfId="0" applyNumberFormat="1" applyFont="1" applyFill="1" applyBorder="1" applyAlignment="1">
      <alignment vertical="center"/>
    </xf>
    <xf numFmtId="177" fontId="0" fillId="10" borderId="1" xfId="0" applyNumberFormat="1" applyFont="1" applyFill="1" applyBorder="1" applyAlignment="1">
      <alignment vertical="center"/>
    </xf>
    <xf numFmtId="0" fontId="0" fillId="10" borderId="0" xfId="0" applyFont="1" applyFill="1" applyAlignment="1">
      <alignment vertical="center"/>
    </xf>
    <xf numFmtId="0" fontId="8" fillId="10" borderId="1" xfId="0" applyNumberFormat="1" applyFont="1" applyFill="1" applyBorder="1" applyAlignment="1">
      <alignment vertical="center" wrapText="1"/>
    </xf>
    <xf numFmtId="0" fontId="8" fillId="10" borderId="1" xfId="0" applyNumberFormat="1" applyFont="1" applyFill="1" applyBorder="1" applyAlignment="1">
      <alignment horizontal="left" vertical="center"/>
    </xf>
    <xf numFmtId="176" fontId="8" fillId="10" borderId="1" xfId="0" applyNumberFormat="1" applyFont="1" applyFill="1" applyBorder="1" applyAlignment="1">
      <alignment vertical="center"/>
    </xf>
    <xf numFmtId="177" fontId="8" fillId="10" borderId="1" xfId="0" applyNumberFormat="1" applyFont="1" applyFill="1" applyBorder="1" applyAlignment="1">
      <alignment vertical="center"/>
    </xf>
    <xf numFmtId="0" fontId="8" fillId="10" borderId="0" xfId="0" applyFont="1" applyFill="1" applyAlignment="1">
      <alignment vertical="center"/>
    </xf>
    <xf numFmtId="0" fontId="5" fillId="10" borderId="1" xfId="0" applyNumberFormat="1" applyFont="1" applyFill="1" applyBorder="1" applyAlignment="1">
      <alignment vertical="center" wrapText="1"/>
    </xf>
    <xf numFmtId="0" fontId="0" fillId="11" borderId="1" xfId="0" applyNumberFormat="1" applyFill="1" applyBorder="1" applyAlignment="1">
      <alignment vertical="center" wrapText="1"/>
    </xf>
    <xf numFmtId="0" fontId="0" fillId="11" borderId="1" xfId="0" applyNumberFormat="1" applyFill="1" applyBorder="1" applyAlignment="1">
      <alignment horizontal="left" vertical="center"/>
    </xf>
    <xf numFmtId="176" fontId="0" fillId="11" borderId="1" xfId="0" applyNumberFormat="1" applyFill="1" applyBorder="1" applyAlignment="1">
      <alignment vertical="center"/>
    </xf>
    <xf numFmtId="177" fontId="0" fillId="11" borderId="1" xfId="0" applyNumberFormat="1" applyFill="1" applyBorder="1" applyAlignment="1">
      <alignment vertical="center"/>
    </xf>
    <xf numFmtId="0" fontId="0" fillId="11" borderId="0" xfId="0" applyFill="1" applyAlignment="1">
      <alignment vertical="center"/>
    </xf>
    <xf numFmtId="0" fontId="5" fillId="11" borderId="1" xfId="0" applyNumberFormat="1" applyFont="1" applyFill="1" applyBorder="1" applyAlignment="1">
      <alignment horizontal="left" vertical="center" wrapText="1"/>
    </xf>
    <xf numFmtId="0" fontId="0" fillId="11" borderId="1" xfId="0" applyFill="1" applyBorder="1"/>
    <xf numFmtId="176" fontId="0" fillId="11" borderId="1" xfId="0" applyNumberFormat="1" applyFill="1" applyBorder="1"/>
    <xf numFmtId="0" fontId="0" fillId="11" borderId="0" xfId="0" applyFill="1"/>
    <xf numFmtId="0" fontId="0" fillId="12" borderId="1" xfId="0" applyNumberFormat="1" applyFill="1" applyBorder="1" applyAlignment="1">
      <alignment horizontal="left" vertical="center"/>
    </xf>
    <xf numFmtId="176" fontId="0" fillId="12" borderId="1" xfId="0" applyNumberFormat="1" applyFill="1" applyBorder="1" applyAlignment="1">
      <alignment vertical="center"/>
    </xf>
    <xf numFmtId="177" fontId="0" fillId="12" borderId="1" xfId="0" applyNumberFormat="1" applyFill="1" applyBorder="1" applyAlignment="1">
      <alignment vertical="center"/>
    </xf>
    <xf numFmtId="0" fontId="0" fillId="12" borderId="0" xfId="0" applyFill="1" applyAlignment="1">
      <alignment vertical="center"/>
    </xf>
    <xf numFmtId="0" fontId="0" fillId="13" borderId="1" xfId="0" applyNumberFormat="1" applyFill="1" applyBorder="1" applyAlignment="1">
      <alignment vertical="center" wrapText="1"/>
    </xf>
    <xf numFmtId="0" fontId="0" fillId="13" borderId="1" xfId="0" applyNumberFormat="1" applyFill="1" applyBorder="1" applyAlignment="1">
      <alignment horizontal="left" vertical="center"/>
    </xf>
    <xf numFmtId="176" fontId="0" fillId="13" borderId="1" xfId="0" applyNumberFormat="1" applyFill="1" applyBorder="1" applyAlignment="1">
      <alignment vertical="center"/>
    </xf>
    <xf numFmtId="177" fontId="0" fillId="13" borderId="1" xfId="0" applyNumberFormat="1" applyFill="1" applyBorder="1" applyAlignment="1">
      <alignment vertical="center"/>
    </xf>
    <xf numFmtId="0" fontId="0" fillId="13" borderId="0" xfId="0" applyFill="1" applyAlignment="1">
      <alignment vertical="center"/>
    </xf>
    <xf numFmtId="0" fontId="5" fillId="12" borderId="1" xfId="0" applyNumberFormat="1" applyFont="1" applyFill="1" applyBorder="1" applyAlignment="1">
      <alignment vertical="center" wrapText="1"/>
    </xf>
    <xf numFmtId="0" fontId="35" fillId="10" borderId="1" xfId="0" applyNumberFormat="1" applyFont="1" applyFill="1" applyBorder="1" applyAlignment="1">
      <alignment vertical="center" wrapText="1"/>
    </xf>
    <xf numFmtId="49" fontId="23" fillId="8" borderId="2" xfId="1" applyNumberFormat="1" applyFont="1" applyFill="1" applyBorder="1" applyAlignment="1">
      <alignment horizontal="center" vertical="center" wrapText="1"/>
    </xf>
    <xf numFmtId="49" fontId="23" fillId="7" borderId="2" xfId="1" applyNumberFormat="1" applyFont="1" applyFill="1" applyBorder="1" applyAlignment="1">
      <alignment horizontal="center" vertical="center" wrapText="1" shrinkToFit="1"/>
    </xf>
    <xf numFmtId="49" fontId="23" fillId="6" borderId="2" xfId="1" applyNumberFormat="1" applyFont="1" applyFill="1" applyBorder="1" applyAlignment="1">
      <alignment horizontal="center" vertical="center" wrapText="1"/>
    </xf>
    <xf numFmtId="176" fontId="23" fillId="9" borderId="2" xfId="0" applyNumberFormat="1" applyFont="1" applyFill="1" applyBorder="1" applyAlignment="1">
      <alignment horizontal="center" vertical="top" wrapText="1"/>
    </xf>
    <xf numFmtId="0" fontId="36" fillId="10" borderId="1" xfId="0" applyNumberFormat="1" applyFont="1" applyFill="1" applyBorder="1" applyAlignment="1">
      <alignment vertical="center" wrapText="1"/>
    </xf>
    <xf numFmtId="0" fontId="36" fillId="10" borderId="1" xfId="0" applyNumberFormat="1" applyFont="1" applyFill="1" applyBorder="1" applyAlignment="1">
      <alignment horizontal="left" vertical="center"/>
    </xf>
    <xf numFmtId="176" fontId="36" fillId="10" borderId="1" xfId="0" applyNumberFormat="1" applyFont="1" applyFill="1" applyBorder="1" applyAlignment="1">
      <alignment vertical="center"/>
    </xf>
    <xf numFmtId="177" fontId="36" fillId="10" borderId="1" xfId="0" applyNumberFormat="1" applyFont="1" applyFill="1" applyBorder="1" applyAlignment="1">
      <alignment vertical="center"/>
    </xf>
    <xf numFmtId="0" fontId="36" fillId="10" borderId="0" xfId="0" applyFont="1" applyFill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49" fontId="6" fillId="0" borderId="0" xfId="0" applyNumberFormat="1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/>
    <xf numFmtId="0" fontId="6" fillId="0" borderId="1" xfId="0" applyFont="1" applyBorder="1" applyAlignment="1">
      <alignment horizontal="center"/>
    </xf>
    <xf numFmtId="176" fontId="37" fillId="0" borderId="1" xfId="15" applyNumberFormat="1" applyFont="1" applyBorder="1" applyAlignment="1">
      <alignment vertical="center"/>
    </xf>
    <xf numFmtId="176" fontId="38" fillId="0" borderId="1" xfId="0" applyNumberFormat="1" applyFont="1" applyBorder="1" applyAlignment="1">
      <alignment vertical="center"/>
    </xf>
    <xf numFmtId="176" fontId="6" fillId="0" borderId="0" xfId="0" applyNumberFormat="1" applyFont="1"/>
    <xf numFmtId="49" fontId="6" fillId="0" borderId="0" xfId="0" applyNumberFormat="1" applyFont="1" applyAlignment="1">
      <alignment horizontal="left"/>
    </xf>
    <xf numFmtId="176" fontId="0" fillId="0" borderId="0" xfId="0" applyNumberFormat="1"/>
    <xf numFmtId="49" fontId="0" fillId="0" borderId="0" xfId="0" applyNumberFormat="1" applyAlignment="1">
      <alignment horizontal="left"/>
    </xf>
    <xf numFmtId="176" fontId="38" fillId="0" borderId="1" xfId="0" applyNumberFormat="1" applyFont="1" applyBorder="1"/>
    <xf numFmtId="0" fontId="6" fillId="0" borderId="0" xfId="0" applyFont="1" applyAlignment="1">
      <alignment horizontal="center"/>
    </xf>
    <xf numFmtId="176" fontId="39" fillId="0" borderId="0" xfId="0" applyNumberFormat="1" applyFont="1"/>
    <xf numFmtId="0" fontId="15" fillId="0" borderId="0" xfId="0" applyFont="1"/>
    <xf numFmtId="49" fontId="6" fillId="0" borderId="0" xfId="0" applyNumberFormat="1" applyFont="1" applyAlignment="1">
      <alignment horizontal="center" vertical="center"/>
    </xf>
    <xf numFmtId="49" fontId="6" fillId="0" borderId="0" xfId="0" applyNumberFormat="1" applyFont="1"/>
    <xf numFmtId="49" fontId="9" fillId="0" borderId="0" xfId="0" applyNumberFormat="1" applyFont="1" applyAlignment="1">
      <alignment vertical="center"/>
    </xf>
    <xf numFmtId="49" fontId="0" fillId="0" borderId="0" xfId="0" applyNumberFormat="1"/>
    <xf numFmtId="0" fontId="2" fillId="0" borderId="1" xfId="11" applyFont="1" applyBorder="1" applyAlignment="1" applyProtection="1">
      <alignment vertical="center" wrapText="1"/>
      <protection locked="0"/>
    </xf>
    <xf numFmtId="0" fontId="0" fillId="0" borderId="5" xfId="11" applyFont="1" applyBorder="1" applyAlignment="1" applyProtection="1">
      <alignment horizontal="center" vertical="center"/>
      <protection locked="0"/>
    </xf>
    <xf numFmtId="0" fontId="3" fillId="0" borderId="6" xfId="1" applyBorder="1">
      <alignment vertical="center"/>
    </xf>
    <xf numFmtId="0" fontId="39" fillId="0" borderId="0" xfId="11" applyFont="1" applyBorder="1" applyAlignment="1" applyProtection="1">
      <alignment horizontal="left" vertical="center"/>
      <protection locked="0"/>
    </xf>
    <xf numFmtId="0" fontId="0" fillId="0" borderId="0" xfId="1" applyFont="1" applyAlignment="1">
      <alignment vertical="top"/>
    </xf>
    <xf numFmtId="0" fontId="0" fillId="0" borderId="0" xfId="11" applyFont="1" applyAlignment="1" applyProtection="1">
      <alignment vertical="top" wrapText="1"/>
      <protection locked="0"/>
    </xf>
    <xf numFmtId="0" fontId="0" fillId="0" borderId="0" xfId="1" applyFont="1">
      <alignment vertical="center"/>
    </xf>
    <xf numFmtId="0" fontId="0" fillId="0" borderId="0" xfId="11" applyFont="1" applyAlignment="1" applyProtection="1">
      <alignment vertical="center" wrapText="1"/>
      <protection locked="0"/>
    </xf>
    <xf numFmtId="0" fontId="0" fillId="0" borderId="0" xfId="1" applyFont="1" applyFill="1" applyAlignment="1">
      <alignment vertical="top"/>
    </xf>
    <xf numFmtId="0" fontId="0" fillId="0" borderId="0" xfId="11" applyFont="1" applyFill="1" applyAlignment="1" applyProtection="1">
      <alignment vertical="top" wrapText="1"/>
      <protection locked="0"/>
    </xf>
    <xf numFmtId="0" fontId="0" fillId="0" borderId="0" xfId="1" applyFont="1" applyFill="1">
      <alignment vertical="center"/>
    </xf>
    <xf numFmtId="0" fontId="0" fillId="0" borderId="0" xfId="11" applyFont="1" applyFill="1" applyAlignment="1" applyProtection="1">
      <alignment vertical="center" wrapText="1"/>
      <protection locked="0"/>
    </xf>
    <xf numFmtId="0" fontId="0" fillId="0" borderId="0" xfId="11" applyFont="1" applyBorder="1" applyAlignment="1" applyProtection="1">
      <alignment vertical="center" wrapText="1"/>
      <protection locked="0"/>
    </xf>
    <xf numFmtId="0" fontId="3" fillId="0" borderId="5" xfId="1" applyBorder="1">
      <alignment vertical="center"/>
    </xf>
    <xf numFmtId="0" fontId="2" fillId="0" borderId="5" xfId="11" applyFont="1" applyFill="1" applyBorder="1" applyAlignment="1" applyProtection="1">
      <alignment vertical="center" wrapText="1"/>
      <protection locked="0"/>
    </xf>
    <xf numFmtId="0" fontId="0" fillId="0" borderId="5" xfId="11" applyFont="1" applyBorder="1" applyAlignment="1" applyProtection="1">
      <alignment vertical="center" wrapText="1"/>
      <protection locked="0"/>
    </xf>
    <xf numFmtId="0" fontId="2" fillId="0" borderId="0" xfId="11" applyFont="1" applyFill="1" applyProtection="1">
      <alignment vertical="center"/>
      <protection locked="0"/>
    </xf>
    <xf numFmtId="0" fontId="3" fillId="0" borderId="0" xfId="1" applyBorder="1">
      <alignment vertical="center"/>
    </xf>
    <xf numFmtId="0" fontId="2" fillId="0" borderId="0" xfId="11" applyFont="1" applyProtection="1">
      <alignment vertical="center"/>
      <protection locked="0"/>
    </xf>
    <xf numFmtId="0" fontId="2" fillId="0" borderId="0" xfId="11" applyFont="1" applyFill="1" applyBorder="1" applyAlignment="1" applyProtection="1">
      <alignment vertical="center" wrapText="1"/>
      <protection locked="0"/>
    </xf>
    <xf numFmtId="0" fontId="0" fillId="0" borderId="1" xfId="0" applyNumberFormat="1" applyBorder="1" applyAlignment="1">
      <alignment horizontal="left" vertical="center"/>
    </xf>
    <xf numFmtId="176" fontId="23" fillId="0" borderId="1" xfId="0" applyNumberFormat="1" applyFont="1" applyFill="1" applyBorder="1" applyAlignment="1">
      <alignment vertical="center"/>
    </xf>
    <xf numFmtId="176" fontId="23" fillId="0" borderId="1" xfId="10" applyNumberFormat="1" applyFont="1" applyFill="1" applyBorder="1" applyAlignment="1">
      <alignment vertical="center" shrinkToFit="1"/>
    </xf>
    <xf numFmtId="176" fontId="23" fillId="4" borderId="1" xfId="0" applyNumberFormat="1" applyFont="1" applyFill="1" applyBorder="1" applyAlignment="1">
      <alignment vertical="center"/>
    </xf>
    <xf numFmtId="177" fontId="0" fillId="0" borderId="0" xfId="15" applyNumberFormat="1" applyFont="1" applyAlignment="1"/>
    <xf numFmtId="0" fontId="0" fillId="14" borderId="1" xfId="0" applyNumberFormat="1" applyFill="1" applyBorder="1" applyAlignment="1">
      <alignment vertical="center" wrapText="1"/>
    </xf>
    <xf numFmtId="0" fontId="0" fillId="14" borderId="1" xfId="0" applyNumberFormat="1" applyFill="1" applyBorder="1" applyAlignment="1">
      <alignment horizontal="left" vertical="center"/>
    </xf>
    <xf numFmtId="177" fontId="0" fillId="14" borderId="1" xfId="0" applyNumberFormat="1" applyFill="1" applyBorder="1" applyAlignment="1">
      <alignment vertical="center"/>
    </xf>
    <xf numFmtId="0" fontId="0" fillId="14" borderId="0" xfId="0" applyFill="1" applyAlignment="1">
      <alignment vertical="center"/>
    </xf>
    <xf numFmtId="0" fontId="0" fillId="14" borderId="1" xfId="0" applyFill="1" applyBorder="1" applyAlignment="1">
      <alignment horizontal="center" vertical="center" wrapText="1"/>
    </xf>
    <xf numFmtId="178" fontId="0" fillId="15" borderId="1" xfId="0" applyNumberFormat="1" applyFill="1" applyBorder="1" applyAlignment="1">
      <alignment vertical="center"/>
    </xf>
    <xf numFmtId="0" fontId="0" fillId="15" borderId="0" xfId="0" applyFill="1" applyAlignment="1">
      <alignment vertical="center"/>
    </xf>
    <xf numFmtId="178" fontId="0" fillId="16" borderId="1" xfId="0" applyNumberFormat="1" applyFill="1" applyBorder="1" applyAlignment="1">
      <alignment vertical="center"/>
    </xf>
    <xf numFmtId="0" fontId="6" fillId="15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40" fillId="0" borderId="1" xfId="0" applyFont="1" applyFill="1" applyBorder="1" applyAlignment="1">
      <alignment horizontal="center"/>
    </xf>
    <xf numFmtId="176" fontId="37" fillId="15" borderId="1" xfId="15" applyNumberFormat="1" applyFont="1" applyFill="1" applyBorder="1" applyAlignment="1">
      <alignment vertical="center"/>
    </xf>
    <xf numFmtId="176" fontId="38" fillId="15" borderId="1" xfId="0" applyNumberFormat="1" applyFont="1" applyFill="1" applyBorder="1" applyAlignment="1">
      <alignment vertical="center"/>
    </xf>
    <xf numFmtId="0" fontId="6" fillId="15" borderId="0" xfId="0" applyFont="1" applyFill="1"/>
    <xf numFmtId="49" fontId="6" fillId="15" borderId="0" xfId="0" applyNumberFormat="1" applyFont="1" applyFill="1" applyAlignment="1">
      <alignment horizontal="left"/>
    </xf>
    <xf numFmtId="49" fontId="6" fillId="15" borderId="0" xfId="0" applyNumberFormat="1" applyFont="1" applyFill="1"/>
    <xf numFmtId="0" fontId="0" fillId="15" borderId="0" xfId="0" applyFill="1"/>
    <xf numFmtId="49" fontId="0" fillId="15" borderId="0" xfId="0" applyNumberFormat="1" applyFill="1" applyAlignment="1">
      <alignment horizontal="left"/>
    </xf>
    <xf numFmtId="49" fontId="0" fillId="15" borderId="0" xfId="0" applyNumberFormat="1" applyFill="1"/>
    <xf numFmtId="0" fontId="0" fillId="16" borderId="0" xfId="0" applyFill="1" applyAlignment="1">
      <alignment horizontal="left" vertical="center"/>
    </xf>
    <xf numFmtId="0" fontId="0" fillId="16" borderId="1" xfId="0" applyNumberFormat="1" applyFill="1" applyBorder="1" applyAlignment="1">
      <alignment horizontal="left" vertical="center"/>
    </xf>
    <xf numFmtId="176" fontId="37" fillId="0" borderId="1" xfId="15" applyNumberFormat="1" applyFont="1" applyFill="1" applyBorder="1" applyAlignment="1">
      <alignment vertical="center"/>
    </xf>
    <xf numFmtId="176" fontId="38" fillId="0" borderId="1" xfId="0" applyNumberFormat="1" applyFont="1" applyFill="1" applyBorder="1" applyAlignment="1">
      <alignment vertical="center"/>
    </xf>
    <xf numFmtId="0" fontId="0" fillId="0" borderId="0" xfId="0" applyFill="1"/>
    <xf numFmtId="49" fontId="0" fillId="0" borderId="0" xfId="0" applyNumberFormat="1" applyFill="1" applyAlignment="1">
      <alignment horizontal="left"/>
    </xf>
    <xf numFmtId="49" fontId="0" fillId="0" borderId="0" xfId="0" applyNumberFormat="1" applyFill="1"/>
    <xf numFmtId="49" fontId="0" fillId="0" borderId="0" xfId="0" quotePrefix="1" applyNumberFormat="1" applyFill="1" applyAlignment="1">
      <alignment horizontal="left"/>
    </xf>
    <xf numFmtId="177" fontId="0" fillId="0" borderId="0" xfId="0" applyNumberFormat="1"/>
    <xf numFmtId="178" fontId="0" fillId="18" borderId="1" xfId="0" applyNumberFormat="1" applyFill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/>
    </xf>
    <xf numFmtId="0" fontId="39" fillId="0" borderId="0" xfId="11" applyFont="1" applyFill="1" applyAlignment="1" applyProtection="1">
      <alignment vertical="center" wrapText="1"/>
      <protection locked="0"/>
    </xf>
    <xf numFmtId="0" fontId="39" fillId="0" borderId="0" xfId="11" applyFont="1" applyFill="1" applyBorder="1" applyAlignment="1" applyProtection="1">
      <alignment vertical="center" wrapText="1"/>
      <protection locked="0"/>
    </xf>
    <xf numFmtId="176" fontId="17" fillId="0" borderId="1" xfId="10" applyNumberFormat="1" applyFont="1" applyFill="1" applyBorder="1">
      <alignment vertical="center"/>
    </xf>
    <xf numFmtId="176" fontId="61" fillId="0" borderId="1" xfId="10" applyNumberFormat="1" applyFont="1" applyFill="1" applyBorder="1">
      <alignment vertical="center"/>
    </xf>
    <xf numFmtId="176" fontId="17" fillId="0" borderId="1" xfId="0" applyNumberFormat="1" applyFont="1" applyFill="1" applyBorder="1" applyAlignment="1">
      <alignment vertical="center"/>
    </xf>
    <xf numFmtId="176" fontId="17" fillId="0" borderId="1" xfId="0" applyNumberFormat="1" applyFont="1" applyFill="1" applyBorder="1" applyAlignment="1">
      <alignment horizontal="right" vertical="center"/>
    </xf>
    <xf numFmtId="41" fontId="23" fillId="51" borderId="1" xfId="10" applyNumberFormat="1" applyFont="1" applyFill="1" applyBorder="1" applyAlignment="1" applyProtection="1">
      <alignment horizontal="center" vertical="center" shrinkToFit="1"/>
      <protection locked="0"/>
    </xf>
    <xf numFmtId="3" fontId="23" fillId="51" borderId="1" xfId="0" applyNumberFormat="1" applyFont="1" applyFill="1" applyBorder="1" applyAlignment="1">
      <alignment horizontal="right" vertical="center"/>
    </xf>
    <xf numFmtId="3" fontId="23" fillId="16" borderId="1" xfId="0" applyNumberFormat="1" applyFont="1" applyFill="1" applyBorder="1" applyAlignment="1">
      <alignment vertical="center"/>
    </xf>
    <xf numFmtId="178" fontId="23" fillId="0" borderId="0" xfId="0" applyNumberFormat="1" applyFont="1" applyAlignment="1">
      <alignment vertical="center"/>
    </xf>
    <xf numFmtId="178" fontId="23" fillId="52" borderId="1" xfId="0" applyNumberFormat="1" applyFont="1" applyFill="1" applyBorder="1" applyAlignment="1">
      <alignment vertical="center"/>
    </xf>
    <xf numFmtId="176" fontId="62" fillId="0" borderId="0" xfId="3" applyNumberFormat="1" applyFont="1" applyBorder="1" applyAlignment="1"/>
    <xf numFmtId="176" fontId="23" fillId="0" borderId="0" xfId="12" applyNumberFormat="1" applyFont="1" applyBorder="1" applyAlignment="1">
      <alignment horizontal="right" wrapText="1"/>
    </xf>
    <xf numFmtId="176" fontId="23" fillId="0" borderId="0" xfId="0" applyNumberFormat="1" applyFont="1" applyBorder="1"/>
    <xf numFmtId="176" fontId="23" fillId="0" borderId="0" xfId="0" applyNumberFormat="1" applyFont="1" applyBorder="1" applyAlignment="1">
      <alignment vertical="center"/>
    </xf>
    <xf numFmtId="176" fontId="62" fillId="15" borderId="0" xfId="3" applyNumberFormat="1" applyFont="1" applyFill="1" applyBorder="1" applyAlignment="1"/>
    <xf numFmtId="0" fontId="0" fillId="0" borderId="1" xfId="0" applyNumberFormat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/>
    </xf>
    <xf numFmtId="179" fontId="63" fillId="0" borderId="0" xfId="3" applyNumberFormat="1" applyFont="1" applyBorder="1" applyAlignment="1"/>
    <xf numFmtId="179" fontId="3" fillId="0" borderId="0" xfId="12" applyNumberFormat="1" applyFont="1" applyBorder="1" applyAlignment="1">
      <alignment horizontal="right" wrapText="1"/>
    </xf>
    <xf numFmtId="176" fontId="0" fillId="8" borderId="7" xfId="10" applyNumberFormat="1" applyFont="1" applyFill="1" applyBorder="1" applyAlignment="1" applyProtection="1">
      <alignment horizontal="center" vertical="center" wrapText="1" shrinkToFit="1"/>
      <protection locked="0"/>
    </xf>
    <xf numFmtId="176" fontId="3" fillId="8" borderId="8" xfId="10" applyNumberFormat="1" applyFont="1" applyFill="1" applyBorder="1" applyAlignment="1" applyProtection="1">
      <alignment horizontal="center" vertical="center" wrapText="1" shrinkToFit="1"/>
      <protection locked="0"/>
    </xf>
    <xf numFmtId="176" fontId="0" fillId="7" borderId="1" xfId="10" applyNumberFormat="1" applyFont="1" applyFill="1" applyBorder="1" applyAlignment="1" applyProtection="1">
      <alignment horizontal="center" vertical="center" wrapText="1" shrinkToFit="1"/>
      <protection locked="0"/>
    </xf>
    <xf numFmtId="0" fontId="3" fillId="7" borderId="1" xfId="2" applyFont="1" applyFill="1" applyBorder="1" applyAlignment="1">
      <alignment horizontal="center" vertical="center" wrapText="1" shrinkToFit="1"/>
    </xf>
    <xf numFmtId="0" fontId="3" fillId="7" borderId="7" xfId="2" applyFont="1" applyFill="1" applyBorder="1" applyAlignment="1">
      <alignment horizontal="center" vertical="center" wrapText="1" shrinkToFit="1"/>
    </xf>
    <xf numFmtId="176" fontId="10" fillId="7" borderId="1" xfId="2" applyNumberFormat="1" applyFill="1" applyBorder="1" applyAlignment="1">
      <alignment horizontal="center" vertical="center" wrapText="1"/>
    </xf>
    <xf numFmtId="176" fontId="10" fillId="7" borderId="7" xfId="2" applyNumberFormat="1" applyFill="1" applyBorder="1" applyAlignment="1">
      <alignment horizontal="center" vertical="center" wrapText="1"/>
    </xf>
    <xf numFmtId="176" fontId="2" fillId="7" borderId="7" xfId="2" applyNumberFormat="1" applyFont="1" applyFill="1" applyBorder="1" applyAlignment="1">
      <alignment horizontal="center" vertical="center" wrapText="1"/>
    </xf>
    <xf numFmtId="176" fontId="2" fillId="7" borderId="8" xfId="2" applyNumberFormat="1" applyFont="1" applyFill="1" applyBorder="1" applyAlignment="1">
      <alignment horizontal="center" vertical="center" wrapText="1"/>
    </xf>
    <xf numFmtId="176" fontId="17" fillId="0" borderId="1" xfId="10" applyNumberFormat="1" applyFont="1" applyFill="1" applyBorder="1" applyAlignment="1" applyProtection="1">
      <alignment horizontal="center" vertical="center"/>
      <protection locked="0"/>
    </xf>
    <xf numFmtId="0" fontId="18" fillId="0" borderId="1" xfId="10" applyFont="1" applyFill="1" applyBorder="1" applyAlignment="1">
      <alignment vertical="center"/>
    </xf>
    <xf numFmtId="0" fontId="18" fillId="0" borderId="7" xfId="10" applyFont="1" applyFill="1" applyBorder="1" applyAlignment="1">
      <alignment vertical="center"/>
    </xf>
    <xf numFmtId="176" fontId="20" fillId="4" borderId="1" xfId="0" applyNumberFormat="1" applyFont="1" applyFill="1" applyBorder="1" applyAlignment="1">
      <alignment horizontal="center" vertical="center" wrapText="1"/>
    </xf>
    <xf numFmtId="176" fontId="23" fillId="8" borderId="1" xfId="2" applyNumberFormat="1" applyFont="1" applyFill="1" applyBorder="1" applyAlignment="1">
      <alignment horizontal="center" vertical="center" wrapText="1"/>
    </xf>
    <xf numFmtId="176" fontId="23" fillId="8" borderId="7" xfId="2" applyNumberFormat="1" applyFont="1" applyFill="1" applyBorder="1" applyAlignment="1">
      <alignment horizontal="center" vertical="center" wrapText="1"/>
    </xf>
    <xf numFmtId="176" fontId="10" fillId="6" borderId="1" xfId="2" applyNumberFormat="1" applyFill="1" applyBorder="1" applyAlignment="1">
      <alignment horizontal="center" vertical="center" wrapText="1"/>
    </xf>
    <xf numFmtId="176" fontId="10" fillId="6" borderId="7" xfId="2" applyNumberFormat="1" applyFill="1" applyBorder="1" applyAlignment="1">
      <alignment horizontal="center" vertical="center" wrapText="1"/>
    </xf>
    <xf numFmtId="176" fontId="10" fillId="6" borderId="8" xfId="2" applyNumberFormat="1" applyFill="1" applyBorder="1" applyAlignment="1">
      <alignment horizontal="center" vertical="center" wrapText="1"/>
    </xf>
    <xf numFmtId="176" fontId="10" fillId="50" borderId="7" xfId="2" applyNumberFormat="1" applyFill="1" applyBorder="1" applyAlignment="1">
      <alignment horizontal="center" vertical="center" wrapText="1"/>
    </xf>
    <xf numFmtId="176" fontId="10" fillId="50" borderId="8" xfId="2" applyNumberForma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176" fontId="0" fillId="50" borderId="1" xfId="10" applyNumberFormat="1" applyFont="1" applyFill="1" applyBorder="1" applyAlignment="1" applyProtection="1">
      <alignment horizontal="center" vertical="center" wrapText="1" shrinkToFit="1"/>
      <protection locked="0"/>
    </xf>
    <xf numFmtId="0" fontId="3" fillId="50" borderId="1" xfId="2" applyFont="1" applyFill="1" applyBorder="1" applyAlignment="1">
      <alignment horizontal="center" vertical="center" wrapText="1" shrinkToFit="1"/>
    </xf>
    <xf numFmtId="0" fontId="3" fillId="50" borderId="7" xfId="2" applyFont="1" applyFill="1" applyBorder="1" applyAlignment="1">
      <alignment horizontal="center" vertical="center" wrapText="1" shrinkToFit="1"/>
    </xf>
    <xf numFmtId="176" fontId="10" fillId="50" borderId="1" xfId="2" applyNumberFormat="1" applyFill="1" applyBorder="1" applyAlignment="1">
      <alignment horizontal="center" vertical="center" wrapText="1"/>
    </xf>
    <xf numFmtId="176" fontId="23" fillId="50" borderId="7" xfId="2" applyNumberFormat="1" applyFont="1" applyFill="1" applyBorder="1" applyAlignment="1">
      <alignment horizontal="center" vertical="center" wrapText="1"/>
    </xf>
    <xf numFmtId="176" fontId="23" fillId="50" borderId="8" xfId="2" applyNumberFormat="1" applyFont="1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left" vertical="center"/>
    </xf>
    <xf numFmtId="176" fontId="0" fillId="11" borderId="7" xfId="0" applyNumberFormat="1" applyFill="1" applyBorder="1" applyAlignment="1">
      <alignment horizontal="center" vertical="center" wrapText="1"/>
    </xf>
    <xf numFmtId="176" fontId="0" fillId="11" borderId="8" xfId="0" applyNumberFormat="1" applyFill="1" applyBorder="1" applyAlignment="1">
      <alignment horizontal="center" vertical="center" wrapText="1"/>
    </xf>
    <xf numFmtId="176" fontId="0" fillId="11" borderId="2" xfId="0" applyNumberFormat="1" applyFill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 wrapText="1"/>
    </xf>
    <xf numFmtId="0" fontId="0" fillId="12" borderId="1" xfId="0" applyFill="1" applyBorder="1" applyAlignment="1">
      <alignment horizontal="center" vertical="center" wrapText="1"/>
    </xf>
    <xf numFmtId="0" fontId="0" fillId="0" borderId="1" xfId="0" applyNumberFormat="1" applyBorder="1" applyAlignment="1">
      <alignment horizontal="left" vertical="center"/>
    </xf>
    <xf numFmtId="177" fontId="0" fillId="10" borderId="1" xfId="0" applyNumberFormat="1" applyFill="1" applyBorder="1" applyAlignment="1">
      <alignment horizontal="center" vertical="center" wrapText="1"/>
    </xf>
    <xf numFmtId="0" fontId="0" fillId="5" borderId="7" xfId="0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0" borderId="3" xfId="0" applyNumberFormat="1" applyBorder="1" applyAlignment="1">
      <alignment horizontal="left" vertical="center"/>
    </xf>
    <xf numFmtId="0" fontId="0" fillId="0" borderId="10" xfId="0" applyNumberFormat="1" applyBorder="1" applyAlignment="1">
      <alignment horizontal="left" vertical="center"/>
    </xf>
    <xf numFmtId="176" fontId="0" fillId="0" borderId="3" xfId="0" applyNumberFormat="1" applyBorder="1" applyAlignment="1">
      <alignment horizontal="left" vertical="center"/>
    </xf>
    <xf numFmtId="176" fontId="0" fillId="0" borderId="10" xfId="0" applyNumberFormat="1" applyBorder="1" applyAlignment="1">
      <alignment horizontal="left" vertical="center"/>
    </xf>
    <xf numFmtId="177" fontId="0" fillId="2" borderId="7" xfId="0" applyNumberFormat="1" applyFill="1" applyBorder="1" applyAlignment="1">
      <alignment horizontal="center" vertical="center" wrapText="1"/>
    </xf>
    <xf numFmtId="177" fontId="0" fillId="2" borderId="8" xfId="0" applyNumberFormat="1" applyFill="1" applyBorder="1" applyAlignment="1">
      <alignment horizontal="center" vertical="center" wrapText="1"/>
    </xf>
    <xf numFmtId="177" fontId="0" fillId="2" borderId="2" xfId="0" applyNumberFormat="1" applyFill="1" applyBorder="1" applyAlignment="1">
      <alignment horizontal="center" vertical="center" wrapText="1"/>
    </xf>
    <xf numFmtId="176" fontId="0" fillId="4" borderId="7" xfId="0" applyNumberFormat="1" applyFill="1" applyBorder="1" applyAlignment="1">
      <alignment horizontal="center" vertical="center" wrapText="1"/>
    </xf>
    <xf numFmtId="176" fontId="0" fillId="4" borderId="8" xfId="0" applyNumberFormat="1" applyFill="1" applyBorder="1" applyAlignment="1">
      <alignment horizontal="center" vertical="center" wrapText="1"/>
    </xf>
    <xf numFmtId="176" fontId="0" fillId="4" borderId="2" xfId="0" applyNumberForma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17" borderId="3" xfId="0" applyFill="1" applyBorder="1" applyAlignment="1">
      <alignment horizontal="center" vertical="center" wrapText="1"/>
    </xf>
    <xf numFmtId="0" fontId="0" fillId="17" borderId="9" xfId="0" applyFill="1" applyBorder="1" applyAlignment="1">
      <alignment horizontal="center" vertical="center" wrapText="1"/>
    </xf>
    <xf numFmtId="0" fontId="0" fillId="17" borderId="10" xfId="0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</cellXfs>
  <cellStyles count="59">
    <cellStyle name="20% - 輔色1" xfId="33" builtinId="30" customBuiltin="1"/>
    <cellStyle name="20% - 輔色2" xfId="37" builtinId="34" customBuiltin="1"/>
    <cellStyle name="20% - 輔色3" xfId="41" builtinId="38" customBuiltin="1"/>
    <cellStyle name="20% - 輔色4" xfId="45" builtinId="42" customBuiltin="1"/>
    <cellStyle name="20% - 輔色5" xfId="49" builtinId="46" customBuiltin="1"/>
    <cellStyle name="20% - 輔色6" xfId="53" builtinId="50" customBuiltin="1"/>
    <cellStyle name="40% - 輔色1" xfId="34" builtinId="31" customBuiltin="1"/>
    <cellStyle name="40% - 輔色2" xfId="38" builtinId="35" customBuiltin="1"/>
    <cellStyle name="40% - 輔色3" xfId="42" builtinId="39" customBuiltin="1"/>
    <cellStyle name="40% - 輔色4" xfId="46" builtinId="43" customBuiltin="1"/>
    <cellStyle name="40% - 輔色5" xfId="50" builtinId="47" customBuiltin="1"/>
    <cellStyle name="40% - 輔色6" xfId="54" builtinId="51" customBuiltin="1"/>
    <cellStyle name="60% - 輔色1" xfId="35" builtinId="32" customBuiltin="1"/>
    <cellStyle name="60% - 輔色2" xfId="39" builtinId="36" customBuiltin="1"/>
    <cellStyle name="60% - 輔色3" xfId="43" builtinId="40" customBuiltin="1"/>
    <cellStyle name="60% - 輔色4" xfId="47" builtinId="44" customBuiltin="1"/>
    <cellStyle name="60% - 輔色5" xfId="51" builtinId="48" customBuiltin="1"/>
    <cellStyle name="60% - 輔色6" xfId="55" builtinId="52" customBuiltin="1"/>
    <cellStyle name="一般" xfId="0" builtinId="0"/>
    <cellStyle name="一般 2" xfId="1"/>
    <cellStyle name="一般 2 2" xfId="2"/>
    <cellStyle name="一般 3" xfId="3"/>
    <cellStyle name="一般 3 2" xfId="4"/>
    <cellStyle name="一般 3 3" xfId="5"/>
    <cellStyle name="一般 3 4" xfId="6"/>
    <cellStyle name="一般 4" xfId="7"/>
    <cellStyle name="一般 5" xfId="8"/>
    <cellStyle name="一般 6" xfId="9"/>
    <cellStyle name="一般 7" xfId="56"/>
    <cellStyle name="一般 8" xfId="57"/>
    <cellStyle name="一般_99各國小概算額" xfId="10"/>
    <cellStyle name="一般_分配預算金額試算表--學校" xfId="11"/>
    <cellStyle name="千分位" xfId="15" builtinId="3"/>
    <cellStyle name="千分位 2" xfId="12"/>
    <cellStyle name="千分位 2 2" xfId="13"/>
    <cellStyle name="千分位 3" xfId="14"/>
    <cellStyle name="中等" xfId="23" builtinId="28" customBuiltin="1"/>
    <cellStyle name="合計" xfId="31" builtinId="25" customBuiltin="1"/>
    <cellStyle name="好" xfId="21" builtinId="26" customBuiltin="1"/>
    <cellStyle name="計算方式" xfId="26" builtinId="22" customBuiltin="1"/>
    <cellStyle name="連結的儲存格" xfId="27" builtinId="24" customBuiltin="1"/>
    <cellStyle name="備註 2" xfId="58"/>
    <cellStyle name="說明文字" xfId="30" builtinId="53" customBuiltin="1"/>
    <cellStyle name="輔色1" xfId="32" builtinId="29" customBuiltin="1"/>
    <cellStyle name="輔色2" xfId="36" builtinId="33" customBuiltin="1"/>
    <cellStyle name="輔色3" xfId="40" builtinId="37" customBuiltin="1"/>
    <cellStyle name="輔色4" xfId="44" builtinId="41" customBuiltin="1"/>
    <cellStyle name="輔色5" xfId="48" builtinId="45" customBuiltin="1"/>
    <cellStyle name="輔色6" xfId="52" builtinId="49" customBuiltin="1"/>
    <cellStyle name="標題" xfId="16" builtinId="15" customBuiltin="1"/>
    <cellStyle name="標題 1" xfId="17" builtinId="16" customBuiltin="1"/>
    <cellStyle name="標題 2" xfId="18" builtinId="17" customBuiltin="1"/>
    <cellStyle name="標題 3" xfId="19" builtinId="18" customBuiltin="1"/>
    <cellStyle name="標題 4" xfId="20" builtinId="19" customBuiltin="1"/>
    <cellStyle name="輸入" xfId="24" builtinId="20" customBuiltin="1"/>
    <cellStyle name="輸出" xfId="25" builtinId="21" customBuiltin="1"/>
    <cellStyle name="檢查儲存格" xfId="28" builtinId="23" customBuiltin="1"/>
    <cellStyle name="壞" xfId="22" builtinId="27" customBuiltin="1"/>
    <cellStyle name="警告文字" xfId="29" builtinId="11" customBuiltin="1"/>
  </cellStyles>
  <dxfs count="10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theme" Target="theme/theme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5">
    <tabColor rgb="FFFFFF00"/>
  </sheetPr>
  <dimension ref="A1:C101"/>
  <sheetViews>
    <sheetView workbookViewId="0">
      <selection activeCell="A18" sqref="A18:B18"/>
    </sheetView>
  </sheetViews>
  <sheetFormatPr defaultRowHeight="16.5"/>
  <cols>
    <col min="2" max="2" width="14.375" style="27" customWidth="1"/>
  </cols>
  <sheetData>
    <row r="1" spans="1:3">
      <c r="A1" s="32">
        <v>601</v>
      </c>
      <c r="B1" s="230" t="s">
        <v>179</v>
      </c>
      <c r="C1" t="s">
        <v>373</v>
      </c>
    </row>
    <row r="2" spans="1:3">
      <c r="A2" s="32">
        <v>602</v>
      </c>
      <c r="B2" s="230" t="s">
        <v>178</v>
      </c>
      <c r="C2" t="s">
        <v>374</v>
      </c>
    </row>
    <row r="3" spans="1:3">
      <c r="A3" s="32">
        <v>603</v>
      </c>
      <c r="B3" s="230" t="s">
        <v>10</v>
      </c>
      <c r="C3" t="s">
        <v>375</v>
      </c>
    </row>
    <row r="4" spans="1:3">
      <c r="A4" s="32">
        <v>604</v>
      </c>
      <c r="B4" s="230" t="s">
        <v>670</v>
      </c>
      <c r="C4" t="s">
        <v>376</v>
      </c>
    </row>
    <row r="5" spans="1:3">
      <c r="A5" s="32">
        <v>605</v>
      </c>
      <c r="B5" s="230" t="s">
        <v>671</v>
      </c>
      <c r="C5" t="s">
        <v>377</v>
      </c>
    </row>
    <row r="6" spans="1:3">
      <c r="A6" s="32">
        <v>606</v>
      </c>
      <c r="B6" s="230" t="s">
        <v>672</v>
      </c>
      <c r="C6" t="s">
        <v>378</v>
      </c>
    </row>
    <row r="7" spans="1:3">
      <c r="A7" s="32">
        <v>607</v>
      </c>
      <c r="B7" s="230" t="s">
        <v>673</v>
      </c>
      <c r="C7" t="s">
        <v>379</v>
      </c>
    </row>
    <row r="8" spans="1:3">
      <c r="A8" s="32">
        <v>608</v>
      </c>
      <c r="B8" s="230" t="s">
        <v>15</v>
      </c>
      <c r="C8" t="s">
        <v>380</v>
      </c>
    </row>
    <row r="9" spans="1:3">
      <c r="A9" s="32">
        <v>609</v>
      </c>
      <c r="B9" s="230" t="s">
        <v>16</v>
      </c>
      <c r="C9" t="s">
        <v>381</v>
      </c>
    </row>
    <row r="10" spans="1:3">
      <c r="A10" s="32">
        <v>610</v>
      </c>
      <c r="B10" s="230" t="s">
        <v>674</v>
      </c>
      <c r="C10" t="s">
        <v>382</v>
      </c>
    </row>
    <row r="11" spans="1:3">
      <c r="A11" s="32">
        <v>611</v>
      </c>
      <c r="B11" s="230" t="s">
        <v>18</v>
      </c>
      <c r="C11" t="s">
        <v>383</v>
      </c>
    </row>
    <row r="12" spans="1:3">
      <c r="A12" s="32">
        <v>612</v>
      </c>
      <c r="B12" s="230" t="s">
        <v>19</v>
      </c>
      <c r="C12" t="s">
        <v>384</v>
      </c>
    </row>
    <row r="13" spans="1:3">
      <c r="A13" s="32">
        <v>613</v>
      </c>
      <c r="B13" s="230" t="s">
        <v>20</v>
      </c>
      <c r="C13" t="s">
        <v>385</v>
      </c>
    </row>
    <row r="14" spans="1:3">
      <c r="A14" s="32">
        <v>614</v>
      </c>
      <c r="B14" s="230" t="s">
        <v>21</v>
      </c>
      <c r="C14" t="s">
        <v>386</v>
      </c>
    </row>
    <row r="15" spans="1:3">
      <c r="A15" s="32">
        <v>615</v>
      </c>
      <c r="B15" s="230" t="s">
        <v>22</v>
      </c>
      <c r="C15" t="s">
        <v>387</v>
      </c>
    </row>
    <row r="16" spans="1:3">
      <c r="A16" s="32">
        <v>616</v>
      </c>
      <c r="B16" s="230" t="s">
        <v>23</v>
      </c>
      <c r="C16" t="s">
        <v>388</v>
      </c>
    </row>
    <row r="17" spans="1:3">
      <c r="A17" s="32">
        <v>617</v>
      </c>
      <c r="B17" s="230" t="s">
        <v>24</v>
      </c>
      <c r="C17" t="s">
        <v>389</v>
      </c>
    </row>
    <row r="18" spans="1:3">
      <c r="A18" s="32">
        <v>618</v>
      </c>
      <c r="B18" s="230" t="s">
        <v>25</v>
      </c>
      <c r="C18" t="s">
        <v>390</v>
      </c>
    </row>
    <row r="19" spans="1:3">
      <c r="A19" s="32">
        <v>619</v>
      </c>
      <c r="B19" s="28" t="s">
        <v>26</v>
      </c>
      <c r="C19" t="s">
        <v>391</v>
      </c>
    </row>
    <row r="20" spans="1:3">
      <c r="A20" s="32">
        <v>620</v>
      </c>
      <c r="B20" s="28" t="s">
        <v>27</v>
      </c>
      <c r="C20" t="s">
        <v>392</v>
      </c>
    </row>
    <row r="21" spans="1:3">
      <c r="A21" s="32">
        <v>621</v>
      </c>
      <c r="B21" s="28" t="s">
        <v>28</v>
      </c>
      <c r="C21" t="s">
        <v>393</v>
      </c>
    </row>
    <row r="22" spans="1:3">
      <c r="A22" s="32">
        <v>622</v>
      </c>
      <c r="B22" s="28" t="s">
        <v>29</v>
      </c>
      <c r="C22" t="s">
        <v>394</v>
      </c>
    </row>
    <row r="23" spans="1:3">
      <c r="A23" s="32">
        <v>623</v>
      </c>
      <c r="B23" s="28" t="s">
        <v>30</v>
      </c>
      <c r="C23" t="s">
        <v>395</v>
      </c>
    </row>
    <row r="24" spans="1:3">
      <c r="A24" s="32">
        <v>624</v>
      </c>
      <c r="B24" s="28" t="s">
        <v>31</v>
      </c>
      <c r="C24" t="s">
        <v>396</v>
      </c>
    </row>
    <row r="25" spans="1:3">
      <c r="A25" s="32">
        <v>625</v>
      </c>
      <c r="B25" s="28" t="s">
        <v>32</v>
      </c>
      <c r="C25" t="s">
        <v>397</v>
      </c>
    </row>
    <row r="26" spans="1:3">
      <c r="A26" s="32">
        <v>626</v>
      </c>
      <c r="B26" s="28" t="s">
        <v>33</v>
      </c>
      <c r="C26" t="s">
        <v>398</v>
      </c>
    </row>
    <row r="27" spans="1:3">
      <c r="A27" s="32">
        <v>627</v>
      </c>
      <c r="B27" s="28" t="s">
        <v>34</v>
      </c>
      <c r="C27" t="s">
        <v>399</v>
      </c>
    </row>
    <row r="28" spans="1:3">
      <c r="A28" s="32">
        <v>628</v>
      </c>
      <c r="B28" s="28" t="s">
        <v>35</v>
      </c>
      <c r="C28" t="s">
        <v>400</v>
      </c>
    </row>
    <row r="29" spans="1:3">
      <c r="A29" s="32">
        <v>629</v>
      </c>
      <c r="B29" s="28" t="s">
        <v>36</v>
      </c>
      <c r="C29" t="s">
        <v>401</v>
      </c>
    </row>
    <row r="30" spans="1:3">
      <c r="A30" s="32">
        <v>630</v>
      </c>
      <c r="B30" s="28" t="s">
        <v>37</v>
      </c>
      <c r="C30" t="s">
        <v>402</v>
      </c>
    </row>
    <row r="31" spans="1:3">
      <c r="A31" s="32">
        <v>631</v>
      </c>
      <c r="B31" s="28" t="s">
        <v>38</v>
      </c>
      <c r="C31" t="s">
        <v>403</v>
      </c>
    </row>
    <row r="32" spans="1:3">
      <c r="A32" s="32">
        <v>632</v>
      </c>
      <c r="B32" s="28" t="s">
        <v>39</v>
      </c>
      <c r="C32" t="s">
        <v>404</v>
      </c>
    </row>
    <row r="33" spans="1:3">
      <c r="A33" s="32">
        <v>633</v>
      </c>
      <c r="B33" s="28" t="s">
        <v>40</v>
      </c>
      <c r="C33" t="s">
        <v>405</v>
      </c>
    </row>
    <row r="34" spans="1:3">
      <c r="A34" s="32">
        <v>634</v>
      </c>
      <c r="B34" s="28" t="s">
        <v>41</v>
      </c>
      <c r="C34" t="s">
        <v>406</v>
      </c>
    </row>
    <row r="35" spans="1:3">
      <c r="A35" s="32">
        <v>635</v>
      </c>
      <c r="B35" s="28" t="s">
        <v>42</v>
      </c>
      <c r="C35" t="s">
        <v>407</v>
      </c>
    </row>
    <row r="36" spans="1:3">
      <c r="A36" s="32">
        <v>636</v>
      </c>
      <c r="B36" s="28" t="s">
        <v>43</v>
      </c>
      <c r="C36" t="s">
        <v>408</v>
      </c>
    </row>
    <row r="37" spans="1:3">
      <c r="A37" s="32">
        <v>638</v>
      </c>
      <c r="B37" s="28" t="s">
        <v>44</v>
      </c>
      <c r="C37" t="s">
        <v>409</v>
      </c>
    </row>
    <row r="38" spans="1:3">
      <c r="A38" s="32">
        <v>639</v>
      </c>
      <c r="B38" s="28" t="s">
        <v>45</v>
      </c>
      <c r="C38" t="s">
        <v>410</v>
      </c>
    </row>
    <row r="39" spans="1:3">
      <c r="A39" s="32">
        <v>641</v>
      </c>
      <c r="B39" s="28" t="s">
        <v>46</v>
      </c>
      <c r="C39" t="s">
        <v>411</v>
      </c>
    </row>
    <row r="40" spans="1:3">
      <c r="A40" s="32">
        <v>642</v>
      </c>
      <c r="B40" s="28" t="s">
        <v>47</v>
      </c>
      <c r="C40" t="s">
        <v>412</v>
      </c>
    </row>
    <row r="41" spans="1:3">
      <c r="A41" s="32">
        <v>645</v>
      </c>
      <c r="B41" s="28" t="s">
        <v>48</v>
      </c>
      <c r="C41" t="s">
        <v>413</v>
      </c>
    </row>
    <row r="42" spans="1:3">
      <c r="A42" s="32">
        <v>647</v>
      </c>
      <c r="B42" s="28" t="s">
        <v>49</v>
      </c>
      <c r="C42" t="s">
        <v>414</v>
      </c>
    </row>
    <row r="43" spans="1:3">
      <c r="A43" s="32">
        <v>648</v>
      </c>
      <c r="B43" s="28" t="s">
        <v>50</v>
      </c>
      <c r="C43" t="s">
        <v>415</v>
      </c>
    </row>
    <row r="44" spans="1:3">
      <c r="A44" s="32">
        <v>649</v>
      </c>
      <c r="B44" s="28" t="s">
        <v>51</v>
      </c>
      <c r="C44" t="s">
        <v>416</v>
      </c>
    </row>
    <row r="45" spans="1:3">
      <c r="A45" s="32">
        <v>650</v>
      </c>
      <c r="B45" s="28" t="s">
        <v>52</v>
      </c>
      <c r="C45" t="s">
        <v>417</v>
      </c>
    </row>
    <row r="46" spans="1:3">
      <c r="A46" s="32">
        <v>651</v>
      </c>
      <c r="B46" s="28" t="s">
        <v>53</v>
      </c>
      <c r="C46" t="s">
        <v>418</v>
      </c>
    </row>
    <row r="47" spans="1:3">
      <c r="A47" s="32">
        <v>652</v>
      </c>
      <c r="B47" s="28" t="s">
        <v>54</v>
      </c>
      <c r="C47" t="s">
        <v>419</v>
      </c>
    </row>
    <row r="48" spans="1:3">
      <c r="A48" s="32">
        <v>653</v>
      </c>
      <c r="B48" s="28" t="s">
        <v>55</v>
      </c>
      <c r="C48" t="s">
        <v>420</v>
      </c>
    </row>
    <row r="49" spans="1:3">
      <c r="A49" s="32">
        <v>654</v>
      </c>
      <c r="B49" s="28" t="s">
        <v>56</v>
      </c>
      <c r="C49" t="s">
        <v>421</v>
      </c>
    </row>
    <row r="50" spans="1:3">
      <c r="A50" s="32">
        <v>655</v>
      </c>
      <c r="B50" s="28" t="s">
        <v>57</v>
      </c>
      <c r="C50" t="s">
        <v>422</v>
      </c>
    </row>
    <row r="51" spans="1:3">
      <c r="A51" s="32">
        <v>656</v>
      </c>
      <c r="B51" s="28" t="s">
        <v>58</v>
      </c>
      <c r="C51" t="s">
        <v>423</v>
      </c>
    </row>
    <row r="52" spans="1:3">
      <c r="A52" s="32">
        <v>657</v>
      </c>
      <c r="B52" s="28" t="s">
        <v>59</v>
      </c>
      <c r="C52" t="s">
        <v>424</v>
      </c>
    </row>
    <row r="53" spans="1:3">
      <c r="A53" s="32">
        <v>658</v>
      </c>
      <c r="B53" s="28" t="s">
        <v>60</v>
      </c>
      <c r="C53" t="s">
        <v>425</v>
      </c>
    </row>
    <row r="54" spans="1:3">
      <c r="A54" s="32">
        <v>659</v>
      </c>
      <c r="B54" s="28" t="s">
        <v>61</v>
      </c>
      <c r="C54" t="s">
        <v>426</v>
      </c>
    </row>
    <row r="55" spans="1:3">
      <c r="A55" s="32">
        <v>660</v>
      </c>
      <c r="B55" s="28" t="s">
        <v>62</v>
      </c>
      <c r="C55" t="s">
        <v>427</v>
      </c>
    </row>
    <row r="56" spans="1:3">
      <c r="A56" s="32">
        <v>661</v>
      </c>
      <c r="B56" s="28" t="s">
        <v>63</v>
      </c>
      <c r="C56" t="s">
        <v>428</v>
      </c>
    </row>
    <row r="57" spans="1:3">
      <c r="A57" s="32">
        <v>662</v>
      </c>
      <c r="B57" s="28" t="s">
        <v>64</v>
      </c>
      <c r="C57" t="s">
        <v>429</v>
      </c>
    </row>
    <row r="58" spans="1:3">
      <c r="A58" s="32">
        <v>663</v>
      </c>
      <c r="B58" s="28" t="s">
        <v>65</v>
      </c>
      <c r="C58" t="s">
        <v>430</v>
      </c>
    </row>
    <row r="59" spans="1:3">
      <c r="A59" s="32">
        <v>664</v>
      </c>
      <c r="B59" s="28" t="s">
        <v>66</v>
      </c>
      <c r="C59" t="s">
        <v>431</v>
      </c>
    </row>
    <row r="60" spans="1:3">
      <c r="A60" s="32">
        <v>665</v>
      </c>
      <c r="B60" s="28" t="s">
        <v>67</v>
      </c>
      <c r="C60" t="s">
        <v>432</v>
      </c>
    </row>
    <row r="61" spans="1:3">
      <c r="A61" s="32">
        <v>666</v>
      </c>
      <c r="B61" s="28" t="s">
        <v>68</v>
      </c>
      <c r="C61" t="s">
        <v>433</v>
      </c>
    </row>
    <row r="62" spans="1:3">
      <c r="A62" s="32">
        <v>667</v>
      </c>
      <c r="B62" s="28" t="s">
        <v>69</v>
      </c>
      <c r="C62" t="s">
        <v>434</v>
      </c>
    </row>
    <row r="63" spans="1:3">
      <c r="A63" s="32">
        <v>668</v>
      </c>
      <c r="B63" s="28" t="s">
        <v>70</v>
      </c>
      <c r="C63" t="s">
        <v>435</v>
      </c>
    </row>
    <row r="64" spans="1:3">
      <c r="A64" s="32">
        <v>669</v>
      </c>
      <c r="B64" s="28" t="s">
        <v>71</v>
      </c>
      <c r="C64" t="s">
        <v>436</v>
      </c>
    </row>
    <row r="65" spans="1:3">
      <c r="A65" s="32">
        <v>670</v>
      </c>
      <c r="B65" s="28" t="s">
        <v>72</v>
      </c>
      <c r="C65" t="s">
        <v>437</v>
      </c>
    </row>
    <row r="66" spans="1:3">
      <c r="A66" s="32">
        <v>671</v>
      </c>
      <c r="B66" s="28" t="s">
        <v>73</v>
      </c>
      <c r="C66" t="s">
        <v>438</v>
      </c>
    </row>
    <row r="67" spans="1:3">
      <c r="A67" s="32">
        <v>672</v>
      </c>
      <c r="B67" s="28" t="s">
        <v>74</v>
      </c>
      <c r="C67" t="s">
        <v>439</v>
      </c>
    </row>
    <row r="68" spans="1:3">
      <c r="A68" s="32">
        <v>673</v>
      </c>
      <c r="B68" s="28" t="s">
        <v>75</v>
      </c>
      <c r="C68" t="s">
        <v>440</v>
      </c>
    </row>
    <row r="69" spans="1:3">
      <c r="A69" s="32">
        <v>674</v>
      </c>
      <c r="B69" s="28" t="s">
        <v>76</v>
      </c>
      <c r="C69" t="s">
        <v>441</v>
      </c>
    </row>
    <row r="70" spans="1:3">
      <c r="A70" s="32">
        <v>675</v>
      </c>
      <c r="B70" s="28" t="s">
        <v>77</v>
      </c>
      <c r="C70" t="s">
        <v>442</v>
      </c>
    </row>
    <row r="71" spans="1:3">
      <c r="A71" s="32">
        <v>676</v>
      </c>
      <c r="B71" s="28" t="s">
        <v>78</v>
      </c>
      <c r="C71" t="s">
        <v>443</v>
      </c>
    </row>
    <row r="72" spans="1:3">
      <c r="A72" s="32">
        <v>678</v>
      </c>
      <c r="B72" s="28" t="s">
        <v>79</v>
      </c>
      <c r="C72" t="s">
        <v>444</v>
      </c>
    </row>
    <row r="73" spans="1:3">
      <c r="A73" s="32">
        <v>679</v>
      </c>
      <c r="B73" s="28" t="s">
        <v>80</v>
      </c>
      <c r="C73" t="s">
        <v>445</v>
      </c>
    </row>
    <row r="74" spans="1:3">
      <c r="A74" s="32">
        <v>680</v>
      </c>
      <c r="B74" s="28" t="s">
        <v>81</v>
      </c>
      <c r="C74" t="s">
        <v>446</v>
      </c>
    </row>
    <row r="75" spans="1:3">
      <c r="A75" s="32">
        <v>681</v>
      </c>
      <c r="B75" s="28" t="s">
        <v>82</v>
      </c>
      <c r="C75" t="s">
        <v>447</v>
      </c>
    </row>
    <row r="76" spans="1:3">
      <c r="A76" s="32">
        <v>682</v>
      </c>
      <c r="B76" s="28" t="s">
        <v>83</v>
      </c>
      <c r="C76" t="s">
        <v>448</v>
      </c>
    </row>
    <row r="77" spans="1:3">
      <c r="A77" s="32">
        <v>683</v>
      </c>
      <c r="B77" s="28" t="s">
        <v>84</v>
      </c>
      <c r="C77" t="s">
        <v>449</v>
      </c>
    </row>
    <row r="78" spans="1:3">
      <c r="A78" s="32">
        <v>684</v>
      </c>
      <c r="B78" s="28" t="s">
        <v>85</v>
      </c>
      <c r="C78" t="s">
        <v>450</v>
      </c>
    </row>
    <row r="79" spans="1:3">
      <c r="A79" s="32">
        <v>685</v>
      </c>
      <c r="B79" s="28" t="s">
        <v>86</v>
      </c>
      <c r="C79" t="s">
        <v>451</v>
      </c>
    </row>
    <row r="80" spans="1:3">
      <c r="A80" s="32">
        <v>686</v>
      </c>
      <c r="B80" s="28" t="s">
        <v>87</v>
      </c>
      <c r="C80" t="s">
        <v>452</v>
      </c>
    </row>
    <row r="81" spans="1:3">
      <c r="A81" s="32">
        <v>687</v>
      </c>
      <c r="B81" s="28" t="s">
        <v>88</v>
      </c>
      <c r="C81" t="s">
        <v>453</v>
      </c>
    </row>
    <row r="82" spans="1:3">
      <c r="A82" s="32">
        <v>688</v>
      </c>
      <c r="B82" s="28" t="s">
        <v>89</v>
      </c>
      <c r="C82" t="s">
        <v>454</v>
      </c>
    </row>
    <row r="83" spans="1:3">
      <c r="A83" s="32">
        <v>689</v>
      </c>
      <c r="B83" s="28" t="s">
        <v>90</v>
      </c>
      <c r="C83" t="s">
        <v>455</v>
      </c>
    </row>
    <row r="84" spans="1:3">
      <c r="A84" s="32">
        <v>690</v>
      </c>
      <c r="B84" s="28" t="s">
        <v>91</v>
      </c>
      <c r="C84" t="s">
        <v>456</v>
      </c>
    </row>
    <row r="85" spans="1:3">
      <c r="A85" s="32">
        <v>691</v>
      </c>
      <c r="B85" s="28" t="s">
        <v>92</v>
      </c>
      <c r="C85" t="s">
        <v>457</v>
      </c>
    </row>
    <row r="86" spans="1:3">
      <c r="A86" s="32">
        <v>692</v>
      </c>
      <c r="B86" s="28" t="s">
        <v>93</v>
      </c>
      <c r="C86" t="s">
        <v>458</v>
      </c>
    </row>
    <row r="87" spans="1:3">
      <c r="A87" s="32">
        <v>693</v>
      </c>
      <c r="B87" s="28" t="s">
        <v>94</v>
      </c>
      <c r="C87" t="s">
        <v>459</v>
      </c>
    </row>
    <row r="88" spans="1:3">
      <c r="A88" s="32">
        <v>694</v>
      </c>
      <c r="B88" s="28" t="s">
        <v>95</v>
      </c>
      <c r="C88" t="s">
        <v>460</v>
      </c>
    </row>
    <row r="89" spans="1:3">
      <c r="A89" s="32">
        <v>695</v>
      </c>
      <c r="B89" s="28" t="s">
        <v>96</v>
      </c>
      <c r="C89" t="s">
        <v>461</v>
      </c>
    </row>
    <row r="90" spans="1:3">
      <c r="A90" s="32">
        <v>696</v>
      </c>
      <c r="B90" s="28" t="s">
        <v>97</v>
      </c>
      <c r="C90" t="s">
        <v>462</v>
      </c>
    </row>
    <row r="91" spans="1:3">
      <c r="A91" s="32">
        <v>697</v>
      </c>
      <c r="B91" s="28" t="s">
        <v>98</v>
      </c>
      <c r="C91" t="s">
        <v>463</v>
      </c>
    </row>
    <row r="92" spans="1:3">
      <c r="A92" s="32">
        <v>698</v>
      </c>
      <c r="B92" s="28" t="s">
        <v>99</v>
      </c>
      <c r="C92" t="s">
        <v>464</v>
      </c>
    </row>
    <row r="93" spans="1:3">
      <c r="A93" s="32">
        <v>699</v>
      </c>
      <c r="B93" s="28" t="s">
        <v>100</v>
      </c>
      <c r="C93" t="s">
        <v>465</v>
      </c>
    </row>
    <row r="94" spans="1:3">
      <c r="A94" s="32">
        <v>700</v>
      </c>
      <c r="B94" s="28" t="s">
        <v>101</v>
      </c>
      <c r="C94" t="s">
        <v>466</v>
      </c>
    </row>
    <row r="95" spans="1:3">
      <c r="A95" s="32">
        <v>701</v>
      </c>
      <c r="B95" s="28" t="s">
        <v>102</v>
      </c>
      <c r="C95" t="s">
        <v>467</v>
      </c>
    </row>
    <row r="96" spans="1:3">
      <c r="A96" s="32">
        <v>702</v>
      </c>
      <c r="B96" s="28" t="s">
        <v>103</v>
      </c>
      <c r="C96" t="s">
        <v>468</v>
      </c>
    </row>
    <row r="97" spans="1:3">
      <c r="A97" s="32">
        <v>703</v>
      </c>
      <c r="B97" s="28" t="s">
        <v>104</v>
      </c>
      <c r="C97" t="s">
        <v>469</v>
      </c>
    </row>
    <row r="98" spans="1:3">
      <c r="A98" s="32">
        <v>705</v>
      </c>
      <c r="B98" s="28" t="s">
        <v>105</v>
      </c>
      <c r="C98" t="s">
        <v>470</v>
      </c>
    </row>
    <row r="99" spans="1:3">
      <c r="A99" s="32">
        <v>706</v>
      </c>
      <c r="B99" s="28" t="s">
        <v>106</v>
      </c>
      <c r="C99" t="s">
        <v>471</v>
      </c>
    </row>
    <row r="100" spans="1:3">
      <c r="A100" s="32">
        <v>707</v>
      </c>
      <c r="B100" s="28" t="s">
        <v>107</v>
      </c>
      <c r="C100" t="s">
        <v>472</v>
      </c>
    </row>
    <row r="101" spans="1:3">
      <c r="A101" s="32">
        <v>708</v>
      </c>
      <c r="B101" s="28" t="s">
        <v>108</v>
      </c>
      <c r="C101" t="s">
        <v>473</v>
      </c>
    </row>
  </sheetData>
  <phoneticPr fontId="4" type="noConversion"/>
  <printOptions gridLines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T104"/>
  <sheetViews>
    <sheetView zoomScale="89" zoomScaleNormal="89" workbookViewId="0">
      <pane xSplit="2" ySplit="1" topLeftCell="C83" activePane="bottomRight" state="frozen"/>
      <selection pane="topRight" activeCell="C1" sqref="C1"/>
      <selection pane="bottomLeft" activeCell="A2" sqref="A2"/>
      <selection pane="bottomRight" activeCell="J90" sqref="J90"/>
    </sheetView>
  </sheetViews>
  <sheetFormatPr defaultColWidth="8.875" defaultRowHeight="16.5"/>
  <cols>
    <col min="1" max="1" width="9" style="179" bestFit="1" customWidth="1"/>
    <col min="2" max="2" width="13.125" style="179" customWidth="1"/>
    <col min="3" max="14" width="15.875" style="170" customWidth="1"/>
    <col min="15" max="15" width="19.5" style="181" customWidth="1"/>
    <col min="16" max="16" width="13.125" style="175" customWidth="1"/>
    <col min="17" max="17" width="17.875" style="183" customWidth="1"/>
    <col min="18" max="254" width="8.875" style="170"/>
    <col min="255" max="255" width="9" style="170" bestFit="1" customWidth="1"/>
    <col min="256" max="256" width="13.125" style="170" customWidth="1"/>
    <col min="257" max="268" width="15.875" style="170" customWidth="1"/>
    <col min="269" max="269" width="19.5" style="170" customWidth="1"/>
    <col min="270" max="270" width="18.125" style="170" bestFit="1" customWidth="1"/>
    <col min="271" max="271" width="19.125" style="170" bestFit="1" customWidth="1"/>
    <col min="272" max="272" width="13.125" style="170" customWidth="1"/>
    <col min="273" max="273" width="17.875" style="170" customWidth="1"/>
    <col min="274" max="510" width="8.875" style="170"/>
    <col min="511" max="511" width="9" style="170" bestFit="1" customWidth="1"/>
    <col min="512" max="512" width="13.125" style="170" customWidth="1"/>
    <col min="513" max="524" width="15.875" style="170" customWidth="1"/>
    <col min="525" max="525" width="19.5" style="170" customWidth="1"/>
    <col min="526" max="526" width="18.125" style="170" bestFit="1" customWidth="1"/>
    <col min="527" max="527" width="19.125" style="170" bestFit="1" customWidth="1"/>
    <col min="528" max="528" width="13.125" style="170" customWidth="1"/>
    <col min="529" max="529" width="17.875" style="170" customWidth="1"/>
    <col min="530" max="766" width="8.875" style="170"/>
    <col min="767" max="767" width="9" style="170" bestFit="1" customWidth="1"/>
    <col min="768" max="768" width="13.125" style="170" customWidth="1"/>
    <col min="769" max="780" width="15.875" style="170" customWidth="1"/>
    <col min="781" max="781" width="19.5" style="170" customWidth="1"/>
    <col min="782" max="782" width="18.125" style="170" bestFit="1" customWidth="1"/>
    <col min="783" max="783" width="19.125" style="170" bestFit="1" customWidth="1"/>
    <col min="784" max="784" width="13.125" style="170" customWidth="1"/>
    <col min="785" max="785" width="17.875" style="170" customWidth="1"/>
    <col min="786" max="1022" width="8.875" style="170"/>
    <col min="1023" max="1023" width="9" style="170" bestFit="1" customWidth="1"/>
    <col min="1024" max="1024" width="13.125" style="170" customWidth="1"/>
    <col min="1025" max="1036" width="15.875" style="170" customWidth="1"/>
    <col min="1037" max="1037" width="19.5" style="170" customWidth="1"/>
    <col min="1038" max="1038" width="18.125" style="170" bestFit="1" customWidth="1"/>
    <col min="1039" max="1039" width="19.125" style="170" bestFit="1" customWidth="1"/>
    <col min="1040" max="1040" width="13.125" style="170" customWidth="1"/>
    <col min="1041" max="1041" width="17.875" style="170" customWidth="1"/>
    <col min="1042" max="1278" width="8.875" style="170"/>
    <col min="1279" max="1279" width="9" style="170" bestFit="1" customWidth="1"/>
    <col min="1280" max="1280" width="13.125" style="170" customWidth="1"/>
    <col min="1281" max="1292" width="15.875" style="170" customWidth="1"/>
    <col min="1293" max="1293" width="19.5" style="170" customWidth="1"/>
    <col min="1294" max="1294" width="18.125" style="170" bestFit="1" customWidth="1"/>
    <col min="1295" max="1295" width="19.125" style="170" bestFit="1" customWidth="1"/>
    <col min="1296" max="1296" width="13.125" style="170" customWidth="1"/>
    <col min="1297" max="1297" width="17.875" style="170" customWidth="1"/>
    <col min="1298" max="1534" width="8.875" style="170"/>
    <col min="1535" max="1535" width="9" style="170" bestFit="1" customWidth="1"/>
    <col min="1536" max="1536" width="13.125" style="170" customWidth="1"/>
    <col min="1537" max="1548" width="15.875" style="170" customWidth="1"/>
    <col min="1549" max="1549" width="19.5" style="170" customWidth="1"/>
    <col min="1550" max="1550" width="18.125" style="170" bestFit="1" customWidth="1"/>
    <col min="1551" max="1551" width="19.125" style="170" bestFit="1" customWidth="1"/>
    <col min="1552" max="1552" width="13.125" style="170" customWidth="1"/>
    <col min="1553" max="1553" width="17.875" style="170" customWidth="1"/>
    <col min="1554" max="1790" width="8.875" style="170"/>
    <col min="1791" max="1791" width="9" style="170" bestFit="1" customWidth="1"/>
    <col min="1792" max="1792" width="13.125" style="170" customWidth="1"/>
    <col min="1793" max="1804" width="15.875" style="170" customWidth="1"/>
    <col min="1805" max="1805" width="19.5" style="170" customWidth="1"/>
    <col min="1806" max="1806" width="18.125" style="170" bestFit="1" customWidth="1"/>
    <col min="1807" max="1807" width="19.125" style="170" bestFit="1" customWidth="1"/>
    <col min="1808" max="1808" width="13.125" style="170" customWidth="1"/>
    <col min="1809" max="1809" width="17.875" style="170" customWidth="1"/>
    <col min="1810" max="2046" width="8.875" style="170"/>
    <col min="2047" max="2047" width="9" style="170" bestFit="1" customWidth="1"/>
    <col min="2048" max="2048" width="13.125" style="170" customWidth="1"/>
    <col min="2049" max="2060" width="15.875" style="170" customWidth="1"/>
    <col min="2061" max="2061" width="19.5" style="170" customWidth="1"/>
    <col min="2062" max="2062" width="18.125" style="170" bestFit="1" customWidth="1"/>
    <col min="2063" max="2063" width="19.125" style="170" bestFit="1" customWidth="1"/>
    <col min="2064" max="2064" width="13.125" style="170" customWidth="1"/>
    <col min="2065" max="2065" width="17.875" style="170" customWidth="1"/>
    <col min="2066" max="2302" width="8.875" style="170"/>
    <col min="2303" max="2303" width="9" style="170" bestFit="1" customWidth="1"/>
    <col min="2304" max="2304" width="13.125" style="170" customWidth="1"/>
    <col min="2305" max="2316" width="15.875" style="170" customWidth="1"/>
    <col min="2317" max="2317" width="19.5" style="170" customWidth="1"/>
    <col min="2318" max="2318" width="18.125" style="170" bestFit="1" customWidth="1"/>
    <col min="2319" max="2319" width="19.125" style="170" bestFit="1" customWidth="1"/>
    <col min="2320" max="2320" width="13.125" style="170" customWidth="1"/>
    <col min="2321" max="2321" width="17.875" style="170" customWidth="1"/>
    <col min="2322" max="2558" width="8.875" style="170"/>
    <col min="2559" max="2559" width="9" style="170" bestFit="1" customWidth="1"/>
    <col min="2560" max="2560" width="13.125" style="170" customWidth="1"/>
    <col min="2561" max="2572" width="15.875" style="170" customWidth="1"/>
    <col min="2573" max="2573" width="19.5" style="170" customWidth="1"/>
    <col min="2574" max="2574" width="18.125" style="170" bestFit="1" customWidth="1"/>
    <col min="2575" max="2575" width="19.125" style="170" bestFit="1" customWidth="1"/>
    <col min="2576" max="2576" width="13.125" style="170" customWidth="1"/>
    <col min="2577" max="2577" width="17.875" style="170" customWidth="1"/>
    <col min="2578" max="2814" width="8.875" style="170"/>
    <col min="2815" max="2815" width="9" style="170" bestFit="1" customWidth="1"/>
    <col min="2816" max="2816" width="13.125" style="170" customWidth="1"/>
    <col min="2817" max="2828" width="15.875" style="170" customWidth="1"/>
    <col min="2829" max="2829" width="19.5" style="170" customWidth="1"/>
    <col min="2830" max="2830" width="18.125" style="170" bestFit="1" customWidth="1"/>
    <col min="2831" max="2831" width="19.125" style="170" bestFit="1" customWidth="1"/>
    <col min="2832" max="2832" width="13.125" style="170" customWidth="1"/>
    <col min="2833" max="2833" width="17.875" style="170" customWidth="1"/>
    <col min="2834" max="3070" width="8.875" style="170"/>
    <col min="3071" max="3071" width="9" style="170" bestFit="1" customWidth="1"/>
    <col min="3072" max="3072" width="13.125" style="170" customWidth="1"/>
    <col min="3073" max="3084" width="15.875" style="170" customWidth="1"/>
    <col min="3085" max="3085" width="19.5" style="170" customWidth="1"/>
    <col min="3086" max="3086" width="18.125" style="170" bestFit="1" customWidth="1"/>
    <col min="3087" max="3087" width="19.125" style="170" bestFit="1" customWidth="1"/>
    <col min="3088" max="3088" width="13.125" style="170" customWidth="1"/>
    <col min="3089" max="3089" width="17.875" style="170" customWidth="1"/>
    <col min="3090" max="3326" width="8.875" style="170"/>
    <col min="3327" max="3327" width="9" style="170" bestFit="1" customWidth="1"/>
    <col min="3328" max="3328" width="13.125" style="170" customWidth="1"/>
    <col min="3329" max="3340" width="15.875" style="170" customWidth="1"/>
    <col min="3341" max="3341" width="19.5" style="170" customWidth="1"/>
    <col min="3342" max="3342" width="18.125" style="170" bestFit="1" customWidth="1"/>
    <col min="3343" max="3343" width="19.125" style="170" bestFit="1" customWidth="1"/>
    <col min="3344" max="3344" width="13.125" style="170" customWidth="1"/>
    <col min="3345" max="3345" width="17.875" style="170" customWidth="1"/>
    <col min="3346" max="3582" width="8.875" style="170"/>
    <col min="3583" max="3583" width="9" style="170" bestFit="1" customWidth="1"/>
    <col min="3584" max="3584" width="13.125" style="170" customWidth="1"/>
    <col min="3585" max="3596" width="15.875" style="170" customWidth="1"/>
    <col min="3597" max="3597" width="19.5" style="170" customWidth="1"/>
    <col min="3598" max="3598" width="18.125" style="170" bestFit="1" customWidth="1"/>
    <col min="3599" max="3599" width="19.125" style="170" bestFit="1" customWidth="1"/>
    <col min="3600" max="3600" width="13.125" style="170" customWidth="1"/>
    <col min="3601" max="3601" width="17.875" style="170" customWidth="1"/>
    <col min="3602" max="3838" width="8.875" style="170"/>
    <col min="3839" max="3839" width="9" style="170" bestFit="1" customWidth="1"/>
    <col min="3840" max="3840" width="13.125" style="170" customWidth="1"/>
    <col min="3841" max="3852" width="15.875" style="170" customWidth="1"/>
    <col min="3853" max="3853" width="19.5" style="170" customWidth="1"/>
    <col min="3854" max="3854" width="18.125" style="170" bestFit="1" customWidth="1"/>
    <col min="3855" max="3855" width="19.125" style="170" bestFit="1" customWidth="1"/>
    <col min="3856" max="3856" width="13.125" style="170" customWidth="1"/>
    <col min="3857" max="3857" width="17.875" style="170" customWidth="1"/>
    <col min="3858" max="4094" width="8.875" style="170"/>
    <col min="4095" max="4095" width="9" style="170" bestFit="1" customWidth="1"/>
    <col min="4096" max="4096" width="13.125" style="170" customWidth="1"/>
    <col min="4097" max="4108" width="15.875" style="170" customWidth="1"/>
    <col min="4109" max="4109" width="19.5" style="170" customWidth="1"/>
    <col min="4110" max="4110" width="18.125" style="170" bestFit="1" customWidth="1"/>
    <col min="4111" max="4111" width="19.125" style="170" bestFit="1" customWidth="1"/>
    <col min="4112" max="4112" width="13.125" style="170" customWidth="1"/>
    <col min="4113" max="4113" width="17.875" style="170" customWidth="1"/>
    <col min="4114" max="4350" width="8.875" style="170"/>
    <col min="4351" max="4351" width="9" style="170" bestFit="1" customWidth="1"/>
    <col min="4352" max="4352" width="13.125" style="170" customWidth="1"/>
    <col min="4353" max="4364" width="15.875" style="170" customWidth="1"/>
    <col min="4365" max="4365" width="19.5" style="170" customWidth="1"/>
    <col min="4366" max="4366" width="18.125" style="170" bestFit="1" customWidth="1"/>
    <col min="4367" max="4367" width="19.125" style="170" bestFit="1" customWidth="1"/>
    <col min="4368" max="4368" width="13.125" style="170" customWidth="1"/>
    <col min="4369" max="4369" width="17.875" style="170" customWidth="1"/>
    <col min="4370" max="4606" width="8.875" style="170"/>
    <col min="4607" max="4607" width="9" style="170" bestFit="1" customWidth="1"/>
    <col min="4608" max="4608" width="13.125" style="170" customWidth="1"/>
    <col min="4609" max="4620" width="15.875" style="170" customWidth="1"/>
    <col min="4621" max="4621" width="19.5" style="170" customWidth="1"/>
    <col min="4622" max="4622" width="18.125" style="170" bestFit="1" customWidth="1"/>
    <col min="4623" max="4623" width="19.125" style="170" bestFit="1" customWidth="1"/>
    <col min="4624" max="4624" width="13.125" style="170" customWidth="1"/>
    <col min="4625" max="4625" width="17.875" style="170" customWidth="1"/>
    <col min="4626" max="4862" width="8.875" style="170"/>
    <col min="4863" max="4863" width="9" style="170" bestFit="1" customWidth="1"/>
    <col min="4864" max="4864" width="13.125" style="170" customWidth="1"/>
    <col min="4865" max="4876" width="15.875" style="170" customWidth="1"/>
    <col min="4877" max="4877" width="19.5" style="170" customWidth="1"/>
    <col min="4878" max="4878" width="18.125" style="170" bestFit="1" customWidth="1"/>
    <col min="4879" max="4879" width="19.125" style="170" bestFit="1" customWidth="1"/>
    <col min="4880" max="4880" width="13.125" style="170" customWidth="1"/>
    <col min="4881" max="4881" width="17.875" style="170" customWidth="1"/>
    <col min="4882" max="5118" width="8.875" style="170"/>
    <col min="5119" max="5119" width="9" style="170" bestFit="1" customWidth="1"/>
    <col min="5120" max="5120" width="13.125" style="170" customWidth="1"/>
    <col min="5121" max="5132" width="15.875" style="170" customWidth="1"/>
    <col min="5133" max="5133" width="19.5" style="170" customWidth="1"/>
    <col min="5134" max="5134" width="18.125" style="170" bestFit="1" customWidth="1"/>
    <col min="5135" max="5135" width="19.125" style="170" bestFit="1" customWidth="1"/>
    <col min="5136" max="5136" width="13.125" style="170" customWidth="1"/>
    <col min="5137" max="5137" width="17.875" style="170" customWidth="1"/>
    <col min="5138" max="5374" width="8.875" style="170"/>
    <col min="5375" max="5375" width="9" style="170" bestFit="1" customWidth="1"/>
    <col min="5376" max="5376" width="13.125" style="170" customWidth="1"/>
    <col min="5377" max="5388" width="15.875" style="170" customWidth="1"/>
    <col min="5389" max="5389" width="19.5" style="170" customWidth="1"/>
    <col min="5390" max="5390" width="18.125" style="170" bestFit="1" customWidth="1"/>
    <col min="5391" max="5391" width="19.125" style="170" bestFit="1" customWidth="1"/>
    <col min="5392" max="5392" width="13.125" style="170" customWidth="1"/>
    <col min="5393" max="5393" width="17.875" style="170" customWidth="1"/>
    <col min="5394" max="5630" width="8.875" style="170"/>
    <col min="5631" max="5631" width="9" style="170" bestFit="1" customWidth="1"/>
    <col min="5632" max="5632" width="13.125" style="170" customWidth="1"/>
    <col min="5633" max="5644" width="15.875" style="170" customWidth="1"/>
    <col min="5645" max="5645" width="19.5" style="170" customWidth="1"/>
    <col min="5646" max="5646" width="18.125" style="170" bestFit="1" customWidth="1"/>
    <col min="5647" max="5647" width="19.125" style="170" bestFit="1" customWidth="1"/>
    <col min="5648" max="5648" width="13.125" style="170" customWidth="1"/>
    <col min="5649" max="5649" width="17.875" style="170" customWidth="1"/>
    <col min="5650" max="5886" width="8.875" style="170"/>
    <col min="5887" max="5887" width="9" style="170" bestFit="1" customWidth="1"/>
    <col min="5888" max="5888" width="13.125" style="170" customWidth="1"/>
    <col min="5889" max="5900" width="15.875" style="170" customWidth="1"/>
    <col min="5901" max="5901" width="19.5" style="170" customWidth="1"/>
    <col min="5902" max="5902" width="18.125" style="170" bestFit="1" customWidth="1"/>
    <col min="5903" max="5903" width="19.125" style="170" bestFit="1" customWidth="1"/>
    <col min="5904" max="5904" width="13.125" style="170" customWidth="1"/>
    <col min="5905" max="5905" width="17.875" style="170" customWidth="1"/>
    <col min="5906" max="6142" width="8.875" style="170"/>
    <col min="6143" max="6143" width="9" style="170" bestFit="1" customWidth="1"/>
    <col min="6144" max="6144" width="13.125" style="170" customWidth="1"/>
    <col min="6145" max="6156" width="15.875" style="170" customWidth="1"/>
    <col min="6157" max="6157" width="19.5" style="170" customWidth="1"/>
    <col min="6158" max="6158" width="18.125" style="170" bestFit="1" customWidth="1"/>
    <col min="6159" max="6159" width="19.125" style="170" bestFit="1" customWidth="1"/>
    <col min="6160" max="6160" width="13.125" style="170" customWidth="1"/>
    <col min="6161" max="6161" width="17.875" style="170" customWidth="1"/>
    <col min="6162" max="6398" width="8.875" style="170"/>
    <col min="6399" max="6399" width="9" style="170" bestFit="1" customWidth="1"/>
    <col min="6400" max="6400" width="13.125" style="170" customWidth="1"/>
    <col min="6401" max="6412" width="15.875" style="170" customWidth="1"/>
    <col min="6413" max="6413" width="19.5" style="170" customWidth="1"/>
    <col min="6414" max="6414" width="18.125" style="170" bestFit="1" customWidth="1"/>
    <col min="6415" max="6415" width="19.125" style="170" bestFit="1" customWidth="1"/>
    <col min="6416" max="6416" width="13.125" style="170" customWidth="1"/>
    <col min="6417" max="6417" width="17.875" style="170" customWidth="1"/>
    <col min="6418" max="6654" width="8.875" style="170"/>
    <col min="6655" max="6655" width="9" style="170" bestFit="1" customWidth="1"/>
    <col min="6656" max="6656" width="13.125" style="170" customWidth="1"/>
    <col min="6657" max="6668" width="15.875" style="170" customWidth="1"/>
    <col min="6669" max="6669" width="19.5" style="170" customWidth="1"/>
    <col min="6670" max="6670" width="18.125" style="170" bestFit="1" customWidth="1"/>
    <col min="6671" max="6671" width="19.125" style="170" bestFit="1" customWidth="1"/>
    <col min="6672" max="6672" width="13.125" style="170" customWidth="1"/>
    <col min="6673" max="6673" width="17.875" style="170" customWidth="1"/>
    <col min="6674" max="6910" width="8.875" style="170"/>
    <col min="6911" max="6911" width="9" style="170" bestFit="1" customWidth="1"/>
    <col min="6912" max="6912" width="13.125" style="170" customWidth="1"/>
    <col min="6913" max="6924" width="15.875" style="170" customWidth="1"/>
    <col min="6925" max="6925" width="19.5" style="170" customWidth="1"/>
    <col min="6926" max="6926" width="18.125" style="170" bestFit="1" customWidth="1"/>
    <col min="6927" max="6927" width="19.125" style="170" bestFit="1" customWidth="1"/>
    <col min="6928" max="6928" width="13.125" style="170" customWidth="1"/>
    <col min="6929" max="6929" width="17.875" style="170" customWidth="1"/>
    <col min="6930" max="7166" width="8.875" style="170"/>
    <col min="7167" max="7167" width="9" style="170" bestFit="1" customWidth="1"/>
    <col min="7168" max="7168" width="13.125" style="170" customWidth="1"/>
    <col min="7169" max="7180" width="15.875" style="170" customWidth="1"/>
    <col min="7181" max="7181" width="19.5" style="170" customWidth="1"/>
    <col min="7182" max="7182" width="18.125" style="170" bestFit="1" customWidth="1"/>
    <col min="7183" max="7183" width="19.125" style="170" bestFit="1" customWidth="1"/>
    <col min="7184" max="7184" width="13.125" style="170" customWidth="1"/>
    <col min="7185" max="7185" width="17.875" style="170" customWidth="1"/>
    <col min="7186" max="7422" width="8.875" style="170"/>
    <col min="7423" max="7423" width="9" style="170" bestFit="1" customWidth="1"/>
    <col min="7424" max="7424" width="13.125" style="170" customWidth="1"/>
    <col min="7425" max="7436" width="15.875" style="170" customWidth="1"/>
    <col min="7437" max="7437" width="19.5" style="170" customWidth="1"/>
    <col min="7438" max="7438" width="18.125" style="170" bestFit="1" customWidth="1"/>
    <col min="7439" max="7439" width="19.125" style="170" bestFit="1" customWidth="1"/>
    <col min="7440" max="7440" width="13.125" style="170" customWidth="1"/>
    <col min="7441" max="7441" width="17.875" style="170" customWidth="1"/>
    <col min="7442" max="7678" width="8.875" style="170"/>
    <col min="7679" max="7679" width="9" style="170" bestFit="1" customWidth="1"/>
    <col min="7680" max="7680" width="13.125" style="170" customWidth="1"/>
    <col min="7681" max="7692" width="15.875" style="170" customWidth="1"/>
    <col min="7693" max="7693" width="19.5" style="170" customWidth="1"/>
    <col min="7694" max="7694" width="18.125" style="170" bestFit="1" customWidth="1"/>
    <col min="7695" max="7695" width="19.125" style="170" bestFit="1" customWidth="1"/>
    <col min="7696" max="7696" width="13.125" style="170" customWidth="1"/>
    <col min="7697" max="7697" width="17.875" style="170" customWidth="1"/>
    <col min="7698" max="7934" width="8.875" style="170"/>
    <col min="7935" max="7935" width="9" style="170" bestFit="1" customWidth="1"/>
    <col min="7936" max="7936" width="13.125" style="170" customWidth="1"/>
    <col min="7937" max="7948" width="15.875" style="170" customWidth="1"/>
    <col min="7949" max="7949" width="19.5" style="170" customWidth="1"/>
    <col min="7950" max="7950" width="18.125" style="170" bestFit="1" customWidth="1"/>
    <col min="7951" max="7951" width="19.125" style="170" bestFit="1" customWidth="1"/>
    <col min="7952" max="7952" width="13.125" style="170" customWidth="1"/>
    <col min="7953" max="7953" width="17.875" style="170" customWidth="1"/>
    <col min="7954" max="8190" width="8.875" style="170"/>
    <col min="8191" max="8191" width="9" style="170" bestFit="1" customWidth="1"/>
    <col min="8192" max="8192" width="13.125" style="170" customWidth="1"/>
    <col min="8193" max="8204" width="15.875" style="170" customWidth="1"/>
    <col min="8205" max="8205" width="19.5" style="170" customWidth="1"/>
    <col min="8206" max="8206" width="18.125" style="170" bestFit="1" customWidth="1"/>
    <col min="8207" max="8207" width="19.125" style="170" bestFit="1" customWidth="1"/>
    <col min="8208" max="8208" width="13.125" style="170" customWidth="1"/>
    <col min="8209" max="8209" width="17.875" style="170" customWidth="1"/>
    <col min="8210" max="8446" width="8.875" style="170"/>
    <col min="8447" max="8447" width="9" style="170" bestFit="1" customWidth="1"/>
    <col min="8448" max="8448" width="13.125" style="170" customWidth="1"/>
    <col min="8449" max="8460" width="15.875" style="170" customWidth="1"/>
    <col min="8461" max="8461" width="19.5" style="170" customWidth="1"/>
    <col min="8462" max="8462" width="18.125" style="170" bestFit="1" customWidth="1"/>
    <col min="8463" max="8463" width="19.125" style="170" bestFit="1" customWidth="1"/>
    <col min="8464" max="8464" width="13.125" style="170" customWidth="1"/>
    <col min="8465" max="8465" width="17.875" style="170" customWidth="1"/>
    <col min="8466" max="8702" width="8.875" style="170"/>
    <col min="8703" max="8703" width="9" style="170" bestFit="1" customWidth="1"/>
    <col min="8704" max="8704" width="13.125" style="170" customWidth="1"/>
    <col min="8705" max="8716" width="15.875" style="170" customWidth="1"/>
    <col min="8717" max="8717" width="19.5" style="170" customWidth="1"/>
    <col min="8718" max="8718" width="18.125" style="170" bestFit="1" customWidth="1"/>
    <col min="8719" max="8719" width="19.125" style="170" bestFit="1" customWidth="1"/>
    <col min="8720" max="8720" width="13.125" style="170" customWidth="1"/>
    <col min="8721" max="8721" width="17.875" style="170" customWidth="1"/>
    <col min="8722" max="8958" width="8.875" style="170"/>
    <col min="8959" max="8959" width="9" style="170" bestFit="1" customWidth="1"/>
    <col min="8960" max="8960" width="13.125" style="170" customWidth="1"/>
    <col min="8961" max="8972" width="15.875" style="170" customWidth="1"/>
    <col min="8973" max="8973" width="19.5" style="170" customWidth="1"/>
    <col min="8974" max="8974" width="18.125" style="170" bestFit="1" customWidth="1"/>
    <col min="8975" max="8975" width="19.125" style="170" bestFit="1" customWidth="1"/>
    <col min="8976" max="8976" width="13.125" style="170" customWidth="1"/>
    <col min="8977" max="8977" width="17.875" style="170" customWidth="1"/>
    <col min="8978" max="9214" width="8.875" style="170"/>
    <col min="9215" max="9215" width="9" style="170" bestFit="1" customWidth="1"/>
    <col min="9216" max="9216" width="13.125" style="170" customWidth="1"/>
    <col min="9217" max="9228" width="15.875" style="170" customWidth="1"/>
    <col min="9229" max="9229" width="19.5" style="170" customWidth="1"/>
    <col min="9230" max="9230" width="18.125" style="170" bestFit="1" customWidth="1"/>
    <col min="9231" max="9231" width="19.125" style="170" bestFit="1" customWidth="1"/>
    <col min="9232" max="9232" width="13.125" style="170" customWidth="1"/>
    <col min="9233" max="9233" width="17.875" style="170" customWidth="1"/>
    <col min="9234" max="9470" width="8.875" style="170"/>
    <col min="9471" max="9471" width="9" style="170" bestFit="1" customWidth="1"/>
    <col min="9472" max="9472" width="13.125" style="170" customWidth="1"/>
    <col min="9473" max="9484" width="15.875" style="170" customWidth="1"/>
    <col min="9485" max="9485" width="19.5" style="170" customWidth="1"/>
    <col min="9486" max="9486" width="18.125" style="170" bestFit="1" customWidth="1"/>
    <col min="9487" max="9487" width="19.125" style="170" bestFit="1" customWidth="1"/>
    <col min="9488" max="9488" width="13.125" style="170" customWidth="1"/>
    <col min="9489" max="9489" width="17.875" style="170" customWidth="1"/>
    <col min="9490" max="9726" width="8.875" style="170"/>
    <col min="9727" max="9727" width="9" style="170" bestFit="1" customWidth="1"/>
    <col min="9728" max="9728" width="13.125" style="170" customWidth="1"/>
    <col min="9729" max="9740" width="15.875" style="170" customWidth="1"/>
    <col min="9741" max="9741" width="19.5" style="170" customWidth="1"/>
    <col min="9742" max="9742" width="18.125" style="170" bestFit="1" customWidth="1"/>
    <col min="9743" max="9743" width="19.125" style="170" bestFit="1" customWidth="1"/>
    <col min="9744" max="9744" width="13.125" style="170" customWidth="1"/>
    <col min="9745" max="9745" width="17.875" style="170" customWidth="1"/>
    <col min="9746" max="9982" width="8.875" style="170"/>
    <col min="9983" max="9983" width="9" style="170" bestFit="1" customWidth="1"/>
    <col min="9984" max="9984" width="13.125" style="170" customWidth="1"/>
    <col min="9985" max="9996" width="15.875" style="170" customWidth="1"/>
    <col min="9997" max="9997" width="19.5" style="170" customWidth="1"/>
    <col min="9998" max="9998" width="18.125" style="170" bestFit="1" customWidth="1"/>
    <col min="9999" max="9999" width="19.125" style="170" bestFit="1" customWidth="1"/>
    <col min="10000" max="10000" width="13.125" style="170" customWidth="1"/>
    <col min="10001" max="10001" width="17.875" style="170" customWidth="1"/>
    <col min="10002" max="10238" width="8.875" style="170"/>
    <col min="10239" max="10239" width="9" style="170" bestFit="1" customWidth="1"/>
    <col min="10240" max="10240" width="13.125" style="170" customWidth="1"/>
    <col min="10241" max="10252" width="15.875" style="170" customWidth="1"/>
    <col min="10253" max="10253" width="19.5" style="170" customWidth="1"/>
    <col min="10254" max="10254" width="18.125" style="170" bestFit="1" customWidth="1"/>
    <col min="10255" max="10255" width="19.125" style="170" bestFit="1" customWidth="1"/>
    <col min="10256" max="10256" width="13.125" style="170" customWidth="1"/>
    <col min="10257" max="10257" width="17.875" style="170" customWidth="1"/>
    <col min="10258" max="10494" width="8.875" style="170"/>
    <col min="10495" max="10495" width="9" style="170" bestFit="1" customWidth="1"/>
    <col min="10496" max="10496" width="13.125" style="170" customWidth="1"/>
    <col min="10497" max="10508" width="15.875" style="170" customWidth="1"/>
    <col min="10509" max="10509" width="19.5" style="170" customWidth="1"/>
    <col min="10510" max="10510" width="18.125" style="170" bestFit="1" customWidth="1"/>
    <col min="10511" max="10511" width="19.125" style="170" bestFit="1" customWidth="1"/>
    <col min="10512" max="10512" width="13.125" style="170" customWidth="1"/>
    <col min="10513" max="10513" width="17.875" style="170" customWidth="1"/>
    <col min="10514" max="10750" width="8.875" style="170"/>
    <col min="10751" max="10751" width="9" style="170" bestFit="1" customWidth="1"/>
    <col min="10752" max="10752" width="13.125" style="170" customWidth="1"/>
    <col min="10753" max="10764" width="15.875" style="170" customWidth="1"/>
    <col min="10765" max="10765" width="19.5" style="170" customWidth="1"/>
    <col min="10766" max="10766" width="18.125" style="170" bestFit="1" customWidth="1"/>
    <col min="10767" max="10767" width="19.125" style="170" bestFit="1" customWidth="1"/>
    <col min="10768" max="10768" width="13.125" style="170" customWidth="1"/>
    <col min="10769" max="10769" width="17.875" style="170" customWidth="1"/>
    <col min="10770" max="11006" width="8.875" style="170"/>
    <col min="11007" max="11007" width="9" style="170" bestFit="1" customWidth="1"/>
    <col min="11008" max="11008" width="13.125" style="170" customWidth="1"/>
    <col min="11009" max="11020" width="15.875" style="170" customWidth="1"/>
    <col min="11021" max="11021" width="19.5" style="170" customWidth="1"/>
    <col min="11022" max="11022" width="18.125" style="170" bestFit="1" customWidth="1"/>
    <col min="11023" max="11023" width="19.125" style="170" bestFit="1" customWidth="1"/>
    <col min="11024" max="11024" width="13.125" style="170" customWidth="1"/>
    <col min="11025" max="11025" width="17.875" style="170" customWidth="1"/>
    <col min="11026" max="11262" width="8.875" style="170"/>
    <col min="11263" max="11263" width="9" style="170" bestFit="1" customWidth="1"/>
    <col min="11264" max="11264" width="13.125" style="170" customWidth="1"/>
    <col min="11265" max="11276" width="15.875" style="170" customWidth="1"/>
    <col min="11277" max="11277" width="19.5" style="170" customWidth="1"/>
    <col min="11278" max="11278" width="18.125" style="170" bestFit="1" customWidth="1"/>
    <col min="11279" max="11279" width="19.125" style="170" bestFit="1" customWidth="1"/>
    <col min="11280" max="11280" width="13.125" style="170" customWidth="1"/>
    <col min="11281" max="11281" width="17.875" style="170" customWidth="1"/>
    <col min="11282" max="11518" width="8.875" style="170"/>
    <col min="11519" max="11519" width="9" style="170" bestFit="1" customWidth="1"/>
    <col min="11520" max="11520" width="13.125" style="170" customWidth="1"/>
    <col min="11521" max="11532" width="15.875" style="170" customWidth="1"/>
    <col min="11533" max="11533" width="19.5" style="170" customWidth="1"/>
    <col min="11534" max="11534" width="18.125" style="170" bestFit="1" customWidth="1"/>
    <col min="11535" max="11535" width="19.125" style="170" bestFit="1" customWidth="1"/>
    <col min="11536" max="11536" width="13.125" style="170" customWidth="1"/>
    <col min="11537" max="11537" width="17.875" style="170" customWidth="1"/>
    <col min="11538" max="11774" width="8.875" style="170"/>
    <col min="11775" max="11775" width="9" style="170" bestFit="1" customWidth="1"/>
    <col min="11776" max="11776" width="13.125" style="170" customWidth="1"/>
    <col min="11777" max="11788" width="15.875" style="170" customWidth="1"/>
    <col min="11789" max="11789" width="19.5" style="170" customWidth="1"/>
    <col min="11790" max="11790" width="18.125" style="170" bestFit="1" customWidth="1"/>
    <col min="11791" max="11791" width="19.125" style="170" bestFit="1" customWidth="1"/>
    <col min="11792" max="11792" width="13.125" style="170" customWidth="1"/>
    <col min="11793" max="11793" width="17.875" style="170" customWidth="1"/>
    <col min="11794" max="12030" width="8.875" style="170"/>
    <col min="12031" max="12031" width="9" style="170" bestFit="1" customWidth="1"/>
    <col min="12032" max="12032" width="13.125" style="170" customWidth="1"/>
    <col min="12033" max="12044" width="15.875" style="170" customWidth="1"/>
    <col min="12045" max="12045" width="19.5" style="170" customWidth="1"/>
    <col min="12046" max="12046" width="18.125" style="170" bestFit="1" customWidth="1"/>
    <col min="12047" max="12047" width="19.125" style="170" bestFit="1" customWidth="1"/>
    <col min="12048" max="12048" width="13.125" style="170" customWidth="1"/>
    <col min="12049" max="12049" width="17.875" style="170" customWidth="1"/>
    <col min="12050" max="12286" width="8.875" style="170"/>
    <col min="12287" max="12287" width="9" style="170" bestFit="1" customWidth="1"/>
    <col min="12288" max="12288" width="13.125" style="170" customWidth="1"/>
    <col min="12289" max="12300" width="15.875" style="170" customWidth="1"/>
    <col min="12301" max="12301" width="19.5" style="170" customWidth="1"/>
    <col min="12302" max="12302" width="18.125" style="170" bestFit="1" customWidth="1"/>
    <col min="12303" max="12303" width="19.125" style="170" bestFit="1" customWidth="1"/>
    <col min="12304" max="12304" width="13.125" style="170" customWidth="1"/>
    <col min="12305" max="12305" width="17.875" style="170" customWidth="1"/>
    <col min="12306" max="12542" width="8.875" style="170"/>
    <col min="12543" max="12543" width="9" style="170" bestFit="1" customWidth="1"/>
    <col min="12544" max="12544" width="13.125" style="170" customWidth="1"/>
    <col min="12545" max="12556" width="15.875" style="170" customWidth="1"/>
    <col min="12557" max="12557" width="19.5" style="170" customWidth="1"/>
    <col min="12558" max="12558" width="18.125" style="170" bestFit="1" customWidth="1"/>
    <col min="12559" max="12559" width="19.125" style="170" bestFit="1" customWidth="1"/>
    <col min="12560" max="12560" width="13.125" style="170" customWidth="1"/>
    <col min="12561" max="12561" width="17.875" style="170" customWidth="1"/>
    <col min="12562" max="12798" width="8.875" style="170"/>
    <col min="12799" max="12799" width="9" style="170" bestFit="1" customWidth="1"/>
    <col min="12800" max="12800" width="13.125" style="170" customWidth="1"/>
    <col min="12801" max="12812" width="15.875" style="170" customWidth="1"/>
    <col min="12813" max="12813" width="19.5" style="170" customWidth="1"/>
    <col min="12814" max="12814" width="18.125" style="170" bestFit="1" customWidth="1"/>
    <col min="12815" max="12815" width="19.125" style="170" bestFit="1" customWidth="1"/>
    <col min="12816" max="12816" width="13.125" style="170" customWidth="1"/>
    <col min="12817" max="12817" width="17.875" style="170" customWidth="1"/>
    <col min="12818" max="13054" width="8.875" style="170"/>
    <col min="13055" max="13055" width="9" style="170" bestFit="1" customWidth="1"/>
    <col min="13056" max="13056" width="13.125" style="170" customWidth="1"/>
    <col min="13057" max="13068" width="15.875" style="170" customWidth="1"/>
    <col min="13069" max="13069" width="19.5" style="170" customWidth="1"/>
    <col min="13070" max="13070" width="18.125" style="170" bestFit="1" customWidth="1"/>
    <col min="13071" max="13071" width="19.125" style="170" bestFit="1" customWidth="1"/>
    <col min="13072" max="13072" width="13.125" style="170" customWidth="1"/>
    <col min="13073" max="13073" width="17.875" style="170" customWidth="1"/>
    <col min="13074" max="13310" width="8.875" style="170"/>
    <col min="13311" max="13311" width="9" style="170" bestFit="1" customWidth="1"/>
    <col min="13312" max="13312" width="13.125" style="170" customWidth="1"/>
    <col min="13313" max="13324" width="15.875" style="170" customWidth="1"/>
    <col min="13325" max="13325" width="19.5" style="170" customWidth="1"/>
    <col min="13326" max="13326" width="18.125" style="170" bestFit="1" customWidth="1"/>
    <col min="13327" max="13327" width="19.125" style="170" bestFit="1" customWidth="1"/>
    <col min="13328" max="13328" width="13.125" style="170" customWidth="1"/>
    <col min="13329" max="13329" width="17.875" style="170" customWidth="1"/>
    <col min="13330" max="13566" width="8.875" style="170"/>
    <col min="13567" max="13567" width="9" style="170" bestFit="1" customWidth="1"/>
    <col min="13568" max="13568" width="13.125" style="170" customWidth="1"/>
    <col min="13569" max="13580" width="15.875" style="170" customWidth="1"/>
    <col min="13581" max="13581" width="19.5" style="170" customWidth="1"/>
    <col min="13582" max="13582" width="18.125" style="170" bestFit="1" customWidth="1"/>
    <col min="13583" max="13583" width="19.125" style="170" bestFit="1" customWidth="1"/>
    <col min="13584" max="13584" width="13.125" style="170" customWidth="1"/>
    <col min="13585" max="13585" width="17.875" style="170" customWidth="1"/>
    <col min="13586" max="13822" width="8.875" style="170"/>
    <col min="13823" max="13823" width="9" style="170" bestFit="1" customWidth="1"/>
    <col min="13824" max="13824" width="13.125" style="170" customWidth="1"/>
    <col min="13825" max="13836" width="15.875" style="170" customWidth="1"/>
    <col min="13837" max="13837" width="19.5" style="170" customWidth="1"/>
    <col min="13838" max="13838" width="18.125" style="170" bestFit="1" customWidth="1"/>
    <col min="13839" max="13839" width="19.125" style="170" bestFit="1" customWidth="1"/>
    <col min="13840" max="13840" width="13.125" style="170" customWidth="1"/>
    <col min="13841" max="13841" width="17.875" style="170" customWidth="1"/>
    <col min="13842" max="14078" width="8.875" style="170"/>
    <col min="14079" max="14079" width="9" style="170" bestFit="1" customWidth="1"/>
    <col min="14080" max="14080" width="13.125" style="170" customWidth="1"/>
    <col min="14081" max="14092" width="15.875" style="170" customWidth="1"/>
    <col min="14093" max="14093" width="19.5" style="170" customWidth="1"/>
    <col min="14094" max="14094" width="18.125" style="170" bestFit="1" customWidth="1"/>
    <col min="14095" max="14095" width="19.125" style="170" bestFit="1" customWidth="1"/>
    <col min="14096" max="14096" width="13.125" style="170" customWidth="1"/>
    <col min="14097" max="14097" width="17.875" style="170" customWidth="1"/>
    <col min="14098" max="14334" width="8.875" style="170"/>
    <col min="14335" max="14335" width="9" style="170" bestFit="1" customWidth="1"/>
    <col min="14336" max="14336" width="13.125" style="170" customWidth="1"/>
    <col min="14337" max="14348" width="15.875" style="170" customWidth="1"/>
    <col min="14349" max="14349" width="19.5" style="170" customWidth="1"/>
    <col min="14350" max="14350" width="18.125" style="170" bestFit="1" customWidth="1"/>
    <col min="14351" max="14351" width="19.125" style="170" bestFit="1" customWidth="1"/>
    <col min="14352" max="14352" width="13.125" style="170" customWidth="1"/>
    <col min="14353" max="14353" width="17.875" style="170" customWidth="1"/>
    <col min="14354" max="14590" width="8.875" style="170"/>
    <col min="14591" max="14591" width="9" style="170" bestFit="1" customWidth="1"/>
    <col min="14592" max="14592" width="13.125" style="170" customWidth="1"/>
    <col min="14593" max="14604" width="15.875" style="170" customWidth="1"/>
    <col min="14605" max="14605" width="19.5" style="170" customWidth="1"/>
    <col min="14606" max="14606" width="18.125" style="170" bestFit="1" customWidth="1"/>
    <col min="14607" max="14607" width="19.125" style="170" bestFit="1" customWidth="1"/>
    <col min="14608" max="14608" width="13.125" style="170" customWidth="1"/>
    <col min="14609" max="14609" width="17.875" style="170" customWidth="1"/>
    <col min="14610" max="14846" width="8.875" style="170"/>
    <col min="14847" max="14847" width="9" style="170" bestFit="1" customWidth="1"/>
    <col min="14848" max="14848" width="13.125" style="170" customWidth="1"/>
    <col min="14849" max="14860" width="15.875" style="170" customWidth="1"/>
    <col min="14861" max="14861" width="19.5" style="170" customWidth="1"/>
    <col min="14862" max="14862" width="18.125" style="170" bestFit="1" customWidth="1"/>
    <col min="14863" max="14863" width="19.125" style="170" bestFit="1" customWidth="1"/>
    <col min="14864" max="14864" width="13.125" style="170" customWidth="1"/>
    <col min="14865" max="14865" width="17.875" style="170" customWidth="1"/>
    <col min="14866" max="15102" width="8.875" style="170"/>
    <col min="15103" max="15103" width="9" style="170" bestFit="1" customWidth="1"/>
    <col min="15104" max="15104" width="13.125" style="170" customWidth="1"/>
    <col min="15105" max="15116" width="15.875" style="170" customWidth="1"/>
    <col min="15117" max="15117" width="19.5" style="170" customWidth="1"/>
    <col min="15118" max="15118" width="18.125" style="170" bestFit="1" customWidth="1"/>
    <col min="15119" max="15119" width="19.125" style="170" bestFit="1" customWidth="1"/>
    <col min="15120" max="15120" width="13.125" style="170" customWidth="1"/>
    <col min="15121" max="15121" width="17.875" style="170" customWidth="1"/>
    <col min="15122" max="15358" width="8.875" style="170"/>
    <col min="15359" max="15359" width="9" style="170" bestFit="1" customWidth="1"/>
    <col min="15360" max="15360" width="13.125" style="170" customWidth="1"/>
    <col min="15361" max="15372" width="15.875" style="170" customWidth="1"/>
    <col min="15373" max="15373" width="19.5" style="170" customWidth="1"/>
    <col min="15374" max="15374" width="18.125" style="170" bestFit="1" customWidth="1"/>
    <col min="15375" max="15375" width="19.125" style="170" bestFit="1" customWidth="1"/>
    <col min="15376" max="15376" width="13.125" style="170" customWidth="1"/>
    <col min="15377" max="15377" width="17.875" style="170" customWidth="1"/>
    <col min="15378" max="15614" width="8.875" style="170"/>
    <col min="15615" max="15615" width="9" style="170" bestFit="1" customWidth="1"/>
    <col min="15616" max="15616" width="13.125" style="170" customWidth="1"/>
    <col min="15617" max="15628" width="15.875" style="170" customWidth="1"/>
    <col min="15629" max="15629" width="19.5" style="170" customWidth="1"/>
    <col min="15630" max="15630" width="18.125" style="170" bestFit="1" customWidth="1"/>
    <col min="15631" max="15631" width="19.125" style="170" bestFit="1" customWidth="1"/>
    <col min="15632" max="15632" width="13.125" style="170" customWidth="1"/>
    <col min="15633" max="15633" width="17.875" style="170" customWidth="1"/>
    <col min="15634" max="15870" width="8.875" style="170"/>
    <col min="15871" max="15871" width="9" style="170" bestFit="1" customWidth="1"/>
    <col min="15872" max="15872" width="13.125" style="170" customWidth="1"/>
    <col min="15873" max="15884" width="15.875" style="170" customWidth="1"/>
    <col min="15885" max="15885" width="19.5" style="170" customWidth="1"/>
    <col min="15886" max="15886" width="18.125" style="170" bestFit="1" customWidth="1"/>
    <col min="15887" max="15887" width="19.125" style="170" bestFit="1" customWidth="1"/>
    <col min="15888" max="15888" width="13.125" style="170" customWidth="1"/>
    <col min="15889" max="15889" width="17.875" style="170" customWidth="1"/>
    <col min="15890" max="16126" width="8.875" style="170"/>
    <col min="16127" max="16127" width="9" style="170" bestFit="1" customWidth="1"/>
    <col min="16128" max="16128" width="13.125" style="170" customWidth="1"/>
    <col min="16129" max="16140" width="15.875" style="170" customWidth="1"/>
    <col min="16141" max="16141" width="19.5" style="170" customWidth="1"/>
    <col min="16142" max="16142" width="18.125" style="170" bestFit="1" customWidth="1"/>
    <col min="16143" max="16143" width="19.125" style="170" bestFit="1" customWidth="1"/>
    <col min="16144" max="16144" width="13.125" style="170" customWidth="1"/>
    <col min="16145" max="16145" width="17.875" style="170" customWidth="1"/>
    <col min="16146" max="16384" width="8.875" style="170"/>
  </cols>
  <sheetData>
    <row r="1" spans="1:254">
      <c r="A1" s="164" t="s">
        <v>535</v>
      </c>
      <c r="B1" s="165" t="s">
        <v>521</v>
      </c>
      <c r="C1" s="166" t="s">
        <v>536</v>
      </c>
      <c r="D1" s="166" t="s">
        <v>182</v>
      </c>
      <c r="E1" s="166" t="s">
        <v>183</v>
      </c>
      <c r="F1" s="166" t="s">
        <v>184</v>
      </c>
      <c r="G1" s="166" t="s">
        <v>185</v>
      </c>
      <c r="H1" s="166" t="s">
        <v>186</v>
      </c>
      <c r="I1" s="166" t="s">
        <v>187</v>
      </c>
      <c r="J1" s="166" t="s">
        <v>188</v>
      </c>
      <c r="K1" s="166" t="s">
        <v>189</v>
      </c>
      <c r="L1" s="166" t="s">
        <v>190</v>
      </c>
      <c r="M1" s="166" t="s">
        <v>191</v>
      </c>
      <c r="N1" s="166" t="s">
        <v>192</v>
      </c>
      <c r="O1" s="167" t="s">
        <v>218</v>
      </c>
      <c r="P1" s="168"/>
      <c r="Q1" s="182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  <c r="CB1" s="169"/>
      <c r="CC1" s="169"/>
      <c r="CD1" s="169"/>
      <c r="CE1" s="169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  <c r="DA1" s="169"/>
      <c r="DB1" s="169"/>
      <c r="DC1" s="169"/>
      <c r="DD1" s="169"/>
      <c r="DE1" s="169"/>
      <c r="DF1" s="169"/>
      <c r="DG1" s="169"/>
      <c r="DH1" s="169"/>
      <c r="DI1" s="169"/>
      <c r="DJ1" s="169"/>
      <c r="DK1" s="169"/>
      <c r="DL1" s="169"/>
      <c r="DM1" s="169"/>
      <c r="DN1" s="169"/>
      <c r="DO1" s="169"/>
      <c r="DP1" s="169"/>
      <c r="DQ1" s="169"/>
      <c r="DR1" s="169"/>
      <c r="DS1" s="169"/>
      <c r="DT1" s="169"/>
      <c r="DU1" s="169"/>
      <c r="DV1" s="169"/>
      <c r="DW1" s="169"/>
      <c r="DX1" s="169"/>
      <c r="DY1" s="169"/>
      <c r="DZ1" s="169"/>
      <c r="EA1" s="169"/>
      <c r="EB1" s="169"/>
      <c r="EC1" s="169"/>
      <c r="ED1" s="169"/>
      <c r="EE1" s="169"/>
      <c r="EF1" s="169"/>
      <c r="EG1" s="169"/>
      <c r="EH1" s="169"/>
      <c r="EI1" s="169"/>
      <c r="EJ1" s="169"/>
      <c r="EK1" s="169"/>
      <c r="EL1" s="169"/>
      <c r="EM1" s="169"/>
      <c r="EN1" s="169"/>
      <c r="EO1" s="169"/>
      <c r="EP1" s="169"/>
      <c r="EQ1" s="169"/>
      <c r="ER1" s="169"/>
      <c r="ES1" s="169"/>
      <c r="ET1" s="169"/>
      <c r="EU1" s="169"/>
      <c r="EV1" s="169"/>
      <c r="EW1" s="169"/>
      <c r="EX1" s="169"/>
      <c r="EY1" s="169"/>
      <c r="EZ1" s="169"/>
      <c r="FA1" s="169"/>
      <c r="FB1" s="169"/>
      <c r="FC1" s="169"/>
      <c r="FD1" s="169"/>
      <c r="FE1" s="169"/>
      <c r="FF1" s="169"/>
      <c r="FG1" s="169"/>
      <c r="FH1" s="169"/>
      <c r="FI1" s="169"/>
      <c r="FJ1" s="169"/>
      <c r="FK1" s="169"/>
      <c r="FL1" s="169"/>
      <c r="FM1" s="169"/>
      <c r="FN1" s="169"/>
      <c r="FO1" s="169"/>
      <c r="FP1" s="169"/>
      <c r="FQ1" s="169"/>
      <c r="FR1" s="169"/>
      <c r="FS1" s="169"/>
      <c r="FT1" s="169"/>
      <c r="FU1" s="169"/>
      <c r="FV1" s="169"/>
      <c r="FW1" s="169"/>
      <c r="FX1" s="169"/>
      <c r="FY1" s="169"/>
      <c r="FZ1" s="169"/>
      <c r="GA1" s="169"/>
      <c r="GB1" s="169"/>
      <c r="GC1" s="169"/>
      <c r="GD1" s="169"/>
      <c r="GE1" s="169"/>
      <c r="GF1" s="169"/>
      <c r="GG1" s="169"/>
      <c r="GH1" s="169"/>
      <c r="GI1" s="169"/>
      <c r="GJ1" s="169"/>
      <c r="GK1" s="169"/>
      <c r="GL1" s="169"/>
      <c r="GM1" s="169"/>
      <c r="GN1" s="169"/>
      <c r="GO1" s="169"/>
      <c r="GP1" s="169"/>
      <c r="GQ1" s="169"/>
      <c r="GR1" s="169"/>
      <c r="GS1" s="169"/>
      <c r="GT1" s="169"/>
      <c r="GU1" s="169"/>
      <c r="GV1" s="169"/>
      <c r="GW1" s="169"/>
      <c r="GX1" s="169"/>
      <c r="GY1" s="169"/>
      <c r="GZ1" s="169"/>
      <c r="HA1" s="169"/>
      <c r="HB1" s="169"/>
      <c r="HC1" s="169"/>
      <c r="HD1" s="169"/>
      <c r="HE1" s="169"/>
      <c r="HF1" s="169"/>
      <c r="HG1" s="169"/>
      <c r="HH1" s="169"/>
      <c r="HI1" s="169"/>
      <c r="HJ1" s="169"/>
      <c r="HK1" s="169"/>
      <c r="HL1" s="169"/>
      <c r="HM1" s="169"/>
      <c r="HN1" s="169"/>
      <c r="HO1" s="169"/>
      <c r="HP1" s="169"/>
      <c r="HQ1" s="169"/>
      <c r="HR1" s="169"/>
      <c r="HS1" s="169"/>
      <c r="HT1" s="169"/>
      <c r="HU1" s="169"/>
      <c r="HV1" s="169"/>
      <c r="HW1" s="169"/>
      <c r="HX1" s="169"/>
      <c r="HY1" s="169"/>
      <c r="HZ1" s="169"/>
      <c r="IA1" s="169"/>
      <c r="IB1" s="169"/>
      <c r="IC1" s="169"/>
      <c r="ID1" s="169"/>
      <c r="IE1" s="169"/>
      <c r="IF1" s="169"/>
      <c r="IG1" s="169"/>
      <c r="IH1" s="169"/>
      <c r="II1" s="169"/>
      <c r="IJ1" s="169"/>
      <c r="IK1" s="169"/>
      <c r="IL1" s="169"/>
      <c r="IM1" s="169"/>
      <c r="IN1" s="169"/>
      <c r="IO1" s="169"/>
      <c r="IP1" s="169"/>
      <c r="IQ1" s="169"/>
      <c r="IR1" s="169"/>
      <c r="IS1" s="169"/>
      <c r="IT1" s="169"/>
    </row>
    <row r="2" spans="1:254">
      <c r="A2" s="171">
        <v>601</v>
      </c>
      <c r="B2" s="171" t="s">
        <v>537</v>
      </c>
      <c r="C2" s="172">
        <f>'601'!F77</f>
        <v>5051000</v>
      </c>
      <c r="D2" s="172">
        <f>'601'!G77</f>
        <v>1010000</v>
      </c>
      <c r="E2" s="172">
        <f>'601'!H77</f>
        <v>1010000</v>
      </c>
      <c r="F2" s="172">
        <f>'601'!I77</f>
        <v>1010000</v>
      </c>
      <c r="G2" s="172">
        <f>'601'!J77</f>
        <v>1010000</v>
      </c>
      <c r="H2" s="172">
        <f>'601'!K77</f>
        <v>1010000</v>
      </c>
      <c r="I2" s="172">
        <f>'601'!L77</f>
        <v>1010000</v>
      </c>
      <c r="J2" s="172">
        <f>'601'!M77</f>
        <v>1011000</v>
      </c>
      <c r="K2" s="172">
        <f>'601'!N77</f>
        <v>0</v>
      </c>
      <c r="L2" s="172">
        <f>'601'!O77</f>
        <v>0</v>
      </c>
      <c r="M2" s="172">
        <f>'601'!P77</f>
        <v>0</v>
      </c>
      <c r="N2" s="172">
        <f>'601'!Q77</f>
        <v>0</v>
      </c>
      <c r="O2" s="173">
        <f>SUM(C2:N2)</f>
        <v>12122000</v>
      </c>
    </row>
    <row r="3" spans="1:254">
      <c r="A3" s="219">
        <v>602</v>
      </c>
      <c r="B3" s="171" t="s">
        <v>538</v>
      </c>
      <c r="C3" s="172">
        <f>'602'!F77</f>
        <v>17679000</v>
      </c>
      <c r="D3" s="172">
        <f>'602'!G77</f>
        <v>3514000</v>
      </c>
      <c r="E3" s="172">
        <f>'602'!H77</f>
        <v>3514000</v>
      </c>
      <c r="F3" s="172">
        <f>'602'!I77</f>
        <v>3514000</v>
      </c>
      <c r="G3" s="172">
        <f>'602'!J77</f>
        <v>3514000</v>
      </c>
      <c r="H3" s="172">
        <f>'602'!K77</f>
        <v>3514000</v>
      </c>
      <c r="I3" s="172">
        <f>'602'!L77</f>
        <v>3514000</v>
      </c>
      <c r="J3" s="172">
        <f>'602'!M77</f>
        <v>3512000</v>
      </c>
      <c r="K3" s="172">
        <f>'602'!N77</f>
        <v>0</v>
      </c>
      <c r="L3" s="172">
        <f>'602'!O77</f>
        <v>0</v>
      </c>
      <c r="M3" s="172">
        <f>'602'!P77</f>
        <v>0</v>
      </c>
      <c r="N3" s="172">
        <f>'602'!Q77</f>
        <v>0</v>
      </c>
      <c r="O3" s="173">
        <f t="shared" ref="O3:O66" si="0">SUM(C3:N3)</f>
        <v>42275000</v>
      </c>
    </row>
    <row r="4" spans="1:254">
      <c r="A4" s="221">
        <v>603</v>
      </c>
      <c r="B4" s="171" t="s">
        <v>539</v>
      </c>
      <c r="C4" s="172">
        <f>'603'!F77</f>
        <v>8991000</v>
      </c>
      <c r="D4" s="172">
        <f>'603'!G77</f>
        <v>1799000</v>
      </c>
      <c r="E4" s="172">
        <f>'603'!H77</f>
        <v>1799000</v>
      </c>
      <c r="F4" s="172">
        <f>'603'!I77</f>
        <v>1799000</v>
      </c>
      <c r="G4" s="172">
        <f>'603'!J77</f>
        <v>1799000</v>
      </c>
      <c r="H4" s="172">
        <f>'603'!K77</f>
        <v>1799000</v>
      </c>
      <c r="I4" s="172">
        <f>'603'!L77</f>
        <v>1799000</v>
      </c>
      <c r="J4" s="172">
        <f>'603'!M77</f>
        <v>1793000</v>
      </c>
      <c r="K4" s="172">
        <f>'603'!N77</f>
        <v>0</v>
      </c>
      <c r="L4" s="172">
        <f>'603'!O77</f>
        <v>0</v>
      </c>
      <c r="M4" s="172">
        <f>'603'!P77</f>
        <v>0</v>
      </c>
      <c r="N4" s="172">
        <f>'603'!Q77</f>
        <v>0</v>
      </c>
      <c r="O4" s="173">
        <f t="shared" si="0"/>
        <v>21578000</v>
      </c>
    </row>
    <row r="5" spans="1:254">
      <c r="A5" s="219">
        <v>604</v>
      </c>
      <c r="B5" s="171" t="s">
        <v>540</v>
      </c>
      <c r="C5" s="172">
        <f>'604'!F77</f>
        <v>3931000</v>
      </c>
      <c r="D5" s="172">
        <f>'604'!G77</f>
        <v>786000</v>
      </c>
      <c r="E5" s="172">
        <f>'604'!H77</f>
        <v>786000</v>
      </c>
      <c r="F5" s="172">
        <f>'604'!I77</f>
        <v>786000</v>
      </c>
      <c r="G5" s="172">
        <f>'604'!J77</f>
        <v>786000</v>
      </c>
      <c r="H5" s="172">
        <f>'604'!K77</f>
        <v>786000</v>
      </c>
      <c r="I5" s="172">
        <f>'604'!L77</f>
        <v>786000</v>
      </c>
      <c r="J5" s="172">
        <f>'604'!M77</f>
        <v>786000</v>
      </c>
      <c r="K5" s="172">
        <f>'604'!N77</f>
        <v>0</v>
      </c>
      <c r="L5" s="172">
        <f>'604'!O77</f>
        <v>0</v>
      </c>
      <c r="M5" s="172">
        <f>'604'!P77</f>
        <v>0</v>
      </c>
      <c r="N5" s="172">
        <f>'604'!Q77</f>
        <v>0</v>
      </c>
      <c r="O5" s="173">
        <f t="shared" si="0"/>
        <v>9433000</v>
      </c>
    </row>
    <row r="6" spans="1:254">
      <c r="A6" s="219">
        <v>605</v>
      </c>
      <c r="B6" s="171" t="s">
        <v>541</v>
      </c>
      <c r="C6" s="172">
        <f>'605'!F77</f>
        <v>12510000</v>
      </c>
      <c r="D6" s="172">
        <f>'605'!G77</f>
        <v>2502000</v>
      </c>
      <c r="E6" s="172">
        <f>'605'!H77</f>
        <v>2502000</v>
      </c>
      <c r="F6" s="172">
        <f>'605'!I77</f>
        <v>2502000</v>
      </c>
      <c r="G6" s="172">
        <f>'605'!J77</f>
        <v>2502000</v>
      </c>
      <c r="H6" s="172">
        <f>'605'!K77</f>
        <v>2502000</v>
      </c>
      <c r="I6" s="172">
        <f>'605'!L77</f>
        <v>2502000</v>
      </c>
      <c r="J6" s="172">
        <f>'605'!M77</f>
        <v>2502000</v>
      </c>
      <c r="K6" s="172">
        <f>'605'!N77</f>
        <v>0</v>
      </c>
      <c r="L6" s="172">
        <f>'605'!O77</f>
        <v>0</v>
      </c>
      <c r="M6" s="172">
        <f>'605'!P77</f>
        <v>0</v>
      </c>
      <c r="N6" s="172">
        <f>'605'!Q77</f>
        <v>0</v>
      </c>
      <c r="O6" s="173">
        <f t="shared" si="0"/>
        <v>30024000</v>
      </c>
      <c r="Q6" s="184"/>
    </row>
    <row r="7" spans="1:254">
      <c r="A7" s="219">
        <v>606</v>
      </c>
      <c r="B7" s="171" t="s">
        <v>542</v>
      </c>
      <c r="C7" s="172">
        <f>'606'!F77</f>
        <v>2560000</v>
      </c>
      <c r="D7" s="172">
        <f>'606'!G77</f>
        <v>506000</v>
      </c>
      <c r="E7" s="172">
        <f>'606'!H77</f>
        <v>506000</v>
      </c>
      <c r="F7" s="172">
        <f>'606'!I77</f>
        <v>506000</v>
      </c>
      <c r="G7" s="172">
        <f>'606'!J77</f>
        <v>506000</v>
      </c>
      <c r="H7" s="172">
        <f>'606'!K77</f>
        <v>506000</v>
      </c>
      <c r="I7" s="172">
        <f>'606'!L77</f>
        <v>506000</v>
      </c>
      <c r="J7" s="172">
        <f>'606'!M77</f>
        <v>503000</v>
      </c>
      <c r="K7" s="172">
        <f>'606'!N77</f>
        <v>0</v>
      </c>
      <c r="L7" s="172">
        <f>'606'!O77</f>
        <v>0</v>
      </c>
      <c r="M7" s="172">
        <f>'606'!P77</f>
        <v>0</v>
      </c>
      <c r="N7" s="172">
        <f>'606'!Q77</f>
        <v>0</v>
      </c>
      <c r="O7" s="173">
        <f t="shared" si="0"/>
        <v>6099000</v>
      </c>
    </row>
    <row r="8" spans="1:254">
      <c r="A8" s="219">
        <v>607</v>
      </c>
      <c r="B8" s="171" t="s">
        <v>543</v>
      </c>
      <c r="C8" s="172">
        <f>'607'!F77</f>
        <v>4769000</v>
      </c>
      <c r="D8" s="172">
        <f>'607'!G77</f>
        <v>954000</v>
      </c>
      <c r="E8" s="172">
        <f>'607'!H77</f>
        <v>954000</v>
      </c>
      <c r="F8" s="172">
        <f>'607'!I77</f>
        <v>954000</v>
      </c>
      <c r="G8" s="172">
        <f>'607'!J77</f>
        <v>954000</v>
      </c>
      <c r="H8" s="172">
        <f>'607'!K77</f>
        <v>954000</v>
      </c>
      <c r="I8" s="172">
        <f>'607'!L77</f>
        <v>954000</v>
      </c>
      <c r="J8" s="172">
        <f>'607'!M77</f>
        <v>953000</v>
      </c>
      <c r="K8" s="172">
        <f>'607'!N77</f>
        <v>0</v>
      </c>
      <c r="L8" s="172">
        <f>'607'!O77</f>
        <v>0</v>
      </c>
      <c r="M8" s="172">
        <f>'607'!P77</f>
        <v>0</v>
      </c>
      <c r="N8" s="172">
        <f>'607'!Q77</f>
        <v>0</v>
      </c>
      <c r="O8" s="173">
        <f t="shared" si="0"/>
        <v>11446000</v>
      </c>
      <c r="Q8" s="184"/>
    </row>
    <row r="9" spans="1:254">
      <c r="A9" s="219">
        <v>608</v>
      </c>
      <c r="B9" s="171" t="s">
        <v>544</v>
      </c>
      <c r="C9" s="172">
        <f>'608'!F77</f>
        <v>2654000</v>
      </c>
      <c r="D9" s="172">
        <f>'608'!G77</f>
        <v>531000</v>
      </c>
      <c r="E9" s="172">
        <f>'608'!H77</f>
        <v>531000</v>
      </c>
      <c r="F9" s="172">
        <f>'608'!I77</f>
        <v>531000</v>
      </c>
      <c r="G9" s="172">
        <f>'608'!J77</f>
        <v>531000</v>
      </c>
      <c r="H9" s="172">
        <f>'608'!K77</f>
        <v>531000</v>
      </c>
      <c r="I9" s="172">
        <f>'608'!L77</f>
        <v>531000</v>
      </c>
      <c r="J9" s="172">
        <f>'608'!M77</f>
        <v>529000</v>
      </c>
      <c r="K9" s="172">
        <f>'608'!N77</f>
        <v>0</v>
      </c>
      <c r="L9" s="172">
        <f>'608'!O77</f>
        <v>0</v>
      </c>
      <c r="M9" s="172">
        <f>'608'!P77</f>
        <v>0</v>
      </c>
      <c r="N9" s="172">
        <f>'608'!Q77</f>
        <v>0</v>
      </c>
      <c r="O9" s="173">
        <f t="shared" si="0"/>
        <v>6369000</v>
      </c>
      <c r="Q9" s="184"/>
    </row>
    <row r="10" spans="1:254" s="224" customFormat="1">
      <c r="A10" s="219">
        <v>609</v>
      </c>
      <c r="B10" s="219" t="s">
        <v>545</v>
      </c>
      <c r="C10" s="222">
        <f>'609'!F77</f>
        <v>5174000</v>
      </c>
      <c r="D10" s="222">
        <f>'609'!G77</f>
        <v>1034000</v>
      </c>
      <c r="E10" s="222">
        <f>'609'!H77</f>
        <v>1034000</v>
      </c>
      <c r="F10" s="222">
        <f>'609'!I77</f>
        <v>1034000</v>
      </c>
      <c r="G10" s="222">
        <f>'609'!J77</f>
        <v>1034000</v>
      </c>
      <c r="H10" s="222">
        <f>'609'!K77</f>
        <v>1034000</v>
      </c>
      <c r="I10" s="222">
        <f>'609'!L77</f>
        <v>1034000</v>
      </c>
      <c r="J10" s="222">
        <f>'609'!M77</f>
        <v>1040000</v>
      </c>
      <c r="K10" s="222">
        <f>'609'!N77</f>
        <v>0</v>
      </c>
      <c r="L10" s="222">
        <f>'609'!O77</f>
        <v>0</v>
      </c>
      <c r="M10" s="222">
        <f>'609'!P77</f>
        <v>0</v>
      </c>
      <c r="N10" s="222">
        <f>'609'!Q77</f>
        <v>0</v>
      </c>
      <c r="O10" s="223">
        <f t="shared" si="0"/>
        <v>12418000</v>
      </c>
      <c r="P10" s="225"/>
      <c r="Q10" s="226"/>
    </row>
    <row r="11" spans="1:254" s="224" customFormat="1">
      <c r="A11" s="219">
        <v>610</v>
      </c>
      <c r="B11" s="219" t="s">
        <v>546</v>
      </c>
      <c r="C11" s="222">
        <f>'610'!F77</f>
        <v>1939000</v>
      </c>
      <c r="D11" s="222">
        <f>'610'!G77</f>
        <v>388000</v>
      </c>
      <c r="E11" s="222">
        <f>'610'!H77</f>
        <v>388000</v>
      </c>
      <c r="F11" s="222">
        <f>'610'!I77</f>
        <v>388000</v>
      </c>
      <c r="G11" s="222">
        <f>'610'!J77</f>
        <v>388000</v>
      </c>
      <c r="H11" s="222">
        <f>'610'!K77</f>
        <v>388000</v>
      </c>
      <c r="I11" s="222">
        <f>'610'!L77</f>
        <v>388000</v>
      </c>
      <c r="J11" s="222">
        <f>'610'!M77</f>
        <v>387000</v>
      </c>
      <c r="K11" s="222">
        <f>'610'!N77</f>
        <v>0</v>
      </c>
      <c r="L11" s="222">
        <f>'610'!O77</f>
        <v>0</v>
      </c>
      <c r="M11" s="222">
        <f>'610'!P77</f>
        <v>0</v>
      </c>
      <c r="N11" s="222">
        <f>'610'!Q77</f>
        <v>0</v>
      </c>
      <c r="O11" s="223">
        <f t="shared" si="0"/>
        <v>4654000</v>
      </c>
      <c r="P11" s="225"/>
      <c r="Q11" s="226"/>
    </row>
    <row r="12" spans="1:254" s="224" customFormat="1">
      <c r="A12" s="219">
        <v>611</v>
      </c>
      <c r="B12" s="219" t="s">
        <v>547</v>
      </c>
      <c r="C12" s="222">
        <f>'611'!F77</f>
        <v>7664000</v>
      </c>
      <c r="D12" s="222">
        <f>'611'!G77</f>
        <v>1533000</v>
      </c>
      <c r="E12" s="222">
        <f>'611'!H77</f>
        <v>1533000</v>
      </c>
      <c r="F12" s="222">
        <f>'611'!I77</f>
        <v>1533000</v>
      </c>
      <c r="G12" s="222">
        <f>'611'!J77</f>
        <v>1533000</v>
      </c>
      <c r="H12" s="222">
        <f>'611'!K77</f>
        <v>1533000</v>
      </c>
      <c r="I12" s="222">
        <f>'611'!L77</f>
        <v>1533000</v>
      </c>
      <c r="J12" s="222">
        <f>'611'!M77</f>
        <v>1531000</v>
      </c>
      <c r="K12" s="222">
        <f>'611'!N77</f>
        <v>0</v>
      </c>
      <c r="L12" s="222">
        <f>'611'!O77</f>
        <v>0</v>
      </c>
      <c r="M12" s="222">
        <f>'611'!P77</f>
        <v>0</v>
      </c>
      <c r="N12" s="222">
        <f>'611'!Q77</f>
        <v>0</v>
      </c>
      <c r="O12" s="223">
        <f t="shared" si="0"/>
        <v>18393000</v>
      </c>
      <c r="P12" s="225"/>
      <c r="Q12" s="226"/>
    </row>
    <row r="13" spans="1:254" s="224" customFormat="1">
      <c r="A13" s="219">
        <v>612</v>
      </c>
      <c r="B13" s="219" t="s">
        <v>548</v>
      </c>
      <c r="C13" s="222">
        <f>'612'!F77</f>
        <v>2387000</v>
      </c>
      <c r="D13" s="222">
        <f>'612'!G77</f>
        <v>477000</v>
      </c>
      <c r="E13" s="222">
        <f>'612'!H77</f>
        <v>477000</v>
      </c>
      <c r="F13" s="222">
        <f>'612'!I77</f>
        <v>477000</v>
      </c>
      <c r="G13" s="222">
        <f>'612'!J77</f>
        <v>477000</v>
      </c>
      <c r="H13" s="222">
        <f>'612'!K77</f>
        <v>477000</v>
      </c>
      <c r="I13" s="222">
        <f>'612'!L77</f>
        <v>477000</v>
      </c>
      <c r="J13" s="222">
        <f>'612'!M77</f>
        <v>479000</v>
      </c>
      <c r="K13" s="222">
        <f>'612'!N77</f>
        <v>0</v>
      </c>
      <c r="L13" s="222">
        <f>'612'!O77</f>
        <v>0</v>
      </c>
      <c r="M13" s="222">
        <f>'612'!P77</f>
        <v>0</v>
      </c>
      <c r="N13" s="222">
        <f>'612'!Q77</f>
        <v>0</v>
      </c>
      <c r="O13" s="223">
        <f t="shared" si="0"/>
        <v>5728000</v>
      </c>
      <c r="P13" s="225"/>
      <c r="Q13" s="226"/>
    </row>
    <row r="14" spans="1:254" s="224" customFormat="1">
      <c r="A14" s="219">
        <v>613</v>
      </c>
      <c r="B14" s="219" t="s">
        <v>549</v>
      </c>
      <c r="C14" s="222">
        <f>'613'!F77</f>
        <v>1168000</v>
      </c>
      <c r="D14" s="222">
        <f>'613'!G77</f>
        <v>234000</v>
      </c>
      <c r="E14" s="222">
        <f>'613'!H77</f>
        <v>234000</v>
      </c>
      <c r="F14" s="222">
        <f>'613'!I77</f>
        <v>234000</v>
      </c>
      <c r="G14" s="222">
        <f>'613'!J77</f>
        <v>234000</v>
      </c>
      <c r="H14" s="222">
        <f>'613'!K77</f>
        <v>234000</v>
      </c>
      <c r="I14" s="222">
        <f>'613'!L77</f>
        <v>234000</v>
      </c>
      <c r="J14" s="222">
        <f>'613'!M77</f>
        <v>232000</v>
      </c>
      <c r="K14" s="222">
        <f>'613'!N77</f>
        <v>0</v>
      </c>
      <c r="L14" s="222">
        <f>'613'!O77</f>
        <v>0</v>
      </c>
      <c r="M14" s="222">
        <f>'613'!P77</f>
        <v>0</v>
      </c>
      <c r="N14" s="222">
        <f>'613'!Q77</f>
        <v>0</v>
      </c>
      <c r="O14" s="223">
        <f t="shared" si="0"/>
        <v>2804000</v>
      </c>
      <c r="P14" s="225"/>
      <c r="Q14" s="226"/>
    </row>
    <row r="15" spans="1:254" s="224" customFormat="1">
      <c r="A15" s="219">
        <v>614</v>
      </c>
      <c r="B15" s="219" t="s">
        <v>550</v>
      </c>
      <c r="C15" s="222">
        <f>'614'!F77</f>
        <v>2888000</v>
      </c>
      <c r="D15" s="222">
        <f>'614'!G77</f>
        <v>578000</v>
      </c>
      <c r="E15" s="222">
        <f>'614'!H77</f>
        <v>578000</v>
      </c>
      <c r="F15" s="222">
        <f>'614'!I77</f>
        <v>578000</v>
      </c>
      <c r="G15" s="222">
        <f>'614'!J77</f>
        <v>578000</v>
      </c>
      <c r="H15" s="222">
        <f>'614'!K77</f>
        <v>578000</v>
      </c>
      <c r="I15" s="222">
        <f>'614'!L77</f>
        <v>578000</v>
      </c>
      <c r="J15" s="222">
        <f>'614'!M77</f>
        <v>575000</v>
      </c>
      <c r="K15" s="222">
        <f>'614'!N77</f>
        <v>0</v>
      </c>
      <c r="L15" s="222">
        <f>'614'!O77</f>
        <v>0</v>
      </c>
      <c r="M15" s="222">
        <f>'614'!P77</f>
        <v>0</v>
      </c>
      <c r="N15" s="222">
        <f>'614'!Q77</f>
        <v>0</v>
      </c>
      <c r="O15" s="223">
        <f t="shared" si="0"/>
        <v>6931000</v>
      </c>
      <c r="P15" s="225"/>
      <c r="Q15" s="226"/>
    </row>
    <row r="16" spans="1:254" s="224" customFormat="1">
      <c r="A16" s="219">
        <v>615</v>
      </c>
      <c r="B16" s="219" t="s">
        <v>551</v>
      </c>
      <c r="C16" s="222">
        <f>'615'!F77</f>
        <v>1760000</v>
      </c>
      <c r="D16" s="222">
        <f>'615'!G77</f>
        <v>352000</v>
      </c>
      <c r="E16" s="222">
        <f>'615'!H77</f>
        <v>352000</v>
      </c>
      <c r="F16" s="222">
        <f>'615'!I77</f>
        <v>352000</v>
      </c>
      <c r="G16" s="222">
        <f>'615'!J77</f>
        <v>352000</v>
      </c>
      <c r="H16" s="222">
        <f>'615'!K77</f>
        <v>352000</v>
      </c>
      <c r="I16" s="222">
        <f>'615'!L77</f>
        <v>352000</v>
      </c>
      <c r="J16" s="222">
        <f>'615'!M77</f>
        <v>352000</v>
      </c>
      <c r="K16" s="222">
        <f>'615'!N77</f>
        <v>0</v>
      </c>
      <c r="L16" s="222">
        <f>'615'!O77</f>
        <v>0</v>
      </c>
      <c r="M16" s="222">
        <f>'615'!P77</f>
        <v>0</v>
      </c>
      <c r="N16" s="222">
        <f>'615'!Q77</f>
        <v>0</v>
      </c>
      <c r="O16" s="223">
        <f t="shared" si="0"/>
        <v>4224000</v>
      </c>
      <c r="P16" s="225"/>
      <c r="Q16" s="226"/>
    </row>
    <row r="17" spans="1:17" s="227" customFormat="1">
      <c r="A17" s="219">
        <v>616</v>
      </c>
      <c r="B17" s="219" t="s">
        <v>552</v>
      </c>
      <c r="C17" s="222">
        <f>'616'!F77</f>
        <v>1798000</v>
      </c>
      <c r="D17" s="222">
        <f>'616'!G77</f>
        <v>360000</v>
      </c>
      <c r="E17" s="222">
        <f>'616'!H77</f>
        <v>360000</v>
      </c>
      <c r="F17" s="222">
        <f>'616'!I77</f>
        <v>360000</v>
      </c>
      <c r="G17" s="222">
        <f>'616'!J77</f>
        <v>360000</v>
      </c>
      <c r="H17" s="222">
        <f>'616'!K77</f>
        <v>360000</v>
      </c>
      <c r="I17" s="222">
        <f>'616'!L77</f>
        <v>360000</v>
      </c>
      <c r="J17" s="222">
        <f>'616'!M77</f>
        <v>358000</v>
      </c>
      <c r="K17" s="222">
        <f>'616'!N77</f>
        <v>0</v>
      </c>
      <c r="L17" s="222">
        <f>'616'!O77</f>
        <v>0</v>
      </c>
      <c r="M17" s="222">
        <f>'616'!P77</f>
        <v>0</v>
      </c>
      <c r="N17" s="222">
        <f>'616'!Q77</f>
        <v>0</v>
      </c>
      <c r="O17" s="223">
        <f t="shared" si="0"/>
        <v>4316000</v>
      </c>
      <c r="P17" s="228"/>
      <c r="Q17" s="229"/>
    </row>
    <row r="18" spans="1:17" s="227" customFormat="1">
      <c r="A18" s="219">
        <v>617</v>
      </c>
      <c r="B18" s="219" t="s">
        <v>553</v>
      </c>
      <c r="C18" s="222">
        <f>'617'!F77</f>
        <v>5161000</v>
      </c>
      <c r="D18" s="222">
        <f>'617'!G77</f>
        <v>1032000</v>
      </c>
      <c r="E18" s="222">
        <f>'617'!H77</f>
        <v>1032000</v>
      </c>
      <c r="F18" s="222">
        <f>'617'!I77</f>
        <v>1032000</v>
      </c>
      <c r="G18" s="222">
        <f>'617'!J77</f>
        <v>1032000</v>
      </c>
      <c r="H18" s="222">
        <f>'617'!K77</f>
        <v>1032000</v>
      </c>
      <c r="I18" s="222">
        <f>'617'!L77</f>
        <v>1032000</v>
      </c>
      <c r="J18" s="222">
        <f>'617'!M77</f>
        <v>1034000</v>
      </c>
      <c r="K18" s="222">
        <f>'617'!N77</f>
        <v>0</v>
      </c>
      <c r="L18" s="222">
        <f>'617'!O77</f>
        <v>0</v>
      </c>
      <c r="M18" s="222">
        <f>'617'!P77</f>
        <v>0</v>
      </c>
      <c r="N18" s="222">
        <f>'617'!Q77</f>
        <v>0</v>
      </c>
      <c r="O18" s="223">
        <f t="shared" si="0"/>
        <v>12387000</v>
      </c>
      <c r="P18" s="228"/>
      <c r="Q18" s="229"/>
    </row>
    <row r="19" spans="1:17" s="234" customFormat="1">
      <c r="A19" s="220">
        <v>618</v>
      </c>
      <c r="B19" s="220" t="s">
        <v>554</v>
      </c>
      <c r="C19" s="232">
        <f>'618'!F77</f>
        <v>12063000</v>
      </c>
      <c r="D19" s="232">
        <f>'618'!G77</f>
        <v>2406000</v>
      </c>
      <c r="E19" s="232">
        <f>'618'!H77</f>
        <v>2406000</v>
      </c>
      <c r="F19" s="232">
        <f>'618'!I77</f>
        <v>2406000</v>
      </c>
      <c r="G19" s="232">
        <f>'618'!J77</f>
        <v>2406000</v>
      </c>
      <c r="H19" s="232">
        <f>'618'!K77</f>
        <v>2406000</v>
      </c>
      <c r="I19" s="232">
        <f>'618'!L77</f>
        <v>2406000</v>
      </c>
      <c r="J19" s="232">
        <f>'618'!M77</f>
        <v>2401000</v>
      </c>
      <c r="K19" s="232">
        <f>'618'!N77</f>
        <v>0</v>
      </c>
      <c r="L19" s="232">
        <f>'618'!O77</f>
        <v>0</v>
      </c>
      <c r="M19" s="232">
        <f>'618'!P77</f>
        <v>0</v>
      </c>
      <c r="N19" s="232">
        <f>'618'!Q77</f>
        <v>0</v>
      </c>
      <c r="O19" s="233">
        <f t="shared" si="0"/>
        <v>28900000</v>
      </c>
      <c r="P19" s="235"/>
      <c r="Q19" s="236"/>
    </row>
    <row r="20" spans="1:17" s="234" customFormat="1">
      <c r="A20" s="220">
        <v>619</v>
      </c>
      <c r="B20" s="220" t="s">
        <v>555</v>
      </c>
      <c r="C20" s="232">
        <f>'619'!F77</f>
        <v>5818000</v>
      </c>
      <c r="D20" s="232">
        <f>'619'!G77</f>
        <v>1150000</v>
      </c>
      <c r="E20" s="232">
        <f>'619'!H77</f>
        <v>1150000</v>
      </c>
      <c r="F20" s="232">
        <f>'619'!I77</f>
        <v>1150000</v>
      </c>
      <c r="G20" s="232">
        <f>'619'!J77</f>
        <v>1150000</v>
      </c>
      <c r="H20" s="232">
        <f>'619'!K77</f>
        <v>1150000</v>
      </c>
      <c r="I20" s="232">
        <f>'619'!L77</f>
        <v>1150000</v>
      </c>
      <c r="J20" s="232">
        <f>'619'!M77</f>
        <v>1146000</v>
      </c>
      <c r="K20" s="232">
        <f>'619'!N77</f>
        <v>0</v>
      </c>
      <c r="L20" s="232">
        <f>'619'!O77</f>
        <v>0</v>
      </c>
      <c r="M20" s="232">
        <f>'619'!P77</f>
        <v>0</v>
      </c>
      <c r="N20" s="232">
        <f>'619'!Q77</f>
        <v>0</v>
      </c>
      <c r="O20" s="233">
        <f t="shared" si="0"/>
        <v>13864000</v>
      </c>
      <c r="P20" s="235"/>
      <c r="Q20" s="236"/>
    </row>
    <row r="21" spans="1:17" s="234" customFormat="1">
      <c r="A21" s="220">
        <v>620</v>
      </c>
      <c r="B21" s="220" t="s">
        <v>556</v>
      </c>
      <c r="C21" s="232">
        <f>'620'!F77</f>
        <v>2469000</v>
      </c>
      <c r="D21" s="232">
        <f>'620'!G77</f>
        <v>487000</v>
      </c>
      <c r="E21" s="232">
        <f>'620'!H77</f>
        <v>487000</v>
      </c>
      <c r="F21" s="232">
        <f>'620'!I77</f>
        <v>487000</v>
      </c>
      <c r="G21" s="232">
        <f>'620'!J77</f>
        <v>487000</v>
      </c>
      <c r="H21" s="232">
        <f>'620'!K77</f>
        <v>487000</v>
      </c>
      <c r="I21" s="232">
        <f>'620'!L77</f>
        <v>487000</v>
      </c>
      <c r="J21" s="232">
        <f>'620'!M77</f>
        <v>486000</v>
      </c>
      <c r="K21" s="232">
        <f>'620'!N77</f>
        <v>0</v>
      </c>
      <c r="L21" s="232">
        <f>'620'!O77</f>
        <v>0</v>
      </c>
      <c r="M21" s="232">
        <f>'620'!P77</f>
        <v>0</v>
      </c>
      <c r="N21" s="232">
        <f>'620'!Q77</f>
        <v>0</v>
      </c>
      <c r="O21" s="233">
        <f t="shared" si="0"/>
        <v>5877000</v>
      </c>
      <c r="P21" s="235"/>
      <c r="Q21" s="236"/>
    </row>
    <row r="22" spans="1:17" s="234" customFormat="1">
      <c r="A22" s="220">
        <v>621</v>
      </c>
      <c r="B22" s="220" t="s">
        <v>557</v>
      </c>
      <c r="C22" s="232">
        <f>'621'!F77</f>
        <v>2968000</v>
      </c>
      <c r="D22" s="232">
        <f>'621'!G77</f>
        <v>593000</v>
      </c>
      <c r="E22" s="232">
        <f>'621'!H77</f>
        <v>593000</v>
      </c>
      <c r="F22" s="232">
        <f>'621'!I77</f>
        <v>593000</v>
      </c>
      <c r="G22" s="232">
        <f>'621'!J77</f>
        <v>593000</v>
      </c>
      <c r="H22" s="232">
        <f>'621'!K77</f>
        <v>593000</v>
      </c>
      <c r="I22" s="232">
        <f>'621'!L77</f>
        <v>593000</v>
      </c>
      <c r="J22" s="232">
        <f>'621'!M77</f>
        <v>598000</v>
      </c>
      <c r="K22" s="232">
        <f>'621'!N77</f>
        <v>0</v>
      </c>
      <c r="L22" s="232">
        <f>'621'!O77</f>
        <v>0</v>
      </c>
      <c r="M22" s="232">
        <f>'621'!P77</f>
        <v>0</v>
      </c>
      <c r="N22" s="232">
        <f>'621'!Q77</f>
        <v>0</v>
      </c>
      <c r="O22" s="233">
        <f t="shared" si="0"/>
        <v>7124000</v>
      </c>
      <c r="P22" s="235"/>
      <c r="Q22" s="236"/>
    </row>
    <row r="23" spans="1:17" s="234" customFormat="1">
      <c r="A23" s="220">
        <v>622</v>
      </c>
      <c r="B23" s="220" t="s">
        <v>558</v>
      </c>
      <c r="C23" s="232">
        <f>'622'!F77</f>
        <v>2440000</v>
      </c>
      <c r="D23" s="232">
        <f>'622'!G77</f>
        <v>488000</v>
      </c>
      <c r="E23" s="232">
        <f>'622'!H77</f>
        <v>488000</v>
      </c>
      <c r="F23" s="232">
        <f>'622'!I77</f>
        <v>488000</v>
      </c>
      <c r="G23" s="232">
        <f>'622'!J77</f>
        <v>488000</v>
      </c>
      <c r="H23" s="232">
        <f>'622'!K77</f>
        <v>488000</v>
      </c>
      <c r="I23" s="232">
        <f>'622'!L77</f>
        <v>488000</v>
      </c>
      <c r="J23" s="232">
        <f>'622'!M77</f>
        <v>487000</v>
      </c>
      <c r="K23" s="232">
        <f>'622'!N77</f>
        <v>0</v>
      </c>
      <c r="L23" s="232">
        <f>'622'!O77</f>
        <v>0</v>
      </c>
      <c r="M23" s="232">
        <f>'622'!P77</f>
        <v>0</v>
      </c>
      <c r="N23" s="232">
        <f>'622'!Q77</f>
        <v>0</v>
      </c>
      <c r="O23" s="233">
        <f t="shared" si="0"/>
        <v>5855000</v>
      </c>
      <c r="P23" s="235"/>
      <c r="Q23" s="236"/>
    </row>
    <row r="24" spans="1:17" s="234" customFormat="1">
      <c r="A24" s="220">
        <v>623</v>
      </c>
      <c r="B24" s="220" t="s">
        <v>559</v>
      </c>
      <c r="C24" s="232">
        <f>'623'!F77</f>
        <v>5160000</v>
      </c>
      <c r="D24" s="232">
        <f>'623'!G77</f>
        <v>1012000</v>
      </c>
      <c r="E24" s="232">
        <f>'623'!H77</f>
        <v>1012000</v>
      </c>
      <c r="F24" s="232">
        <f>'623'!I77</f>
        <v>1012000</v>
      </c>
      <c r="G24" s="232">
        <f>'623'!J77</f>
        <v>1012000</v>
      </c>
      <c r="H24" s="232">
        <f>'623'!K77</f>
        <v>1012000</v>
      </c>
      <c r="I24" s="232">
        <f>'623'!L77</f>
        <v>1012000</v>
      </c>
      <c r="J24" s="232">
        <f>'623'!M77</f>
        <v>1011000</v>
      </c>
      <c r="K24" s="232">
        <f>'623'!N77</f>
        <v>0</v>
      </c>
      <c r="L24" s="232">
        <f>'623'!O77</f>
        <v>0</v>
      </c>
      <c r="M24" s="232">
        <f>'623'!P77</f>
        <v>0</v>
      </c>
      <c r="N24" s="232">
        <f>'623'!Q77</f>
        <v>0</v>
      </c>
      <c r="O24" s="233">
        <f t="shared" si="0"/>
        <v>12243000</v>
      </c>
      <c r="P24" s="235"/>
      <c r="Q24" s="236"/>
    </row>
    <row r="25" spans="1:17" s="234" customFormat="1">
      <c r="A25" s="220">
        <v>624</v>
      </c>
      <c r="B25" s="220" t="s">
        <v>560</v>
      </c>
      <c r="C25" s="232">
        <f>'624'!F77</f>
        <v>5079000</v>
      </c>
      <c r="D25" s="232">
        <f>'624'!G77</f>
        <v>1016000</v>
      </c>
      <c r="E25" s="232">
        <f>'624'!H77</f>
        <v>1016000</v>
      </c>
      <c r="F25" s="232">
        <f>'624'!I77</f>
        <v>1016000</v>
      </c>
      <c r="G25" s="232">
        <f>'624'!J77</f>
        <v>1016000</v>
      </c>
      <c r="H25" s="232">
        <f>'624'!K77</f>
        <v>1016000</v>
      </c>
      <c r="I25" s="232">
        <f>'624'!L77</f>
        <v>1016000</v>
      </c>
      <c r="J25" s="232">
        <f>'624'!M77</f>
        <v>1014000</v>
      </c>
      <c r="K25" s="232">
        <f>'624'!N77</f>
        <v>0</v>
      </c>
      <c r="L25" s="232">
        <f>'624'!O77</f>
        <v>0</v>
      </c>
      <c r="M25" s="232">
        <f>'624'!P77</f>
        <v>0</v>
      </c>
      <c r="N25" s="232">
        <f>'624'!Q77</f>
        <v>0</v>
      </c>
      <c r="O25" s="233">
        <f t="shared" si="0"/>
        <v>12189000</v>
      </c>
      <c r="P25" s="235"/>
      <c r="Q25" s="236"/>
    </row>
    <row r="26" spans="1:17" s="234" customFormat="1">
      <c r="A26" s="220">
        <v>625</v>
      </c>
      <c r="B26" s="220" t="s">
        <v>561</v>
      </c>
      <c r="C26" s="232">
        <f>'625'!F77</f>
        <v>1376000</v>
      </c>
      <c r="D26" s="232">
        <f>'625'!G77</f>
        <v>275000</v>
      </c>
      <c r="E26" s="232">
        <f>'625'!H77</f>
        <v>275000</v>
      </c>
      <c r="F26" s="232">
        <f>'625'!I77</f>
        <v>275000</v>
      </c>
      <c r="G26" s="232">
        <f>'625'!J77</f>
        <v>275000</v>
      </c>
      <c r="H26" s="232">
        <f>'625'!K77</f>
        <v>275000</v>
      </c>
      <c r="I26" s="232">
        <f>'625'!L77</f>
        <v>275000</v>
      </c>
      <c r="J26" s="232">
        <f>'625'!M77</f>
        <v>275000</v>
      </c>
      <c r="K26" s="232">
        <f>'625'!N77</f>
        <v>0</v>
      </c>
      <c r="L26" s="232">
        <f>'625'!O77</f>
        <v>0</v>
      </c>
      <c r="M26" s="232">
        <f>'625'!P77</f>
        <v>0</v>
      </c>
      <c r="N26" s="232">
        <f>'625'!Q77</f>
        <v>0</v>
      </c>
      <c r="O26" s="233">
        <f t="shared" si="0"/>
        <v>3301000</v>
      </c>
      <c r="P26" s="235"/>
      <c r="Q26" s="236"/>
    </row>
    <row r="27" spans="1:17" s="234" customFormat="1">
      <c r="A27" s="220">
        <v>626</v>
      </c>
      <c r="B27" s="220" t="s">
        <v>562</v>
      </c>
      <c r="C27" s="232">
        <f>'626'!F77</f>
        <v>1652000</v>
      </c>
      <c r="D27" s="232">
        <f>'626'!G77</f>
        <v>330000</v>
      </c>
      <c r="E27" s="232">
        <f>'626'!H77</f>
        <v>330000</v>
      </c>
      <c r="F27" s="232">
        <f>'626'!I77</f>
        <v>330000</v>
      </c>
      <c r="G27" s="232">
        <f>'626'!J77</f>
        <v>330000</v>
      </c>
      <c r="H27" s="232">
        <f>'626'!K77</f>
        <v>330000</v>
      </c>
      <c r="I27" s="232">
        <f>'626'!L77</f>
        <v>330000</v>
      </c>
      <c r="J27" s="232">
        <f>'626'!M77</f>
        <v>334000</v>
      </c>
      <c r="K27" s="232">
        <f>'626'!N77</f>
        <v>0</v>
      </c>
      <c r="L27" s="232">
        <f>'626'!O77</f>
        <v>0</v>
      </c>
      <c r="M27" s="232">
        <f>'626'!P77</f>
        <v>0</v>
      </c>
      <c r="N27" s="232">
        <f>'626'!Q77</f>
        <v>0</v>
      </c>
      <c r="O27" s="233">
        <f t="shared" si="0"/>
        <v>3966000</v>
      </c>
      <c r="P27" s="235"/>
      <c r="Q27" s="236"/>
    </row>
    <row r="28" spans="1:17" s="234" customFormat="1">
      <c r="A28" s="220">
        <v>627</v>
      </c>
      <c r="B28" s="220" t="s">
        <v>563</v>
      </c>
      <c r="C28" s="232">
        <f>'627'!F77</f>
        <v>596000</v>
      </c>
      <c r="D28" s="232">
        <f>'627'!G77</f>
        <v>111000</v>
      </c>
      <c r="E28" s="232">
        <f>'627'!H77</f>
        <v>111000</v>
      </c>
      <c r="F28" s="232">
        <f>'627'!I77</f>
        <v>111000</v>
      </c>
      <c r="G28" s="232">
        <f>'627'!J77</f>
        <v>111000</v>
      </c>
      <c r="H28" s="232">
        <f>'627'!K77</f>
        <v>111000</v>
      </c>
      <c r="I28" s="232">
        <f>'627'!L77</f>
        <v>111000</v>
      </c>
      <c r="J28" s="232">
        <f>'627'!M77</f>
        <v>113000</v>
      </c>
      <c r="K28" s="232">
        <f>'627'!N77</f>
        <v>0</v>
      </c>
      <c r="L28" s="232">
        <f>'627'!O77</f>
        <v>0</v>
      </c>
      <c r="M28" s="232">
        <f>'627'!P77</f>
        <v>0</v>
      </c>
      <c r="N28" s="232">
        <f>'627'!Q77</f>
        <v>0</v>
      </c>
      <c r="O28" s="233">
        <f t="shared" si="0"/>
        <v>1375000</v>
      </c>
      <c r="P28" s="235"/>
      <c r="Q28" s="236"/>
    </row>
    <row r="29" spans="1:17" s="234" customFormat="1">
      <c r="A29" s="220">
        <v>628</v>
      </c>
      <c r="B29" s="220" t="s">
        <v>564</v>
      </c>
      <c r="C29" s="232">
        <f>'628'!F77</f>
        <v>1452000</v>
      </c>
      <c r="D29" s="232">
        <f>'628'!G77</f>
        <v>290000</v>
      </c>
      <c r="E29" s="232">
        <f>'628'!H77</f>
        <v>290000</v>
      </c>
      <c r="F29" s="232">
        <f>'628'!I77</f>
        <v>290000</v>
      </c>
      <c r="G29" s="232">
        <f>'628'!J77</f>
        <v>290000</v>
      </c>
      <c r="H29" s="232">
        <f>'628'!K77</f>
        <v>290000</v>
      </c>
      <c r="I29" s="232">
        <f>'628'!L77</f>
        <v>290000</v>
      </c>
      <c r="J29" s="232">
        <f>'628'!M77</f>
        <v>293000</v>
      </c>
      <c r="K29" s="232">
        <f>'628'!N77</f>
        <v>0</v>
      </c>
      <c r="L29" s="232">
        <f>'628'!O77</f>
        <v>0</v>
      </c>
      <c r="M29" s="232">
        <f>'628'!P77</f>
        <v>0</v>
      </c>
      <c r="N29" s="232">
        <f>'628'!Q77</f>
        <v>0</v>
      </c>
      <c r="O29" s="233">
        <f t="shared" si="0"/>
        <v>3485000</v>
      </c>
      <c r="P29" s="235"/>
      <c r="Q29" s="236"/>
    </row>
    <row r="30" spans="1:17" s="234" customFormat="1">
      <c r="A30" s="220">
        <v>629</v>
      </c>
      <c r="B30" s="220" t="s">
        <v>565</v>
      </c>
      <c r="C30" s="232">
        <f>'629'!F77</f>
        <v>1697000</v>
      </c>
      <c r="D30" s="232">
        <f>'629'!G77</f>
        <v>340000</v>
      </c>
      <c r="E30" s="232">
        <f>'629'!H77</f>
        <v>340000</v>
      </c>
      <c r="F30" s="232">
        <f>'629'!I77</f>
        <v>340000</v>
      </c>
      <c r="G30" s="232">
        <f>'629'!J77</f>
        <v>340000</v>
      </c>
      <c r="H30" s="232">
        <f>'629'!K77</f>
        <v>340000</v>
      </c>
      <c r="I30" s="232">
        <f>'629'!L77</f>
        <v>340000</v>
      </c>
      <c r="J30" s="232">
        <f>'629'!M77</f>
        <v>337000</v>
      </c>
      <c r="K30" s="232">
        <f>'629'!N77</f>
        <v>0</v>
      </c>
      <c r="L30" s="232">
        <f>'629'!O77</f>
        <v>0</v>
      </c>
      <c r="M30" s="232">
        <f>'629'!P77</f>
        <v>0</v>
      </c>
      <c r="N30" s="232">
        <f>'629'!Q77</f>
        <v>0</v>
      </c>
      <c r="O30" s="233">
        <f t="shared" si="0"/>
        <v>4074000</v>
      </c>
      <c r="P30" s="235"/>
      <c r="Q30" s="236"/>
    </row>
    <row r="31" spans="1:17" s="234" customFormat="1">
      <c r="A31" s="220">
        <v>630</v>
      </c>
      <c r="B31" s="220" t="s">
        <v>566</v>
      </c>
      <c r="C31" s="232">
        <f>'630'!F77</f>
        <v>993000</v>
      </c>
      <c r="D31" s="232">
        <f>'630'!G77</f>
        <v>199000</v>
      </c>
      <c r="E31" s="232">
        <f>'630'!H77</f>
        <v>199000</v>
      </c>
      <c r="F31" s="232">
        <f>'630'!I77</f>
        <v>199000</v>
      </c>
      <c r="G31" s="232">
        <f>'630'!J77</f>
        <v>199000</v>
      </c>
      <c r="H31" s="232">
        <f>'630'!K77</f>
        <v>199000</v>
      </c>
      <c r="I31" s="232">
        <f>'630'!L77</f>
        <v>199000</v>
      </c>
      <c r="J31" s="232">
        <f>'630'!M77</f>
        <v>197000</v>
      </c>
      <c r="K31" s="232">
        <f>'630'!N77</f>
        <v>0</v>
      </c>
      <c r="L31" s="232">
        <f>'630'!O77</f>
        <v>0</v>
      </c>
      <c r="M31" s="232">
        <f>'630'!P77</f>
        <v>0</v>
      </c>
      <c r="N31" s="232">
        <f>'630'!Q77</f>
        <v>0</v>
      </c>
      <c r="O31" s="233">
        <f t="shared" si="0"/>
        <v>2384000</v>
      </c>
      <c r="P31" s="235"/>
      <c r="Q31" s="236"/>
    </row>
    <row r="32" spans="1:17" s="234" customFormat="1">
      <c r="A32" s="220">
        <v>631</v>
      </c>
      <c r="B32" s="220" t="s">
        <v>567</v>
      </c>
      <c r="C32" s="232">
        <f>'631'!F77</f>
        <v>943000</v>
      </c>
      <c r="D32" s="232">
        <f>'631'!G77</f>
        <v>189000</v>
      </c>
      <c r="E32" s="232">
        <f>'631'!H77</f>
        <v>189000</v>
      </c>
      <c r="F32" s="232">
        <f>'631'!I77</f>
        <v>189000</v>
      </c>
      <c r="G32" s="232">
        <f>'631'!J77</f>
        <v>189000</v>
      </c>
      <c r="H32" s="232">
        <f>'631'!K77</f>
        <v>189000</v>
      </c>
      <c r="I32" s="232">
        <f>'631'!L77</f>
        <v>189000</v>
      </c>
      <c r="J32" s="232">
        <f>'631'!M77</f>
        <v>185000</v>
      </c>
      <c r="K32" s="232">
        <f>'631'!N77</f>
        <v>0</v>
      </c>
      <c r="L32" s="232">
        <f>'631'!O77</f>
        <v>0</v>
      </c>
      <c r="M32" s="232">
        <f>'631'!P77</f>
        <v>0</v>
      </c>
      <c r="N32" s="232">
        <f>'631'!Q77</f>
        <v>0</v>
      </c>
      <c r="O32" s="233">
        <f t="shared" si="0"/>
        <v>2262000</v>
      </c>
      <c r="P32" s="235"/>
      <c r="Q32" s="236"/>
    </row>
    <row r="33" spans="1:17" s="234" customFormat="1">
      <c r="A33" s="220">
        <v>632</v>
      </c>
      <c r="B33" s="220" t="s">
        <v>568</v>
      </c>
      <c r="C33" s="232">
        <f>'632'!F77</f>
        <v>1327000</v>
      </c>
      <c r="D33" s="232">
        <f>'632'!G77</f>
        <v>265000</v>
      </c>
      <c r="E33" s="232">
        <f>'632'!H77</f>
        <v>265000</v>
      </c>
      <c r="F33" s="232">
        <f>'632'!I77</f>
        <v>265000</v>
      </c>
      <c r="G33" s="232">
        <f>'632'!J77</f>
        <v>265000</v>
      </c>
      <c r="H33" s="232">
        <f>'632'!K77</f>
        <v>265000</v>
      </c>
      <c r="I33" s="232">
        <f>'632'!L77</f>
        <v>265000</v>
      </c>
      <c r="J33" s="232">
        <f>'632'!M77</f>
        <v>267000</v>
      </c>
      <c r="K33" s="232">
        <f>'632'!N77</f>
        <v>0</v>
      </c>
      <c r="L33" s="232">
        <f>'632'!O77</f>
        <v>0</v>
      </c>
      <c r="M33" s="232">
        <f>'632'!P77</f>
        <v>0</v>
      </c>
      <c r="N33" s="232">
        <f>'632'!Q77</f>
        <v>0</v>
      </c>
      <c r="O33" s="233">
        <f t="shared" si="0"/>
        <v>3184000</v>
      </c>
      <c r="P33" s="237"/>
      <c r="Q33" s="236"/>
    </row>
    <row r="34" spans="1:17" s="234" customFormat="1">
      <c r="A34" s="220">
        <v>633</v>
      </c>
      <c r="B34" s="220" t="s">
        <v>569</v>
      </c>
      <c r="C34" s="232">
        <f>'633'!F77</f>
        <v>4379000</v>
      </c>
      <c r="D34" s="232">
        <f>'633'!G77</f>
        <v>871000</v>
      </c>
      <c r="E34" s="232">
        <f>'633'!H77</f>
        <v>871000</v>
      </c>
      <c r="F34" s="232">
        <f>'633'!I77</f>
        <v>871000</v>
      </c>
      <c r="G34" s="232">
        <f>'633'!J77</f>
        <v>871000</v>
      </c>
      <c r="H34" s="232">
        <f>'633'!K77</f>
        <v>871000</v>
      </c>
      <c r="I34" s="232">
        <f>'633'!L77</f>
        <v>871000</v>
      </c>
      <c r="J34" s="232">
        <f>'633'!M77</f>
        <v>877000</v>
      </c>
      <c r="K34" s="232">
        <f>'633'!N77</f>
        <v>0</v>
      </c>
      <c r="L34" s="232">
        <f>'633'!O77</f>
        <v>0</v>
      </c>
      <c r="M34" s="232">
        <f>'633'!P77</f>
        <v>0</v>
      </c>
      <c r="N34" s="232">
        <f>'633'!Q77</f>
        <v>0</v>
      </c>
      <c r="O34" s="233">
        <f t="shared" si="0"/>
        <v>10482000</v>
      </c>
      <c r="P34" s="237"/>
      <c r="Q34" s="236"/>
    </row>
    <row r="35" spans="1:17" s="234" customFormat="1">
      <c r="A35" s="220">
        <v>634</v>
      </c>
      <c r="B35" s="220" t="s">
        <v>570</v>
      </c>
      <c r="C35" s="232">
        <f>'634'!F77</f>
        <v>2032000</v>
      </c>
      <c r="D35" s="232">
        <f>'634'!G77</f>
        <v>404000</v>
      </c>
      <c r="E35" s="232">
        <f>'634'!H77</f>
        <v>404000</v>
      </c>
      <c r="F35" s="232">
        <f>'634'!I77</f>
        <v>404000</v>
      </c>
      <c r="G35" s="232">
        <f>'634'!J77</f>
        <v>404000</v>
      </c>
      <c r="H35" s="232">
        <f>'634'!K77</f>
        <v>404000</v>
      </c>
      <c r="I35" s="232">
        <f>'634'!L77</f>
        <v>404000</v>
      </c>
      <c r="J35" s="232">
        <f>'634'!M77</f>
        <v>403000</v>
      </c>
      <c r="K35" s="232">
        <f>'634'!N77</f>
        <v>0</v>
      </c>
      <c r="L35" s="232">
        <f>'634'!O77</f>
        <v>0</v>
      </c>
      <c r="M35" s="232">
        <f>'634'!P77</f>
        <v>0</v>
      </c>
      <c r="N35" s="232">
        <f>'634'!Q77</f>
        <v>0</v>
      </c>
      <c r="O35" s="233">
        <f t="shared" si="0"/>
        <v>4859000</v>
      </c>
      <c r="P35" s="237"/>
      <c r="Q35" s="236"/>
    </row>
    <row r="36" spans="1:17" s="234" customFormat="1">
      <c r="A36" s="220">
        <v>635</v>
      </c>
      <c r="B36" s="220" t="s">
        <v>571</v>
      </c>
      <c r="C36" s="232">
        <f>'635'!F77</f>
        <v>862000</v>
      </c>
      <c r="D36" s="232">
        <f>'635'!G77</f>
        <v>173000</v>
      </c>
      <c r="E36" s="232">
        <f>'635'!H77</f>
        <v>173000</v>
      </c>
      <c r="F36" s="232">
        <f>'635'!I77</f>
        <v>173000</v>
      </c>
      <c r="G36" s="232">
        <f>'635'!J77</f>
        <v>173000</v>
      </c>
      <c r="H36" s="232">
        <f>'635'!K77</f>
        <v>173000</v>
      </c>
      <c r="I36" s="232">
        <f>'635'!L77</f>
        <v>173000</v>
      </c>
      <c r="J36" s="232">
        <f>'635'!M77</f>
        <v>168000</v>
      </c>
      <c r="K36" s="232">
        <f>'635'!N77</f>
        <v>0</v>
      </c>
      <c r="L36" s="232">
        <f>'635'!O77</f>
        <v>0</v>
      </c>
      <c r="M36" s="232">
        <f>'635'!P77</f>
        <v>0</v>
      </c>
      <c r="N36" s="232">
        <f>'635'!Q77</f>
        <v>0</v>
      </c>
      <c r="O36" s="233">
        <f t="shared" si="0"/>
        <v>2068000</v>
      </c>
      <c r="P36" s="235"/>
      <c r="Q36" s="236"/>
    </row>
    <row r="37" spans="1:17" s="234" customFormat="1">
      <c r="A37" s="220">
        <v>636</v>
      </c>
      <c r="B37" s="220" t="s">
        <v>572</v>
      </c>
      <c r="C37" s="232">
        <f>'636'!F77</f>
        <v>1726000</v>
      </c>
      <c r="D37" s="232">
        <f>'636'!G77</f>
        <v>345000</v>
      </c>
      <c r="E37" s="232">
        <f>'636'!H77</f>
        <v>345000</v>
      </c>
      <c r="F37" s="232">
        <f>'636'!I77</f>
        <v>345000</v>
      </c>
      <c r="G37" s="232">
        <f>'636'!J77</f>
        <v>345000</v>
      </c>
      <c r="H37" s="232">
        <f>'636'!K77</f>
        <v>345000</v>
      </c>
      <c r="I37" s="232">
        <f>'636'!L77</f>
        <v>345000</v>
      </c>
      <c r="J37" s="232">
        <f>'636'!M77</f>
        <v>346000</v>
      </c>
      <c r="K37" s="232">
        <f>'636'!N77</f>
        <v>0</v>
      </c>
      <c r="L37" s="232">
        <f>'636'!O77</f>
        <v>0</v>
      </c>
      <c r="M37" s="232">
        <f>'636'!P77</f>
        <v>0</v>
      </c>
      <c r="N37" s="232">
        <f>'636'!Q77</f>
        <v>0</v>
      </c>
      <c r="O37" s="233">
        <f t="shared" si="0"/>
        <v>4142000</v>
      </c>
      <c r="P37" s="235"/>
      <c r="Q37" s="236"/>
    </row>
    <row r="38" spans="1:17" s="234" customFormat="1">
      <c r="A38" s="220">
        <v>638</v>
      </c>
      <c r="B38" s="220" t="s">
        <v>573</v>
      </c>
      <c r="C38" s="232">
        <f>'638'!F77</f>
        <v>524000</v>
      </c>
      <c r="D38" s="232">
        <f>'638'!G77</f>
        <v>100000</v>
      </c>
      <c r="E38" s="232">
        <f>'638'!H77</f>
        <v>100000</v>
      </c>
      <c r="F38" s="232">
        <f>'638'!I77</f>
        <v>100000</v>
      </c>
      <c r="G38" s="232">
        <f>'638'!J77</f>
        <v>100000</v>
      </c>
      <c r="H38" s="232">
        <f>'638'!K77</f>
        <v>100000</v>
      </c>
      <c r="I38" s="232">
        <f>'638'!L77</f>
        <v>100000</v>
      </c>
      <c r="J38" s="232">
        <f>'638'!M77</f>
        <v>105000</v>
      </c>
      <c r="K38" s="232">
        <f>'638'!N77</f>
        <v>0</v>
      </c>
      <c r="L38" s="232">
        <f>'638'!O77</f>
        <v>0</v>
      </c>
      <c r="M38" s="232">
        <f>'638'!P77</f>
        <v>0</v>
      </c>
      <c r="N38" s="232">
        <f>'638'!Q77</f>
        <v>0</v>
      </c>
      <c r="O38" s="233">
        <f t="shared" si="0"/>
        <v>1229000</v>
      </c>
      <c r="P38" s="235"/>
      <c r="Q38" s="236"/>
    </row>
    <row r="39" spans="1:17" s="234" customFormat="1">
      <c r="A39" s="220">
        <v>639</v>
      </c>
      <c r="B39" s="220" t="s">
        <v>574</v>
      </c>
      <c r="C39" s="232">
        <f>'639'!F77</f>
        <v>2371000</v>
      </c>
      <c r="D39" s="232">
        <f>'639'!G77</f>
        <v>475000</v>
      </c>
      <c r="E39" s="232">
        <f>'639'!H77</f>
        <v>475000</v>
      </c>
      <c r="F39" s="232">
        <f>'639'!I77</f>
        <v>475000</v>
      </c>
      <c r="G39" s="232">
        <f>'639'!J77</f>
        <v>475000</v>
      </c>
      <c r="H39" s="232">
        <f>'639'!K77</f>
        <v>475000</v>
      </c>
      <c r="I39" s="232">
        <f>'639'!L77</f>
        <v>475000</v>
      </c>
      <c r="J39" s="232">
        <f>'639'!M77</f>
        <v>470000</v>
      </c>
      <c r="K39" s="232">
        <f>'639'!N77</f>
        <v>0</v>
      </c>
      <c r="L39" s="232">
        <f>'639'!O77</f>
        <v>0</v>
      </c>
      <c r="M39" s="232">
        <f>'639'!P77</f>
        <v>0</v>
      </c>
      <c r="N39" s="232">
        <f>'639'!Q77</f>
        <v>0</v>
      </c>
      <c r="O39" s="233">
        <f t="shared" si="0"/>
        <v>5691000</v>
      </c>
      <c r="P39" s="235"/>
      <c r="Q39" s="236"/>
    </row>
    <row r="40" spans="1:17" s="234" customFormat="1">
      <c r="A40" s="220">
        <v>641</v>
      </c>
      <c r="B40" s="220" t="s">
        <v>575</v>
      </c>
      <c r="C40" s="232">
        <f>'641'!F77</f>
        <v>2555000</v>
      </c>
      <c r="D40" s="232">
        <f>'641'!G77</f>
        <v>511000</v>
      </c>
      <c r="E40" s="232">
        <f>'641'!H77</f>
        <v>511000</v>
      </c>
      <c r="F40" s="232">
        <f>'641'!I77</f>
        <v>511000</v>
      </c>
      <c r="G40" s="232">
        <f>'641'!J77</f>
        <v>511000</v>
      </c>
      <c r="H40" s="232">
        <f>'641'!K77</f>
        <v>511000</v>
      </c>
      <c r="I40" s="232">
        <f>'641'!L77</f>
        <v>511000</v>
      </c>
      <c r="J40" s="232">
        <f>'641'!M77</f>
        <v>512000</v>
      </c>
      <c r="K40" s="232">
        <f>'641'!N77</f>
        <v>0</v>
      </c>
      <c r="L40" s="232">
        <f>'641'!O77</f>
        <v>0</v>
      </c>
      <c r="M40" s="232">
        <f>'641'!P77</f>
        <v>0</v>
      </c>
      <c r="N40" s="232">
        <f>'641'!Q77</f>
        <v>0</v>
      </c>
      <c r="O40" s="233">
        <f t="shared" si="0"/>
        <v>6133000</v>
      </c>
      <c r="P40" s="235"/>
      <c r="Q40" s="236"/>
    </row>
    <row r="41" spans="1:17" s="234" customFormat="1">
      <c r="A41" s="220">
        <v>642</v>
      </c>
      <c r="B41" s="220" t="s">
        <v>576</v>
      </c>
      <c r="C41" s="232">
        <f>'642'!F77</f>
        <v>1569000</v>
      </c>
      <c r="D41" s="232">
        <f>'642'!G77</f>
        <v>313000</v>
      </c>
      <c r="E41" s="232">
        <f>'642'!H77</f>
        <v>313000</v>
      </c>
      <c r="F41" s="232">
        <f>'642'!I77</f>
        <v>313000</v>
      </c>
      <c r="G41" s="232">
        <f>'642'!J77</f>
        <v>313000</v>
      </c>
      <c r="H41" s="232">
        <f>'642'!K77</f>
        <v>313000</v>
      </c>
      <c r="I41" s="232">
        <f>'642'!L77</f>
        <v>313000</v>
      </c>
      <c r="J41" s="232">
        <f>'642'!M77</f>
        <v>318000</v>
      </c>
      <c r="K41" s="232">
        <f>'642'!N77</f>
        <v>0</v>
      </c>
      <c r="L41" s="232">
        <f>'642'!O77</f>
        <v>0</v>
      </c>
      <c r="M41" s="232">
        <f>'642'!P77</f>
        <v>0</v>
      </c>
      <c r="N41" s="232">
        <f>'642'!Q78</f>
        <v>0</v>
      </c>
      <c r="O41" s="233">
        <f t="shared" si="0"/>
        <v>3765000</v>
      </c>
      <c r="P41" s="235"/>
      <c r="Q41" s="236"/>
    </row>
    <row r="42" spans="1:17" s="234" customFormat="1">
      <c r="A42" s="220">
        <v>645</v>
      </c>
      <c r="B42" s="220" t="s">
        <v>577</v>
      </c>
      <c r="C42" s="232">
        <f>'645'!F77</f>
        <v>1280000</v>
      </c>
      <c r="D42" s="232">
        <f>'645'!G77</f>
        <v>256000</v>
      </c>
      <c r="E42" s="232">
        <f>'645'!H77</f>
        <v>256000</v>
      </c>
      <c r="F42" s="232">
        <f>'645'!I77</f>
        <v>256000</v>
      </c>
      <c r="G42" s="232">
        <f>'645'!J77</f>
        <v>256000</v>
      </c>
      <c r="H42" s="232">
        <f>'645'!K77</f>
        <v>256000</v>
      </c>
      <c r="I42" s="232">
        <f>'645'!L77</f>
        <v>256000</v>
      </c>
      <c r="J42" s="232">
        <f>'645'!M77</f>
        <v>256000</v>
      </c>
      <c r="K42" s="232">
        <f>'645'!N77</f>
        <v>0</v>
      </c>
      <c r="L42" s="232">
        <f>'645'!O77</f>
        <v>0</v>
      </c>
      <c r="M42" s="232">
        <f>'645'!P77</f>
        <v>0</v>
      </c>
      <c r="N42" s="232">
        <f>'645'!Q77</f>
        <v>0</v>
      </c>
      <c r="O42" s="233">
        <f t="shared" si="0"/>
        <v>3072000</v>
      </c>
      <c r="P42" s="235"/>
      <c r="Q42" s="236"/>
    </row>
    <row r="43" spans="1:17" s="234" customFormat="1">
      <c r="A43" s="220">
        <v>647</v>
      </c>
      <c r="B43" s="220" t="s">
        <v>578</v>
      </c>
      <c r="C43" s="232">
        <f>'647'!F77</f>
        <v>3174000</v>
      </c>
      <c r="D43" s="232">
        <f>'647'!G77</f>
        <v>635000</v>
      </c>
      <c r="E43" s="232">
        <f>'647'!H77</f>
        <v>635000</v>
      </c>
      <c r="F43" s="232">
        <f>'647'!I77</f>
        <v>635000</v>
      </c>
      <c r="G43" s="232">
        <f>'647'!J77</f>
        <v>635000</v>
      </c>
      <c r="H43" s="232">
        <f>'647'!K77</f>
        <v>635000</v>
      </c>
      <c r="I43" s="232">
        <f>'647'!L77</f>
        <v>635000</v>
      </c>
      <c r="J43" s="232">
        <f>'647'!M77</f>
        <v>633000</v>
      </c>
      <c r="K43" s="232">
        <f>'647'!N77</f>
        <v>0</v>
      </c>
      <c r="L43" s="232">
        <f>'647'!O77</f>
        <v>0</v>
      </c>
      <c r="M43" s="232">
        <f>'647'!P77</f>
        <v>0</v>
      </c>
      <c r="N43" s="232">
        <f>'647'!Q77</f>
        <v>0</v>
      </c>
      <c r="O43" s="233">
        <f t="shared" si="0"/>
        <v>7617000</v>
      </c>
      <c r="P43" s="235"/>
      <c r="Q43" s="236"/>
    </row>
    <row r="44" spans="1:17" s="234" customFormat="1">
      <c r="A44" s="220">
        <v>648</v>
      </c>
      <c r="B44" s="220" t="s">
        <v>579</v>
      </c>
      <c r="C44" s="232">
        <f>'648'!F77</f>
        <v>1280000</v>
      </c>
      <c r="D44" s="232">
        <f>'648'!G77</f>
        <v>256000</v>
      </c>
      <c r="E44" s="232">
        <f>'648'!H77</f>
        <v>256000</v>
      </c>
      <c r="F44" s="232">
        <f>'648'!I77</f>
        <v>256000</v>
      </c>
      <c r="G44" s="232">
        <f>'648'!J77</f>
        <v>256000</v>
      </c>
      <c r="H44" s="232">
        <f>'648'!K77</f>
        <v>256000</v>
      </c>
      <c r="I44" s="232">
        <f>'648'!L77</f>
        <v>256000</v>
      </c>
      <c r="J44" s="232">
        <f>'648'!M77</f>
        <v>256000</v>
      </c>
      <c r="K44" s="232">
        <f>'648'!N77</f>
        <v>0</v>
      </c>
      <c r="L44" s="232">
        <f>'648'!O77</f>
        <v>0</v>
      </c>
      <c r="M44" s="232">
        <f>'648'!P77</f>
        <v>0</v>
      </c>
      <c r="N44" s="232">
        <f>'648'!Q77</f>
        <v>0</v>
      </c>
      <c r="O44" s="233">
        <f t="shared" si="0"/>
        <v>3072000</v>
      </c>
      <c r="P44" s="235"/>
      <c r="Q44" s="236"/>
    </row>
    <row r="45" spans="1:17" s="234" customFormat="1">
      <c r="A45" s="220">
        <v>649</v>
      </c>
      <c r="B45" s="220" t="s">
        <v>580</v>
      </c>
      <c r="C45" s="232">
        <f>'649'!F77</f>
        <v>268000</v>
      </c>
      <c r="D45" s="232">
        <f>'649'!G77</f>
        <v>53000</v>
      </c>
      <c r="E45" s="232">
        <f>'649'!H77</f>
        <v>53000</v>
      </c>
      <c r="F45" s="232">
        <f>'649'!I77</f>
        <v>53000</v>
      </c>
      <c r="G45" s="232">
        <f>'649'!J77</f>
        <v>53000</v>
      </c>
      <c r="H45" s="232">
        <f>'649'!K77</f>
        <v>53000</v>
      </c>
      <c r="I45" s="232">
        <f>'649'!L77</f>
        <v>53000</v>
      </c>
      <c r="J45" s="232">
        <f>'649'!M77</f>
        <v>58000</v>
      </c>
      <c r="K45" s="232">
        <f>'649'!N77</f>
        <v>0</v>
      </c>
      <c r="L45" s="232">
        <f>'649'!O77</f>
        <v>0</v>
      </c>
      <c r="M45" s="232">
        <f>'649'!P77</f>
        <v>0</v>
      </c>
      <c r="N45" s="232">
        <f>'649'!Q77</f>
        <v>0</v>
      </c>
      <c r="O45" s="233">
        <f t="shared" si="0"/>
        <v>644000</v>
      </c>
      <c r="P45" s="235"/>
      <c r="Q45" s="236"/>
    </row>
    <row r="46" spans="1:17" s="234" customFormat="1">
      <c r="A46" s="220">
        <v>650</v>
      </c>
      <c r="B46" s="220" t="s">
        <v>581</v>
      </c>
      <c r="C46" s="232">
        <f>'650'!F77</f>
        <v>275000</v>
      </c>
      <c r="D46" s="232">
        <f>'650'!G77</f>
        <v>55000</v>
      </c>
      <c r="E46" s="232">
        <f>'650'!H77</f>
        <v>55000</v>
      </c>
      <c r="F46" s="232">
        <f>'650'!I77</f>
        <v>55000</v>
      </c>
      <c r="G46" s="232">
        <f>'650'!J77</f>
        <v>55000</v>
      </c>
      <c r="H46" s="232">
        <f>'650'!K77</f>
        <v>55000</v>
      </c>
      <c r="I46" s="232">
        <f>'650'!L77</f>
        <v>55000</v>
      </c>
      <c r="J46" s="232">
        <f>'650'!M77</f>
        <v>55000</v>
      </c>
      <c r="K46" s="232">
        <f>'650'!N77</f>
        <v>0</v>
      </c>
      <c r="L46" s="232">
        <f>'650'!O77</f>
        <v>0</v>
      </c>
      <c r="M46" s="232">
        <f>'650'!P77</f>
        <v>0</v>
      </c>
      <c r="N46" s="232">
        <f>'650'!Q77</f>
        <v>0</v>
      </c>
      <c r="O46" s="233">
        <f t="shared" si="0"/>
        <v>660000</v>
      </c>
      <c r="P46" s="235"/>
      <c r="Q46" s="236"/>
    </row>
    <row r="47" spans="1:17" s="234" customFormat="1">
      <c r="A47" s="220">
        <v>651</v>
      </c>
      <c r="B47" s="220" t="s">
        <v>582</v>
      </c>
      <c r="C47" s="232">
        <f>'651'!F77</f>
        <v>1154000</v>
      </c>
      <c r="D47" s="232">
        <f>'651'!G77</f>
        <v>231000</v>
      </c>
      <c r="E47" s="232">
        <f>'651'!H77</f>
        <v>231000</v>
      </c>
      <c r="F47" s="232">
        <f>'651'!I77</f>
        <v>231000</v>
      </c>
      <c r="G47" s="232">
        <f>'651'!J77</f>
        <v>231000</v>
      </c>
      <c r="H47" s="232">
        <f>'651'!K77</f>
        <v>231000</v>
      </c>
      <c r="I47" s="232">
        <f>'651'!L77</f>
        <v>231000</v>
      </c>
      <c r="J47" s="232">
        <f>'651'!M77</f>
        <v>230000</v>
      </c>
      <c r="K47" s="232">
        <f>'651'!N77</f>
        <v>0</v>
      </c>
      <c r="L47" s="232">
        <f>'651'!O77</f>
        <v>0</v>
      </c>
      <c r="M47" s="232">
        <f>'651'!P77</f>
        <v>0</v>
      </c>
      <c r="N47" s="232">
        <f>'651'!Q77</f>
        <v>0</v>
      </c>
      <c r="O47" s="233">
        <f t="shared" si="0"/>
        <v>2770000</v>
      </c>
      <c r="P47" s="235"/>
      <c r="Q47" s="236"/>
    </row>
    <row r="48" spans="1:17" s="234" customFormat="1">
      <c r="A48" s="220">
        <v>652</v>
      </c>
      <c r="B48" s="220" t="s">
        <v>583</v>
      </c>
      <c r="C48" s="232">
        <f>'652'!F77</f>
        <v>863000</v>
      </c>
      <c r="D48" s="232">
        <f>'652'!G77</f>
        <v>173000</v>
      </c>
      <c r="E48" s="232">
        <f>'652'!H77</f>
        <v>173000</v>
      </c>
      <c r="F48" s="232">
        <f>'652'!I77</f>
        <v>173000</v>
      </c>
      <c r="G48" s="232">
        <f>'652'!J77</f>
        <v>173000</v>
      </c>
      <c r="H48" s="232">
        <f>'652'!K77</f>
        <v>173000</v>
      </c>
      <c r="I48" s="232">
        <f>'652'!L77</f>
        <v>173000</v>
      </c>
      <c r="J48" s="232">
        <f>'652'!M77</f>
        <v>169000</v>
      </c>
      <c r="K48" s="232">
        <f>'652'!N77</f>
        <v>0</v>
      </c>
      <c r="L48" s="232">
        <f>'652'!O77</f>
        <v>0</v>
      </c>
      <c r="M48" s="232">
        <f>'652'!P77</f>
        <v>0</v>
      </c>
      <c r="N48" s="232">
        <f>'652'!Q77</f>
        <v>0</v>
      </c>
      <c r="O48" s="233">
        <f t="shared" si="0"/>
        <v>2070000</v>
      </c>
      <c r="P48" s="235"/>
      <c r="Q48" s="236"/>
    </row>
    <row r="49" spans="1:17" s="234" customFormat="1">
      <c r="A49" s="220">
        <v>653</v>
      </c>
      <c r="B49" s="220" t="s">
        <v>584</v>
      </c>
      <c r="C49" s="232">
        <f>'653'!F77</f>
        <v>303000</v>
      </c>
      <c r="D49" s="232">
        <f>'653'!G77</f>
        <v>57000</v>
      </c>
      <c r="E49" s="232">
        <f>'653'!H77</f>
        <v>57000</v>
      </c>
      <c r="F49" s="232">
        <f>'653'!I77</f>
        <v>57000</v>
      </c>
      <c r="G49" s="232">
        <f>'653'!J77</f>
        <v>57000</v>
      </c>
      <c r="H49" s="232">
        <f>'653'!K77</f>
        <v>57000</v>
      </c>
      <c r="I49" s="232">
        <f>'653'!L77</f>
        <v>57000</v>
      </c>
      <c r="J49" s="232">
        <f>'653'!M77</f>
        <v>54000</v>
      </c>
      <c r="K49" s="232">
        <f>'653'!N77</f>
        <v>0</v>
      </c>
      <c r="L49" s="232">
        <f>'653'!O77</f>
        <v>0</v>
      </c>
      <c r="M49" s="232">
        <f>'653'!P77</f>
        <v>0</v>
      </c>
      <c r="N49" s="232">
        <f>'653'!Q77</f>
        <v>0</v>
      </c>
      <c r="O49" s="233">
        <f t="shared" si="0"/>
        <v>699000</v>
      </c>
      <c r="P49" s="235"/>
      <c r="Q49" s="236"/>
    </row>
    <row r="50" spans="1:17" s="234" customFormat="1">
      <c r="A50" s="220">
        <v>654</v>
      </c>
      <c r="B50" s="220" t="s">
        <v>585</v>
      </c>
      <c r="C50" s="232">
        <f>'654'!F77</f>
        <v>711000</v>
      </c>
      <c r="D50" s="232">
        <f>'654'!G77</f>
        <v>143000</v>
      </c>
      <c r="E50" s="232">
        <f>'654'!H77</f>
        <v>143000</v>
      </c>
      <c r="F50" s="232">
        <f>'654'!I77</f>
        <v>143000</v>
      </c>
      <c r="G50" s="232">
        <f>'654'!J77</f>
        <v>143000</v>
      </c>
      <c r="H50" s="232">
        <f>'654'!K77</f>
        <v>143000</v>
      </c>
      <c r="I50" s="232">
        <f>'654'!L77</f>
        <v>143000</v>
      </c>
      <c r="J50" s="232">
        <f>'654'!M77</f>
        <v>136000</v>
      </c>
      <c r="K50" s="232">
        <f>'654'!N77</f>
        <v>0</v>
      </c>
      <c r="L50" s="232">
        <f>'654'!O77</f>
        <v>0</v>
      </c>
      <c r="M50" s="232">
        <f>'654'!P77</f>
        <v>0</v>
      </c>
      <c r="N50" s="232">
        <f>'654'!Q77</f>
        <v>0</v>
      </c>
      <c r="O50" s="233">
        <f t="shared" si="0"/>
        <v>1705000</v>
      </c>
      <c r="P50" s="235"/>
      <c r="Q50" s="236"/>
    </row>
    <row r="51" spans="1:17" s="234" customFormat="1">
      <c r="A51" s="220">
        <v>655</v>
      </c>
      <c r="B51" s="220" t="s">
        <v>586</v>
      </c>
      <c r="C51" s="232">
        <f>'655'!F77</f>
        <v>316000</v>
      </c>
      <c r="D51" s="232">
        <f>'655'!G77</f>
        <v>63000</v>
      </c>
      <c r="E51" s="232">
        <f>'655'!H77</f>
        <v>63000</v>
      </c>
      <c r="F51" s="232">
        <f>'655'!I77</f>
        <v>63000</v>
      </c>
      <c r="G51" s="232">
        <f>'655'!J77</f>
        <v>63000</v>
      </c>
      <c r="H51" s="232">
        <f>'655'!K77</f>
        <v>63000</v>
      </c>
      <c r="I51" s="232">
        <f>'655'!L77</f>
        <v>63000</v>
      </c>
      <c r="J51" s="232">
        <f>'655'!M77</f>
        <v>65000</v>
      </c>
      <c r="K51" s="232">
        <f>'655'!N77</f>
        <v>0</v>
      </c>
      <c r="L51" s="232">
        <f>'655'!O77</f>
        <v>0</v>
      </c>
      <c r="M51" s="232">
        <f>'655'!P77</f>
        <v>0</v>
      </c>
      <c r="N51" s="232">
        <f>'655'!Q77</f>
        <v>0</v>
      </c>
      <c r="O51" s="233">
        <f t="shared" si="0"/>
        <v>759000</v>
      </c>
      <c r="P51" s="235"/>
      <c r="Q51" s="236"/>
    </row>
    <row r="52" spans="1:17" s="234" customFormat="1">
      <c r="A52" s="220">
        <v>656</v>
      </c>
      <c r="B52" s="220" t="s">
        <v>587</v>
      </c>
      <c r="C52" s="232">
        <f>'656'!F77</f>
        <v>470000</v>
      </c>
      <c r="D52" s="232">
        <f>'656'!G77</f>
        <v>94000</v>
      </c>
      <c r="E52" s="232">
        <f>'656'!H77</f>
        <v>94000</v>
      </c>
      <c r="F52" s="232">
        <f>'656'!I77</f>
        <v>94000</v>
      </c>
      <c r="G52" s="232">
        <f>'656'!J77</f>
        <v>94000</v>
      </c>
      <c r="H52" s="232">
        <f>'656'!K77</f>
        <v>94000</v>
      </c>
      <c r="I52" s="232">
        <f>'656'!L77</f>
        <v>94000</v>
      </c>
      <c r="J52" s="232">
        <f>'656'!M77</f>
        <v>95000</v>
      </c>
      <c r="K52" s="232">
        <f>'656'!N77</f>
        <v>0</v>
      </c>
      <c r="L52" s="232">
        <f>'656'!O77</f>
        <v>0</v>
      </c>
      <c r="M52" s="232">
        <f>'656'!P77</f>
        <v>0</v>
      </c>
      <c r="N52" s="232">
        <f>'656'!Q77</f>
        <v>0</v>
      </c>
      <c r="O52" s="233">
        <f t="shared" si="0"/>
        <v>1129000</v>
      </c>
      <c r="P52" s="235"/>
      <c r="Q52" s="236"/>
    </row>
    <row r="53" spans="1:17" s="234" customFormat="1">
      <c r="A53" s="220">
        <v>657</v>
      </c>
      <c r="B53" s="220" t="s">
        <v>588</v>
      </c>
      <c r="C53" s="232">
        <f>'657'!F77</f>
        <v>797000</v>
      </c>
      <c r="D53" s="232">
        <f>'657'!G77</f>
        <v>159000</v>
      </c>
      <c r="E53" s="232">
        <f>'657'!H77</f>
        <v>159000</v>
      </c>
      <c r="F53" s="232">
        <f>'657'!I77</f>
        <v>159000</v>
      </c>
      <c r="G53" s="232">
        <f>'657'!J77</f>
        <v>159000</v>
      </c>
      <c r="H53" s="232">
        <f>'657'!K77</f>
        <v>159000</v>
      </c>
      <c r="I53" s="232">
        <f>'657'!L77</f>
        <v>159000</v>
      </c>
      <c r="J53" s="232">
        <f>'657'!M77</f>
        <v>161000</v>
      </c>
      <c r="K53" s="232">
        <f>'657'!N77</f>
        <v>0</v>
      </c>
      <c r="L53" s="232">
        <f>'657'!O77</f>
        <v>0</v>
      </c>
      <c r="M53" s="232">
        <f>'657'!P77</f>
        <v>0</v>
      </c>
      <c r="N53" s="232">
        <f>'657'!Q78</f>
        <v>0</v>
      </c>
      <c r="O53" s="233">
        <f t="shared" si="0"/>
        <v>1912000</v>
      </c>
      <c r="P53" s="235"/>
      <c r="Q53" s="236"/>
    </row>
    <row r="54" spans="1:17" s="234" customFormat="1">
      <c r="A54" s="220">
        <v>658</v>
      </c>
      <c r="B54" s="220" t="s">
        <v>589</v>
      </c>
      <c r="C54" s="232">
        <f>'658'!F77</f>
        <v>3619000</v>
      </c>
      <c r="D54" s="232">
        <f>'658'!G77</f>
        <v>724000</v>
      </c>
      <c r="E54" s="232">
        <f>'658'!H77</f>
        <v>724000</v>
      </c>
      <c r="F54" s="232">
        <f>'658'!I77</f>
        <v>724000</v>
      </c>
      <c r="G54" s="232">
        <f>'658'!J77</f>
        <v>724000</v>
      </c>
      <c r="H54" s="232">
        <f>'658'!K77</f>
        <v>724000</v>
      </c>
      <c r="I54" s="232">
        <f>'658'!L77</f>
        <v>724000</v>
      </c>
      <c r="J54" s="232">
        <f>'658'!M77</f>
        <v>721000</v>
      </c>
      <c r="K54" s="232">
        <f>'658'!N77</f>
        <v>0</v>
      </c>
      <c r="L54" s="232">
        <f>'658'!O77</f>
        <v>0</v>
      </c>
      <c r="M54" s="232">
        <f>'658'!P77</f>
        <v>0</v>
      </c>
      <c r="N54" s="232">
        <f>'658'!Q77</f>
        <v>0</v>
      </c>
      <c r="O54" s="233">
        <f t="shared" si="0"/>
        <v>8684000</v>
      </c>
      <c r="P54" s="235"/>
      <c r="Q54" s="236"/>
    </row>
    <row r="55" spans="1:17" s="234" customFormat="1">
      <c r="A55" s="220">
        <v>659</v>
      </c>
      <c r="B55" s="220" t="s">
        <v>590</v>
      </c>
      <c r="C55" s="232">
        <f>'659'!F77</f>
        <v>740000</v>
      </c>
      <c r="D55" s="232">
        <f>'659'!G77</f>
        <v>148000</v>
      </c>
      <c r="E55" s="232">
        <f>'659'!H77</f>
        <v>148000</v>
      </c>
      <c r="F55" s="232">
        <f>'659'!I77</f>
        <v>148000</v>
      </c>
      <c r="G55" s="232">
        <f>'659'!J77</f>
        <v>148000</v>
      </c>
      <c r="H55" s="232">
        <f>'659'!K77</f>
        <v>148000</v>
      </c>
      <c r="I55" s="232">
        <f>'659'!L77</f>
        <v>148000</v>
      </c>
      <c r="J55" s="232">
        <f>'659'!M77</f>
        <v>148000</v>
      </c>
      <c r="K55" s="232">
        <f>'659'!N77</f>
        <v>0</v>
      </c>
      <c r="L55" s="232">
        <f>'659'!O77</f>
        <v>0</v>
      </c>
      <c r="M55" s="232">
        <f>'659'!P77</f>
        <v>0</v>
      </c>
      <c r="N55" s="232">
        <f>'659'!Q77</f>
        <v>0</v>
      </c>
      <c r="O55" s="233">
        <f t="shared" si="0"/>
        <v>1776000</v>
      </c>
      <c r="P55" s="235"/>
      <c r="Q55" s="236"/>
    </row>
    <row r="56" spans="1:17" s="234" customFormat="1">
      <c r="A56" s="220">
        <v>660</v>
      </c>
      <c r="B56" s="220" t="s">
        <v>591</v>
      </c>
      <c r="C56" s="232">
        <f>'660'!F77</f>
        <v>1510000</v>
      </c>
      <c r="D56" s="232">
        <f>'660'!G77</f>
        <v>302000</v>
      </c>
      <c r="E56" s="232">
        <f>'660'!H77</f>
        <v>302000</v>
      </c>
      <c r="F56" s="232">
        <f>'660'!I77</f>
        <v>302000</v>
      </c>
      <c r="G56" s="232">
        <f>'660'!J77</f>
        <v>302000</v>
      </c>
      <c r="H56" s="232">
        <f>'660'!K77</f>
        <v>302000</v>
      </c>
      <c r="I56" s="232">
        <f>'660'!L77</f>
        <v>302000</v>
      </c>
      <c r="J56" s="232">
        <f>'660'!M77</f>
        <v>302000</v>
      </c>
      <c r="K56" s="232">
        <f>'660'!N77</f>
        <v>0</v>
      </c>
      <c r="L56" s="232">
        <f>'660'!O77</f>
        <v>0</v>
      </c>
      <c r="M56" s="232">
        <f>'660'!P77</f>
        <v>0</v>
      </c>
      <c r="N56" s="232">
        <f>'660'!Q77</f>
        <v>0</v>
      </c>
      <c r="O56" s="233">
        <f t="shared" si="0"/>
        <v>3624000</v>
      </c>
      <c r="P56" s="235"/>
      <c r="Q56" s="236"/>
    </row>
    <row r="57" spans="1:17" s="234" customFormat="1">
      <c r="A57" s="220">
        <v>661</v>
      </c>
      <c r="B57" s="220" t="s">
        <v>592</v>
      </c>
      <c r="C57" s="232">
        <f>'661'!F77</f>
        <v>523000</v>
      </c>
      <c r="D57" s="232">
        <f>'661'!G77</f>
        <v>104000</v>
      </c>
      <c r="E57" s="232">
        <f>'661'!H77</f>
        <v>104000</v>
      </c>
      <c r="F57" s="232">
        <f>'661'!I77</f>
        <v>104000</v>
      </c>
      <c r="G57" s="232">
        <f>'661'!J77</f>
        <v>104000</v>
      </c>
      <c r="H57" s="232">
        <f>'661'!K77</f>
        <v>104000</v>
      </c>
      <c r="I57" s="232">
        <f>'661'!L77</f>
        <v>104000</v>
      </c>
      <c r="J57" s="232">
        <f>'661'!M77</f>
        <v>109000</v>
      </c>
      <c r="K57" s="232">
        <f>'661'!N77</f>
        <v>0</v>
      </c>
      <c r="L57" s="232">
        <f>'661'!O77</f>
        <v>0</v>
      </c>
      <c r="M57" s="232">
        <f>'661'!P77</f>
        <v>0</v>
      </c>
      <c r="N57" s="232">
        <f>'661'!Q77</f>
        <v>0</v>
      </c>
      <c r="O57" s="233">
        <f t="shared" si="0"/>
        <v>1256000</v>
      </c>
      <c r="P57" s="235"/>
      <c r="Q57" s="236"/>
    </row>
    <row r="58" spans="1:17" s="234" customFormat="1">
      <c r="A58" s="220">
        <v>662</v>
      </c>
      <c r="B58" s="220" t="s">
        <v>593</v>
      </c>
      <c r="C58" s="232">
        <f>'662'!F77</f>
        <v>582000</v>
      </c>
      <c r="D58" s="232">
        <f>'662'!G77</f>
        <v>116000</v>
      </c>
      <c r="E58" s="232">
        <f>'662'!H77</f>
        <v>116000</v>
      </c>
      <c r="F58" s="232">
        <f>'662'!I77</f>
        <v>116000</v>
      </c>
      <c r="G58" s="232">
        <f>'662'!J77</f>
        <v>116000</v>
      </c>
      <c r="H58" s="232">
        <f>'662'!K77</f>
        <v>116000</v>
      </c>
      <c r="I58" s="232">
        <f>'662'!L77</f>
        <v>116000</v>
      </c>
      <c r="J58" s="232">
        <f>'662'!M77</f>
        <v>118000</v>
      </c>
      <c r="K58" s="232">
        <f>'662'!N77</f>
        <v>0</v>
      </c>
      <c r="L58" s="232">
        <f>'662'!O77</f>
        <v>0</v>
      </c>
      <c r="M58" s="232">
        <f>'662'!P77</f>
        <v>0</v>
      </c>
      <c r="N58" s="232">
        <f>'662'!Q77</f>
        <v>0</v>
      </c>
      <c r="O58" s="233">
        <f t="shared" si="0"/>
        <v>1396000</v>
      </c>
      <c r="P58" s="235"/>
      <c r="Q58" s="236"/>
    </row>
    <row r="59" spans="1:17" s="234" customFormat="1">
      <c r="A59" s="220">
        <v>663</v>
      </c>
      <c r="B59" s="220" t="s">
        <v>594</v>
      </c>
      <c r="C59" s="232">
        <f>'663'!F77</f>
        <v>536000</v>
      </c>
      <c r="D59" s="232">
        <f>'663'!G77</f>
        <v>107000</v>
      </c>
      <c r="E59" s="232">
        <f>'663'!H77</f>
        <v>107000</v>
      </c>
      <c r="F59" s="232">
        <f>'663'!I77</f>
        <v>107000</v>
      </c>
      <c r="G59" s="232">
        <f>'663'!J77</f>
        <v>107000</v>
      </c>
      <c r="H59" s="232">
        <f>'663'!K77</f>
        <v>107000</v>
      </c>
      <c r="I59" s="232">
        <f>'663'!L77</f>
        <v>107000</v>
      </c>
      <c r="J59" s="232">
        <f>'663'!M77</f>
        <v>107000</v>
      </c>
      <c r="K59" s="232">
        <f>'663'!N77</f>
        <v>0</v>
      </c>
      <c r="L59" s="232">
        <f>'663'!O77</f>
        <v>0</v>
      </c>
      <c r="M59" s="232">
        <f>'663'!P77</f>
        <v>0</v>
      </c>
      <c r="N59" s="232">
        <f>'663'!Q77</f>
        <v>0</v>
      </c>
      <c r="O59" s="233">
        <f t="shared" si="0"/>
        <v>1285000</v>
      </c>
      <c r="P59" s="235"/>
      <c r="Q59" s="236"/>
    </row>
    <row r="60" spans="1:17" s="234" customFormat="1">
      <c r="A60" s="220">
        <v>664</v>
      </c>
      <c r="B60" s="220" t="s">
        <v>595</v>
      </c>
      <c r="C60" s="232">
        <f>'664'!F77</f>
        <v>307000</v>
      </c>
      <c r="D60" s="232">
        <f>'664'!G77</f>
        <v>61000</v>
      </c>
      <c r="E60" s="232">
        <f>'664'!H77</f>
        <v>61000</v>
      </c>
      <c r="F60" s="232">
        <f>'664'!I77</f>
        <v>61000</v>
      </c>
      <c r="G60" s="232">
        <f>'664'!J77</f>
        <v>61000</v>
      </c>
      <c r="H60" s="232">
        <f>'664'!K77</f>
        <v>61000</v>
      </c>
      <c r="I60" s="232">
        <f>'664'!L77</f>
        <v>61000</v>
      </c>
      <c r="J60" s="232">
        <f>'664'!M77</f>
        <v>65000</v>
      </c>
      <c r="K60" s="232">
        <f>'664'!N77</f>
        <v>0</v>
      </c>
      <c r="L60" s="232">
        <f>'664'!O77</f>
        <v>0</v>
      </c>
      <c r="M60" s="232">
        <f>'664'!P77</f>
        <v>0</v>
      </c>
      <c r="N60" s="232">
        <f>'664'!Q77</f>
        <v>0</v>
      </c>
      <c r="O60" s="233">
        <f t="shared" si="0"/>
        <v>738000</v>
      </c>
      <c r="P60" s="235"/>
      <c r="Q60" s="236"/>
    </row>
    <row r="61" spans="1:17" s="234" customFormat="1">
      <c r="A61" s="220">
        <v>665</v>
      </c>
      <c r="B61" s="220" t="s">
        <v>596</v>
      </c>
      <c r="C61" s="232">
        <f>'665'!F77</f>
        <v>2072000</v>
      </c>
      <c r="D61" s="232">
        <f>'665'!G77</f>
        <v>414000</v>
      </c>
      <c r="E61" s="232">
        <f>'665'!H77</f>
        <v>414000</v>
      </c>
      <c r="F61" s="232">
        <f>'665'!I77</f>
        <v>414000</v>
      </c>
      <c r="G61" s="232">
        <f>'665'!J77</f>
        <v>414000</v>
      </c>
      <c r="H61" s="232">
        <f>'665'!K77</f>
        <v>414000</v>
      </c>
      <c r="I61" s="232">
        <f>'665'!L77</f>
        <v>414000</v>
      </c>
      <c r="J61" s="232">
        <f>'665'!M77</f>
        <v>418000</v>
      </c>
      <c r="K61" s="232">
        <f>'665'!N77</f>
        <v>0</v>
      </c>
      <c r="L61" s="232">
        <f>'665'!O77</f>
        <v>0</v>
      </c>
      <c r="M61" s="232">
        <f>'665'!P77</f>
        <v>0</v>
      </c>
      <c r="N61" s="232">
        <f>'665'!Q77</f>
        <v>0</v>
      </c>
      <c r="O61" s="233">
        <f t="shared" si="0"/>
        <v>4974000</v>
      </c>
      <c r="P61" s="235"/>
      <c r="Q61" s="236"/>
    </row>
    <row r="62" spans="1:17" s="234" customFormat="1">
      <c r="A62" s="220">
        <v>666</v>
      </c>
      <c r="B62" s="220" t="s">
        <v>597</v>
      </c>
      <c r="C62" s="232">
        <f>'666'!F77</f>
        <v>420000</v>
      </c>
      <c r="D62" s="232">
        <f>'666'!G77</f>
        <v>84000</v>
      </c>
      <c r="E62" s="232">
        <f>'666'!H77</f>
        <v>84000</v>
      </c>
      <c r="F62" s="232">
        <f>'666'!I77</f>
        <v>84000</v>
      </c>
      <c r="G62" s="232">
        <f>'666'!J77</f>
        <v>84000</v>
      </c>
      <c r="H62" s="232">
        <f>'666'!K77</f>
        <v>84000</v>
      </c>
      <c r="I62" s="232">
        <f>'666'!L77</f>
        <v>84000</v>
      </c>
      <c r="J62" s="232">
        <f>'666'!M77</f>
        <v>84000</v>
      </c>
      <c r="K62" s="232">
        <f>'666'!N77</f>
        <v>0</v>
      </c>
      <c r="L62" s="232">
        <f>'666'!O77</f>
        <v>0</v>
      </c>
      <c r="M62" s="232">
        <f>'666'!P77</f>
        <v>0</v>
      </c>
      <c r="N62" s="232">
        <f>'666'!Q77</f>
        <v>0</v>
      </c>
      <c r="O62" s="233">
        <f t="shared" si="0"/>
        <v>1008000</v>
      </c>
      <c r="P62" s="235"/>
      <c r="Q62" s="236"/>
    </row>
    <row r="63" spans="1:17" s="234" customFormat="1">
      <c r="A63" s="220">
        <v>667</v>
      </c>
      <c r="B63" s="220" t="s">
        <v>598</v>
      </c>
      <c r="C63" s="232">
        <f>'667'!F77</f>
        <v>554000</v>
      </c>
      <c r="D63" s="232">
        <f>'667'!G77</f>
        <v>110000</v>
      </c>
      <c r="E63" s="232">
        <f>'667'!H77</f>
        <v>110000</v>
      </c>
      <c r="F63" s="232">
        <f>'667'!I77</f>
        <v>110000</v>
      </c>
      <c r="G63" s="232">
        <f>'667'!J77</f>
        <v>110000</v>
      </c>
      <c r="H63" s="232">
        <f>'667'!K77</f>
        <v>110000</v>
      </c>
      <c r="I63" s="232">
        <f>'667'!L77</f>
        <v>110000</v>
      </c>
      <c r="J63" s="232">
        <f>'667'!M77</f>
        <v>116000</v>
      </c>
      <c r="K63" s="232">
        <f>'667'!N77</f>
        <v>0</v>
      </c>
      <c r="L63" s="232">
        <f>'667'!O77</f>
        <v>0</v>
      </c>
      <c r="M63" s="232">
        <f>'667'!P77</f>
        <v>0</v>
      </c>
      <c r="N63" s="232">
        <f>'667'!Q77</f>
        <v>0</v>
      </c>
      <c r="O63" s="233">
        <f t="shared" si="0"/>
        <v>1330000</v>
      </c>
      <c r="P63" s="235"/>
      <c r="Q63" s="236"/>
    </row>
    <row r="64" spans="1:17" s="234" customFormat="1">
      <c r="A64" s="220">
        <v>668</v>
      </c>
      <c r="B64" s="220" t="s">
        <v>599</v>
      </c>
      <c r="C64" s="232">
        <f>'668'!F77</f>
        <v>164000</v>
      </c>
      <c r="D64" s="232">
        <f>'668'!G77</f>
        <v>33000</v>
      </c>
      <c r="E64" s="232">
        <f>'668'!H77</f>
        <v>33000</v>
      </c>
      <c r="F64" s="232">
        <f>'668'!I77</f>
        <v>33000</v>
      </c>
      <c r="G64" s="232">
        <f>'668'!J77</f>
        <v>33000</v>
      </c>
      <c r="H64" s="232">
        <f>'668'!K77</f>
        <v>33000</v>
      </c>
      <c r="I64" s="232">
        <f>'668'!L77</f>
        <v>33000</v>
      </c>
      <c r="J64" s="232">
        <f>'668'!M77</f>
        <v>31000</v>
      </c>
      <c r="K64" s="232">
        <f>'668'!N77</f>
        <v>0</v>
      </c>
      <c r="L64" s="232">
        <f>'668'!O77</f>
        <v>0</v>
      </c>
      <c r="M64" s="232">
        <f>'668'!P77</f>
        <v>0</v>
      </c>
      <c r="N64" s="232">
        <f>'668'!Q77</f>
        <v>0</v>
      </c>
      <c r="O64" s="233">
        <f t="shared" si="0"/>
        <v>393000</v>
      </c>
      <c r="P64" s="235"/>
      <c r="Q64" s="236"/>
    </row>
    <row r="65" spans="1:17" s="234" customFormat="1">
      <c r="A65" s="220">
        <v>669</v>
      </c>
      <c r="B65" s="220" t="s">
        <v>600</v>
      </c>
      <c r="C65" s="232">
        <f>'669'!F77</f>
        <v>144000</v>
      </c>
      <c r="D65" s="232">
        <f>'669'!G77</f>
        <v>29000</v>
      </c>
      <c r="E65" s="232">
        <f>'669'!H77</f>
        <v>29000</v>
      </c>
      <c r="F65" s="232">
        <f>'669'!I77</f>
        <v>29000</v>
      </c>
      <c r="G65" s="232">
        <f>'669'!J77</f>
        <v>29000</v>
      </c>
      <c r="H65" s="232">
        <f>'669'!K77</f>
        <v>29000</v>
      </c>
      <c r="I65" s="232">
        <f>'669'!L77</f>
        <v>29000</v>
      </c>
      <c r="J65" s="232">
        <f>'669'!M77</f>
        <v>28000</v>
      </c>
      <c r="K65" s="232">
        <f>'669'!N77</f>
        <v>0</v>
      </c>
      <c r="L65" s="232">
        <f>'669'!O77</f>
        <v>0</v>
      </c>
      <c r="M65" s="232">
        <f>'669'!P77</f>
        <v>0</v>
      </c>
      <c r="N65" s="232">
        <f>'669'!Q77</f>
        <v>0</v>
      </c>
      <c r="O65" s="233">
        <f t="shared" si="0"/>
        <v>346000</v>
      </c>
      <c r="P65" s="235"/>
      <c r="Q65" s="236"/>
    </row>
    <row r="66" spans="1:17" s="234" customFormat="1">
      <c r="A66" s="220">
        <v>670</v>
      </c>
      <c r="B66" s="220" t="s">
        <v>601</v>
      </c>
      <c r="C66" s="232">
        <f>'670'!F77</f>
        <v>787000</v>
      </c>
      <c r="D66" s="232">
        <f>'670'!G77</f>
        <v>158000</v>
      </c>
      <c r="E66" s="232">
        <f>'670'!H77</f>
        <v>158000</v>
      </c>
      <c r="F66" s="232">
        <f>'670'!I77</f>
        <v>158000</v>
      </c>
      <c r="G66" s="232">
        <f>'670'!J77</f>
        <v>158000</v>
      </c>
      <c r="H66" s="232">
        <f>'670'!K77</f>
        <v>158000</v>
      </c>
      <c r="I66" s="232">
        <f>'670'!L77</f>
        <v>158000</v>
      </c>
      <c r="J66" s="232">
        <f>'670'!M77</f>
        <v>153000</v>
      </c>
      <c r="K66" s="232">
        <f>'670'!N77</f>
        <v>0</v>
      </c>
      <c r="L66" s="232">
        <f>'670'!O77</f>
        <v>0</v>
      </c>
      <c r="M66" s="232">
        <f>'670'!P77</f>
        <v>0</v>
      </c>
      <c r="N66" s="232">
        <f>'670'!Q77</f>
        <v>0</v>
      </c>
      <c r="O66" s="233">
        <f t="shared" si="0"/>
        <v>1888000</v>
      </c>
      <c r="P66" s="235"/>
      <c r="Q66" s="236"/>
    </row>
    <row r="67" spans="1:17" s="234" customFormat="1">
      <c r="A67" s="220">
        <v>671</v>
      </c>
      <c r="B67" s="220" t="s">
        <v>602</v>
      </c>
      <c r="C67" s="232">
        <f>'671'!F77</f>
        <v>733000</v>
      </c>
      <c r="D67" s="232">
        <f>'671'!G77</f>
        <v>147000</v>
      </c>
      <c r="E67" s="232">
        <f>'671'!H77</f>
        <v>147000</v>
      </c>
      <c r="F67" s="232">
        <f>'671'!I77</f>
        <v>147000</v>
      </c>
      <c r="G67" s="232">
        <f>'671'!J77</f>
        <v>147000</v>
      </c>
      <c r="H67" s="232">
        <f>'671'!K77</f>
        <v>147000</v>
      </c>
      <c r="I67" s="232">
        <f>'671'!L77</f>
        <v>147000</v>
      </c>
      <c r="J67" s="232">
        <f>'671'!M77</f>
        <v>145000</v>
      </c>
      <c r="K67" s="232">
        <f>'671'!N77</f>
        <v>0</v>
      </c>
      <c r="L67" s="232">
        <f>'671'!O77</f>
        <v>0</v>
      </c>
      <c r="M67" s="232">
        <f>'671'!P77</f>
        <v>0</v>
      </c>
      <c r="N67" s="232">
        <f>'671'!Q77</f>
        <v>0</v>
      </c>
      <c r="O67" s="233">
        <f t="shared" ref="O67:O102" si="1">SUM(C67:N67)</f>
        <v>1760000</v>
      </c>
      <c r="P67" s="235"/>
      <c r="Q67" s="236"/>
    </row>
    <row r="68" spans="1:17" s="234" customFormat="1">
      <c r="A68" s="220">
        <v>672</v>
      </c>
      <c r="B68" s="220" t="s">
        <v>603</v>
      </c>
      <c r="C68" s="232">
        <f>'672'!F77</f>
        <v>320000</v>
      </c>
      <c r="D68" s="232">
        <f>'672'!G77</f>
        <v>64000</v>
      </c>
      <c r="E68" s="232">
        <f>'672'!H77</f>
        <v>64000</v>
      </c>
      <c r="F68" s="232">
        <f>'672'!I77</f>
        <v>64000</v>
      </c>
      <c r="G68" s="232">
        <f>'672'!J77</f>
        <v>64000</v>
      </c>
      <c r="H68" s="232">
        <f>'672'!K77</f>
        <v>64000</v>
      </c>
      <c r="I68" s="232">
        <f>'672'!L77</f>
        <v>64000</v>
      </c>
      <c r="J68" s="232">
        <f>'672'!M77</f>
        <v>64000</v>
      </c>
      <c r="K68" s="232">
        <f>'672'!N77</f>
        <v>0</v>
      </c>
      <c r="L68" s="232">
        <f>'672'!O77</f>
        <v>0</v>
      </c>
      <c r="M68" s="232">
        <f>'672'!P77</f>
        <v>0</v>
      </c>
      <c r="N68" s="232">
        <f>'672'!Q77</f>
        <v>0</v>
      </c>
      <c r="O68" s="233">
        <f t="shared" si="1"/>
        <v>768000</v>
      </c>
      <c r="P68" s="235"/>
      <c r="Q68" s="236"/>
    </row>
    <row r="69" spans="1:17" s="234" customFormat="1">
      <c r="A69" s="220">
        <v>673</v>
      </c>
      <c r="B69" s="220" t="s">
        <v>604</v>
      </c>
      <c r="C69" s="232">
        <f>'673'!F77</f>
        <v>608000</v>
      </c>
      <c r="D69" s="232">
        <f>'673'!G77</f>
        <v>122000</v>
      </c>
      <c r="E69" s="232">
        <f>'673'!H77</f>
        <v>122000</v>
      </c>
      <c r="F69" s="232">
        <f>'673'!I77</f>
        <v>122000</v>
      </c>
      <c r="G69" s="232">
        <f>'673'!J77</f>
        <v>122000</v>
      </c>
      <c r="H69" s="232">
        <f>'673'!K77</f>
        <v>122000</v>
      </c>
      <c r="I69" s="232">
        <f>'673'!L77</f>
        <v>122000</v>
      </c>
      <c r="J69" s="232">
        <f>'673'!M77</f>
        <v>119000</v>
      </c>
      <c r="K69" s="232">
        <f>'673'!N77</f>
        <v>0</v>
      </c>
      <c r="L69" s="232">
        <f>'673'!O77</f>
        <v>0</v>
      </c>
      <c r="M69" s="232">
        <f>'673'!P77</f>
        <v>0</v>
      </c>
      <c r="N69" s="232">
        <f>'673'!Q77</f>
        <v>0</v>
      </c>
      <c r="O69" s="233">
        <f t="shared" si="1"/>
        <v>1459000</v>
      </c>
      <c r="P69" s="235"/>
      <c r="Q69" s="236"/>
    </row>
    <row r="70" spans="1:17" s="234" customFormat="1">
      <c r="A70" s="220">
        <v>674</v>
      </c>
      <c r="B70" s="220" t="s">
        <v>605</v>
      </c>
      <c r="C70" s="232">
        <f>'674'!F77</f>
        <v>119000</v>
      </c>
      <c r="D70" s="232">
        <f>'674'!G77</f>
        <v>24000</v>
      </c>
      <c r="E70" s="232">
        <f>'674'!H77</f>
        <v>24000</v>
      </c>
      <c r="F70" s="232">
        <f>'674'!I77</f>
        <v>24000</v>
      </c>
      <c r="G70" s="232">
        <f>'674'!J77</f>
        <v>24000</v>
      </c>
      <c r="H70" s="232">
        <f>'674'!K77</f>
        <v>24000</v>
      </c>
      <c r="I70" s="232">
        <f>'674'!L77</f>
        <v>24000</v>
      </c>
      <c r="J70" s="232">
        <f>'674'!M77</f>
        <v>23000</v>
      </c>
      <c r="K70" s="232">
        <f>'674'!N77</f>
        <v>0</v>
      </c>
      <c r="L70" s="232">
        <f>'674'!O77</f>
        <v>0</v>
      </c>
      <c r="M70" s="232">
        <f>'674'!P77</f>
        <v>0</v>
      </c>
      <c r="N70" s="232">
        <f>'674'!Q77</f>
        <v>0</v>
      </c>
      <c r="O70" s="233">
        <f t="shared" si="1"/>
        <v>286000</v>
      </c>
      <c r="P70" s="235"/>
      <c r="Q70" s="236"/>
    </row>
    <row r="71" spans="1:17" s="234" customFormat="1">
      <c r="A71" s="220">
        <v>675</v>
      </c>
      <c r="B71" s="220" t="s">
        <v>606</v>
      </c>
      <c r="C71" s="232">
        <f>'675'!F77</f>
        <v>584000</v>
      </c>
      <c r="D71" s="232">
        <f>'675'!G77</f>
        <v>117000</v>
      </c>
      <c r="E71" s="232">
        <f>'675'!H77</f>
        <v>117000</v>
      </c>
      <c r="F71" s="232">
        <f>'675'!I77</f>
        <v>117000</v>
      </c>
      <c r="G71" s="232">
        <f>'675'!J77</f>
        <v>117000</v>
      </c>
      <c r="H71" s="232">
        <f>'675'!K77</f>
        <v>117000</v>
      </c>
      <c r="I71" s="232">
        <f>'675'!L77</f>
        <v>117000</v>
      </c>
      <c r="J71" s="232">
        <f>'675'!M77</f>
        <v>116000</v>
      </c>
      <c r="K71" s="232">
        <f>'675'!N77</f>
        <v>0</v>
      </c>
      <c r="L71" s="232">
        <f>'675'!O77</f>
        <v>0</v>
      </c>
      <c r="M71" s="232">
        <f>'675'!P77</f>
        <v>0</v>
      </c>
      <c r="N71" s="232">
        <f>'675'!Q77</f>
        <v>0</v>
      </c>
      <c r="O71" s="233">
        <f t="shared" si="1"/>
        <v>1402000</v>
      </c>
      <c r="P71" s="235"/>
      <c r="Q71" s="236"/>
    </row>
    <row r="72" spans="1:17" s="234" customFormat="1">
      <c r="A72" s="220">
        <v>676</v>
      </c>
      <c r="B72" s="220" t="s">
        <v>607</v>
      </c>
      <c r="C72" s="232">
        <f>'676'!F77</f>
        <v>193000</v>
      </c>
      <c r="D72" s="232">
        <f>'676'!G77</f>
        <v>39000</v>
      </c>
      <c r="E72" s="232">
        <f>'676'!H77</f>
        <v>39000</v>
      </c>
      <c r="F72" s="232">
        <f>'676'!I77</f>
        <v>39000</v>
      </c>
      <c r="G72" s="232">
        <f>'676'!J77</f>
        <v>39000</v>
      </c>
      <c r="H72" s="232">
        <f>'676'!K77</f>
        <v>39000</v>
      </c>
      <c r="I72" s="232">
        <f>'676'!L77</f>
        <v>39000</v>
      </c>
      <c r="J72" s="232">
        <f>'676'!M77</f>
        <v>36000</v>
      </c>
      <c r="K72" s="232">
        <f>'676'!N77</f>
        <v>0</v>
      </c>
      <c r="L72" s="232">
        <f>'676'!O77</f>
        <v>0</v>
      </c>
      <c r="M72" s="232">
        <f>'676'!P77</f>
        <v>0</v>
      </c>
      <c r="N72" s="232">
        <f>'676'!Q77</f>
        <v>0</v>
      </c>
      <c r="O72" s="233">
        <f t="shared" si="1"/>
        <v>463000</v>
      </c>
      <c r="P72" s="235"/>
      <c r="Q72" s="236"/>
    </row>
    <row r="73" spans="1:17" s="234" customFormat="1">
      <c r="A73" s="220">
        <v>678</v>
      </c>
      <c r="B73" s="220" t="s">
        <v>608</v>
      </c>
      <c r="C73" s="232">
        <f>'678'!F77</f>
        <v>643000</v>
      </c>
      <c r="D73" s="232">
        <f>'678'!G77</f>
        <v>129000</v>
      </c>
      <c r="E73" s="232">
        <f>'678'!H77</f>
        <v>129000</v>
      </c>
      <c r="F73" s="232">
        <f>'678'!I77</f>
        <v>129000</v>
      </c>
      <c r="G73" s="232">
        <f>'678'!J77</f>
        <v>129000</v>
      </c>
      <c r="H73" s="232">
        <f>'678'!K77</f>
        <v>129000</v>
      </c>
      <c r="I73" s="232">
        <f>'678'!L77</f>
        <v>129000</v>
      </c>
      <c r="J73" s="232">
        <f>'678'!M77</f>
        <v>126000</v>
      </c>
      <c r="K73" s="232">
        <f>'678'!N77</f>
        <v>0</v>
      </c>
      <c r="L73" s="232">
        <f>'678'!O77</f>
        <v>0</v>
      </c>
      <c r="M73" s="232">
        <f>'678'!P77</f>
        <v>0</v>
      </c>
      <c r="N73" s="232">
        <f>'678'!Q77</f>
        <v>0</v>
      </c>
      <c r="O73" s="233">
        <f t="shared" si="1"/>
        <v>1543000</v>
      </c>
      <c r="P73" s="235"/>
      <c r="Q73" s="236"/>
    </row>
    <row r="74" spans="1:17" s="234" customFormat="1">
      <c r="A74" s="220">
        <v>679</v>
      </c>
      <c r="B74" s="220" t="s">
        <v>609</v>
      </c>
      <c r="C74" s="232">
        <f>'679'!F77</f>
        <v>1625000</v>
      </c>
      <c r="D74" s="232">
        <f>'679'!G77</f>
        <v>325000</v>
      </c>
      <c r="E74" s="232">
        <f>'679'!H77</f>
        <v>325000</v>
      </c>
      <c r="F74" s="232">
        <f>'679'!I77</f>
        <v>325000</v>
      </c>
      <c r="G74" s="232">
        <f>'679'!J77</f>
        <v>325000</v>
      </c>
      <c r="H74" s="232">
        <f>'679'!K77</f>
        <v>325000</v>
      </c>
      <c r="I74" s="232">
        <f>'679'!L77</f>
        <v>325000</v>
      </c>
      <c r="J74" s="232">
        <f>'679'!M77</f>
        <v>326000</v>
      </c>
      <c r="K74" s="232">
        <f>'679'!N77</f>
        <v>0</v>
      </c>
      <c r="L74" s="232">
        <f>'679'!O77</f>
        <v>0</v>
      </c>
      <c r="M74" s="232">
        <f>'679'!P77</f>
        <v>0</v>
      </c>
      <c r="N74" s="232">
        <f>'679'!Q77</f>
        <v>0</v>
      </c>
      <c r="O74" s="233">
        <f t="shared" si="1"/>
        <v>3901000</v>
      </c>
      <c r="P74" s="235"/>
      <c r="Q74" s="236"/>
    </row>
    <row r="75" spans="1:17" s="234" customFormat="1">
      <c r="A75" s="220">
        <v>680</v>
      </c>
      <c r="B75" s="220" t="s">
        <v>610</v>
      </c>
      <c r="C75" s="232">
        <f>'680'!F77</f>
        <v>1698000</v>
      </c>
      <c r="D75" s="232">
        <f>'680'!G77</f>
        <v>340000</v>
      </c>
      <c r="E75" s="232">
        <f>'680'!H77</f>
        <v>340000</v>
      </c>
      <c r="F75" s="232">
        <f>'680'!I77</f>
        <v>340000</v>
      </c>
      <c r="G75" s="232">
        <f>'680'!J77</f>
        <v>340000</v>
      </c>
      <c r="H75" s="232">
        <f>'680'!K77</f>
        <v>340000</v>
      </c>
      <c r="I75" s="232">
        <f>'680'!L77</f>
        <v>340000</v>
      </c>
      <c r="J75" s="232">
        <f>'680'!M77</f>
        <v>339000</v>
      </c>
      <c r="K75" s="232">
        <f>'680'!N77</f>
        <v>0</v>
      </c>
      <c r="L75" s="232">
        <f>'680'!O77</f>
        <v>0</v>
      </c>
      <c r="M75" s="232">
        <f>'680'!P77</f>
        <v>0</v>
      </c>
      <c r="N75" s="232">
        <f>'680'!Q77</f>
        <v>0</v>
      </c>
      <c r="O75" s="233">
        <f t="shared" si="1"/>
        <v>4077000</v>
      </c>
      <c r="P75" s="235"/>
      <c r="Q75" s="236"/>
    </row>
    <row r="76" spans="1:17" s="234" customFormat="1">
      <c r="A76" s="220">
        <v>681</v>
      </c>
      <c r="B76" s="220" t="s">
        <v>611</v>
      </c>
      <c r="C76" s="232">
        <f>'681'!F77</f>
        <v>894000</v>
      </c>
      <c r="D76" s="232">
        <f>'681'!G77</f>
        <v>179000</v>
      </c>
      <c r="E76" s="232">
        <f>'681'!H77</f>
        <v>179000</v>
      </c>
      <c r="F76" s="232">
        <f>'681'!I77</f>
        <v>179000</v>
      </c>
      <c r="G76" s="232">
        <f>'681'!J77</f>
        <v>179000</v>
      </c>
      <c r="H76" s="232">
        <f>'681'!K77</f>
        <v>179000</v>
      </c>
      <c r="I76" s="232">
        <f>'681'!L77</f>
        <v>179000</v>
      </c>
      <c r="J76" s="232">
        <f>'681'!M77</f>
        <v>179000</v>
      </c>
      <c r="K76" s="232">
        <f>'681'!N77</f>
        <v>0</v>
      </c>
      <c r="L76" s="232">
        <f>'681'!O77</f>
        <v>0</v>
      </c>
      <c r="M76" s="232">
        <f>'681'!P77</f>
        <v>0</v>
      </c>
      <c r="N76" s="232">
        <f>'681'!Q77</f>
        <v>0</v>
      </c>
      <c r="O76" s="233">
        <f t="shared" si="1"/>
        <v>2147000</v>
      </c>
      <c r="P76" s="235"/>
      <c r="Q76" s="236"/>
    </row>
    <row r="77" spans="1:17" s="234" customFormat="1">
      <c r="A77" s="220">
        <v>682</v>
      </c>
      <c r="B77" s="220" t="s">
        <v>612</v>
      </c>
      <c r="C77" s="232">
        <f>'682'!F77</f>
        <v>1239000</v>
      </c>
      <c r="D77" s="232">
        <f>'682'!G77</f>
        <v>248000</v>
      </c>
      <c r="E77" s="232">
        <f>'682'!H77</f>
        <v>248000</v>
      </c>
      <c r="F77" s="232">
        <f>'682'!I77</f>
        <v>248000</v>
      </c>
      <c r="G77" s="232">
        <f>'682'!J77</f>
        <v>248000</v>
      </c>
      <c r="H77" s="232">
        <f>'682'!K77</f>
        <v>248000</v>
      </c>
      <c r="I77" s="232">
        <f>'682'!L77</f>
        <v>248000</v>
      </c>
      <c r="J77" s="232">
        <f>'682'!M77</f>
        <v>247000</v>
      </c>
      <c r="K77" s="232">
        <f>'682'!N77</f>
        <v>0</v>
      </c>
      <c r="L77" s="232">
        <f>'682'!O77</f>
        <v>0</v>
      </c>
      <c r="M77" s="232">
        <f>'682'!P77</f>
        <v>0</v>
      </c>
      <c r="N77" s="232">
        <f>'682'!Q77</f>
        <v>0</v>
      </c>
      <c r="O77" s="233">
        <f t="shared" si="1"/>
        <v>2974000</v>
      </c>
      <c r="P77" s="235"/>
      <c r="Q77" s="236"/>
    </row>
    <row r="78" spans="1:17" s="234" customFormat="1">
      <c r="A78" s="220">
        <v>683</v>
      </c>
      <c r="B78" s="220" t="s">
        <v>613</v>
      </c>
      <c r="C78" s="232">
        <f>'683'!F77</f>
        <v>1236000</v>
      </c>
      <c r="D78" s="232">
        <f>'683'!G77</f>
        <v>248000</v>
      </c>
      <c r="E78" s="232">
        <f>'683'!H77</f>
        <v>248000</v>
      </c>
      <c r="F78" s="232">
        <f>'683'!I77</f>
        <v>248000</v>
      </c>
      <c r="G78" s="232">
        <f>'683'!J77</f>
        <v>248000</v>
      </c>
      <c r="H78" s="232">
        <f>'683'!K77</f>
        <v>248000</v>
      </c>
      <c r="I78" s="232">
        <f>'683'!L77</f>
        <v>248000</v>
      </c>
      <c r="J78" s="232">
        <f>'683'!M77</f>
        <v>241000</v>
      </c>
      <c r="K78" s="232">
        <f>'683'!N77</f>
        <v>0</v>
      </c>
      <c r="L78" s="232">
        <f>'683'!O77</f>
        <v>0</v>
      </c>
      <c r="M78" s="232">
        <f>'683'!P77</f>
        <v>0</v>
      </c>
      <c r="N78" s="232">
        <f>'683'!Q77</f>
        <v>0</v>
      </c>
      <c r="O78" s="233">
        <f t="shared" si="1"/>
        <v>2965000</v>
      </c>
      <c r="P78" s="235"/>
      <c r="Q78" s="236"/>
    </row>
    <row r="79" spans="1:17" s="234" customFormat="1">
      <c r="A79" s="220">
        <v>684</v>
      </c>
      <c r="B79" s="220" t="s">
        <v>614</v>
      </c>
      <c r="C79" s="232">
        <f>'684'!F77</f>
        <v>5425000</v>
      </c>
      <c r="D79" s="232">
        <f>'684'!G77</f>
        <v>1085000</v>
      </c>
      <c r="E79" s="232">
        <f>'684'!H77</f>
        <v>1085000</v>
      </c>
      <c r="F79" s="232">
        <f>'684'!I77</f>
        <v>1085000</v>
      </c>
      <c r="G79" s="232">
        <f>'684'!J77</f>
        <v>1085000</v>
      </c>
      <c r="H79" s="232">
        <f>'684'!K77</f>
        <v>1085000</v>
      </c>
      <c r="I79" s="232">
        <f>'684'!L77</f>
        <v>1085000</v>
      </c>
      <c r="J79" s="232">
        <f>'684'!M77</f>
        <v>1086000</v>
      </c>
      <c r="K79" s="232">
        <f>'684'!N77</f>
        <v>0</v>
      </c>
      <c r="L79" s="232">
        <f>'684'!O77</f>
        <v>0</v>
      </c>
      <c r="M79" s="232">
        <f>'684'!P77</f>
        <v>0</v>
      </c>
      <c r="N79" s="232">
        <f>'684'!Q77</f>
        <v>0</v>
      </c>
      <c r="O79" s="233">
        <f t="shared" si="1"/>
        <v>13021000</v>
      </c>
      <c r="P79" s="235"/>
      <c r="Q79" s="236"/>
    </row>
    <row r="80" spans="1:17" s="234" customFormat="1">
      <c r="A80" s="220">
        <v>685</v>
      </c>
      <c r="B80" s="220" t="s">
        <v>615</v>
      </c>
      <c r="C80" s="232">
        <f>'685'!F77</f>
        <v>419000</v>
      </c>
      <c r="D80" s="232">
        <f>'685'!G77</f>
        <v>83000</v>
      </c>
      <c r="E80" s="232">
        <f>'685'!H77</f>
        <v>83000</v>
      </c>
      <c r="F80" s="232">
        <f>'685'!I77</f>
        <v>83000</v>
      </c>
      <c r="G80" s="232">
        <f>'685'!J77</f>
        <v>83000</v>
      </c>
      <c r="H80" s="232">
        <f>'685'!K77</f>
        <v>83000</v>
      </c>
      <c r="I80" s="232">
        <f>'685'!L77</f>
        <v>83000</v>
      </c>
      <c r="J80" s="232">
        <f>'685'!M77</f>
        <v>88000</v>
      </c>
      <c r="K80" s="232">
        <f>'685'!N77</f>
        <v>0</v>
      </c>
      <c r="L80" s="232">
        <f>'685'!O77</f>
        <v>0</v>
      </c>
      <c r="M80" s="232">
        <f>'685'!P77</f>
        <v>0</v>
      </c>
      <c r="N80" s="232">
        <f>'685'!Q77</f>
        <v>0</v>
      </c>
      <c r="O80" s="233">
        <f t="shared" si="1"/>
        <v>1005000</v>
      </c>
      <c r="P80" s="235"/>
      <c r="Q80" s="236"/>
    </row>
    <row r="81" spans="1:17" s="234" customFormat="1">
      <c r="A81" s="220">
        <v>686</v>
      </c>
      <c r="B81" s="220" t="s">
        <v>616</v>
      </c>
      <c r="C81" s="232">
        <f>'686'!F77</f>
        <v>1806000</v>
      </c>
      <c r="D81" s="232">
        <f>'686'!G77</f>
        <v>361000</v>
      </c>
      <c r="E81" s="232">
        <f>'686'!H77</f>
        <v>361000</v>
      </c>
      <c r="F81" s="232">
        <f>'686'!I77</f>
        <v>361000</v>
      </c>
      <c r="G81" s="232">
        <f>'686'!J77</f>
        <v>361000</v>
      </c>
      <c r="H81" s="232">
        <f>'686'!K77</f>
        <v>361000</v>
      </c>
      <c r="I81" s="232">
        <f>'686'!L77</f>
        <v>361000</v>
      </c>
      <c r="J81" s="232">
        <f>'686'!M77</f>
        <v>364000</v>
      </c>
      <c r="K81" s="232">
        <f>'686'!N77</f>
        <v>0</v>
      </c>
      <c r="L81" s="232">
        <f>'686'!O77</f>
        <v>0</v>
      </c>
      <c r="M81" s="232">
        <f>'686'!P77</f>
        <v>0</v>
      </c>
      <c r="N81" s="232">
        <f>'686'!Q77</f>
        <v>0</v>
      </c>
      <c r="O81" s="233">
        <f t="shared" si="1"/>
        <v>4336000</v>
      </c>
      <c r="P81" s="235"/>
      <c r="Q81" s="236"/>
    </row>
    <row r="82" spans="1:17" s="234" customFormat="1">
      <c r="A82" s="220">
        <v>687</v>
      </c>
      <c r="B82" s="220" t="s">
        <v>617</v>
      </c>
      <c r="C82" s="232">
        <f>'687'!F77</f>
        <v>1858000</v>
      </c>
      <c r="D82" s="232">
        <f>'687'!G77</f>
        <v>372000</v>
      </c>
      <c r="E82" s="232">
        <f>'687'!H77</f>
        <v>372000</v>
      </c>
      <c r="F82" s="232">
        <f>'687'!I77</f>
        <v>372000</v>
      </c>
      <c r="G82" s="232">
        <f>'687'!J77</f>
        <v>372000</v>
      </c>
      <c r="H82" s="232">
        <f>'687'!K77</f>
        <v>372000</v>
      </c>
      <c r="I82" s="232">
        <f>'687'!L77</f>
        <v>372000</v>
      </c>
      <c r="J82" s="232">
        <f>'687'!M77</f>
        <v>369000</v>
      </c>
      <c r="K82" s="232">
        <f>'687'!N77</f>
        <v>0</v>
      </c>
      <c r="L82" s="232">
        <f>'687'!O77</f>
        <v>0</v>
      </c>
      <c r="M82" s="232">
        <f>'687'!P77</f>
        <v>0</v>
      </c>
      <c r="N82" s="232">
        <f>'687'!Q77</f>
        <v>0</v>
      </c>
      <c r="O82" s="233">
        <f t="shared" si="1"/>
        <v>4459000</v>
      </c>
      <c r="P82" s="235"/>
      <c r="Q82" s="236"/>
    </row>
    <row r="83" spans="1:17" s="234" customFormat="1">
      <c r="A83" s="220">
        <v>688</v>
      </c>
      <c r="B83" s="220" t="s">
        <v>618</v>
      </c>
      <c r="C83" s="232">
        <f>'688'!F77</f>
        <v>1076000</v>
      </c>
      <c r="D83" s="232">
        <f>'688'!G77</f>
        <v>215000</v>
      </c>
      <c r="E83" s="232">
        <f>'688'!H77</f>
        <v>215000</v>
      </c>
      <c r="F83" s="232">
        <f>'688'!I77</f>
        <v>215000</v>
      </c>
      <c r="G83" s="232">
        <f>'688'!J77</f>
        <v>215000</v>
      </c>
      <c r="H83" s="232">
        <f>'688'!K77</f>
        <v>215000</v>
      </c>
      <c r="I83" s="232">
        <f>'688'!L77</f>
        <v>215000</v>
      </c>
      <c r="J83" s="232">
        <f>'688'!M77</f>
        <v>216000</v>
      </c>
      <c r="K83" s="232">
        <f>'688'!N77</f>
        <v>0</v>
      </c>
      <c r="L83" s="232">
        <f>'688'!O77</f>
        <v>0</v>
      </c>
      <c r="M83" s="232">
        <f>'688'!P77</f>
        <v>0</v>
      </c>
      <c r="N83" s="232">
        <f>'688'!Q77</f>
        <v>0</v>
      </c>
      <c r="O83" s="233">
        <f t="shared" si="1"/>
        <v>2582000</v>
      </c>
      <c r="P83" s="235"/>
      <c r="Q83" s="236"/>
    </row>
    <row r="84" spans="1:17" s="234" customFormat="1">
      <c r="A84" s="220">
        <v>689</v>
      </c>
      <c r="B84" s="220" t="s">
        <v>619</v>
      </c>
      <c r="C84" s="232">
        <f>'689'!F77</f>
        <v>1803000</v>
      </c>
      <c r="D84" s="232">
        <f>'689'!G77</f>
        <v>360000</v>
      </c>
      <c r="E84" s="232">
        <f>'689'!H77</f>
        <v>360000</v>
      </c>
      <c r="F84" s="232">
        <f>'689'!I77</f>
        <v>360000</v>
      </c>
      <c r="G84" s="232">
        <f>'689'!J77</f>
        <v>360000</v>
      </c>
      <c r="H84" s="232">
        <f>'689'!K77</f>
        <v>360000</v>
      </c>
      <c r="I84" s="232">
        <f>'689'!L77</f>
        <v>360000</v>
      </c>
      <c r="J84" s="232">
        <f>'689'!M77</f>
        <v>364000</v>
      </c>
      <c r="K84" s="232">
        <f>'689'!N77</f>
        <v>0</v>
      </c>
      <c r="L84" s="232">
        <f>'689'!O77</f>
        <v>0</v>
      </c>
      <c r="M84" s="232">
        <f>'689'!P77</f>
        <v>0</v>
      </c>
      <c r="N84" s="232">
        <f>'689'!Q77</f>
        <v>0</v>
      </c>
      <c r="O84" s="233">
        <f t="shared" si="1"/>
        <v>4327000</v>
      </c>
      <c r="P84" s="235"/>
      <c r="Q84" s="236"/>
    </row>
    <row r="85" spans="1:17" s="234" customFormat="1">
      <c r="A85" s="220">
        <v>690</v>
      </c>
      <c r="B85" s="220" t="s">
        <v>620</v>
      </c>
      <c r="C85" s="232">
        <f>'690'!F77</f>
        <v>915000</v>
      </c>
      <c r="D85" s="232">
        <f>'690'!G77</f>
        <v>183000</v>
      </c>
      <c r="E85" s="232">
        <f>'690'!H77</f>
        <v>183000</v>
      </c>
      <c r="F85" s="232">
        <f>'690'!I77</f>
        <v>183000</v>
      </c>
      <c r="G85" s="232">
        <f>'690'!J77</f>
        <v>183000</v>
      </c>
      <c r="H85" s="232">
        <f>'690'!K77</f>
        <v>183000</v>
      </c>
      <c r="I85" s="232">
        <f>'690'!L77</f>
        <v>183000</v>
      </c>
      <c r="J85" s="232">
        <f>'690'!M77</f>
        <v>182000</v>
      </c>
      <c r="K85" s="232">
        <f>'690'!N77</f>
        <v>0</v>
      </c>
      <c r="L85" s="232">
        <f>'690'!O77</f>
        <v>0</v>
      </c>
      <c r="M85" s="232">
        <f>'690'!P77</f>
        <v>0</v>
      </c>
      <c r="N85" s="232">
        <f>'690'!Q77</f>
        <v>0</v>
      </c>
      <c r="O85" s="233">
        <f t="shared" si="1"/>
        <v>2195000</v>
      </c>
      <c r="P85" s="235"/>
      <c r="Q85" s="236"/>
    </row>
    <row r="86" spans="1:17" s="234" customFormat="1">
      <c r="A86" s="220">
        <v>691</v>
      </c>
      <c r="B86" s="220" t="s">
        <v>621</v>
      </c>
      <c r="C86" s="232">
        <f>'691'!F77</f>
        <v>1193000</v>
      </c>
      <c r="D86" s="232">
        <f>'691'!G77</f>
        <v>239000</v>
      </c>
      <c r="E86" s="232">
        <f>'691'!H77</f>
        <v>239000</v>
      </c>
      <c r="F86" s="232">
        <f>'691'!I77</f>
        <v>239000</v>
      </c>
      <c r="G86" s="232">
        <f>'691'!J77</f>
        <v>239000</v>
      </c>
      <c r="H86" s="232">
        <f>'691'!K77</f>
        <v>239000</v>
      </c>
      <c r="I86" s="232">
        <f>'691'!L77</f>
        <v>239000</v>
      </c>
      <c r="J86" s="232">
        <f>'691'!M77</f>
        <v>235000</v>
      </c>
      <c r="K86" s="232">
        <f>'691'!N77</f>
        <v>0</v>
      </c>
      <c r="L86" s="232">
        <f>'691'!O77</f>
        <v>0</v>
      </c>
      <c r="M86" s="232">
        <f>'691'!P77</f>
        <v>0</v>
      </c>
      <c r="N86" s="232">
        <f>'691'!Q77</f>
        <v>0</v>
      </c>
      <c r="O86" s="233">
        <f t="shared" si="1"/>
        <v>2862000</v>
      </c>
      <c r="P86" s="235"/>
      <c r="Q86" s="236"/>
    </row>
    <row r="87" spans="1:17" s="234" customFormat="1">
      <c r="A87" s="220">
        <v>692</v>
      </c>
      <c r="B87" s="220" t="s">
        <v>622</v>
      </c>
      <c r="C87" s="232">
        <f>'692'!F77</f>
        <v>1106000</v>
      </c>
      <c r="D87" s="232">
        <f>'692'!G77</f>
        <v>221000</v>
      </c>
      <c r="E87" s="232">
        <f>'692'!H77</f>
        <v>221000</v>
      </c>
      <c r="F87" s="232">
        <f>'692'!I77</f>
        <v>221000</v>
      </c>
      <c r="G87" s="232">
        <f>'692'!J77</f>
        <v>221000</v>
      </c>
      <c r="H87" s="232">
        <f>'692'!K77</f>
        <v>221000</v>
      </c>
      <c r="I87" s="232">
        <f>'692'!L77</f>
        <v>221000</v>
      </c>
      <c r="J87" s="232">
        <f>'692'!M77</f>
        <v>224000</v>
      </c>
      <c r="K87" s="232">
        <f>'692'!N77</f>
        <v>0</v>
      </c>
      <c r="L87" s="232">
        <f>'692'!O77</f>
        <v>0</v>
      </c>
      <c r="M87" s="232">
        <f>'692'!P77</f>
        <v>0</v>
      </c>
      <c r="N87" s="232">
        <f>'692'!Q77</f>
        <v>0</v>
      </c>
      <c r="O87" s="233">
        <f t="shared" si="1"/>
        <v>2656000</v>
      </c>
      <c r="P87" s="235"/>
      <c r="Q87" s="236"/>
    </row>
    <row r="88" spans="1:17" s="234" customFormat="1">
      <c r="A88" s="220">
        <v>693</v>
      </c>
      <c r="B88" s="220" t="s">
        <v>623</v>
      </c>
      <c r="C88" s="232">
        <f>'693'!F77</f>
        <v>1093000</v>
      </c>
      <c r="D88" s="232">
        <f>'693'!G77</f>
        <v>219000</v>
      </c>
      <c r="E88" s="232">
        <f>'693'!H77</f>
        <v>219000</v>
      </c>
      <c r="F88" s="232">
        <f>'693'!I77</f>
        <v>219000</v>
      </c>
      <c r="G88" s="232">
        <f>'693'!J77</f>
        <v>219000</v>
      </c>
      <c r="H88" s="232">
        <f>'693'!K77</f>
        <v>219000</v>
      </c>
      <c r="I88" s="232">
        <f>'693'!L77</f>
        <v>219000</v>
      </c>
      <c r="J88" s="232">
        <f>'693'!M77</f>
        <v>215000</v>
      </c>
      <c r="K88" s="232">
        <f>'693'!N77</f>
        <v>0</v>
      </c>
      <c r="L88" s="232">
        <f>'693'!O77</f>
        <v>0</v>
      </c>
      <c r="M88" s="232">
        <f>'693'!P77</f>
        <v>0</v>
      </c>
      <c r="N88" s="232">
        <f>'693'!Q77</f>
        <v>0</v>
      </c>
      <c r="O88" s="233">
        <f t="shared" si="1"/>
        <v>2622000</v>
      </c>
      <c r="P88" s="235"/>
      <c r="Q88" s="236"/>
    </row>
    <row r="89" spans="1:17" s="234" customFormat="1">
      <c r="A89" s="220">
        <v>694</v>
      </c>
      <c r="B89" s="220" t="s">
        <v>624</v>
      </c>
      <c r="C89" s="232">
        <f>'694'!F77</f>
        <v>1755000</v>
      </c>
      <c r="D89" s="232">
        <f>'694'!G77</f>
        <v>351000</v>
      </c>
      <c r="E89" s="232">
        <f>'694'!H77</f>
        <v>351000</v>
      </c>
      <c r="F89" s="232">
        <f>'694'!I77</f>
        <v>351000</v>
      </c>
      <c r="G89" s="232">
        <f>'694'!J77</f>
        <v>351000</v>
      </c>
      <c r="H89" s="232">
        <f>'694'!K77</f>
        <v>351000</v>
      </c>
      <c r="I89" s="232">
        <f>'694'!L77</f>
        <v>351000</v>
      </c>
      <c r="J89" s="232">
        <f>'694'!M77</f>
        <v>351000</v>
      </c>
      <c r="K89" s="232">
        <f>'694'!N77</f>
        <v>0</v>
      </c>
      <c r="L89" s="232">
        <f>'694'!O77</f>
        <v>0</v>
      </c>
      <c r="M89" s="232">
        <f>'694'!P77</f>
        <v>0</v>
      </c>
      <c r="N89" s="232">
        <f>'694'!Q77</f>
        <v>0</v>
      </c>
      <c r="O89" s="233">
        <f t="shared" si="1"/>
        <v>4212000</v>
      </c>
      <c r="P89" s="235"/>
      <c r="Q89" s="236"/>
    </row>
    <row r="90" spans="1:17" s="234" customFormat="1">
      <c r="A90" s="220">
        <v>695</v>
      </c>
      <c r="B90" s="220" t="s">
        <v>625</v>
      </c>
      <c r="C90" s="232">
        <f>'695'!F77</f>
        <v>1386000</v>
      </c>
      <c r="D90" s="232">
        <f>'695'!G77</f>
        <v>278000</v>
      </c>
      <c r="E90" s="232">
        <f>'695'!H77</f>
        <v>278000</v>
      </c>
      <c r="F90" s="232">
        <f>'695'!I77</f>
        <v>278000</v>
      </c>
      <c r="G90" s="232">
        <f>'695'!J77</f>
        <v>278000</v>
      </c>
      <c r="H90" s="232">
        <f>'695'!K77</f>
        <v>278000</v>
      </c>
      <c r="I90" s="232">
        <f>'695'!L77</f>
        <v>278000</v>
      </c>
      <c r="J90" s="232">
        <f>'695'!M77</f>
        <v>270000</v>
      </c>
      <c r="K90" s="232">
        <f>'695'!N77</f>
        <v>0</v>
      </c>
      <c r="L90" s="232">
        <f>'695'!O77</f>
        <v>0</v>
      </c>
      <c r="M90" s="232">
        <f>'695'!P77</f>
        <v>0</v>
      </c>
      <c r="N90" s="232">
        <f>'695'!Q77</f>
        <v>0</v>
      </c>
      <c r="O90" s="233">
        <f t="shared" si="1"/>
        <v>3324000</v>
      </c>
      <c r="P90" s="235"/>
      <c r="Q90" s="236"/>
    </row>
    <row r="91" spans="1:17" s="234" customFormat="1">
      <c r="A91" s="220">
        <v>696</v>
      </c>
      <c r="B91" s="220" t="s">
        <v>626</v>
      </c>
      <c r="C91" s="232">
        <f>'696'!F77</f>
        <v>1374000</v>
      </c>
      <c r="D91" s="232">
        <f>'696'!G77</f>
        <v>274000</v>
      </c>
      <c r="E91" s="232">
        <f>'696'!H77</f>
        <v>274000</v>
      </c>
      <c r="F91" s="232">
        <f>'696'!I77</f>
        <v>274000</v>
      </c>
      <c r="G91" s="232">
        <f>'696'!J77</f>
        <v>274000</v>
      </c>
      <c r="H91" s="232">
        <f>'696'!K77</f>
        <v>274000</v>
      </c>
      <c r="I91" s="232">
        <f>'696'!L77</f>
        <v>274000</v>
      </c>
      <c r="J91" s="232">
        <f>'696'!M77</f>
        <v>279000</v>
      </c>
      <c r="K91" s="232">
        <f>'696'!N77</f>
        <v>0</v>
      </c>
      <c r="L91" s="232">
        <f>'696'!O77</f>
        <v>0</v>
      </c>
      <c r="M91" s="232">
        <f>'696'!P77</f>
        <v>0</v>
      </c>
      <c r="N91" s="232">
        <f>'696'!Q77</f>
        <v>0</v>
      </c>
      <c r="O91" s="233">
        <f t="shared" si="1"/>
        <v>3297000</v>
      </c>
      <c r="P91" s="235"/>
      <c r="Q91" s="236"/>
    </row>
    <row r="92" spans="1:17" s="234" customFormat="1">
      <c r="A92" s="220">
        <v>697</v>
      </c>
      <c r="B92" s="220" t="s">
        <v>627</v>
      </c>
      <c r="C92" s="232">
        <f>'697'!F77</f>
        <v>308000</v>
      </c>
      <c r="D92" s="232">
        <f>'697'!G77</f>
        <v>61000</v>
      </c>
      <c r="E92" s="232">
        <f>'697'!H77</f>
        <v>61000</v>
      </c>
      <c r="F92" s="232">
        <f>'697'!I77</f>
        <v>61000</v>
      </c>
      <c r="G92" s="232">
        <f>'697'!J77</f>
        <v>61000</v>
      </c>
      <c r="H92" s="232">
        <f>'697'!K77</f>
        <v>61000</v>
      </c>
      <c r="I92" s="232">
        <f>'697'!L77</f>
        <v>61000</v>
      </c>
      <c r="J92" s="232">
        <f>'697'!M77</f>
        <v>65000</v>
      </c>
      <c r="K92" s="232">
        <f>'697'!N77</f>
        <v>0</v>
      </c>
      <c r="L92" s="232">
        <f>'697'!O77</f>
        <v>0</v>
      </c>
      <c r="M92" s="232">
        <f>'697'!P77</f>
        <v>0</v>
      </c>
      <c r="N92" s="232">
        <f>'697'!Q77</f>
        <v>0</v>
      </c>
      <c r="O92" s="233">
        <f t="shared" si="1"/>
        <v>739000</v>
      </c>
      <c r="P92" s="235"/>
      <c r="Q92" s="236"/>
    </row>
    <row r="93" spans="1:17" s="234" customFormat="1">
      <c r="A93" s="220">
        <v>698</v>
      </c>
      <c r="B93" s="220" t="s">
        <v>628</v>
      </c>
      <c r="C93" s="232">
        <f>'698'!F77</f>
        <v>1761000</v>
      </c>
      <c r="D93" s="232">
        <f>'698'!G77</f>
        <v>352000</v>
      </c>
      <c r="E93" s="232">
        <f>'698'!H77</f>
        <v>352000</v>
      </c>
      <c r="F93" s="232">
        <f>'698'!I77</f>
        <v>352000</v>
      </c>
      <c r="G93" s="232">
        <f>'698'!J77</f>
        <v>352000</v>
      </c>
      <c r="H93" s="232">
        <f>'698'!K77</f>
        <v>352000</v>
      </c>
      <c r="I93" s="232">
        <f>'698'!L77</f>
        <v>352000</v>
      </c>
      <c r="J93" s="232">
        <f>'698'!M77</f>
        <v>352000</v>
      </c>
      <c r="K93" s="232">
        <f>'698'!N77</f>
        <v>0</v>
      </c>
      <c r="L93" s="232">
        <f>'698'!O77</f>
        <v>0</v>
      </c>
      <c r="M93" s="232">
        <f>'698'!P77</f>
        <v>0</v>
      </c>
      <c r="N93" s="232">
        <f>'698'!Q77</f>
        <v>0</v>
      </c>
      <c r="O93" s="233">
        <f t="shared" si="1"/>
        <v>4225000</v>
      </c>
      <c r="P93" s="235"/>
      <c r="Q93" s="236"/>
    </row>
    <row r="94" spans="1:17" s="234" customFormat="1">
      <c r="A94" s="220">
        <v>699</v>
      </c>
      <c r="B94" s="220" t="s">
        <v>629</v>
      </c>
      <c r="C94" s="232">
        <f>'699'!F77</f>
        <v>1210000</v>
      </c>
      <c r="D94" s="232">
        <f>'699'!G77</f>
        <v>242000</v>
      </c>
      <c r="E94" s="232">
        <f>'699'!H77</f>
        <v>242000</v>
      </c>
      <c r="F94" s="232">
        <f>'699'!I77</f>
        <v>242000</v>
      </c>
      <c r="G94" s="232">
        <f>'699'!J77</f>
        <v>242000</v>
      </c>
      <c r="H94" s="232">
        <f>'699'!K77</f>
        <v>242000</v>
      </c>
      <c r="I94" s="232">
        <f>'699'!L77</f>
        <v>242000</v>
      </c>
      <c r="J94" s="232">
        <f>'699'!M77</f>
        <v>243000</v>
      </c>
      <c r="K94" s="232">
        <f>'699'!N77</f>
        <v>0</v>
      </c>
      <c r="L94" s="232">
        <f>'699'!O77</f>
        <v>0</v>
      </c>
      <c r="M94" s="232">
        <f>'699'!P77</f>
        <v>0</v>
      </c>
      <c r="N94" s="232">
        <f>'699'!Q77</f>
        <v>0</v>
      </c>
      <c r="O94" s="233">
        <f t="shared" si="1"/>
        <v>2905000</v>
      </c>
      <c r="P94" s="235"/>
      <c r="Q94" s="236"/>
    </row>
    <row r="95" spans="1:17" s="234" customFormat="1">
      <c r="A95" s="220">
        <v>700</v>
      </c>
      <c r="B95" s="220" t="s">
        <v>630</v>
      </c>
      <c r="C95" s="232">
        <f>'700'!F77</f>
        <v>1527000</v>
      </c>
      <c r="D95" s="232">
        <f>'700'!G77</f>
        <v>302000</v>
      </c>
      <c r="E95" s="232">
        <f>'700'!H77</f>
        <v>302000</v>
      </c>
      <c r="F95" s="232">
        <f>'700'!I77</f>
        <v>302000</v>
      </c>
      <c r="G95" s="232">
        <f>'700'!J77</f>
        <v>302000</v>
      </c>
      <c r="H95" s="232">
        <f>'700'!K77</f>
        <v>302000</v>
      </c>
      <c r="I95" s="232">
        <f>'700'!L77</f>
        <v>302000</v>
      </c>
      <c r="J95" s="232">
        <f>'700'!M77</f>
        <v>296000</v>
      </c>
      <c r="K95" s="232">
        <f>'700'!N77</f>
        <v>0</v>
      </c>
      <c r="L95" s="232">
        <f>'700'!O77</f>
        <v>0</v>
      </c>
      <c r="M95" s="232">
        <f>'700'!P77</f>
        <v>0</v>
      </c>
      <c r="N95" s="232">
        <f>'700'!Q77</f>
        <v>0</v>
      </c>
      <c r="O95" s="233">
        <f t="shared" si="1"/>
        <v>3635000</v>
      </c>
      <c r="P95" s="235"/>
      <c r="Q95" s="236"/>
    </row>
    <row r="96" spans="1:17" s="234" customFormat="1">
      <c r="A96" s="220">
        <v>701</v>
      </c>
      <c r="B96" s="220" t="s">
        <v>631</v>
      </c>
      <c r="C96" s="232">
        <f>'701'!F77</f>
        <v>1040000</v>
      </c>
      <c r="D96" s="232">
        <f>'701'!G77</f>
        <v>208000</v>
      </c>
      <c r="E96" s="232">
        <f>'701'!H77</f>
        <v>208000</v>
      </c>
      <c r="F96" s="232">
        <f>'701'!I77</f>
        <v>208000</v>
      </c>
      <c r="G96" s="232">
        <f>'701'!J77</f>
        <v>208000</v>
      </c>
      <c r="H96" s="232">
        <f>'701'!K77</f>
        <v>208000</v>
      </c>
      <c r="I96" s="232">
        <f>'701'!L77</f>
        <v>208000</v>
      </c>
      <c r="J96" s="232">
        <f>'701'!M77</f>
        <v>206000</v>
      </c>
      <c r="K96" s="232">
        <f>'701'!N77</f>
        <v>0</v>
      </c>
      <c r="L96" s="232">
        <f>'701'!O77</f>
        <v>0</v>
      </c>
      <c r="M96" s="232">
        <f>'701'!P77</f>
        <v>0</v>
      </c>
      <c r="N96" s="232">
        <f>'701'!Q77</f>
        <v>0</v>
      </c>
      <c r="O96" s="233">
        <f t="shared" si="1"/>
        <v>2494000</v>
      </c>
      <c r="P96" s="235"/>
      <c r="Q96" s="236"/>
    </row>
    <row r="97" spans="1:17" s="234" customFormat="1">
      <c r="A97" s="220">
        <v>702</v>
      </c>
      <c r="B97" s="220" t="s">
        <v>632</v>
      </c>
      <c r="C97" s="232">
        <f>'702'!F77</f>
        <v>729000</v>
      </c>
      <c r="D97" s="232">
        <f>'702'!G77</f>
        <v>146000</v>
      </c>
      <c r="E97" s="232">
        <f>'702'!H77</f>
        <v>146000</v>
      </c>
      <c r="F97" s="232">
        <f>'702'!I77</f>
        <v>146000</v>
      </c>
      <c r="G97" s="232">
        <f>'702'!J77</f>
        <v>146000</v>
      </c>
      <c r="H97" s="232">
        <f>'702'!K77</f>
        <v>146000</v>
      </c>
      <c r="I97" s="232">
        <f>'702'!L77</f>
        <v>146000</v>
      </c>
      <c r="J97" s="232">
        <f>'702'!M77</f>
        <v>146000</v>
      </c>
      <c r="K97" s="232">
        <f>'702'!N77</f>
        <v>0</v>
      </c>
      <c r="L97" s="232">
        <f>'702'!O77</f>
        <v>0</v>
      </c>
      <c r="M97" s="232">
        <f>'702'!P77</f>
        <v>0</v>
      </c>
      <c r="N97" s="232">
        <f>'702'!Q77</f>
        <v>0</v>
      </c>
      <c r="O97" s="233">
        <f t="shared" si="1"/>
        <v>1751000</v>
      </c>
      <c r="P97" s="235"/>
      <c r="Q97" s="236"/>
    </row>
    <row r="98" spans="1:17" s="234" customFormat="1">
      <c r="A98" s="220">
        <v>703</v>
      </c>
      <c r="B98" s="220" t="s">
        <v>633</v>
      </c>
      <c r="C98" s="232">
        <f>'703'!F77</f>
        <v>364000</v>
      </c>
      <c r="D98" s="232">
        <f>'703'!G77</f>
        <v>73000</v>
      </c>
      <c r="E98" s="232">
        <f>'703'!H77</f>
        <v>73000</v>
      </c>
      <c r="F98" s="232">
        <f>'703'!I77</f>
        <v>73000</v>
      </c>
      <c r="G98" s="232">
        <f>'703'!J77</f>
        <v>73000</v>
      </c>
      <c r="H98" s="232">
        <f>'703'!K77</f>
        <v>73000</v>
      </c>
      <c r="I98" s="232">
        <f>'703'!L77</f>
        <v>73000</v>
      </c>
      <c r="J98" s="232">
        <f>'703'!M77</f>
        <v>72000</v>
      </c>
      <c r="K98" s="232">
        <f>'703'!N77</f>
        <v>0</v>
      </c>
      <c r="L98" s="232">
        <f>'703'!O77</f>
        <v>0</v>
      </c>
      <c r="M98" s="232">
        <f>'703'!P77</f>
        <v>0</v>
      </c>
      <c r="N98" s="232">
        <f>'703'!Q77</f>
        <v>0</v>
      </c>
      <c r="O98" s="233">
        <f t="shared" si="1"/>
        <v>874000</v>
      </c>
      <c r="P98" s="235"/>
      <c r="Q98" s="236"/>
    </row>
    <row r="99" spans="1:17" s="234" customFormat="1">
      <c r="A99" s="220">
        <v>705</v>
      </c>
      <c r="B99" s="220" t="s">
        <v>634</v>
      </c>
      <c r="C99" s="232">
        <f>'705'!F77</f>
        <v>844000</v>
      </c>
      <c r="D99" s="232">
        <f>'705'!G77</f>
        <v>156000</v>
      </c>
      <c r="E99" s="232">
        <f>'705'!H77</f>
        <v>156000</v>
      </c>
      <c r="F99" s="232">
        <f>'705'!I77</f>
        <v>156000</v>
      </c>
      <c r="G99" s="232">
        <f>'705'!J77</f>
        <v>156000</v>
      </c>
      <c r="H99" s="232">
        <f>'705'!K77</f>
        <v>156000</v>
      </c>
      <c r="I99" s="232">
        <f>'705'!L77</f>
        <v>156000</v>
      </c>
      <c r="J99" s="232">
        <f>'705'!M77</f>
        <v>153000</v>
      </c>
      <c r="K99" s="232">
        <f>'705'!N77</f>
        <v>0</v>
      </c>
      <c r="L99" s="232">
        <f>'705'!O77</f>
        <v>0</v>
      </c>
      <c r="M99" s="232">
        <f>'705'!P77</f>
        <v>0</v>
      </c>
      <c r="N99" s="232">
        <f>'705'!Q77</f>
        <v>0</v>
      </c>
      <c r="O99" s="233">
        <f t="shared" si="1"/>
        <v>1933000</v>
      </c>
      <c r="P99" s="235"/>
      <c r="Q99" s="236"/>
    </row>
    <row r="100" spans="1:17" s="234" customFormat="1">
      <c r="A100" s="220">
        <v>706</v>
      </c>
      <c r="B100" s="220" t="s">
        <v>635</v>
      </c>
      <c r="C100" s="232">
        <f>'706'!F77</f>
        <v>277000</v>
      </c>
      <c r="D100" s="232">
        <f>'706'!G77</f>
        <v>55000</v>
      </c>
      <c r="E100" s="232">
        <f>'706'!H77</f>
        <v>55000</v>
      </c>
      <c r="F100" s="232">
        <f>'706'!I77</f>
        <v>55000</v>
      </c>
      <c r="G100" s="232">
        <f>'706'!J77</f>
        <v>55000</v>
      </c>
      <c r="H100" s="232">
        <f>'706'!K77</f>
        <v>55000</v>
      </c>
      <c r="I100" s="232">
        <f>'706'!L77</f>
        <v>55000</v>
      </c>
      <c r="J100" s="232">
        <f>'706'!M77</f>
        <v>57000</v>
      </c>
      <c r="K100" s="232">
        <f>'706'!N77</f>
        <v>0</v>
      </c>
      <c r="L100" s="232">
        <f>'706'!O77</f>
        <v>0</v>
      </c>
      <c r="M100" s="232">
        <f>'706'!P77</f>
        <v>0</v>
      </c>
      <c r="N100" s="232">
        <f>'706'!Q77</f>
        <v>0</v>
      </c>
      <c r="O100" s="233">
        <f t="shared" si="1"/>
        <v>664000</v>
      </c>
      <c r="P100" s="235"/>
      <c r="Q100" s="236"/>
    </row>
    <row r="101" spans="1:17" s="234" customFormat="1">
      <c r="A101" s="220">
        <v>707</v>
      </c>
      <c r="B101" s="220" t="s">
        <v>636</v>
      </c>
      <c r="C101" s="232">
        <f>'707'!F77</f>
        <v>1673000</v>
      </c>
      <c r="D101" s="232">
        <f>'707'!G77</f>
        <v>335000</v>
      </c>
      <c r="E101" s="232">
        <f>'707'!H77</f>
        <v>335000</v>
      </c>
      <c r="F101" s="232">
        <f>'707'!I77</f>
        <v>335000</v>
      </c>
      <c r="G101" s="232">
        <f>'707'!J77</f>
        <v>335000</v>
      </c>
      <c r="H101" s="232">
        <f>'707'!K77</f>
        <v>335000</v>
      </c>
      <c r="I101" s="232">
        <f>'707'!L77</f>
        <v>335000</v>
      </c>
      <c r="J101" s="232">
        <f>'707'!M77</f>
        <v>331000</v>
      </c>
      <c r="K101" s="232">
        <f>'707'!N77</f>
        <v>0</v>
      </c>
      <c r="L101" s="232">
        <f>'707'!O77</f>
        <v>0</v>
      </c>
      <c r="M101" s="232">
        <f>'707'!P77</f>
        <v>0</v>
      </c>
      <c r="N101" s="232">
        <f>'707'!Q77</f>
        <v>0</v>
      </c>
      <c r="O101" s="233">
        <f t="shared" si="1"/>
        <v>4014000</v>
      </c>
      <c r="P101" s="235"/>
      <c r="Q101" s="236"/>
    </row>
    <row r="102" spans="1:17" s="234" customFormat="1">
      <c r="A102" s="220">
        <v>708</v>
      </c>
      <c r="B102" s="220" t="s">
        <v>637</v>
      </c>
      <c r="C102" s="232">
        <f>'708'!F77</f>
        <v>84000</v>
      </c>
      <c r="D102" s="232">
        <f>'708'!G77</f>
        <v>17000</v>
      </c>
      <c r="E102" s="232">
        <f>'708'!H77</f>
        <v>17000</v>
      </c>
      <c r="F102" s="232">
        <f>'708'!I77</f>
        <v>17000</v>
      </c>
      <c r="G102" s="232">
        <f>'708'!J77</f>
        <v>17000</v>
      </c>
      <c r="H102" s="232">
        <f>'708'!K77</f>
        <v>17000</v>
      </c>
      <c r="I102" s="232">
        <f>'708'!L77</f>
        <v>17000</v>
      </c>
      <c r="J102" s="232">
        <f>'708'!M77</f>
        <v>15000</v>
      </c>
      <c r="K102" s="232">
        <f>'708'!N77</f>
        <v>0</v>
      </c>
      <c r="L102" s="232">
        <f>'708'!O77</f>
        <v>0</v>
      </c>
      <c r="M102" s="232">
        <f>'708'!P77</f>
        <v>0</v>
      </c>
      <c r="N102" s="232">
        <f>'708'!Q77</f>
        <v>0</v>
      </c>
      <c r="O102" s="233">
        <f t="shared" si="1"/>
        <v>201000</v>
      </c>
      <c r="P102" s="235"/>
      <c r="Q102" s="236"/>
    </row>
    <row r="103" spans="1:17" customFormat="1">
      <c r="A103" s="319" t="s">
        <v>218</v>
      </c>
      <c r="B103" s="319"/>
      <c r="C103" s="178">
        <f>SUM(C2:C102)</f>
        <v>213902000</v>
      </c>
      <c r="D103" s="178">
        <f t="shared" ref="D103:O103" si="2">SUM(D2:D102)</f>
        <v>42668000</v>
      </c>
      <c r="E103" s="178">
        <f t="shared" si="2"/>
        <v>42668000</v>
      </c>
      <c r="F103" s="178">
        <f t="shared" si="2"/>
        <v>42668000</v>
      </c>
      <c r="G103" s="178">
        <f t="shared" si="2"/>
        <v>42668000</v>
      </c>
      <c r="H103" s="178">
        <f t="shared" si="2"/>
        <v>42668000</v>
      </c>
      <c r="I103" s="178">
        <f t="shared" si="2"/>
        <v>42668000</v>
      </c>
      <c r="J103" s="178">
        <f t="shared" si="2"/>
        <v>42628000</v>
      </c>
      <c r="K103" s="178">
        <f t="shared" si="2"/>
        <v>0</v>
      </c>
      <c r="L103" s="178">
        <f t="shared" si="2"/>
        <v>0</v>
      </c>
      <c r="M103" s="178">
        <f t="shared" si="2"/>
        <v>0</v>
      </c>
      <c r="N103" s="178">
        <f t="shared" si="2"/>
        <v>0</v>
      </c>
      <c r="O103" s="178">
        <f t="shared" si="2"/>
        <v>512538000</v>
      </c>
      <c r="P103" s="177"/>
      <c r="Q103" s="185"/>
    </row>
    <row r="104" spans="1:17" customFormat="1">
      <c r="A104" s="179"/>
      <c r="B104" s="179"/>
      <c r="C104" s="174"/>
      <c r="D104" s="176"/>
      <c r="E104" s="176"/>
      <c r="F104" s="176"/>
      <c r="G104" s="176"/>
      <c r="H104" s="176"/>
      <c r="I104" s="176"/>
      <c r="J104" s="176"/>
      <c r="K104" s="176"/>
      <c r="L104" s="176"/>
      <c r="M104" s="176"/>
      <c r="N104" s="176"/>
      <c r="O104" s="180"/>
      <c r="P104" s="177"/>
      <c r="Q104" s="185"/>
    </row>
  </sheetData>
  <mergeCells count="1">
    <mergeCell ref="A103:B103"/>
  </mergeCells>
  <phoneticPr fontId="4" type="noConversion"/>
  <printOptions horizontalCentered="1"/>
  <pageMargins left="0.51181102362204722" right="0.51181102362204722" top="0.74803149606299213" bottom="0.74803149606299213" header="0.31496062992125984" footer="0.31496062992125984"/>
  <pageSetup paperSize="8" scale="77" fitToHeight="5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695</v>
      </c>
      <c r="D1" s="230" t="str">
        <f>VLOOKUP(C1,學校編號!A:B,2,FALSE)</f>
        <v>695明利國小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28579000</v>
      </c>
      <c r="E2" s="37"/>
      <c r="F2" s="37">
        <f>F48+F71+F77+F78+F84</f>
        <v>12059000</v>
      </c>
      <c r="G2" s="37">
        <f t="shared" ref="G2:Q2" si="0">G48+G71+G77+G78+G84</f>
        <v>2055000</v>
      </c>
      <c r="H2" s="37">
        <f t="shared" si="0"/>
        <v>2119000</v>
      </c>
      <c r="I2" s="37">
        <f t="shared" si="0"/>
        <v>2055000</v>
      </c>
      <c r="J2" s="37">
        <f t="shared" si="0"/>
        <v>2057000</v>
      </c>
      <c r="K2" s="37">
        <f t="shared" si="0"/>
        <v>2055000</v>
      </c>
      <c r="L2" s="37">
        <f t="shared" si="0"/>
        <v>2079000</v>
      </c>
      <c r="M2" s="37">
        <f t="shared" si="0"/>
        <v>2044000</v>
      </c>
      <c r="N2" s="37">
        <f t="shared" si="0"/>
        <v>1703000</v>
      </c>
      <c r="O2" s="37">
        <f t="shared" si="0"/>
        <v>115000</v>
      </c>
      <c r="P2" s="37">
        <f t="shared" si="0"/>
        <v>115000</v>
      </c>
      <c r="Q2" s="37">
        <f t="shared" si="0"/>
        <v>123000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3000</v>
      </c>
      <c r="E9" s="37" t="s">
        <v>513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0</v>
      </c>
      <c r="E13" s="37" t="s">
        <v>513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164000</v>
      </c>
      <c r="E16" s="37" t="s">
        <v>513</v>
      </c>
      <c r="F16" s="37">
        <f>ROUND($D16/12,0)</f>
        <v>13667</v>
      </c>
      <c r="G16" s="37">
        <f t="shared" si="1"/>
        <v>13667</v>
      </c>
      <c r="H16" s="37">
        <f t="shared" si="1"/>
        <v>13667</v>
      </c>
      <c r="I16" s="37">
        <f t="shared" si="1"/>
        <v>13667</v>
      </c>
      <c r="J16" s="37">
        <f t="shared" si="1"/>
        <v>13667</v>
      </c>
      <c r="K16" s="37">
        <f t="shared" si="1"/>
        <v>13667</v>
      </c>
      <c r="L16" s="37">
        <f t="shared" si="1"/>
        <v>13667</v>
      </c>
      <c r="M16" s="37">
        <f t="shared" si="1"/>
        <v>13667</v>
      </c>
      <c r="N16" s="37">
        <f t="shared" si="1"/>
        <v>13667</v>
      </c>
      <c r="O16" s="37">
        <f t="shared" si="1"/>
        <v>13667</v>
      </c>
      <c r="P16" s="37">
        <f t="shared" si="1"/>
        <v>13667</v>
      </c>
      <c r="Q16" s="37">
        <f>D16-SUM(F16:P16)</f>
        <v>13663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627000</v>
      </c>
      <c r="E25" s="106"/>
      <c r="F25" s="106">
        <f>ROUND(SUM(F3:F24),-3)</f>
        <v>72000</v>
      </c>
      <c r="G25" s="106">
        <f t="shared" ref="G25:P25" si="5">ROUND(SUM(G3:G24),-3)</f>
        <v>48000</v>
      </c>
      <c r="H25" s="106">
        <f t="shared" si="5"/>
        <v>48000</v>
      </c>
      <c r="I25" s="106">
        <f t="shared" si="5"/>
        <v>48000</v>
      </c>
      <c r="J25" s="106">
        <f t="shared" si="5"/>
        <v>48000</v>
      </c>
      <c r="K25" s="106">
        <f t="shared" si="5"/>
        <v>48000</v>
      </c>
      <c r="L25" s="106">
        <f t="shared" si="5"/>
        <v>72000</v>
      </c>
      <c r="M25" s="106">
        <f t="shared" si="5"/>
        <v>48000</v>
      </c>
      <c r="N25" s="106">
        <f t="shared" si="5"/>
        <v>48000</v>
      </c>
      <c r="O25" s="106">
        <f t="shared" si="5"/>
        <v>48000</v>
      </c>
      <c r="P25" s="106">
        <f t="shared" si="5"/>
        <v>48000</v>
      </c>
      <c r="Q25" s="106">
        <f t="shared" ref="Q25:Q33" si="6">D25-SUM(F25:P25)</f>
        <v>51000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9000</v>
      </c>
      <c r="E30" s="37" t="s">
        <v>513</v>
      </c>
      <c r="F30" s="37">
        <f t="shared" si="8"/>
        <v>750</v>
      </c>
      <c r="G30" s="37">
        <f t="shared" si="8"/>
        <v>750</v>
      </c>
      <c r="H30" s="37">
        <f t="shared" si="8"/>
        <v>750</v>
      </c>
      <c r="I30" s="37">
        <f t="shared" si="8"/>
        <v>750</v>
      </c>
      <c r="J30" s="37">
        <f t="shared" si="8"/>
        <v>750</v>
      </c>
      <c r="K30" s="37">
        <f t="shared" si="8"/>
        <v>750</v>
      </c>
      <c r="L30" s="37">
        <f t="shared" si="8"/>
        <v>750</v>
      </c>
      <c r="M30" s="37">
        <f t="shared" si="8"/>
        <v>750</v>
      </c>
      <c r="N30" s="37">
        <f t="shared" si="8"/>
        <v>750</v>
      </c>
      <c r="O30" s="37">
        <f t="shared" si="8"/>
        <v>750</v>
      </c>
      <c r="P30" s="37">
        <f t="shared" si="8"/>
        <v>750</v>
      </c>
      <c r="Q30" s="37">
        <f t="shared" si="6"/>
        <v>750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3000</v>
      </c>
      <c r="E31" s="37" t="s">
        <v>513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278000</v>
      </c>
      <c r="E37" s="106"/>
      <c r="F37" s="106">
        <f t="shared" ref="F37:P37" si="9">ROUND(SUM(F26:F36),-3)</f>
        <v>23000</v>
      </c>
      <c r="G37" s="106">
        <f t="shared" si="9"/>
        <v>23000</v>
      </c>
      <c r="H37" s="106">
        <f t="shared" si="9"/>
        <v>23000</v>
      </c>
      <c r="I37" s="106">
        <f t="shared" si="9"/>
        <v>23000</v>
      </c>
      <c r="J37" s="106">
        <f t="shared" si="9"/>
        <v>23000</v>
      </c>
      <c r="K37" s="106">
        <f t="shared" si="9"/>
        <v>23000</v>
      </c>
      <c r="L37" s="106">
        <f t="shared" si="9"/>
        <v>23000</v>
      </c>
      <c r="M37" s="106">
        <f t="shared" si="9"/>
        <v>23000</v>
      </c>
      <c r="N37" s="106">
        <f t="shared" si="9"/>
        <v>23000</v>
      </c>
      <c r="O37" s="106">
        <f t="shared" si="9"/>
        <v>23000</v>
      </c>
      <c r="P37" s="106">
        <f t="shared" si="9"/>
        <v>23000</v>
      </c>
      <c r="Q37" s="106">
        <f>D37-SUM(F37:P37)</f>
        <v>25000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911000</v>
      </c>
      <c r="E48" s="37"/>
      <c r="F48" s="112">
        <f>F25+F37+F45+F47</f>
        <v>97000</v>
      </c>
      <c r="G48" s="112">
        <f t="shared" ref="G48:R48" si="14">G25+G37+G45+G47</f>
        <v>71000</v>
      </c>
      <c r="H48" s="112">
        <f t="shared" si="14"/>
        <v>71000</v>
      </c>
      <c r="I48" s="112">
        <f t="shared" si="14"/>
        <v>71000</v>
      </c>
      <c r="J48" s="112">
        <f t="shared" si="14"/>
        <v>73000</v>
      </c>
      <c r="K48" s="112">
        <f t="shared" si="14"/>
        <v>71000</v>
      </c>
      <c r="L48" s="112">
        <f t="shared" si="14"/>
        <v>95000</v>
      </c>
      <c r="M48" s="112">
        <f t="shared" si="14"/>
        <v>71000</v>
      </c>
      <c r="N48" s="112">
        <f t="shared" si="14"/>
        <v>73000</v>
      </c>
      <c r="O48" s="112">
        <f t="shared" si="14"/>
        <v>71000</v>
      </c>
      <c r="P48" s="112">
        <f t="shared" si="14"/>
        <v>71000</v>
      </c>
      <c r="Q48" s="112">
        <f t="shared" si="14"/>
        <v>76000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15169000</v>
      </c>
      <c r="E49" s="111" t="s">
        <v>678</v>
      </c>
      <c r="F49" s="37">
        <f>ROUND($D49/12*5,-3)</f>
        <v>6320000</v>
      </c>
      <c r="G49" s="37">
        <f>ROUND($D49/12,-3)</f>
        <v>1264000</v>
      </c>
      <c r="H49" s="37">
        <f t="shared" ref="H49:L53" si="15">ROUND($D49/12,-3)</f>
        <v>1264000</v>
      </c>
      <c r="I49" s="37">
        <f t="shared" si="15"/>
        <v>1264000</v>
      </c>
      <c r="J49" s="37">
        <f t="shared" si="15"/>
        <v>1264000</v>
      </c>
      <c r="K49" s="37">
        <f t="shared" si="15"/>
        <v>1264000</v>
      </c>
      <c r="L49" s="37">
        <f t="shared" si="15"/>
        <v>1264000</v>
      </c>
      <c r="M49" s="37">
        <f>D49-SUM(F49:L49)</f>
        <v>1265000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1612000</v>
      </c>
      <c r="E51" s="111" t="s">
        <v>678</v>
      </c>
      <c r="F51" s="37">
        <f t="shared" si="16"/>
        <v>672000</v>
      </c>
      <c r="G51" s="37">
        <f t="shared" si="17"/>
        <v>134000</v>
      </c>
      <c r="H51" s="37">
        <f t="shared" si="15"/>
        <v>134000</v>
      </c>
      <c r="I51" s="37">
        <f t="shared" si="15"/>
        <v>134000</v>
      </c>
      <c r="J51" s="37">
        <f t="shared" si="15"/>
        <v>134000</v>
      </c>
      <c r="K51" s="37">
        <f t="shared" si="15"/>
        <v>134000</v>
      </c>
      <c r="L51" s="37">
        <f t="shared" si="15"/>
        <v>134000</v>
      </c>
      <c r="M51" s="37">
        <f t="shared" si="18"/>
        <v>136000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475000</v>
      </c>
      <c r="E62" s="37" t="s">
        <v>194</v>
      </c>
      <c r="F62" s="37">
        <f t="shared" si="19"/>
        <v>39583</v>
      </c>
      <c r="G62" s="37">
        <f t="shared" si="19"/>
        <v>39583</v>
      </c>
      <c r="H62" s="37">
        <f t="shared" si="19"/>
        <v>39583</v>
      </c>
      <c r="I62" s="37">
        <f t="shared" si="19"/>
        <v>39583</v>
      </c>
      <c r="J62" s="37">
        <f t="shared" si="19"/>
        <v>39583</v>
      </c>
      <c r="K62" s="37">
        <f t="shared" si="19"/>
        <v>39583</v>
      </c>
      <c r="L62" s="37">
        <f t="shared" si="19"/>
        <v>39583</v>
      </c>
      <c r="M62" s="37">
        <f t="shared" si="19"/>
        <v>39583</v>
      </c>
      <c r="N62" s="37">
        <f t="shared" si="19"/>
        <v>39583</v>
      </c>
      <c r="O62" s="37">
        <f t="shared" si="19"/>
        <v>39583</v>
      </c>
      <c r="P62" s="37">
        <f t="shared" si="19"/>
        <v>39583</v>
      </c>
      <c r="Q62" s="37">
        <f t="shared" si="20"/>
        <v>39587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1937000</v>
      </c>
      <c r="E63" s="37" t="s">
        <v>679</v>
      </c>
      <c r="F63" s="37">
        <f>ROUND($D63/5,-3)</f>
        <v>387000</v>
      </c>
      <c r="G63" s="37"/>
      <c r="H63" s="37"/>
      <c r="I63" s="37"/>
      <c r="J63" s="37"/>
      <c r="K63" s="37"/>
      <c r="L63" s="37"/>
      <c r="M63" s="37"/>
      <c r="N63" s="37">
        <f>D63-F63</f>
        <v>1550000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1708000</v>
      </c>
      <c r="E64" s="37" t="s">
        <v>194</v>
      </c>
      <c r="F64" s="37">
        <f>D64</f>
        <v>1708000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1497000</v>
      </c>
      <c r="E65" s="111" t="s">
        <v>678</v>
      </c>
      <c r="F65" s="37">
        <f>ROUND($D65/12*5,-3)</f>
        <v>624000</v>
      </c>
      <c r="G65" s="37">
        <f>ROUND($D65/12,-3)</f>
        <v>125000</v>
      </c>
      <c r="H65" s="37">
        <f t="shared" ref="H65:L67" si="21">ROUND($D65/12,-3)</f>
        <v>125000</v>
      </c>
      <c r="I65" s="37">
        <f t="shared" si="21"/>
        <v>125000</v>
      </c>
      <c r="J65" s="37">
        <f t="shared" si="21"/>
        <v>125000</v>
      </c>
      <c r="K65" s="37">
        <f t="shared" si="21"/>
        <v>125000</v>
      </c>
      <c r="L65" s="37">
        <f t="shared" si="21"/>
        <v>125000</v>
      </c>
      <c r="M65" s="37">
        <f>D65-SUM(F65:L65)</f>
        <v>123000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383000</v>
      </c>
      <c r="E66" s="111" t="s">
        <v>678</v>
      </c>
      <c r="F66" s="37">
        <f>ROUND($D66/12*5,-3)</f>
        <v>160000</v>
      </c>
      <c r="G66" s="37">
        <f t="shared" ref="G66:G67" si="22">ROUND($D66/12,-3)</f>
        <v>32000</v>
      </c>
      <c r="H66" s="37">
        <f t="shared" si="21"/>
        <v>32000</v>
      </c>
      <c r="I66" s="37">
        <f t="shared" si="21"/>
        <v>32000</v>
      </c>
      <c r="J66" s="37">
        <f t="shared" si="21"/>
        <v>32000</v>
      </c>
      <c r="K66" s="37">
        <f t="shared" si="21"/>
        <v>32000</v>
      </c>
      <c r="L66" s="37">
        <f t="shared" si="21"/>
        <v>32000</v>
      </c>
      <c r="M66" s="37">
        <f t="shared" ref="M66:M67" si="23">D66-SUM(F66:L66)</f>
        <v>31000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959000</v>
      </c>
      <c r="E67" s="111" t="s">
        <v>678</v>
      </c>
      <c r="F67" s="37">
        <f>ROUND($D67/12*5,-3)</f>
        <v>400000</v>
      </c>
      <c r="G67" s="37">
        <f t="shared" si="22"/>
        <v>80000</v>
      </c>
      <c r="H67" s="37">
        <f t="shared" si="21"/>
        <v>80000</v>
      </c>
      <c r="I67" s="37">
        <f t="shared" si="21"/>
        <v>80000</v>
      </c>
      <c r="J67" s="37">
        <f t="shared" si="21"/>
        <v>80000</v>
      </c>
      <c r="K67" s="37">
        <f t="shared" si="21"/>
        <v>80000</v>
      </c>
      <c r="L67" s="37">
        <f t="shared" si="21"/>
        <v>80000</v>
      </c>
      <c r="M67" s="37">
        <f t="shared" si="23"/>
        <v>79000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27000</v>
      </c>
      <c r="E68" s="37" t="s">
        <v>195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194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24271000</v>
      </c>
      <c r="E71" s="239"/>
      <c r="F71" s="239">
        <f t="shared" ref="F71:P71" si="24">ROUND(SUM(F49:F70),-3)</f>
        <v>10576000</v>
      </c>
      <c r="G71" s="239">
        <f t="shared" si="24"/>
        <v>1706000</v>
      </c>
      <c r="H71" s="239">
        <f t="shared" si="24"/>
        <v>1733000</v>
      </c>
      <c r="I71" s="239">
        <f t="shared" si="24"/>
        <v>1706000</v>
      </c>
      <c r="J71" s="239">
        <f t="shared" si="24"/>
        <v>1706000</v>
      </c>
      <c r="K71" s="239">
        <f t="shared" si="24"/>
        <v>1706000</v>
      </c>
      <c r="L71" s="239">
        <f t="shared" si="24"/>
        <v>1706000</v>
      </c>
      <c r="M71" s="239">
        <f t="shared" si="24"/>
        <v>1703000</v>
      </c>
      <c r="N71" s="239">
        <f t="shared" si="24"/>
        <v>1594000</v>
      </c>
      <c r="O71" s="239">
        <f t="shared" si="24"/>
        <v>44000</v>
      </c>
      <c r="P71" s="239">
        <f t="shared" si="24"/>
        <v>44000</v>
      </c>
      <c r="Q71" s="239">
        <f>D71-SUM(F71:P71)</f>
        <v>47000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3042000</v>
      </c>
      <c r="E73" s="111" t="s">
        <v>678</v>
      </c>
      <c r="F73" s="37">
        <f>ROUND($D73/12*5,-3)</f>
        <v>1268000</v>
      </c>
      <c r="G73" s="37">
        <f>ROUND($D73/12,-3)</f>
        <v>254000</v>
      </c>
      <c r="H73" s="37">
        <f t="shared" ref="H73:L76" si="25">ROUND($D73/12,-3)</f>
        <v>254000</v>
      </c>
      <c r="I73" s="37">
        <f t="shared" si="25"/>
        <v>254000</v>
      </c>
      <c r="J73" s="37">
        <f t="shared" si="25"/>
        <v>254000</v>
      </c>
      <c r="K73" s="37">
        <f t="shared" si="25"/>
        <v>254000</v>
      </c>
      <c r="L73" s="37">
        <f t="shared" si="25"/>
        <v>254000</v>
      </c>
      <c r="M73" s="37">
        <f>D73-SUM(F73:L73)</f>
        <v>250000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282000</v>
      </c>
      <c r="E76" s="111" t="s">
        <v>678</v>
      </c>
      <c r="F76" s="37">
        <f>ROUND($D76/12*5,-3)</f>
        <v>118000</v>
      </c>
      <c r="G76" s="37">
        <f>ROUND($D76/12,-3)</f>
        <v>24000</v>
      </c>
      <c r="H76" s="37">
        <f t="shared" si="25"/>
        <v>24000</v>
      </c>
      <c r="I76" s="37">
        <f t="shared" si="25"/>
        <v>24000</v>
      </c>
      <c r="J76" s="37">
        <f t="shared" si="25"/>
        <v>24000</v>
      </c>
      <c r="K76" s="37">
        <f t="shared" si="25"/>
        <v>24000</v>
      </c>
      <c r="L76" s="37">
        <f t="shared" si="25"/>
        <v>24000</v>
      </c>
      <c r="M76" s="37">
        <f t="shared" si="26"/>
        <v>20000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3324000</v>
      </c>
      <c r="E77" s="239"/>
      <c r="F77" s="239">
        <f>ROUND(SUM(F72:F76),-3)</f>
        <v>1386000</v>
      </c>
      <c r="G77" s="239">
        <f t="shared" ref="G77:N77" si="27">ROUND(SUM(G72:G76),-3)</f>
        <v>278000</v>
      </c>
      <c r="H77" s="239">
        <f t="shared" si="27"/>
        <v>278000</v>
      </c>
      <c r="I77" s="239">
        <f t="shared" si="27"/>
        <v>278000</v>
      </c>
      <c r="J77" s="239">
        <f t="shared" si="27"/>
        <v>278000</v>
      </c>
      <c r="K77" s="239">
        <f t="shared" si="27"/>
        <v>278000</v>
      </c>
      <c r="L77" s="239">
        <f t="shared" si="27"/>
        <v>278000</v>
      </c>
      <c r="M77" s="239">
        <f t="shared" si="27"/>
        <v>270000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73000</v>
      </c>
      <c r="E78" s="37" t="s">
        <v>655</v>
      </c>
      <c r="F78" s="216"/>
      <c r="G78" s="216"/>
      <c r="H78" s="216">
        <f>ROUND($D78/2,-3)</f>
        <v>37000</v>
      </c>
      <c r="I78" s="216"/>
      <c r="J78" s="216"/>
      <c r="K78" s="216"/>
      <c r="L78" s="216"/>
      <c r="M78" s="216"/>
      <c r="N78" s="216">
        <f>D78-H78</f>
        <v>36000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27668000</v>
      </c>
      <c r="E79" s="218"/>
      <c r="F79" s="218">
        <f>F77+F71+F78</f>
        <v>11962000</v>
      </c>
      <c r="G79" s="218">
        <f t="shared" ref="G79:Q79" si="29">G77+G71+G78</f>
        <v>1984000</v>
      </c>
      <c r="H79" s="218">
        <f t="shared" si="29"/>
        <v>2048000</v>
      </c>
      <c r="I79" s="218">
        <f t="shared" si="29"/>
        <v>1984000</v>
      </c>
      <c r="J79" s="218">
        <f t="shared" si="29"/>
        <v>1984000</v>
      </c>
      <c r="K79" s="218">
        <f t="shared" si="29"/>
        <v>1984000</v>
      </c>
      <c r="L79" s="218">
        <f t="shared" si="29"/>
        <v>1984000</v>
      </c>
      <c r="M79" s="218">
        <f t="shared" si="29"/>
        <v>1973000</v>
      </c>
      <c r="N79" s="218">
        <f t="shared" si="29"/>
        <v>1630000</v>
      </c>
      <c r="O79" s="218">
        <f t="shared" si="29"/>
        <v>44000</v>
      </c>
      <c r="P79" s="218">
        <f t="shared" si="29"/>
        <v>44000</v>
      </c>
      <c r="Q79" s="218">
        <f t="shared" si="29"/>
        <v>47000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28579000</v>
      </c>
      <c r="E88" s="37"/>
      <c r="F88" s="37">
        <f>F89+F90+F91+F92+F93</f>
        <v>12059000</v>
      </c>
      <c r="G88" s="37">
        <f t="shared" ref="G88:Q88" si="32">G89+G90+G91+G92+G93</f>
        <v>2055000</v>
      </c>
      <c r="H88" s="37">
        <f t="shared" si="32"/>
        <v>2119000</v>
      </c>
      <c r="I88" s="37">
        <f t="shared" si="32"/>
        <v>2055000</v>
      </c>
      <c r="J88" s="37">
        <f t="shared" si="32"/>
        <v>2057000</v>
      </c>
      <c r="K88" s="37">
        <f t="shared" si="32"/>
        <v>2055000</v>
      </c>
      <c r="L88" s="37">
        <f t="shared" si="32"/>
        <v>2079000</v>
      </c>
      <c r="M88" s="37">
        <f t="shared" si="32"/>
        <v>2044000</v>
      </c>
      <c r="N88" s="37">
        <f t="shared" si="32"/>
        <v>1703000</v>
      </c>
      <c r="O88" s="37">
        <f t="shared" si="32"/>
        <v>115000</v>
      </c>
      <c r="P88" s="37">
        <f t="shared" si="32"/>
        <v>115000</v>
      </c>
      <c r="Q88" s="37">
        <f t="shared" si="32"/>
        <v>123000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42000</v>
      </c>
      <c r="E90" s="106" t="s">
        <v>702</v>
      </c>
      <c r="F90" s="106"/>
      <c r="G90" s="106"/>
      <c r="H90" s="106">
        <f>ROUND($D90/2,-3)</f>
        <v>21000</v>
      </c>
      <c r="I90" s="106"/>
      <c r="J90" s="106"/>
      <c r="K90" s="106"/>
      <c r="L90" s="106"/>
      <c r="M90" s="106">
        <f>D90-H90</f>
        <v>21000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28536000</v>
      </c>
      <c r="E93" s="106"/>
      <c r="F93" s="106">
        <f>F94+F95+F96+F97</f>
        <v>12059000</v>
      </c>
      <c r="G93" s="106">
        <f t="shared" ref="G93:Q93" si="34">G94+G95+G96+G97</f>
        <v>2055000</v>
      </c>
      <c r="H93" s="106">
        <f t="shared" si="34"/>
        <v>2098000</v>
      </c>
      <c r="I93" s="106">
        <f t="shared" si="34"/>
        <v>2055000</v>
      </c>
      <c r="J93" s="106">
        <f t="shared" si="34"/>
        <v>2057000</v>
      </c>
      <c r="K93" s="106">
        <f t="shared" si="34"/>
        <v>2055000</v>
      </c>
      <c r="L93" s="106">
        <f t="shared" si="34"/>
        <v>2079000</v>
      </c>
      <c r="M93" s="106">
        <f t="shared" si="34"/>
        <v>2023000</v>
      </c>
      <c r="N93" s="106">
        <f t="shared" si="34"/>
        <v>1703000</v>
      </c>
      <c r="O93" s="106">
        <f t="shared" si="34"/>
        <v>115000</v>
      </c>
      <c r="P93" s="106">
        <f t="shared" si="34"/>
        <v>115000</v>
      </c>
      <c r="Q93" s="106">
        <f t="shared" si="34"/>
        <v>122000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1766000</v>
      </c>
      <c r="E94" s="111" t="s">
        <v>522</v>
      </c>
      <c r="F94" s="37">
        <f>ROUND($D94/12*5,-3)</f>
        <v>736000</v>
      </c>
      <c r="G94" s="37">
        <f>ROUND($D94/12,-3)</f>
        <v>147000</v>
      </c>
      <c r="H94" s="37">
        <f t="shared" ref="H94:L94" si="35">ROUND($D94/12,-3)</f>
        <v>147000</v>
      </c>
      <c r="I94" s="37">
        <f t="shared" si="35"/>
        <v>147000</v>
      </c>
      <c r="J94" s="37">
        <f t="shared" si="35"/>
        <v>147000</v>
      </c>
      <c r="K94" s="37">
        <f t="shared" si="35"/>
        <v>147000</v>
      </c>
      <c r="L94" s="37">
        <f t="shared" si="35"/>
        <v>147000</v>
      </c>
      <c r="M94" s="37">
        <f>D94-SUM(F94:L94)</f>
        <v>148000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378000</v>
      </c>
      <c r="E96" s="186" t="s">
        <v>701</v>
      </c>
      <c r="F96" s="37"/>
      <c r="G96" s="37"/>
      <c r="H96" s="37">
        <f>ROUND($D96/2,-3)</f>
        <v>189000</v>
      </c>
      <c r="I96" s="37"/>
      <c r="J96" s="37"/>
      <c r="K96" s="37"/>
      <c r="L96" s="37"/>
      <c r="M96" s="37">
        <f>D96-H96</f>
        <v>189000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26302000</v>
      </c>
      <c r="E97" s="37"/>
      <c r="F97" s="37">
        <f>F2+F87-F89-F90-F91-F92-F94-F95-F96</f>
        <v>11315000</v>
      </c>
      <c r="G97" s="37">
        <f t="shared" ref="G97:Q97" si="37">G2+G87-G89-G90-G91-G92-G94-G95-G96</f>
        <v>1900000</v>
      </c>
      <c r="H97" s="37">
        <f t="shared" si="37"/>
        <v>1754000</v>
      </c>
      <c r="I97" s="37">
        <f t="shared" si="37"/>
        <v>1900000</v>
      </c>
      <c r="J97" s="37">
        <f t="shared" si="37"/>
        <v>1902000</v>
      </c>
      <c r="K97" s="37">
        <f t="shared" si="37"/>
        <v>1900000</v>
      </c>
      <c r="L97" s="37">
        <f t="shared" si="37"/>
        <v>1924000</v>
      </c>
      <c r="M97" s="37">
        <f t="shared" si="37"/>
        <v>1678000</v>
      </c>
      <c r="N97" s="37">
        <f t="shared" si="37"/>
        <v>1695000</v>
      </c>
      <c r="O97" s="37">
        <f>O2+O87-O89-O90-O91-O92-O94-O95-O96</f>
        <v>107000</v>
      </c>
      <c r="P97" s="37">
        <f t="shared" si="37"/>
        <v>107000</v>
      </c>
      <c r="Q97" s="37">
        <f t="shared" si="37"/>
        <v>120000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378000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26302000</v>
      </c>
    </row>
    <row r="110" spans="2:18" ht="16.5" customHeight="1"/>
    <row r="111" spans="2:18" ht="19.5" customHeight="1">
      <c r="B111" s="4" t="s">
        <v>700</v>
      </c>
      <c r="F111" s="30">
        <f>F93-F77-F78</f>
        <v>10673000</v>
      </c>
      <c r="G111" s="30">
        <f t="shared" ref="G111:Q111" si="38">G93-G77-G78</f>
        <v>1777000</v>
      </c>
      <c r="H111" s="30">
        <f t="shared" si="38"/>
        <v>1783000</v>
      </c>
      <c r="I111" s="30">
        <f t="shared" si="38"/>
        <v>1777000</v>
      </c>
      <c r="J111" s="30">
        <f t="shared" si="38"/>
        <v>1779000</v>
      </c>
      <c r="K111" s="30">
        <f t="shared" si="38"/>
        <v>1777000</v>
      </c>
      <c r="L111" s="30">
        <f t="shared" si="38"/>
        <v>1801000</v>
      </c>
      <c r="M111" s="30">
        <f t="shared" si="38"/>
        <v>1753000</v>
      </c>
      <c r="N111" s="30">
        <f t="shared" si="38"/>
        <v>1667000</v>
      </c>
      <c r="O111" s="30">
        <f t="shared" si="38"/>
        <v>115000</v>
      </c>
      <c r="P111" s="30">
        <f t="shared" si="38"/>
        <v>115000</v>
      </c>
      <c r="Q111" s="30">
        <f t="shared" si="38"/>
        <v>122000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2" priority="1" operator="lessThan">
      <formula>0</formula>
    </cfRule>
  </conditionalFormatting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696</v>
      </c>
      <c r="D1" s="230" t="str">
        <f>VLOOKUP(C1,學校編號!A:B,2,FALSE)</f>
        <v>696卓溪國小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29507000</v>
      </c>
      <c r="E2" s="37"/>
      <c r="F2" s="37">
        <f>F48+F71+F77+F78+F84</f>
        <v>12580000</v>
      </c>
      <c r="G2" s="37">
        <f t="shared" ref="G2:Q2" si="0">G48+G71+G77+G78+G84</f>
        <v>2128000</v>
      </c>
      <c r="H2" s="37">
        <f t="shared" si="0"/>
        <v>2160000</v>
      </c>
      <c r="I2" s="37">
        <f t="shared" si="0"/>
        <v>2128000</v>
      </c>
      <c r="J2" s="37">
        <f t="shared" si="0"/>
        <v>2130000</v>
      </c>
      <c r="K2" s="37">
        <f t="shared" si="0"/>
        <v>2128000</v>
      </c>
      <c r="L2" s="37">
        <f t="shared" si="0"/>
        <v>2159000</v>
      </c>
      <c r="M2" s="37">
        <f t="shared" si="0"/>
        <v>2132000</v>
      </c>
      <c r="N2" s="37">
        <f t="shared" si="0"/>
        <v>1672000</v>
      </c>
      <c r="O2" s="37">
        <f t="shared" si="0"/>
        <v>102000</v>
      </c>
      <c r="P2" s="37">
        <f t="shared" si="0"/>
        <v>102000</v>
      </c>
      <c r="Q2" s="37">
        <f t="shared" si="0"/>
        <v>86000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513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51000</v>
      </c>
      <c r="E4" s="37" t="s">
        <v>513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3000</v>
      </c>
      <c r="E9" s="37" t="s">
        <v>513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0</v>
      </c>
      <c r="E13" s="37" t="s">
        <v>513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164000</v>
      </c>
      <c r="E16" s="37" t="s">
        <v>513</v>
      </c>
      <c r="F16" s="37">
        <f>ROUND($D16/12,0)</f>
        <v>13667</v>
      </c>
      <c r="G16" s="37">
        <f t="shared" si="1"/>
        <v>13667</v>
      </c>
      <c r="H16" s="37">
        <f t="shared" si="1"/>
        <v>13667</v>
      </c>
      <c r="I16" s="37">
        <f t="shared" si="1"/>
        <v>13667</v>
      </c>
      <c r="J16" s="37">
        <f t="shared" si="1"/>
        <v>13667</v>
      </c>
      <c r="K16" s="37">
        <f t="shared" si="1"/>
        <v>13667</v>
      </c>
      <c r="L16" s="37">
        <f t="shared" si="1"/>
        <v>13667</v>
      </c>
      <c r="M16" s="37">
        <f t="shared" si="1"/>
        <v>13667</v>
      </c>
      <c r="N16" s="37">
        <f t="shared" si="1"/>
        <v>13667</v>
      </c>
      <c r="O16" s="37">
        <f t="shared" si="1"/>
        <v>13667</v>
      </c>
      <c r="P16" s="37">
        <f t="shared" si="1"/>
        <v>13667</v>
      </c>
      <c r="Q16" s="37">
        <f>D16-SUM(F16:P16)</f>
        <v>13663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15000</v>
      </c>
      <c r="E24" s="37" t="s">
        <v>193</v>
      </c>
      <c r="F24" s="37">
        <f>ROUND($D24/2,-3)</f>
        <v>8000</v>
      </c>
      <c r="G24" s="37"/>
      <c r="H24" s="37"/>
      <c r="I24" s="37"/>
      <c r="J24" s="37"/>
      <c r="K24" s="37"/>
      <c r="L24" s="37">
        <f>D24-F24</f>
        <v>7000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598000</v>
      </c>
      <c r="E25" s="106"/>
      <c r="F25" s="106">
        <f>ROUND(SUM(F3:F24),-3)</f>
        <v>77000</v>
      </c>
      <c r="G25" s="106">
        <f t="shared" ref="G25:P25" si="5">ROUND(SUM(G3:G24),-3)</f>
        <v>45000</v>
      </c>
      <c r="H25" s="106">
        <f t="shared" si="5"/>
        <v>45000</v>
      </c>
      <c r="I25" s="106">
        <f t="shared" si="5"/>
        <v>45000</v>
      </c>
      <c r="J25" s="106">
        <f t="shared" si="5"/>
        <v>45000</v>
      </c>
      <c r="K25" s="106">
        <f t="shared" si="5"/>
        <v>45000</v>
      </c>
      <c r="L25" s="106">
        <f t="shared" si="5"/>
        <v>76000</v>
      </c>
      <c r="M25" s="106">
        <f t="shared" si="5"/>
        <v>45000</v>
      </c>
      <c r="N25" s="106">
        <f t="shared" si="5"/>
        <v>45000</v>
      </c>
      <c r="O25" s="106">
        <f t="shared" si="5"/>
        <v>45000</v>
      </c>
      <c r="P25" s="106">
        <f t="shared" si="5"/>
        <v>45000</v>
      </c>
      <c r="Q25" s="106">
        <f t="shared" ref="Q25:Q33" si="6">D25-SUM(F25:P25)</f>
        <v>40000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12000</v>
      </c>
      <c r="E30" s="37" t="s">
        <v>513</v>
      </c>
      <c r="F30" s="37">
        <f t="shared" si="8"/>
        <v>1000</v>
      </c>
      <c r="G30" s="37">
        <f t="shared" si="8"/>
        <v>1000</v>
      </c>
      <c r="H30" s="37">
        <f t="shared" si="8"/>
        <v>1000</v>
      </c>
      <c r="I30" s="37">
        <f t="shared" si="8"/>
        <v>1000</v>
      </c>
      <c r="J30" s="37">
        <f t="shared" si="8"/>
        <v>1000</v>
      </c>
      <c r="K30" s="37">
        <f t="shared" si="8"/>
        <v>1000</v>
      </c>
      <c r="L30" s="37">
        <f t="shared" si="8"/>
        <v>1000</v>
      </c>
      <c r="M30" s="37">
        <f t="shared" si="8"/>
        <v>1000</v>
      </c>
      <c r="N30" s="37">
        <f t="shared" si="8"/>
        <v>1000</v>
      </c>
      <c r="O30" s="37">
        <f t="shared" si="8"/>
        <v>1000</v>
      </c>
      <c r="P30" s="37">
        <f t="shared" si="8"/>
        <v>1000</v>
      </c>
      <c r="Q30" s="37">
        <f t="shared" si="6"/>
        <v>1000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5000</v>
      </c>
      <c r="E31" s="37" t="s">
        <v>513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283000</v>
      </c>
      <c r="E37" s="106"/>
      <c r="F37" s="106">
        <f t="shared" ref="F37:P37" si="9">ROUND(SUM(F26:F36),-3)</f>
        <v>24000</v>
      </c>
      <c r="G37" s="106">
        <f t="shared" si="9"/>
        <v>24000</v>
      </c>
      <c r="H37" s="106">
        <f t="shared" si="9"/>
        <v>24000</v>
      </c>
      <c r="I37" s="106">
        <f t="shared" si="9"/>
        <v>24000</v>
      </c>
      <c r="J37" s="106">
        <f t="shared" si="9"/>
        <v>24000</v>
      </c>
      <c r="K37" s="106">
        <f t="shared" si="9"/>
        <v>24000</v>
      </c>
      <c r="L37" s="106">
        <f t="shared" si="9"/>
        <v>24000</v>
      </c>
      <c r="M37" s="106">
        <f t="shared" si="9"/>
        <v>24000</v>
      </c>
      <c r="N37" s="106">
        <f t="shared" si="9"/>
        <v>24000</v>
      </c>
      <c r="O37" s="106">
        <f t="shared" si="9"/>
        <v>24000</v>
      </c>
      <c r="P37" s="106">
        <f t="shared" si="9"/>
        <v>24000</v>
      </c>
      <c r="Q37" s="106">
        <f>D37-SUM(F37:P37)</f>
        <v>19000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887000</v>
      </c>
      <c r="E48" s="37"/>
      <c r="F48" s="112">
        <f>F25+F37+F45+F47</f>
        <v>103000</v>
      </c>
      <c r="G48" s="112">
        <f t="shared" ref="G48:R48" si="14">G25+G37+G45+G47</f>
        <v>69000</v>
      </c>
      <c r="H48" s="112">
        <f t="shared" si="14"/>
        <v>69000</v>
      </c>
      <c r="I48" s="112">
        <f t="shared" si="14"/>
        <v>69000</v>
      </c>
      <c r="J48" s="112">
        <f t="shared" si="14"/>
        <v>71000</v>
      </c>
      <c r="K48" s="112">
        <f t="shared" si="14"/>
        <v>69000</v>
      </c>
      <c r="L48" s="112">
        <f t="shared" si="14"/>
        <v>100000</v>
      </c>
      <c r="M48" s="112">
        <f t="shared" si="14"/>
        <v>69000</v>
      </c>
      <c r="N48" s="112">
        <f t="shared" si="14"/>
        <v>71000</v>
      </c>
      <c r="O48" s="112">
        <f t="shared" si="14"/>
        <v>69000</v>
      </c>
      <c r="P48" s="112">
        <f t="shared" si="14"/>
        <v>69000</v>
      </c>
      <c r="Q48" s="112">
        <f t="shared" si="14"/>
        <v>59000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16068000</v>
      </c>
      <c r="E49" s="111" t="s">
        <v>678</v>
      </c>
      <c r="F49" s="37">
        <f>ROUND($D49/12*5,-3)</f>
        <v>6695000</v>
      </c>
      <c r="G49" s="37">
        <f>ROUND($D49/12,-3)</f>
        <v>1339000</v>
      </c>
      <c r="H49" s="37">
        <f t="shared" ref="H49:L53" si="15">ROUND($D49/12,-3)</f>
        <v>1339000</v>
      </c>
      <c r="I49" s="37">
        <f t="shared" si="15"/>
        <v>1339000</v>
      </c>
      <c r="J49" s="37">
        <f t="shared" si="15"/>
        <v>1339000</v>
      </c>
      <c r="K49" s="37">
        <f t="shared" si="15"/>
        <v>1339000</v>
      </c>
      <c r="L49" s="37">
        <f t="shared" si="15"/>
        <v>1339000</v>
      </c>
      <c r="M49" s="37">
        <f>D49-SUM(F49:L49)</f>
        <v>1339000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1612000</v>
      </c>
      <c r="E51" s="111" t="s">
        <v>678</v>
      </c>
      <c r="F51" s="37">
        <f t="shared" si="16"/>
        <v>672000</v>
      </c>
      <c r="G51" s="37">
        <f t="shared" si="17"/>
        <v>134000</v>
      </c>
      <c r="H51" s="37">
        <f t="shared" si="15"/>
        <v>134000</v>
      </c>
      <c r="I51" s="37">
        <f t="shared" si="15"/>
        <v>134000</v>
      </c>
      <c r="J51" s="37">
        <f t="shared" si="15"/>
        <v>134000</v>
      </c>
      <c r="K51" s="37">
        <f t="shared" si="15"/>
        <v>134000</v>
      </c>
      <c r="L51" s="37">
        <f t="shared" si="15"/>
        <v>134000</v>
      </c>
      <c r="M51" s="37">
        <f t="shared" si="18"/>
        <v>136000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334000</v>
      </c>
      <c r="E62" s="37" t="s">
        <v>194</v>
      </c>
      <c r="F62" s="37">
        <f t="shared" si="19"/>
        <v>27833</v>
      </c>
      <c r="G62" s="37">
        <f t="shared" si="19"/>
        <v>27833</v>
      </c>
      <c r="H62" s="37">
        <f t="shared" si="19"/>
        <v>27833</v>
      </c>
      <c r="I62" s="37">
        <f t="shared" si="19"/>
        <v>27833</v>
      </c>
      <c r="J62" s="37">
        <f t="shared" si="19"/>
        <v>27833</v>
      </c>
      <c r="K62" s="37">
        <f t="shared" si="19"/>
        <v>27833</v>
      </c>
      <c r="L62" s="37">
        <f t="shared" si="19"/>
        <v>27833</v>
      </c>
      <c r="M62" s="37">
        <f t="shared" si="19"/>
        <v>27833</v>
      </c>
      <c r="N62" s="37">
        <f t="shared" si="19"/>
        <v>27833</v>
      </c>
      <c r="O62" s="37">
        <f t="shared" si="19"/>
        <v>27833</v>
      </c>
      <c r="P62" s="37">
        <f t="shared" si="19"/>
        <v>27833</v>
      </c>
      <c r="Q62" s="37">
        <f t="shared" si="20"/>
        <v>27837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1955000</v>
      </c>
      <c r="E63" s="37" t="s">
        <v>679</v>
      </c>
      <c r="F63" s="37">
        <f>ROUND($D63/5,-3)</f>
        <v>391000</v>
      </c>
      <c r="G63" s="37"/>
      <c r="H63" s="37"/>
      <c r="I63" s="37"/>
      <c r="J63" s="37"/>
      <c r="K63" s="37"/>
      <c r="L63" s="37"/>
      <c r="M63" s="37"/>
      <c r="N63" s="37">
        <f>D63-F63</f>
        <v>1564000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1819000</v>
      </c>
      <c r="E64" s="37" t="s">
        <v>194</v>
      </c>
      <c r="F64" s="37">
        <f>D64</f>
        <v>1819000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1590000</v>
      </c>
      <c r="E65" s="111" t="s">
        <v>678</v>
      </c>
      <c r="F65" s="37">
        <f>ROUND($D65/12*5,-3)</f>
        <v>663000</v>
      </c>
      <c r="G65" s="37">
        <f>ROUND($D65/12,-3)</f>
        <v>133000</v>
      </c>
      <c r="H65" s="37">
        <f t="shared" ref="H65:L67" si="21">ROUND($D65/12,-3)</f>
        <v>133000</v>
      </c>
      <c r="I65" s="37">
        <f t="shared" si="21"/>
        <v>133000</v>
      </c>
      <c r="J65" s="37">
        <f t="shared" si="21"/>
        <v>133000</v>
      </c>
      <c r="K65" s="37">
        <f t="shared" si="21"/>
        <v>133000</v>
      </c>
      <c r="L65" s="37">
        <f t="shared" si="21"/>
        <v>133000</v>
      </c>
      <c r="M65" s="37">
        <f>D65-SUM(F65:L65)</f>
        <v>129000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386000</v>
      </c>
      <c r="E66" s="111" t="s">
        <v>678</v>
      </c>
      <c r="F66" s="37">
        <f>ROUND($D66/12*5,-3)</f>
        <v>161000</v>
      </c>
      <c r="G66" s="37">
        <f t="shared" ref="G66:G67" si="22">ROUND($D66/12,-3)</f>
        <v>32000</v>
      </c>
      <c r="H66" s="37">
        <f t="shared" si="21"/>
        <v>32000</v>
      </c>
      <c r="I66" s="37">
        <f t="shared" si="21"/>
        <v>32000</v>
      </c>
      <c r="J66" s="37">
        <f t="shared" si="21"/>
        <v>32000</v>
      </c>
      <c r="K66" s="37">
        <f t="shared" si="21"/>
        <v>32000</v>
      </c>
      <c r="L66" s="37">
        <f t="shared" si="21"/>
        <v>32000</v>
      </c>
      <c r="M66" s="37">
        <f t="shared" ref="M66:M67" si="23">D66-SUM(F66:L66)</f>
        <v>33000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1048000</v>
      </c>
      <c r="E67" s="111" t="s">
        <v>678</v>
      </c>
      <c r="F67" s="37">
        <f>ROUND($D67/12*5,-3)</f>
        <v>437000</v>
      </c>
      <c r="G67" s="37">
        <f t="shared" si="22"/>
        <v>87000</v>
      </c>
      <c r="H67" s="37">
        <f t="shared" si="21"/>
        <v>87000</v>
      </c>
      <c r="I67" s="37">
        <f t="shared" si="21"/>
        <v>87000</v>
      </c>
      <c r="J67" s="37">
        <f t="shared" si="21"/>
        <v>87000</v>
      </c>
      <c r="K67" s="37">
        <f t="shared" si="21"/>
        <v>87000</v>
      </c>
      <c r="L67" s="37">
        <f t="shared" si="21"/>
        <v>87000</v>
      </c>
      <c r="M67" s="37">
        <f t="shared" si="23"/>
        <v>89000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27000</v>
      </c>
      <c r="E68" s="37" t="s">
        <v>195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99000</v>
      </c>
      <c r="E69" s="37" t="s">
        <v>194</v>
      </c>
      <c r="F69" s="37">
        <f>D69</f>
        <v>99000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25314000</v>
      </c>
      <c r="E71" s="239"/>
      <c r="F71" s="239">
        <f t="shared" ref="F71:P71" si="24">ROUND(SUM(F49:F70),-3)</f>
        <v>11103000</v>
      </c>
      <c r="G71" s="239">
        <f t="shared" si="24"/>
        <v>1785000</v>
      </c>
      <c r="H71" s="239">
        <f t="shared" si="24"/>
        <v>1812000</v>
      </c>
      <c r="I71" s="239">
        <f t="shared" si="24"/>
        <v>1785000</v>
      </c>
      <c r="J71" s="239">
        <f t="shared" si="24"/>
        <v>1785000</v>
      </c>
      <c r="K71" s="239">
        <f t="shared" si="24"/>
        <v>1785000</v>
      </c>
      <c r="L71" s="239">
        <f t="shared" si="24"/>
        <v>1785000</v>
      </c>
      <c r="M71" s="239">
        <f t="shared" si="24"/>
        <v>1784000</v>
      </c>
      <c r="N71" s="239">
        <f t="shared" si="24"/>
        <v>1597000</v>
      </c>
      <c r="O71" s="239">
        <f t="shared" si="24"/>
        <v>33000</v>
      </c>
      <c r="P71" s="239">
        <f t="shared" si="24"/>
        <v>33000</v>
      </c>
      <c r="Q71" s="239">
        <f>D71-SUM(F71:P71)</f>
        <v>27000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2033000</v>
      </c>
      <c r="E73" s="111" t="s">
        <v>678</v>
      </c>
      <c r="F73" s="37">
        <f>ROUND($D73/12*5,-3)</f>
        <v>847000</v>
      </c>
      <c r="G73" s="37">
        <f>ROUND($D73/12,-3)</f>
        <v>169000</v>
      </c>
      <c r="H73" s="37">
        <f t="shared" ref="H73:L76" si="25">ROUND($D73/12,-3)</f>
        <v>169000</v>
      </c>
      <c r="I73" s="37">
        <f t="shared" si="25"/>
        <v>169000</v>
      </c>
      <c r="J73" s="37">
        <f t="shared" si="25"/>
        <v>169000</v>
      </c>
      <c r="K73" s="37">
        <f t="shared" si="25"/>
        <v>169000</v>
      </c>
      <c r="L73" s="37">
        <f t="shared" si="25"/>
        <v>169000</v>
      </c>
      <c r="M73" s="37">
        <f>D73-SUM(F73:L73)</f>
        <v>172000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1264000</v>
      </c>
      <c r="E76" s="111" t="s">
        <v>678</v>
      </c>
      <c r="F76" s="37">
        <f>ROUND($D76/12*5,-3)</f>
        <v>527000</v>
      </c>
      <c r="G76" s="37">
        <f>ROUND($D76/12,-3)</f>
        <v>105000</v>
      </c>
      <c r="H76" s="37">
        <f t="shared" si="25"/>
        <v>105000</v>
      </c>
      <c r="I76" s="37">
        <f t="shared" si="25"/>
        <v>105000</v>
      </c>
      <c r="J76" s="37">
        <f t="shared" si="25"/>
        <v>105000</v>
      </c>
      <c r="K76" s="37">
        <f t="shared" si="25"/>
        <v>105000</v>
      </c>
      <c r="L76" s="37">
        <f t="shared" si="25"/>
        <v>105000</v>
      </c>
      <c r="M76" s="37">
        <f t="shared" si="26"/>
        <v>107000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3297000</v>
      </c>
      <c r="E77" s="239"/>
      <c r="F77" s="239">
        <f>ROUND(SUM(F72:F76),-3)</f>
        <v>1374000</v>
      </c>
      <c r="G77" s="239">
        <f t="shared" ref="G77:N77" si="27">ROUND(SUM(G72:G76),-3)</f>
        <v>274000</v>
      </c>
      <c r="H77" s="239">
        <f t="shared" si="27"/>
        <v>274000</v>
      </c>
      <c r="I77" s="239">
        <f t="shared" si="27"/>
        <v>274000</v>
      </c>
      <c r="J77" s="239">
        <f t="shared" si="27"/>
        <v>274000</v>
      </c>
      <c r="K77" s="239">
        <f t="shared" si="27"/>
        <v>274000</v>
      </c>
      <c r="L77" s="239">
        <f t="shared" si="27"/>
        <v>274000</v>
      </c>
      <c r="M77" s="239">
        <f t="shared" si="27"/>
        <v>279000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9000</v>
      </c>
      <c r="E78" s="37" t="s">
        <v>655</v>
      </c>
      <c r="F78" s="216"/>
      <c r="G78" s="216"/>
      <c r="H78" s="216">
        <f>ROUND($D78/2,-3)</f>
        <v>5000</v>
      </c>
      <c r="I78" s="216"/>
      <c r="J78" s="216"/>
      <c r="K78" s="216"/>
      <c r="L78" s="216"/>
      <c r="M78" s="216"/>
      <c r="N78" s="216">
        <f>D78-H78</f>
        <v>4000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28620000</v>
      </c>
      <c r="E79" s="218"/>
      <c r="F79" s="218">
        <f>F77+F71+F78</f>
        <v>12477000</v>
      </c>
      <c r="G79" s="218">
        <f t="shared" ref="G79:Q79" si="29">G77+G71+G78</f>
        <v>2059000</v>
      </c>
      <c r="H79" s="218">
        <f t="shared" si="29"/>
        <v>2091000</v>
      </c>
      <c r="I79" s="218">
        <f t="shared" si="29"/>
        <v>2059000</v>
      </c>
      <c r="J79" s="218">
        <f t="shared" si="29"/>
        <v>2059000</v>
      </c>
      <c r="K79" s="218">
        <f t="shared" si="29"/>
        <v>2059000</v>
      </c>
      <c r="L79" s="218">
        <f t="shared" si="29"/>
        <v>2059000</v>
      </c>
      <c r="M79" s="218">
        <f t="shared" si="29"/>
        <v>2063000</v>
      </c>
      <c r="N79" s="218">
        <f t="shared" si="29"/>
        <v>1601000</v>
      </c>
      <c r="O79" s="218">
        <f t="shared" si="29"/>
        <v>33000</v>
      </c>
      <c r="P79" s="218">
        <f t="shared" si="29"/>
        <v>33000</v>
      </c>
      <c r="Q79" s="218">
        <f t="shared" si="29"/>
        <v>27000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29507000</v>
      </c>
      <c r="E88" s="37"/>
      <c r="F88" s="37">
        <f>F89+F90+F91+F92+F93</f>
        <v>12580000</v>
      </c>
      <c r="G88" s="37">
        <f t="shared" ref="G88:Q88" si="32">G89+G90+G91+G92+G93</f>
        <v>2128000</v>
      </c>
      <c r="H88" s="37">
        <f t="shared" si="32"/>
        <v>2160000</v>
      </c>
      <c r="I88" s="37">
        <f t="shared" si="32"/>
        <v>2128000</v>
      </c>
      <c r="J88" s="37">
        <f t="shared" si="32"/>
        <v>2130000</v>
      </c>
      <c r="K88" s="37">
        <f t="shared" si="32"/>
        <v>2128000</v>
      </c>
      <c r="L88" s="37">
        <f t="shared" si="32"/>
        <v>2159000</v>
      </c>
      <c r="M88" s="37">
        <f t="shared" si="32"/>
        <v>2132000</v>
      </c>
      <c r="N88" s="37">
        <f t="shared" si="32"/>
        <v>1672000</v>
      </c>
      <c r="O88" s="37">
        <f t="shared" si="32"/>
        <v>102000</v>
      </c>
      <c r="P88" s="37">
        <f t="shared" si="32"/>
        <v>102000</v>
      </c>
      <c r="Q88" s="37">
        <f t="shared" si="32"/>
        <v>86000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15000</v>
      </c>
      <c r="E90" s="106" t="s">
        <v>702</v>
      </c>
      <c r="F90" s="106"/>
      <c r="G90" s="106"/>
      <c r="H90" s="106">
        <f>ROUND($D90/2,-3)</f>
        <v>8000</v>
      </c>
      <c r="I90" s="106"/>
      <c r="J90" s="106"/>
      <c r="K90" s="106"/>
      <c r="L90" s="106"/>
      <c r="M90" s="106">
        <f>D90-H90</f>
        <v>7000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29491000</v>
      </c>
      <c r="E93" s="106"/>
      <c r="F93" s="106">
        <f>F94+F95+F96+F97</f>
        <v>12580000</v>
      </c>
      <c r="G93" s="106">
        <f t="shared" ref="G93:Q93" si="34">G94+G95+G96+G97</f>
        <v>2128000</v>
      </c>
      <c r="H93" s="106">
        <f t="shared" si="34"/>
        <v>2152000</v>
      </c>
      <c r="I93" s="106">
        <f t="shared" si="34"/>
        <v>2128000</v>
      </c>
      <c r="J93" s="106">
        <f t="shared" si="34"/>
        <v>2130000</v>
      </c>
      <c r="K93" s="106">
        <f t="shared" si="34"/>
        <v>2128000</v>
      </c>
      <c r="L93" s="106">
        <f t="shared" si="34"/>
        <v>2159000</v>
      </c>
      <c r="M93" s="106">
        <f t="shared" si="34"/>
        <v>2125000</v>
      </c>
      <c r="N93" s="106">
        <f t="shared" si="34"/>
        <v>1672000</v>
      </c>
      <c r="O93" s="106">
        <f t="shared" si="34"/>
        <v>102000</v>
      </c>
      <c r="P93" s="106">
        <f t="shared" si="34"/>
        <v>102000</v>
      </c>
      <c r="Q93" s="106">
        <f t="shared" si="34"/>
        <v>85000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2416000</v>
      </c>
      <c r="E94" s="111" t="s">
        <v>522</v>
      </c>
      <c r="F94" s="37">
        <f>ROUND($D94/12*5,-3)</f>
        <v>1007000</v>
      </c>
      <c r="G94" s="37">
        <f>ROUND($D94/12,-3)</f>
        <v>201000</v>
      </c>
      <c r="H94" s="37">
        <f t="shared" ref="H94:L94" si="35">ROUND($D94/12,-3)</f>
        <v>201000</v>
      </c>
      <c r="I94" s="37">
        <f t="shared" si="35"/>
        <v>201000</v>
      </c>
      <c r="J94" s="37">
        <f t="shared" si="35"/>
        <v>201000</v>
      </c>
      <c r="K94" s="37">
        <f t="shared" si="35"/>
        <v>201000</v>
      </c>
      <c r="L94" s="37">
        <f t="shared" si="35"/>
        <v>201000</v>
      </c>
      <c r="M94" s="37">
        <f>D94-SUM(F94:L94)</f>
        <v>203000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364000</v>
      </c>
      <c r="E96" s="186" t="s">
        <v>701</v>
      </c>
      <c r="F96" s="37"/>
      <c r="G96" s="37"/>
      <c r="H96" s="37">
        <f>ROUND($D96/2,-3)</f>
        <v>182000</v>
      </c>
      <c r="I96" s="37"/>
      <c r="J96" s="37"/>
      <c r="K96" s="37"/>
      <c r="L96" s="37"/>
      <c r="M96" s="37">
        <f>D96-H96</f>
        <v>182000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26621000</v>
      </c>
      <c r="E97" s="37"/>
      <c r="F97" s="37">
        <f>F2+F87-F89-F90-F91-F92-F94-F95-F96</f>
        <v>11565000</v>
      </c>
      <c r="G97" s="37">
        <f t="shared" ref="G97:Q97" si="37">G2+G87-G89-G90-G91-G92-G94-G95-G96</f>
        <v>1919000</v>
      </c>
      <c r="H97" s="37">
        <f t="shared" si="37"/>
        <v>1761000</v>
      </c>
      <c r="I97" s="37">
        <f t="shared" si="37"/>
        <v>1919000</v>
      </c>
      <c r="J97" s="37">
        <f t="shared" si="37"/>
        <v>1921000</v>
      </c>
      <c r="K97" s="37">
        <f t="shared" si="37"/>
        <v>1919000</v>
      </c>
      <c r="L97" s="37">
        <f t="shared" si="37"/>
        <v>1950000</v>
      </c>
      <c r="M97" s="37">
        <f t="shared" si="37"/>
        <v>1732000</v>
      </c>
      <c r="N97" s="37">
        <f t="shared" si="37"/>
        <v>1664000</v>
      </c>
      <c r="O97" s="37">
        <f>O2+O87-O89-O90-O91-O92-O94-O95-O96</f>
        <v>94000</v>
      </c>
      <c r="P97" s="37">
        <f t="shared" si="37"/>
        <v>94000</v>
      </c>
      <c r="Q97" s="37">
        <f t="shared" si="37"/>
        <v>83000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364000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26621000</v>
      </c>
    </row>
    <row r="110" spans="2:18" ht="16.5" customHeight="1"/>
    <row r="111" spans="2:18" ht="19.5" customHeight="1">
      <c r="B111" s="4" t="s">
        <v>700</v>
      </c>
      <c r="F111" s="30">
        <f>F93-F77-F78</f>
        <v>11206000</v>
      </c>
      <c r="G111" s="30">
        <f t="shared" ref="G111:Q111" si="38">G93-G77-G78</f>
        <v>1854000</v>
      </c>
      <c r="H111" s="30">
        <f t="shared" si="38"/>
        <v>1873000</v>
      </c>
      <c r="I111" s="30">
        <f t="shared" si="38"/>
        <v>1854000</v>
      </c>
      <c r="J111" s="30">
        <f t="shared" si="38"/>
        <v>1856000</v>
      </c>
      <c r="K111" s="30">
        <f t="shared" si="38"/>
        <v>1854000</v>
      </c>
      <c r="L111" s="30">
        <f t="shared" si="38"/>
        <v>1885000</v>
      </c>
      <c r="M111" s="30">
        <f t="shared" si="38"/>
        <v>1846000</v>
      </c>
      <c r="N111" s="30">
        <f t="shared" si="38"/>
        <v>1668000</v>
      </c>
      <c r="O111" s="30">
        <f t="shared" si="38"/>
        <v>102000</v>
      </c>
      <c r="P111" s="30">
        <f t="shared" si="38"/>
        <v>102000</v>
      </c>
      <c r="Q111" s="30">
        <f t="shared" si="38"/>
        <v>85000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1" priority="1" operator="lessThan">
      <formula>0</formula>
    </cfRule>
  </conditionalFormatting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70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697</v>
      </c>
      <c r="D1" s="230" t="str">
        <f>VLOOKUP(C1,學校編號!A:B,2,FALSE)</f>
        <v>697崙山國小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26346000</v>
      </c>
      <c r="E2" s="37"/>
      <c r="F2" s="37">
        <f>F48+F71+F77+F78+F84</f>
        <v>11298000</v>
      </c>
      <c r="G2" s="37">
        <f t="shared" ref="G2:Q2" si="0">G48+G71+G77+G78+G84</f>
        <v>1881000</v>
      </c>
      <c r="H2" s="37">
        <f t="shared" si="0"/>
        <v>1923000</v>
      </c>
      <c r="I2" s="37">
        <f t="shared" si="0"/>
        <v>1881000</v>
      </c>
      <c r="J2" s="37">
        <f t="shared" si="0"/>
        <v>1881000</v>
      </c>
      <c r="K2" s="37">
        <f t="shared" si="0"/>
        <v>1881000</v>
      </c>
      <c r="L2" s="37">
        <f t="shared" si="0"/>
        <v>1923000</v>
      </c>
      <c r="M2" s="37">
        <f t="shared" si="0"/>
        <v>1882000</v>
      </c>
      <c r="N2" s="37">
        <f t="shared" si="0"/>
        <v>1485000</v>
      </c>
      <c r="O2" s="37">
        <f t="shared" si="0"/>
        <v>103000</v>
      </c>
      <c r="P2" s="37">
        <f t="shared" si="0"/>
        <v>103000</v>
      </c>
      <c r="Q2" s="37">
        <f t="shared" si="0"/>
        <v>105000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513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51000</v>
      </c>
      <c r="E4" s="37" t="s">
        <v>513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34000</v>
      </c>
      <c r="E24" s="37" t="s">
        <v>193</v>
      </c>
      <c r="F24" s="37">
        <f>ROUND($D24/2,-3)</f>
        <v>17000</v>
      </c>
      <c r="G24" s="37"/>
      <c r="H24" s="37"/>
      <c r="I24" s="37"/>
      <c r="J24" s="37"/>
      <c r="K24" s="37"/>
      <c r="L24" s="37">
        <f>D24-F24</f>
        <v>17000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527000</v>
      </c>
      <c r="E25" s="106"/>
      <c r="F25" s="106">
        <f>ROUND(SUM(F3:F24),-3)</f>
        <v>80000</v>
      </c>
      <c r="G25" s="106">
        <f t="shared" ref="G25:P25" si="5">ROUND(SUM(G3:G24),-3)</f>
        <v>37000</v>
      </c>
      <c r="H25" s="106">
        <f t="shared" si="5"/>
        <v>37000</v>
      </c>
      <c r="I25" s="106">
        <f t="shared" si="5"/>
        <v>37000</v>
      </c>
      <c r="J25" s="106">
        <f t="shared" si="5"/>
        <v>37000</v>
      </c>
      <c r="K25" s="106">
        <f t="shared" si="5"/>
        <v>37000</v>
      </c>
      <c r="L25" s="106">
        <f t="shared" si="5"/>
        <v>79000</v>
      </c>
      <c r="M25" s="106">
        <f t="shared" si="5"/>
        <v>37000</v>
      </c>
      <c r="N25" s="106">
        <f t="shared" si="5"/>
        <v>37000</v>
      </c>
      <c r="O25" s="106">
        <f t="shared" si="5"/>
        <v>37000</v>
      </c>
      <c r="P25" s="106">
        <f t="shared" si="5"/>
        <v>37000</v>
      </c>
      <c r="Q25" s="106">
        <f t="shared" ref="Q25:Q33" si="6">D25-SUM(F25:P25)</f>
        <v>35000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9000</v>
      </c>
      <c r="E30" s="37" t="s">
        <v>513</v>
      </c>
      <c r="F30" s="37">
        <f t="shared" si="8"/>
        <v>750</v>
      </c>
      <c r="G30" s="37">
        <f t="shared" si="8"/>
        <v>750</v>
      </c>
      <c r="H30" s="37">
        <f t="shared" si="8"/>
        <v>750</v>
      </c>
      <c r="I30" s="37">
        <f t="shared" si="8"/>
        <v>750</v>
      </c>
      <c r="J30" s="37">
        <f t="shared" si="8"/>
        <v>750</v>
      </c>
      <c r="K30" s="37">
        <f t="shared" si="8"/>
        <v>750</v>
      </c>
      <c r="L30" s="37">
        <f t="shared" si="8"/>
        <v>750</v>
      </c>
      <c r="M30" s="37">
        <f t="shared" si="8"/>
        <v>750</v>
      </c>
      <c r="N30" s="37">
        <f t="shared" si="8"/>
        <v>750</v>
      </c>
      <c r="O30" s="37">
        <f t="shared" si="8"/>
        <v>750</v>
      </c>
      <c r="P30" s="37">
        <f t="shared" si="8"/>
        <v>750</v>
      </c>
      <c r="Q30" s="37">
        <f t="shared" si="6"/>
        <v>750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3000</v>
      </c>
      <c r="E31" s="37" t="s">
        <v>513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278000</v>
      </c>
      <c r="E37" s="106"/>
      <c r="F37" s="106">
        <f t="shared" ref="F37:P37" si="9">ROUND(SUM(F26:F36),-3)</f>
        <v>23000</v>
      </c>
      <c r="G37" s="106">
        <f t="shared" si="9"/>
        <v>23000</v>
      </c>
      <c r="H37" s="106">
        <f t="shared" si="9"/>
        <v>23000</v>
      </c>
      <c r="I37" s="106">
        <f t="shared" si="9"/>
        <v>23000</v>
      </c>
      <c r="J37" s="106">
        <f t="shared" si="9"/>
        <v>23000</v>
      </c>
      <c r="K37" s="106">
        <f t="shared" si="9"/>
        <v>23000</v>
      </c>
      <c r="L37" s="106">
        <f t="shared" si="9"/>
        <v>23000</v>
      </c>
      <c r="M37" s="106">
        <f t="shared" si="9"/>
        <v>23000</v>
      </c>
      <c r="N37" s="106">
        <f t="shared" si="9"/>
        <v>23000</v>
      </c>
      <c r="O37" s="106">
        <f t="shared" si="9"/>
        <v>23000</v>
      </c>
      <c r="P37" s="106">
        <f t="shared" si="9"/>
        <v>23000</v>
      </c>
      <c r="Q37" s="106">
        <f>D37-SUM(F37:P37)</f>
        <v>25000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0</v>
      </c>
      <c r="E46" s="37" t="s">
        <v>708</v>
      </c>
      <c r="F46" s="37">
        <f>ROUND($D46/3,0)</f>
        <v>0</v>
      </c>
      <c r="G46" s="37"/>
      <c r="H46" s="37"/>
      <c r="I46" s="37"/>
      <c r="J46" s="37">
        <f>ROUND($D46/3,0)</f>
        <v>0</v>
      </c>
      <c r="K46" s="37"/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0</v>
      </c>
      <c r="E47" s="106"/>
      <c r="F47" s="106">
        <f t="shared" ref="F47:P47" si="13">ROUND(SUM(F46),-3)</f>
        <v>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805000</v>
      </c>
      <c r="E48" s="37"/>
      <c r="F48" s="112">
        <f>F25+F37+F45+F47</f>
        <v>103000</v>
      </c>
      <c r="G48" s="112">
        <f t="shared" ref="G48:R48" si="14">G25+G37+G45+G47</f>
        <v>60000</v>
      </c>
      <c r="H48" s="112">
        <f t="shared" si="14"/>
        <v>60000</v>
      </c>
      <c r="I48" s="112">
        <f t="shared" si="14"/>
        <v>60000</v>
      </c>
      <c r="J48" s="112">
        <f t="shared" si="14"/>
        <v>60000</v>
      </c>
      <c r="K48" s="112">
        <f t="shared" si="14"/>
        <v>60000</v>
      </c>
      <c r="L48" s="112">
        <f t="shared" si="14"/>
        <v>102000</v>
      </c>
      <c r="M48" s="112">
        <f t="shared" si="14"/>
        <v>60000</v>
      </c>
      <c r="N48" s="112">
        <f t="shared" si="14"/>
        <v>60000</v>
      </c>
      <c r="O48" s="112">
        <f t="shared" si="14"/>
        <v>60000</v>
      </c>
      <c r="P48" s="112">
        <f t="shared" si="14"/>
        <v>60000</v>
      </c>
      <c r="Q48" s="112">
        <f t="shared" si="14"/>
        <v>60000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15304000</v>
      </c>
      <c r="E49" s="111" t="s">
        <v>678</v>
      </c>
      <c r="F49" s="37">
        <f>ROUND($D49/12*5,-3)</f>
        <v>6377000</v>
      </c>
      <c r="G49" s="37">
        <f>ROUND($D49/12,-3)</f>
        <v>1275000</v>
      </c>
      <c r="H49" s="37">
        <f t="shared" ref="H49:L53" si="15">ROUND($D49/12,-3)</f>
        <v>1275000</v>
      </c>
      <c r="I49" s="37">
        <f t="shared" si="15"/>
        <v>1275000</v>
      </c>
      <c r="J49" s="37">
        <f t="shared" si="15"/>
        <v>1275000</v>
      </c>
      <c r="K49" s="37">
        <f t="shared" si="15"/>
        <v>1275000</v>
      </c>
      <c r="L49" s="37">
        <f t="shared" si="15"/>
        <v>1275000</v>
      </c>
      <c r="M49" s="37">
        <f>D49-SUM(F49:L49)</f>
        <v>1277000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483000</v>
      </c>
      <c r="E50" s="111" t="s">
        <v>678</v>
      </c>
      <c r="F50" s="37">
        <f t="shared" ref="F50:F52" si="16">ROUND($D50/12*5,-3)</f>
        <v>201000</v>
      </c>
      <c r="G50" s="37">
        <f t="shared" ref="G50:G53" si="17">ROUND($D50/12,-3)</f>
        <v>40000</v>
      </c>
      <c r="H50" s="37">
        <f t="shared" si="15"/>
        <v>40000</v>
      </c>
      <c r="I50" s="37">
        <f t="shared" si="15"/>
        <v>40000</v>
      </c>
      <c r="J50" s="37">
        <f t="shared" si="15"/>
        <v>40000</v>
      </c>
      <c r="K50" s="37">
        <f t="shared" si="15"/>
        <v>40000</v>
      </c>
      <c r="L50" s="37">
        <f t="shared" si="15"/>
        <v>40000</v>
      </c>
      <c r="M50" s="37">
        <f t="shared" ref="M50:M53" si="18">D50-SUM(F50:L50)</f>
        <v>42000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1530000</v>
      </c>
      <c r="E51" s="111" t="s">
        <v>678</v>
      </c>
      <c r="F51" s="37">
        <f t="shared" si="16"/>
        <v>638000</v>
      </c>
      <c r="G51" s="37">
        <f t="shared" si="17"/>
        <v>128000</v>
      </c>
      <c r="H51" s="37">
        <f t="shared" si="15"/>
        <v>128000</v>
      </c>
      <c r="I51" s="37">
        <f t="shared" si="15"/>
        <v>128000</v>
      </c>
      <c r="J51" s="37">
        <f t="shared" si="15"/>
        <v>128000</v>
      </c>
      <c r="K51" s="37">
        <f t="shared" si="15"/>
        <v>128000</v>
      </c>
      <c r="L51" s="37">
        <f t="shared" si="15"/>
        <v>128000</v>
      </c>
      <c r="M51" s="37">
        <f t="shared" si="18"/>
        <v>124000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462000</v>
      </c>
      <c r="E62" s="37" t="s">
        <v>194</v>
      </c>
      <c r="F62" s="37">
        <f t="shared" si="19"/>
        <v>38500</v>
      </c>
      <c r="G62" s="37">
        <f t="shared" si="19"/>
        <v>38500</v>
      </c>
      <c r="H62" s="37">
        <f t="shared" si="19"/>
        <v>38500</v>
      </c>
      <c r="I62" s="37">
        <f t="shared" si="19"/>
        <v>38500</v>
      </c>
      <c r="J62" s="37">
        <f t="shared" si="19"/>
        <v>38500</v>
      </c>
      <c r="K62" s="37">
        <f t="shared" si="19"/>
        <v>38500</v>
      </c>
      <c r="L62" s="37">
        <f t="shared" si="19"/>
        <v>38500</v>
      </c>
      <c r="M62" s="37">
        <f t="shared" si="19"/>
        <v>38500</v>
      </c>
      <c r="N62" s="37">
        <f t="shared" si="19"/>
        <v>38500</v>
      </c>
      <c r="O62" s="37">
        <f t="shared" si="19"/>
        <v>38500</v>
      </c>
      <c r="P62" s="37">
        <f t="shared" si="19"/>
        <v>38500</v>
      </c>
      <c r="Q62" s="37">
        <f t="shared" si="20"/>
        <v>38500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1714000</v>
      </c>
      <c r="E63" s="37" t="s">
        <v>679</v>
      </c>
      <c r="F63" s="37">
        <f>ROUND($D63/5,-3)</f>
        <v>343000</v>
      </c>
      <c r="G63" s="37"/>
      <c r="H63" s="37"/>
      <c r="I63" s="37"/>
      <c r="J63" s="37"/>
      <c r="K63" s="37"/>
      <c r="L63" s="37"/>
      <c r="M63" s="37"/>
      <c r="N63" s="37">
        <f>D63-F63</f>
        <v>1371000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1774000</v>
      </c>
      <c r="E64" s="37" t="s">
        <v>194</v>
      </c>
      <c r="F64" s="37">
        <f>D64</f>
        <v>1774000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1474000</v>
      </c>
      <c r="E65" s="111" t="s">
        <v>678</v>
      </c>
      <c r="F65" s="37">
        <f>ROUND($D65/12*5,-3)</f>
        <v>614000</v>
      </c>
      <c r="G65" s="37">
        <f>ROUND($D65/12,-3)</f>
        <v>123000</v>
      </c>
      <c r="H65" s="37">
        <f t="shared" ref="H65:L67" si="21">ROUND($D65/12,-3)</f>
        <v>123000</v>
      </c>
      <c r="I65" s="37">
        <f t="shared" si="21"/>
        <v>123000</v>
      </c>
      <c r="J65" s="37">
        <f t="shared" si="21"/>
        <v>123000</v>
      </c>
      <c r="K65" s="37">
        <f t="shared" si="21"/>
        <v>123000</v>
      </c>
      <c r="L65" s="37">
        <f t="shared" si="21"/>
        <v>123000</v>
      </c>
      <c r="M65" s="37">
        <f>D65-SUM(F65:L65)</f>
        <v>122000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372000</v>
      </c>
      <c r="E66" s="111" t="s">
        <v>678</v>
      </c>
      <c r="F66" s="37">
        <f>ROUND($D66/12*5,-3)</f>
        <v>155000</v>
      </c>
      <c r="G66" s="37">
        <f t="shared" ref="G66:G67" si="22">ROUND($D66/12,-3)</f>
        <v>31000</v>
      </c>
      <c r="H66" s="37">
        <f t="shared" si="21"/>
        <v>31000</v>
      </c>
      <c r="I66" s="37">
        <f t="shared" si="21"/>
        <v>31000</v>
      </c>
      <c r="J66" s="37">
        <f t="shared" si="21"/>
        <v>31000</v>
      </c>
      <c r="K66" s="37">
        <f t="shared" si="21"/>
        <v>31000</v>
      </c>
      <c r="L66" s="37">
        <f t="shared" si="21"/>
        <v>31000</v>
      </c>
      <c r="M66" s="37">
        <f t="shared" ref="M66:M67" si="23">D66-SUM(F66:L66)</f>
        <v>31000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1116000</v>
      </c>
      <c r="E67" s="111" t="s">
        <v>678</v>
      </c>
      <c r="F67" s="37">
        <f>ROUND($D67/12*5,-3)</f>
        <v>465000</v>
      </c>
      <c r="G67" s="37">
        <f t="shared" si="22"/>
        <v>93000</v>
      </c>
      <c r="H67" s="37">
        <f t="shared" si="21"/>
        <v>93000</v>
      </c>
      <c r="I67" s="37">
        <f t="shared" si="21"/>
        <v>93000</v>
      </c>
      <c r="J67" s="37">
        <f t="shared" si="21"/>
        <v>93000</v>
      </c>
      <c r="K67" s="37">
        <f t="shared" si="21"/>
        <v>93000</v>
      </c>
      <c r="L67" s="37">
        <f t="shared" si="21"/>
        <v>93000</v>
      </c>
      <c r="M67" s="37">
        <f t="shared" si="23"/>
        <v>93000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31000</v>
      </c>
      <c r="E68" s="37" t="s">
        <v>195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144000</v>
      </c>
      <c r="E69" s="37" t="s">
        <v>194</v>
      </c>
      <c r="F69" s="37">
        <f>D69</f>
        <v>144000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24780000</v>
      </c>
      <c r="E71" s="239"/>
      <c r="F71" s="239">
        <f t="shared" ref="F71:P71" si="24">ROUND(SUM(F49:F70),-3)</f>
        <v>10887000</v>
      </c>
      <c r="G71" s="239">
        <f t="shared" si="24"/>
        <v>1760000</v>
      </c>
      <c r="H71" s="239">
        <f t="shared" si="24"/>
        <v>1791000</v>
      </c>
      <c r="I71" s="239">
        <f t="shared" si="24"/>
        <v>1760000</v>
      </c>
      <c r="J71" s="239">
        <f t="shared" si="24"/>
        <v>1760000</v>
      </c>
      <c r="K71" s="239">
        <f t="shared" si="24"/>
        <v>1760000</v>
      </c>
      <c r="L71" s="239">
        <f t="shared" si="24"/>
        <v>1760000</v>
      </c>
      <c r="M71" s="239">
        <f t="shared" si="24"/>
        <v>1757000</v>
      </c>
      <c r="N71" s="239">
        <f t="shared" si="24"/>
        <v>1414000</v>
      </c>
      <c r="O71" s="239">
        <f t="shared" si="24"/>
        <v>43000</v>
      </c>
      <c r="P71" s="239">
        <f t="shared" si="24"/>
        <v>43000</v>
      </c>
      <c r="Q71" s="239">
        <f>D71-SUM(F71:P71)</f>
        <v>45000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737000</v>
      </c>
      <c r="E73" s="111" t="s">
        <v>678</v>
      </c>
      <c r="F73" s="37">
        <f>ROUND($D73/12*5,-3)</f>
        <v>307000</v>
      </c>
      <c r="G73" s="37">
        <f>ROUND($D73/12,-3)</f>
        <v>61000</v>
      </c>
      <c r="H73" s="37">
        <f t="shared" ref="H73:L76" si="25">ROUND($D73/12,-3)</f>
        <v>61000</v>
      </c>
      <c r="I73" s="37">
        <f t="shared" si="25"/>
        <v>61000</v>
      </c>
      <c r="J73" s="37">
        <f t="shared" si="25"/>
        <v>61000</v>
      </c>
      <c r="K73" s="37">
        <f t="shared" si="25"/>
        <v>61000</v>
      </c>
      <c r="L73" s="37">
        <f t="shared" si="25"/>
        <v>61000</v>
      </c>
      <c r="M73" s="37">
        <f>D73-SUM(F73:L73)</f>
        <v>64000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2000</v>
      </c>
      <c r="E74" s="111" t="s">
        <v>678</v>
      </c>
      <c r="F74" s="37">
        <f>ROUND($D74/12*5,-3)</f>
        <v>1000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1000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739000</v>
      </c>
      <c r="E77" s="239"/>
      <c r="F77" s="239">
        <f>ROUND(SUM(F72:F76),-3)</f>
        <v>308000</v>
      </c>
      <c r="G77" s="239">
        <f t="shared" ref="G77:N77" si="27">ROUND(SUM(G72:G76),-3)</f>
        <v>61000</v>
      </c>
      <c r="H77" s="239">
        <f t="shared" si="27"/>
        <v>61000</v>
      </c>
      <c r="I77" s="239">
        <f t="shared" si="27"/>
        <v>61000</v>
      </c>
      <c r="J77" s="239">
        <f t="shared" si="27"/>
        <v>61000</v>
      </c>
      <c r="K77" s="239">
        <f t="shared" si="27"/>
        <v>61000</v>
      </c>
      <c r="L77" s="239">
        <f t="shared" si="27"/>
        <v>61000</v>
      </c>
      <c r="M77" s="239">
        <f t="shared" si="27"/>
        <v>65000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22000</v>
      </c>
      <c r="E78" s="37" t="s">
        <v>655</v>
      </c>
      <c r="F78" s="216"/>
      <c r="G78" s="216"/>
      <c r="H78" s="216">
        <f>ROUND($D78/2,-3)</f>
        <v>11000</v>
      </c>
      <c r="I78" s="216"/>
      <c r="J78" s="216"/>
      <c r="K78" s="216"/>
      <c r="L78" s="216"/>
      <c r="M78" s="216"/>
      <c r="N78" s="216">
        <f>D78-H78</f>
        <v>11000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25541000</v>
      </c>
      <c r="E79" s="218"/>
      <c r="F79" s="218">
        <f>F77+F71+F78</f>
        <v>11195000</v>
      </c>
      <c r="G79" s="218">
        <f t="shared" ref="G79:Q79" si="29">G77+G71+G78</f>
        <v>1821000</v>
      </c>
      <c r="H79" s="218">
        <f t="shared" si="29"/>
        <v>1863000</v>
      </c>
      <c r="I79" s="218">
        <f t="shared" si="29"/>
        <v>1821000</v>
      </c>
      <c r="J79" s="218">
        <f t="shared" si="29"/>
        <v>1821000</v>
      </c>
      <c r="K79" s="218">
        <f t="shared" si="29"/>
        <v>1821000</v>
      </c>
      <c r="L79" s="218">
        <f t="shared" si="29"/>
        <v>1821000</v>
      </c>
      <c r="M79" s="218">
        <f t="shared" si="29"/>
        <v>1822000</v>
      </c>
      <c r="N79" s="218">
        <f t="shared" si="29"/>
        <v>1425000</v>
      </c>
      <c r="O79" s="218">
        <f t="shared" si="29"/>
        <v>43000</v>
      </c>
      <c r="P79" s="218">
        <f t="shared" si="29"/>
        <v>43000</v>
      </c>
      <c r="Q79" s="218">
        <f t="shared" si="29"/>
        <v>45000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-34000</v>
      </c>
      <c r="E87" s="37"/>
      <c r="F87" s="37">
        <f>D87</f>
        <v>-34000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26312000</v>
      </c>
      <c r="E88" s="37"/>
      <c r="F88" s="37">
        <f>F89+F90+F91+F92+F93</f>
        <v>11264000</v>
      </c>
      <c r="G88" s="37">
        <f t="shared" ref="G88:Q88" si="32">G89+G90+G91+G92+G93</f>
        <v>1881000</v>
      </c>
      <c r="H88" s="37">
        <f t="shared" si="32"/>
        <v>1923000</v>
      </c>
      <c r="I88" s="37">
        <f t="shared" si="32"/>
        <v>1881000</v>
      </c>
      <c r="J88" s="37">
        <f t="shared" si="32"/>
        <v>1881000</v>
      </c>
      <c r="K88" s="37">
        <f t="shared" si="32"/>
        <v>1881000</v>
      </c>
      <c r="L88" s="37">
        <f t="shared" si="32"/>
        <v>1923000</v>
      </c>
      <c r="M88" s="37">
        <f t="shared" si="32"/>
        <v>1882000</v>
      </c>
      <c r="N88" s="37">
        <f t="shared" si="32"/>
        <v>1485000</v>
      </c>
      <c r="O88" s="37">
        <f t="shared" si="32"/>
        <v>103000</v>
      </c>
      <c r="P88" s="37">
        <f t="shared" si="32"/>
        <v>103000</v>
      </c>
      <c r="Q88" s="37">
        <f t="shared" si="32"/>
        <v>105000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26311000</v>
      </c>
      <c r="E93" s="106"/>
      <c r="F93" s="106">
        <f>F94+F95+F96+F97</f>
        <v>11264000</v>
      </c>
      <c r="G93" s="106">
        <f t="shared" ref="G93:Q93" si="34">G94+G95+G96+G97</f>
        <v>1881000</v>
      </c>
      <c r="H93" s="106">
        <f t="shared" si="34"/>
        <v>1923000</v>
      </c>
      <c r="I93" s="106">
        <f t="shared" si="34"/>
        <v>1881000</v>
      </c>
      <c r="J93" s="106">
        <f t="shared" si="34"/>
        <v>1881000</v>
      </c>
      <c r="K93" s="106">
        <f t="shared" si="34"/>
        <v>1881000</v>
      </c>
      <c r="L93" s="106">
        <f t="shared" si="34"/>
        <v>1923000</v>
      </c>
      <c r="M93" s="106">
        <f t="shared" si="34"/>
        <v>1882000</v>
      </c>
      <c r="N93" s="106">
        <f t="shared" si="34"/>
        <v>1485000</v>
      </c>
      <c r="O93" s="106">
        <f t="shared" si="34"/>
        <v>103000</v>
      </c>
      <c r="P93" s="106">
        <f t="shared" si="34"/>
        <v>103000</v>
      </c>
      <c r="Q93" s="106">
        <f t="shared" si="34"/>
        <v>104000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3876000</v>
      </c>
      <c r="E94" s="111" t="s">
        <v>522</v>
      </c>
      <c r="F94" s="37">
        <f>ROUND($D94/12*5,-3)</f>
        <v>1615000</v>
      </c>
      <c r="G94" s="37">
        <f>ROUND($D94/12,-3)</f>
        <v>323000</v>
      </c>
      <c r="H94" s="37">
        <f t="shared" ref="H94:L94" si="35">ROUND($D94/12,-3)</f>
        <v>323000</v>
      </c>
      <c r="I94" s="37">
        <f t="shared" si="35"/>
        <v>323000</v>
      </c>
      <c r="J94" s="37">
        <f t="shared" si="35"/>
        <v>323000</v>
      </c>
      <c r="K94" s="37">
        <f t="shared" si="35"/>
        <v>323000</v>
      </c>
      <c r="L94" s="37">
        <f t="shared" si="35"/>
        <v>323000</v>
      </c>
      <c r="M94" s="37">
        <f>D94-SUM(F94:L94)</f>
        <v>323000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14000</v>
      </c>
      <c r="E96" s="186" t="s">
        <v>701</v>
      </c>
      <c r="F96" s="37"/>
      <c r="G96" s="37"/>
      <c r="H96" s="37">
        <f>ROUND($D96/2,-3)</f>
        <v>7000</v>
      </c>
      <c r="I96" s="37"/>
      <c r="J96" s="37"/>
      <c r="K96" s="37"/>
      <c r="L96" s="37"/>
      <c r="M96" s="37">
        <f>D96-H96</f>
        <v>7000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22331000</v>
      </c>
      <c r="E97" s="37"/>
      <c r="F97" s="37">
        <f>F2+F87-F89-F90-F91-F92-F94-F95-F96</f>
        <v>9641000</v>
      </c>
      <c r="G97" s="37">
        <f t="shared" ref="G97:Q97" si="37">G2+G87-G89-G90-G91-G92-G94-G95-G96</f>
        <v>1550000</v>
      </c>
      <c r="H97" s="37">
        <f t="shared" si="37"/>
        <v>1585000</v>
      </c>
      <c r="I97" s="37">
        <f t="shared" si="37"/>
        <v>1550000</v>
      </c>
      <c r="J97" s="37">
        <f t="shared" si="37"/>
        <v>1550000</v>
      </c>
      <c r="K97" s="37">
        <f t="shared" si="37"/>
        <v>1550000</v>
      </c>
      <c r="L97" s="37">
        <f t="shared" si="37"/>
        <v>1592000</v>
      </c>
      <c r="M97" s="37">
        <f t="shared" si="37"/>
        <v>1544000</v>
      </c>
      <c r="N97" s="37">
        <f t="shared" si="37"/>
        <v>1477000</v>
      </c>
      <c r="O97" s="37">
        <f>O2+O87-O89-O90-O91-O92-O94-O95-O96</f>
        <v>95000</v>
      </c>
      <c r="P97" s="37">
        <f t="shared" si="37"/>
        <v>95000</v>
      </c>
      <c r="Q97" s="37">
        <f t="shared" si="37"/>
        <v>102000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1460000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14000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22331000</v>
      </c>
    </row>
    <row r="110" spans="2:18" ht="16.5" customHeight="1"/>
    <row r="111" spans="2:18" ht="19.5" customHeight="1">
      <c r="B111" s="4" t="s">
        <v>700</v>
      </c>
      <c r="F111" s="30">
        <f>F93-F77-F78</f>
        <v>10956000</v>
      </c>
      <c r="G111" s="30">
        <f t="shared" ref="G111:Q111" si="38">G93-G77-G78</f>
        <v>1820000</v>
      </c>
      <c r="H111" s="30">
        <f t="shared" si="38"/>
        <v>1851000</v>
      </c>
      <c r="I111" s="30">
        <f t="shared" si="38"/>
        <v>1820000</v>
      </c>
      <c r="J111" s="30">
        <f t="shared" si="38"/>
        <v>1820000</v>
      </c>
      <c r="K111" s="30">
        <f t="shared" si="38"/>
        <v>1820000</v>
      </c>
      <c r="L111" s="30">
        <f t="shared" si="38"/>
        <v>1862000</v>
      </c>
      <c r="M111" s="30">
        <f t="shared" si="38"/>
        <v>1817000</v>
      </c>
      <c r="N111" s="30">
        <f t="shared" si="38"/>
        <v>1474000</v>
      </c>
      <c r="O111" s="30">
        <f t="shared" si="38"/>
        <v>103000</v>
      </c>
      <c r="P111" s="30">
        <f t="shared" si="38"/>
        <v>103000</v>
      </c>
      <c r="Q111" s="30">
        <f t="shared" si="38"/>
        <v>104000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0" priority="1" operator="lessThan">
      <formula>0</formula>
    </cfRule>
  </conditionalFormatting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76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698</v>
      </c>
      <c r="D1" s="230" t="str">
        <f>VLOOKUP(C1,學校編號!A:B,2,FALSE)</f>
        <v>698太平國小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31018000</v>
      </c>
      <c r="E2" s="37"/>
      <c r="F2" s="37">
        <f>F48+F71+F77+F78+F84</f>
        <v>13241000</v>
      </c>
      <c r="G2" s="37">
        <f t="shared" ref="G2:Q2" si="0">G48+G71+G77+G78+G84</f>
        <v>2234000</v>
      </c>
      <c r="H2" s="37">
        <f t="shared" si="0"/>
        <v>2268000</v>
      </c>
      <c r="I2" s="37">
        <f t="shared" si="0"/>
        <v>2245000</v>
      </c>
      <c r="J2" s="37">
        <f t="shared" si="0"/>
        <v>2244000</v>
      </c>
      <c r="K2" s="37">
        <f t="shared" si="0"/>
        <v>2240000</v>
      </c>
      <c r="L2" s="37">
        <f t="shared" si="0"/>
        <v>2335000</v>
      </c>
      <c r="M2" s="37">
        <f t="shared" si="0"/>
        <v>2241000</v>
      </c>
      <c r="N2" s="37">
        <f t="shared" si="0"/>
        <v>1590000</v>
      </c>
      <c r="O2" s="37">
        <f t="shared" si="0"/>
        <v>164000</v>
      </c>
      <c r="P2" s="37">
        <f t="shared" si="0"/>
        <v>114000</v>
      </c>
      <c r="Q2" s="37">
        <f t="shared" si="0"/>
        <v>102000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513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51000</v>
      </c>
      <c r="E4" s="37" t="s">
        <v>513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34000</v>
      </c>
      <c r="E10" s="37" t="s">
        <v>513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23000</v>
      </c>
      <c r="E11" s="37" t="s">
        <v>194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568000</v>
      </c>
      <c r="E12" s="110" t="s">
        <v>200</v>
      </c>
      <c r="F12" s="37">
        <f>ROUND($D12/12*3,-3)</f>
        <v>142000</v>
      </c>
      <c r="G12" s="37">
        <f>ROUND($D12/12,-3)</f>
        <v>47000</v>
      </c>
      <c r="H12" s="37">
        <f t="shared" ref="H12:N12" si="4">ROUND($D12/12,-3)</f>
        <v>47000</v>
      </c>
      <c r="I12" s="37">
        <f t="shared" si="4"/>
        <v>47000</v>
      </c>
      <c r="J12" s="37">
        <f t="shared" si="4"/>
        <v>47000</v>
      </c>
      <c r="K12" s="37">
        <f t="shared" si="4"/>
        <v>47000</v>
      </c>
      <c r="L12" s="37">
        <f t="shared" si="4"/>
        <v>47000</v>
      </c>
      <c r="M12" s="37">
        <f t="shared" si="4"/>
        <v>47000</v>
      </c>
      <c r="N12" s="37">
        <f t="shared" si="4"/>
        <v>47000</v>
      </c>
      <c r="O12" s="37">
        <f>D12-SUM(F12:N12)</f>
        <v>50000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102000</v>
      </c>
      <c r="E24" s="37" t="s">
        <v>193</v>
      </c>
      <c r="F24" s="37">
        <f>ROUND($D24/2,-3)</f>
        <v>51000</v>
      </c>
      <c r="G24" s="37"/>
      <c r="H24" s="37"/>
      <c r="I24" s="37"/>
      <c r="J24" s="37"/>
      <c r="K24" s="37"/>
      <c r="L24" s="37">
        <f>D24-F24</f>
        <v>51000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1220000</v>
      </c>
      <c r="E25" s="106"/>
      <c r="F25" s="106">
        <f>ROUND(SUM(F3:F24),-3)</f>
        <v>282000</v>
      </c>
      <c r="G25" s="106">
        <f t="shared" ref="G25:P25" si="5">ROUND(SUM(G3:G24),-3)</f>
        <v>87000</v>
      </c>
      <c r="H25" s="106">
        <f t="shared" si="5"/>
        <v>87000</v>
      </c>
      <c r="I25" s="106">
        <f t="shared" si="5"/>
        <v>87000</v>
      </c>
      <c r="J25" s="106">
        <f t="shared" si="5"/>
        <v>87000</v>
      </c>
      <c r="K25" s="106">
        <f t="shared" si="5"/>
        <v>87000</v>
      </c>
      <c r="L25" s="106">
        <f t="shared" si="5"/>
        <v>163000</v>
      </c>
      <c r="M25" s="106">
        <f t="shared" si="5"/>
        <v>87000</v>
      </c>
      <c r="N25" s="106">
        <f t="shared" si="5"/>
        <v>87000</v>
      </c>
      <c r="O25" s="106">
        <f t="shared" si="5"/>
        <v>90000</v>
      </c>
      <c r="P25" s="106">
        <f t="shared" si="5"/>
        <v>40000</v>
      </c>
      <c r="Q25" s="106">
        <f t="shared" ref="Q25:Q33" si="6">D25-SUM(F25:P25)</f>
        <v>36000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62000</v>
      </c>
      <c r="E26" s="111" t="s">
        <v>202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8000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12000</v>
      </c>
      <c r="E30" s="37" t="s">
        <v>513</v>
      </c>
      <c r="F30" s="37">
        <f t="shared" si="8"/>
        <v>1000</v>
      </c>
      <c r="G30" s="37">
        <f t="shared" si="8"/>
        <v>1000</v>
      </c>
      <c r="H30" s="37">
        <f t="shared" si="8"/>
        <v>1000</v>
      </c>
      <c r="I30" s="37">
        <f t="shared" si="8"/>
        <v>1000</v>
      </c>
      <c r="J30" s="37">
        <f t="shared" si="8"/>
        <v>1000</v>
      </c>
      <c r="K30" s="37">
        <f t="shared" si="8"/>
        <v>1000</v>
      </c>
      <c r="L30" s="37">
        <f t="shared" si="8"/>
        <v>1000</v>
      </c>
      <c r="M30" s="37">
        <f t="shared" si="8"/>
        <v>1000</v>
      </c>
      <c r="N30" s="37">
        <f t="shared" si="8"/>
        <v>1000</v>
      </c>
      <c r="O30" s="37">
        <f t="shared" si="8"/>
        <v>1000</v>
      </c>
      <c r="P30" s="37">
        <f t="shared" si="8"/>
        <v>1000</v>
      </c>
      <c r="Q30" s="37">
        <f t="shared" si="6"/>
        <v>1000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5000</v>
      </c>
      <c r="E31" s="37" t="s">
        <v>513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40000</v>
      </c>
      <c r="E36" s="37" t="s">
        <v>193</v>
      </c>
      <c r="F36" s="37">
        <f>ROUND($D36/2,-3)</f>
        <v>20000</v>
      </c>
      <c r="G36" s="37"/>
      <c r="H36" s="37"/>
      <c r="I36" s="37"/>
      <c r="J36" s="37"/>
      <c r="K36" s="37"/>
      <c r="L36" s="37">
        <f>D36-F36</f>
        <v>20000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385000</v>
      </c>
      <c r="E37" s="106"/>
      <c r="F37" s="106">
        <f t="shared" ref="F37:P37" si="9">ROUND(SUM(F26:F36),-3)</f>
        <v>50000</v>
      </c>
      <c r="G37" s="106">
        <f t="shared" si="9"/>
        <v>24000</v>
      </c>
      <c r="H37" s="106">
        <f t="shared" si="9"/>
        <v>30000</v>
      </c>
      <c r="I37" s="106">
        <f t="shared" si="9"/>
        <v>30000</v>
      </c>
      <c r="J37" s="106">
        <f t="shared" si="9"/>
        <v>30000</v>
      </c>
      <c r="K37" s="106">
        <f t="shared" si="9"/>
        <v>30000</v>
      </c>
      <c r="L37" s="106">
        <f t="shared" si="9"/>
        <v>44000</v>
      </c>
      <c r="M37" s="106">
        <f t="shared" si="9"/>
        <v>30000</v>
      </c>
      <c r="N37" s="106">
        <f t="shared" si="9"/>
        <v>30000</v>
      </c>
      <c r="O37" s="106">
        <f t="shared" si="9"/>
        <v>30000</v>
      </c>
      <c r="P37" s="106">
        <f t="shared" si="9"/>
        <v>30000</v>
      </c>
      <c r="Q37" s="106">
        <f>D37-SUM(F37:P37)</f>
        <v>27000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5000</v>
      </c>
      <c r="E42" s="37" t="s">
        <v>197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194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5000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11000</v>
      </c>
      <c r="E45" s="106"/>
      <c r="F45" s="106">
        <f t="shared" ref="F45:P45" si="12">ROUND(SUM(F42:F44),-3)</f>
        <v>1000</v>
      </c>
      <c r="G45" s="106">
        <f t="shared" si="12"/>
        <v>0</v>
      </c>
      <c r="H45" s="106">
        <f t="shared" si="12"/>
        <v>0</v>
      </c>
      <c r="I45" s="106">
        <f t="shared" si="12"/>
        <v>5000</v>
      </c>
      <c r="J45" s="106">
        <f t="shared" si="12"/>
        <v>0</v>
      </c>
      <c r="K45" s="106">
        <f t="shared" si="12"/>
        <v>0</v>
      </c>
      <c r="L45" s="106">
        <f t="shared" si="12"/>
        <v>5000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708</v>
      </c>
      <c r="F46" s="37">
        <f>ROUND($D46/3,0)</f>
        <v>4000</v>
      </c>
      <c r="G46" s="37"/>
      <c r="H46" s="37"/>
      <c r="I46" s="37"/>
      <c r="J46" s="37">
        <f>ROUND($D46/3,0)</f>
        <v>4000</v>
      </c>
      <c r="K46" s="37"/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12000</v>
      </c>
      <c r="E47" s="106"/>
      <c r="F47" s="106">
        <f t="shared" ref="F47:P47" si="13">ROUND(SUM(F46),-3)</f>
        <v>4000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4000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4000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1628000</v>
      </c>
      <c r="E48" s="37"/>
      <c r="F48" s="112">
        <f>F25+F37+F45+F47</f>
        <v>337000</v>
      </c>
      <c r="G48" s="112">
        <f t="shared" ref="G48:R48" si="14">G25+G37+G45+G47</f>
        <v>111000</v>
      </c>
      <c r="H48" s="112">
        <f t="shared" si="14"/>
        <v>117000</v>
      </c>
      <c r="I48" s="112">
        <f t="shared" si="14"/>
        <v>122000</v>
      </c>
      <c r="J48" s="112">
        <f t="shared" si="14"/>
        <v>121000</v>
      </c>
      <c r="K48" s="112">
        <f t="shared" si="14"/>
        <v>117000</v>
      </c>
      <c r="L48" s="112">
        <f t="shared" si="14"/>
        <v>212000</v>
      </c>
      <c r="M48" s="112">
        <f t="shared" si="14"/>
        <v>117000</v>
      </c>
      <c r="N48" s="112">
        <f t="shared" si="14"/>
        <v>121000</v>
      </c>
      <c r="O48" s="112">
        <f t="shared" si="14"/>
        <v>120000</v>
      </c>
      <c r="P48" s="112">
        <f t="shared" si="14"/>
        <v>70000</v>
      </c>
      <c r="Q48" s="112">
        <f t="shared" si="14"/>
        <v>63000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16041000</v>
      </c>
      <c r="E49" s="111" t="s">
        <v>678</v>
      </c>
      <c r="F49" s="37">
        <f>ROUND($D49/12*5,-3)</f>
        <v>6684000</v>
      </c>
      <c r="G49" s="37">
        <f>ROUND($D49/12,-3)</f>
        <v>1337000</v>
      </c>
      <c r="H49" s="37">
        <f t="shared" ref="H49:L53" si="15">ROUND($D49/12,-3)</f>
        <v>1337000</v>
      </c>
      <c r="I49" s="37">
        <f t="shared" si="15"/>
        <v>1337000</v>
      </c>
      <c r="J49" s="37">
        <f t="shared" si="15"/>
        <v>1337000</v>
      </c>
      <c r="K49" s="37">
        <f t="shared" si="15"/>
        <v>1337000</v>
      </c>
      <c r="L49" s="37">
        <f t="shared" si="15"/>
        <v>1337000</v>
      </c>
      <c r="M49" s="37">
        <f>D49-SUM(F49:L49)</f>
        <v>1335000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483000</v>
      </c>
      <c r="E50" s="111" t="s">
        <v>678</v>
      </c>
      <c r="F50" s="37">
        <f t="shared" ref="F50:F52" si="16">ROUND($D50/12*5,-3)</f>
        <v>201000</v>
      </c>
      <c r="G50" s="37">
        <f t="shared" ref="G50:G53" si="17">ROUND($D50/12,-3)</f>
        <v>40000</v>
      </c>
      <c r="H50" s="37">
        <f t="shared" si="15"/>
        <v>40000</v>
      </c>
      <c r="I50" s="37">
        <f t="shared" si="15"/>
        <v>40000</v>
      </c>
      <c r="J50" s="37">
        <f t="shared" si="15"/>
        <v>40000</v>
      </c>
      <c r="K50" s="37">
        <f t="shared" si="15"/>
        <v>40000</v>
      </c>
      <c r="L50" s="37">
        <f t="shared" si="15"/>
        <v>40000</v>
      </c>
      <c r="M50" s="37">
        <f t="shared" ref="M50:M53" si="18">D50-SUM(F50:L50)</f>
        <v>42000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809000</v>
      </c>
      <c r="E51" s="111" t="s">
        <v>678</v>
      </c>
      <c r="F51" s="37">
        <f t="shared" si="16"/>
        <v>337000</v>
      </c>
      <c r="G51" s="37">
        <f t="shared" si="17"/>
        <v>67000</v>
      </c>
      <c r="H51" s="37">
        <f t="shared" si="15"/>
        <v>67000</v>
      </c>
      <c r="I51" s="37">
        <f t="shared" si="15"/>
        <v>67000</v>
      </c>
      <c r="J51" s="37">
        <f t="shared" si="15"/>
        <v>67000</v>
      </c>
      <c r="K51" s="37">
        <f t="shared" si="15"/>
        <v>67000</v>
      </c>
      <c r="L51" s="37">
        <f t="shared" si="15"/>
        <v>67000</v>
      </c>
      <c r="M51" s="37">
        <f t="shared" si="18"/>
        <v>70000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467000</v>
      </c>
      <c r="E62" s="37" t="s">
        <v>194</v>
      </c>
      <c r="F62" s="37">
        <f t="shared" si="19"/>
        <v>38917</v>
      </c>
      <c r="G62" s="37">
        <f t="shared" si="19"/>
        <v>38917</v>
      </c>
      <c r="H62" s="37">
        <f t="shared" si="19"/>
        <v>38917</v>
      </c>
      <c r="I62" s="37">
        <f t="shared" si="19"/>
        <v>38917</v>
      </c>
      <c r="J62" s="37">
        <f t="shared" si="19"/>
        <v>38917</v>
      </c>
      <c r="K62" s="37">
        <f t="shared" si="19"/>
        <v>38917</v>
      </c>
      <c r="L62" s="37">
        <f t="shared" si="19"/>
        <v>38917</v>
      </c>
      <c r="M62" s="37">
        <f t="shared" si="19"/>
        <v>38917</v>
      </c>
      <c r="N62" s="37">
        <f t="shared" si="19"/>
        <v>38917</v>
      </c>
      <c r="O62" s="37">
        <f t="shared" si="19"/>
        <v>38917</v>
      </c>
      <c r="P62" s="37">
        <f t="shared" si="19"/>
        <v>38917</v>
      </c>
      <c r="Q62" s="37">
        <f t="shared" si="20"/>
        <v>38913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1781000</v>
      </c>
      <c r="E63" s="37" t="s">
        <v>679</v>
      </c>
      <c r="F63" s="37">
        <f>ROUND($D63/5,-3)</f>
        <v>356000</v>
      </c>
      <c r="G63" s="37"/>
      <c r="H63" s="37"/>
      <c r="I63" s="37"/>
      <c r="J63" s="37"/>
      <c r="K63" s="37"/>
      <c r="L63" s="37"/>
      <c r="M63" s="37"/>
      <c r="N63" s="37">
        <f>D63-F63</f>
        <v>1425000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1882000</v>
      </c>
      <c r="E64" s="37" t="s">
        <v>194</v>
      </c>
      <c r="F64" s="37">
        <f>D64</f>
        <v>1882000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1540000</v>
      </c>
      <c r="E65" s="111" t="s">
        <v>678</v>
      </c>
      <c r="F65" s="37">
        <f>ROUND($D65/12*5,-3)</f>
        <v>642000</v>
      </c>
      <c r="G65" s="37">
        <f>ROUND($D65/12,-3)</f>
        <v>128000</v>
      </c>
      <c r="H65" s="37">
        <f t="shared" ref="H65:L67" si="21">ROUND($D65/12,-3)</f>
        <v>128000</v>
      </c>
      <c r="I65" s="37">
        <f t="shared" si="21"/>
        <v>128000</v>
      </c>
      <c r="J65" s="37">
        <f t="shared" si="21"/>
        <v>128000</v>
      </c>
      <c r="K65" s="37">
        <f t="shared" si="21"/>
        <v>128000</v>
      </c>
      <c r="L65" s="37">
        <f t="shared" si="21"/>
        <v>128000</v>
      </c>
      <c r="M65" s="37">
        <f>D65-SUM(F65:L65)</f>
        <v>130000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383000</v>
      </c>
      <c r="E66" s="111" t="s">
        <v>678</v>
      </c>
      <c r="F66" s="37">
        <f>ROUND($D66/12*5,-3)</f>
        <v>160000</v>
      </c>
      <c r="G66" s="37">
        <f t="shared" ref="G66:G67" si="22">ROUND($D66/12,-3)</f>
        <v>32000</v>
      </c>
      <c r="H66" s="37">
        <f t="shared" si="21"/>
        <v>32000</v>
      </c>
      <c r="I66" s="37">
        <f t="shared" si="21"/>
        <v>32000</v>
      </c>
      <c r="J66" s="37">
        <f t="shared" si="21"/>
        <v>32000</v>
      </c>
      <c r="K66" s="37">
        <f t="shared" si="21"/>
        <v>32000</v>
      </c>
      <c r="L66" s="37">
        <f t="shared" si="21"/>
        <v>32000</v>
      </c>
      <c r="M66" s="37">
        <f t="shared" ref="M66:M67" si="23">D66-SUM(F66:L66)</f>
        <v>31000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1151000</v>
      </c>
      <c r="E67" s="111" t="s">
        <v>678</v>
      </c>
      <c r="F67" s="37">
        <f>ROUND($D67/12*5,-3)</f>
        <v>480000</v>
      </c>
      <c r="G67" s="37">
        <f t="shared" si="22"/>
        <v>96000</v>
      </c>
      <c r="H67" s="37">
        <f t="shared" si="21"/>
        <v>96000</v>
      </c>
      <c r="I67" s="37">
        <f t="shared" si="21"/>
        <v>96000</v>
      </c>
      <c r="J67" s="37">
        <f t="shared" si="21"/>
        <v>96000</v>
      </c>
      <c r="K67" s="37">
        <f t="shared" si="21"/>
        <v>96000</v>
      </c>
      <c r="L67" s="37">
        <f t="shared" si="21"/>
        <v>96000</v>
      </c>
      <c r="M67" s="37">
        <f t="shared" si="23"/>
        <v>95000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27000</v>
      </c>
      <c r="E68" s="37" t="s">
        <v>195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144000</v>
      </c>
      <c r="E69" s="37" t="s">
        <v>194</v>
      </c>
      <c r="F69" s="37">
        <f>D69</f>
        <v>144000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25084000</v>
      </c>
      <c r="E71" s="239"/>
      <c r="F71" s="239">
        <f t="shared" ref="F71:P71" si="24">ROUND(SUM(F49:F70),-3)</f>
        <v>11063000</v>
      </c>
      <c r="G71" s="239">
        <f t="shared" si="24"/>
        <v>1771000</v>
      </c>
      <c r="H71" s="239">
        <f t="shared" si="24"/>
        <v>1798000</v>
      </c>
      <c r="I71" s="239">
        <f t="shared" si="24"/>
        <v>1771000</v>
      </c>
      <c r="J71" s="239">
        <f t="shared" si="24"/>
        <v>1771000</v>
      </c>
      <c r="K71" s="239">
        <f t="shared" si="24"/>
        <v>1771000</v>
      </c>
      <c r="L71" s="239">
        <f t="shared" si="24"/>
        <v>1771000</v>
      </c>
      <c r="M71" s="239">
        <f t="shared" si="24"/>
        <v>1772000</v>
      </c>
      <c r="N71" s="239">
        <f t="shared" si="24"/>
        <v>1469000</v>
      </c>
      <c r="O71" s="239">
        <f t="shared" si="24"/>
        <v>44000</v>
      </c>
      <c r="P71" s="239">
        <f t="shared" si="24"/>
        <v>44000</v>
      </c>
      <c r="Q71" s="239">
        <f>D71-SUM(F71:P71)</f>
        <v>39000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3081000</v>
      </c>
      <c r="E73" s="111" t="s">
        <v>678</v>
      </c>
      <c r="F73" s="37">
        <f>ROUND($D73/12*5,-3)</f>
        <v>1284000</v>
      </c>
      <c r="G73" s="37">
        <f>ROUND($D73/12,-3)</f>
        <v>257000</v>
      </c>
      <c r="H73" s="37">
        <f t="shared" ref="H73:L76" si="25">ROUND($D73/12,-3)</f>
        <v>257000</v>
      </c>
      <c r="I73" s="37">
        <f t="shared" si="25"/>
        <v>257000</v>
      </c>
      <c r="J73" s="37">
        <f t="shared" si="25"/>
        <v>257000</v>
      </c>
      <c r="K73" s="37">
        <f t="shared" si="25"/>
        <v>257000</v>
      </c>
      <c r="L73" s="37">
        <f t="shared" si="25"/>
        <v>257000</v>
      </c>
      <c r="M73" s="37">
        <f>D73-SUM(F73:L73)</f>
        <v>255000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1144000</v>
      </c>
      <c r="E76" s="111" t="s">
        <v>678</v>
      </c>
      <c r="F76" s="37">
        <f>ROUND($D76/12*5,-3)</f>
        <v>477000</v>
      </c>
      <c r="G76" s="37">
        <f>ROUND($D76/12,-3)</f>
        <v>95000</v>
      </c>
      <c r="H76" s="37">
        <f t="shared" si="25"/>
        <v>95000</v>
      </c>
      <c r="I76" s="37">
        <f t="shared" si="25"/>
        <v>95000</v>
      </c>
      <c r="J76" s="37">
        <f t="shared" si="25"/>
        <v>95000</v>
      </c>
      <c r="K76" s="37">
        <f t="shared" si="25"/>
        <v>95000</v>
      </c>
      <c r="L76" s="37">
        <f t="shared" si="25"/>
        <v>95000</v>
      </c>
      <c r="M76" s="37">
        <f t="shared" si="26"/>
        <v>97000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4225000</v>
      </c>
      <c r="E77" s="239"/>
      <c r="F77" s="239">
        <f>ROUND(SUM(F72:F76),-3)</f>
        <v>1761000</v>
      </c>
      <c r="G77" s="239">
        <f t="shared" ref="G77:N77" si="27">ROUND(SUM(G72:G76),-3)</f>
        <v>352000</v>
      </c>
      <c r="H77" s="239">
        <f t="shared" si="27"/>
        <v>352000</v>
      </c>
      <c r="I77" s="239">
        <f t="shared" si="27"/>
        <v>352000</v>
      </c>
      <c r="J77" s="239">
        <f t="shared" si="27"/>
        <v>352000</v>
      </c>
      <c r="K77" s="239">
        <f t="shared" si="27"/>
        <v>352000</v>
      </c>
      <c r="L77" s="239">
        <f t="shared" si="27"/>
        <v>352000</v>
      </c>
      <c r="M77" s="239">
        <f t="shared" si="27"/>
        <v>352000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1000</v>
      </c>
      <c r="E78" s="37" t="s">
        <v>655</v>
      </c>
      <c r="F78" s="216"/>
      <c r="G78" s="216"/>
      <c r="H78" s="216">
        <f>ROUND($D78/2,-3)</f>
        <v>1000</v>
      </c>
      <c r="I78" s="216"/>
      <c r="J78" s="216"/>
      <c r="K78" s="216"/>
      <c r="L78" s="216"/>
      <c r="M78" s="216"/>
      <c r="N78" s="216">
        <f>D78-H78</f>
        <v>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29310000</v>
      </c>
      <c r="E79" s="218"/>
      <c r="F79" s="218">
        <f>F77+F71+F78</f>
        <v>12824000</v>
      </c>
      <c r="G79" s="218">
        <f t="shared" ref="G79:Q79" si="29">G77+G71+G78</f>
        <v>2123000</v>
      </c>
      <c r="H79" s="218">
        <f t="shared" si="29"/>
        <v>2151000</v>
      </c>
      <c r="I79" s="218">
        <f t="shared" si="29"/>
        <v>2123000</v>
      </c>
      <c r="J79" s="218">
        <f t="shared" si="29"/>
        <v>2123000</v>
      </c>
      <c r="K79" s="218">
        <f t="shared" si="29"/>
        <v>2123000</v>
      </c>
      <c r="L79" s="218">
        <f t="shared" si="29"/>
        <v>2123000</v>
      </c>
      <c r="M79" s="218">
        <f t="shared" si="29"/>
        <v>2124000</v>
      </c>
      <c r="N79" s="218">
        <f t="shared" si="29"/>
        <v>1469000</v>
      </c>
      <c r="O79" s="218">
        <f t="shared" si="29"/>
        <v>44000</v>
      </c>
      <c r="P79" s="218">
        <f t="shared" si="29"/>
        <v>44000</v>
      </c>
      <c r="Q79" s="218">
        <f t="shared" si="29"/>
        <v>39000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80000</v>
      </c>
      <c r="E83" s="106" t="s">
        <v>194</v>
      </c>
      <c r="F83" s="106">
        <f t="shared" si="30"/>
        <v>80000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80000</v>
      </c>
      <c r="E84" s="113"/>
      <c r="F84" s="113">
        <f>SUM(F80:F83)</f>
        <v>80000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-216000</v>
      </c>
      <c r="E87" s="37"/>
      <c r="F87" s="37">
        <f>D87</f>
        <v>-216000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30802000</v>
      </c>
      <c r="E88" s="37"/>
      <c r="F88" s="37">
        <f>F89+F90+F91+F92+F93</f>
        <v>13025000</v>
      </c>
      <c r="G88" s="37">
        <f t="shared" ref="G88:Q88" si="32">G89+G90+G91+G92+G93</f>
        <v>2234000</v>
      </c>
      <c r="H88" s="37">
        <f t="shared" si="32"/>
        <v>2268000</v>
      </c>
      <c r="I88" s="37">
        <f t="shared" si="32"/>
        <v>2245000</v>
      </c>
      <c r="J88" s="37">
        <f t="shared" si="32"/>
        <v>2244000</v>
      </c>
      <c r="K88" s="37">
        <f t="shared" si="32"/>
        <v>2240000</v>
      </c>
      <c r="L88" s="37">
        <f t="shared" si="32"/>
        <v>2335000</v>
      </c>
      <c r="M88" s="37">
        <f t="shared" si="32"/>
        <v>2241000</v>
      </c>
      <c r="N88" s="37">
        <f t="shared" si="32"/>
        <v>1590000</v>
      </c>
      <c r="O88" s="37">
        <f t="shared" si="32"/>
        <v>164000</v>
      </c>
      <c r="P88" s="37">
        <f t="shared" si="32"/>
        <v>114000</v>
      </c>
      <c r="Q88" s="37">
        <f t="shared" si="32"/>
        <v>102000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6000</v>
      </c>
      <c r="E90" s="106" t="s">
        <v>702</v>
      </c>
      <c r="F90" s="106"/>
      <c r="G90" s="106"/>
      <c r="H90" s="106">
        <f>ROUND($D90/2,-3)</f>
        <v>3000</v>
      </c>
      <c r="I90" s="106"/>
      <c r="J90" s="106"/>
      <c r="K90" s="106"/>
      <c r="L90" s="106"/>
      <c r="M90" s="106">
        <f>D90-H90</f>
        <v>3000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30795000</v>
      </c>
      <c r="E93" s="106"/>
      <c r="F93" s="106">
        <f>F94+F95+F96+F97</f>
        <v>13025000</v>
      </c>
      <c r="G93" s="106">
        <f t="shared" ref="G93:Q93" si="34">G94+G95+G96+G97</f>
        <v>2234000</v>
      </c>
      <c r="H93" s="106">
        <f t="shared" si="34"/>
        <v>2265000</v>
      </c>
      <c r="I93" s="106">
        <f t="shared" si="34"/>
        <v>2245000</v>
      </c>
      <c r="J93" s="106">
        <f t="shared" si="34"/>
        <v>2244000</v>
      </c>
      <c r="K93" s="106">
        <f t="shared" si="34"/>
        <v>2240000</v>
      </c>
      <c r="L93" s="106">
        <f t="shared" si="34"/>
        <v>2335000</v>
      </c>
      <c r="M93" s="106">
        <f t="shared" si="34"/>
        <v>2238000</v>
      </c>
      <c r="N93" s="106">
        <f t="shared" si="34"/>
        <v>1590000</v>
      </c>
      <c r="O93" s="106">
        <f t="shared" si="34"/>
        <v>164000</v>
      </c>
      <c r="P93" s="106">
        <f t="shared" si="34"/>
        <v>114000</v>
      </c>
      <c r="Q93" s="106">
        <f t="shared" si="34"/>
        <v>101000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3192000</v>
      </c>
      <c r="E94" s="111" t="s">
        <v>522</v>
      </c>
      <c r="F94" s="37">
        <f>ROUND($D94/12*5,-3)</f>
        <v>1330000</v>
      </c>
      <c r="G94" s="37">
        <f>ROUND($D94/12,-3)</f>
        <v>266000</v>
      </c>
      <c r="H94" s="37">
        <f t="shared" ref="H94:L94" si="35">ROUND($D94/12,-3)</f>
        <v>266000</v>
      </c>
      <c r="I94" s="37">
        <f t="shared" si="35"/>
        <v>266000</v>
      </c>
      <c r="J94" s="37">
        <f t="shared" si="35"/>
        <v>266000</v>
      </c>
      <c r="K94" s="37">
        <f t="shared" si="35"/>
        <v>266000</v>
      </c>
      <c r="L94" s="37">
        <f t="shared" si="35"/>
        <v>266000</v>
      </c>
      <c r="M94" s="37">
        <f>D94-SUM(F94:L94)</f>
        <v>266000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27513000</v>
      </c>
      <c r="E97" s="37"/>
      <c r="F97" s="37">
        <f>F2+F87-F89-F90-F91-F92-F94-F95-F96</f>
        <v>11687000</v>
      </c>
      <c r="G97" s="37">
        <f t="shared" ref="G97:Q97" si="37">G2+G87-G89-G90-G91-G92-G94-G95-G96</f>
        <v>1960000</v>
      </c>
      <c r="H97" s="37">
        <f t="shared" si="37"/>
        <v>1991000</v>
      </c>
      <c r="I97" s="37">
        <f t="shared" si="37"/>
        <v>1971000</v>
      </c>
      <c r="J97" s="37">
        <f t="shared" si="37"/>
        <v>1970000</v>
      </c>
      <c r="K97" s="37">
        <f t="shared" si="37"/>
        <v>1966000</v>
      </c>
      <c r="L97" s="37">
        <f t="shared" si="37"/>
        <v>2061000</v>
      </c>
      <c r="M97" s="37">
        <f t="shared" si="37"/>
        <v>1964000</v>
      </c>
      <c r="N97" s="37">
        <f t="shared" si="37"/>
        <v>1582000</v>
      </c>
      <c r="O97" s="37">
        <f>O2+O87-O89-O90-O91-O92-O94-O95-O96</f>
        <v>156000</v>
      </c>
      <c r="P97" s="37">
        <f t="shared" si="37"/>
        <v>106000</v>
      </c>
      <c r="Q97" s="37">
        <f t="shared" si="37"/>
        <v>99000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800000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1092000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27513000</v>
      </c>
    </row>
    <row r="110" spans="2:18" ht="16.5" customHeight="1"/>
    <row r="111" spans="2:18" ht="19.5" customHeight="1">
      <c r="B111" s="4" t="s">
        <v>700</v>
      </c>
      <c r="F111" s="30">
        <f>F93-F77-F78</f>
        <v>11264000</v>
      </c>
      <c r="G111" s="30">
        <f t="shared" ref="G111:Q111" si="38">G93-G77-G78</f>
        <v>1882000</v>
      </c>
      <c r="H111" s="30">
        <f t="shared" si="38"/>
        <v>1912000</v>
      </c>
      <c r="I111" s="30">
        <f t="shared" si="38"/>
        <v>1893000</v>
      </c>
      <c r="J111" s="30">
        <f t="shared" si="38"/>
        <v>1892000</v>
      </c>
      <c r="K111" s="30">
        <f t="shared" si="38"/>
        <v>1888000</v>
      </c>
      <c r="L111" s="30">
        <f t="shared" si="38"/>
        <v>1983000</v>
      </c>
      <c r="M111" s="30">
        <f t="shared" si="38"/>
        <v>1886000</v>
      </c>
      <c r="N111" s="30">
        <f t="shared" si="38"/>
        <v>1590000</v>
      </c>
      <c r="O111" s="30">
        <f t="shared" si="38"/>
        <v>164000</v>
      </c>
      <c r="P111" s="30">
        <f t="shared" si="38"/>
        <v>114000</v>
      </c>
      <c r="Q111" s="30">
        <f t="shared" si="38"/>
        <v>101000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9" priority="1" operator="lessThan">
      <formula>0</formula>
    </cfRule>
  </conditionalFormatting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699</v>
      </c>
      <c r="D1" s="230" t="str">
        <f>VLOOKUP(C1,學校編號!A:B,2,FALSE)</f>
        <v>699卓清國小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27834000</v>
      </c>
      <c r="E2" s="37"/>
      <c r="F2" s="37">
        <f>F48+F71+F77+F78+F84</f>
        <v>11778000</v>
      </c>
      <c r="G2" s="37">
        <f t="shared" ref="G2:Q2" si="0">G48+G71+G77+G78+G84</f>
        <v>1981000</v>
      </c>
      <c r="H2" s="37">
        <f t="shared" si="0"/>
        <v>2109000</v>
      </c>
      <c r="I2" s="37">
        <f t="shared" si="0"/>
        <v>1981000</v>
      </c>
      <c r="J2" s="37">
        <f t="shared" si="0"/>
        <v>1981000</v>
      </c>
      <c r="K2" s="37">
        <f t="shared" si="0"/>
        <v>1981000</v>
      </c>
      <c r="L2" s="37">
        <f t="shared" si="0"/>
        <v>2002000</v>
      </c>
      <c r="M2" s="37">
        <f t="shared" si="0"/>
        <v>1978000</v>
      </c>
      <c r="N2" s="37">
        <f t="shared" si="0"/>
        <v>1744000</v>
      </c>
      <c r="O2" s="37">
        <f t="shared" si="0"/>
        <v>100000</v>
      </c>
      <c r="P2" s="37">
        <f t="shared" si="0"/>
        <v>100000</v>
      </c>
      <c r="Q2" s="37">
        <f t="shared" si="0"/>
        <v>99000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568000</v>
      </c>
      <c r="E25" s="106"/>
      <c r="F25" s="106">
        <f>ROUND(SUM(F3:F24),-3)</f>
        <v>65000</v>
      </c>
      <c r="G25" s="106">
        <f t="shared" ref="G25:P25" si="5">ROUND(SUM(G3:G24),-3)</f>
        <v>44000</v>
      </c>
      <c r="H25" s="106">
        <f t="shared" si="5"/>
        <v>44000</v>
      </c>
      <c r="I25" s="106">
        <f t="shared" si="5"/>
        <v>44000</v>
      </c>
      <c r="J25" s="106">
        <f t="shared" si="5"/>
        <v>44000</v>
      </c>
      <c r="K25" s="106">
        <f t="shared" si="5"/>
        <v>44000</v>
      </c>
      <c r="L25" s="106">
        <f t="shared" si="5"/>
        <v>65000</v>
      </c>
      <c r="M25" s="106">
        <f t="shared" si="5"/>
        <v>44000</v>
      </c>
      <c r="N25" s="106">
        <f t="shared" si="5"/>
        <v>44000</v>
      </c>
      <c r="O25" s="106">
        <f t="shared" si="5"/>
        <v>44000</v>
      </c>
      <c r="P25" s="106">
        <f t="shared" si="5"/>
        <v>44000</v>
      </c>
      <c r="Q25" s="106">
        <f t="shared" ref="Q25:Q33" si="6">D25-SUM(F25:P25)</f>
        <v>42000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8000</v>
      </c>
      <c r="E30" s="37" t="s">
        <v>513</v>
      </c>
      <c r="F30" s="37">
        <f t="shared" si="8"/>
        <v>667</v>
      </c>
      <c r="G30" s="37">
        <f t="shared" si="8"/>
        <v>667</v>
      </c>
      <c r="H30" s="37">
        <f t="shared" si="8"/>
        <v>667</v>
      </c>
      <c r="I30" s="37">
        <f t="shared" si="8"/>
        <v>667</v>
      </c>
      <c r="J30" s="37">
        <f t="shared" si="8"/>
        <v>667</v>
      </c>
      <c r="K30" s="37">
        <f t="shared" si="8"/>
        <v>667</v>
      </c>
      <c r="L30" s="37">
        <f t="shared" si="8"/>
        <v>667</v>
      </c>
      <c r="M30" s="37">
        <f t="shared" si="8"/>
        <v>667</v>
      </c>
      <c r="N30" s="37">
        <f t="shared" si="8"/>
        <v>667</v>
      </c>
      <c r="O30" s="37">
        <f t="shared" si="8"/>
        <v>667</v>
      </c>
      <c r="P30" s="37">
        <f t="shared" si="8"/>
        <v>667</v>
      </c>
      <c r="Q30" s="37">
        <f t="shared" si="6"/>
        <v>663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2000</v>
      </c>
      <c r="E31" s="37" t="s">
        <v>513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276000</v>
      </c>
      <c r="E37" s="106"/>
      <c r="F37" s="106">
        <f t="shared" ref="F37:P37" si="9">ROUND(SUM(F26:F36),-3)</f>
        <v>23000</v>
      </c>
      <c r="G37" s="106">
        <f t="shared" si="9"/>
        <v>23000</v>
      </c>
      <c r="H37" s="106">
        <f t="shared" si="9"/>
        <v>23000</v>
      </c>
      <c r="I37" s="106">
        <f t="shared" si="9"/>
        <v>23000</v>
      </c>
      <c r="J37" s="106">
        <f t="shared" si="9"/>
        <v>23000</v>
      </c>
      <c r="K37" s="106">
        <f t="shared" si="9"/>
        <v>23000</v>
      </c>
      <c r="L37" s="106">
        <f t="shared" si="9"/>
        <v>23000</v>
      </c>
      <c r="M37" s="106">
        <f t="shared" si="9"/>
        <v>23000</v>
      </c>
      <c r="N37" s="106">
        <f t="shared" si="9"/>
        <v>23000</v>
      </c>
      <c r="O37" s="106">
        <f t="shared" si="9"/>
        <v>23000</v>
      </c>
      <c r="P37" s="106">
        <f t="shared" si="9"/>
        <v>23000</v>
      </c>
      <c r="Q37" s="106">
        <f>D37-SUM(F37:P37)</f>
        <v>23000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0</v>
      </c>
      <c r="E46" s="37" t="s">
        <v>708</v>
      </c>
      <c r="F46" s="37">
        <f>ROUND($D46/3,0)</f>
        <v>0</v>
      </c>
      <c r="G46" s="37"/>
      <c r="H46" s="37"/>
      <c r="I46" s="37"/>
      <c r="J46" s="37">
        <f>ROUND($D46/3,0)</f>
        <v>0</v>
      </c>
      <c r="K46" s="37"/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0</v>
      </c>
      <c r="E47" s="106"/>
      <c r="F47" s="106">
        <f t="shared" ref="F47:P47" si="13">ROUND(SUM(F46),-3)</f>
        <v>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844000</v>
      </c>
      <c r="E48" s="37"/>
      <c r="F48" s="112">
        <f>F25+F37+F45+F47</f>
        <v>88000</v>
      </c>
      <c r="G48" s="112">
        <f t="shared" ref="G48:R48" si="14">G25+G37+G45+G47</f>
        <v>67000</v>
      </c>
      <c r="H48" s="112">
        <f t="shared" si="14"/>
        <v>67000</v>
      </c>
      <c r="I48" s="112">
        <f t="shared" si="14"/>
        <v>67000</v>
      </c>
      <c r="J48" s="112">
        <f t="shared" si="14"/>
        <v>67000</v>
      </c>
      <c r="K48" s="112">
        <f t="shared" si="14"/>
        <v>67000</v>
      </c>
      <c r="L48" s="112">
        <f t="shared" si="14"/>
        <v>88000</v>
      </c>
      <c r="M48" s="112">
        <f t="shared" si="14"/>
        <v>67000</v>
      </c>
      <c r="N48" s="112">
        <f t="shared" si="14"/>
        <v>67000</v>
      </c>
      <c r="O48" s="112">
        <f t="shared" si="14"/>
        <v>67000</v>
      </c>
      <c r="P48" s="112">
        <f t="shared" si="14"/>
        <v>67000</v>
      </c>
      <c r="Q48" s="112">
        <f t="shared" si="14"/>
        <v>65000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15625000</v>
      </c>
      <c r="E49" s="111" t="s">
        <v>678</v>
      </c>
      <c r="F49" s="37">
        <f>ROUND($D49/12*5,-3)</f>
        <v>6510000</v>
      </c>
      <c r="G49" s="37">
        <f>ROUND($D49/12,-3)</f>
        <v>1302000</v>
      </c>
      <c r="H49" s="37">
        <f t="shared" ref="H49:L53" si="15">ROUND($D49/12,-3)</f>
        <v>1302000</v>
      </c>
      <c r="I49" s="37">
        <f t="shared" si="15"/>
        <v>1302000</v>
      </c>
      <c r="J49" s="37">
        <f t="shared" si="15"/>
        <v>1302000</v>
      </c>
      <c r="K49" s="37">
        <f t="shared" si="15"/>
        <v>1302000</v>
      </c>
      <c r="L49" s="37">
        <f t="shared" si="15"/>
        <v>1302000</v>
      </c>
      <c r="M49" s="37">
        <f>D49-SUM(F49:L49)</f>
        <v>1303000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809000</v>
      </c>
      <c r="E51" s="111" t="s">
        <v>678</v>
      </c>
      <c r="F51" s="37">
        <f t="shared" si="16"/>
        <v>337000</v>
      </c>
      <c r="G51" s="37">
        <f t="shared" si="17"/>
        <v>67000</v>
      </c>
      <c r="H51" s="37">
        <f t="shared" si="15"/>
        <v>67000</v>
      </c>
      <c r="I51" s="37">
        <f t="shared" si="15"/>
        <v>67000</v>
      </c>
      <c r="J51" s="37">
        <f t="shared" si="15"/>
        <v>67000</v>
      </c>
      <c r="K51" s="37">
        <f t="shared" si="15"/>
        <v>67000</v>
      </c>
      <c r="L51" s="37">
        <f t="shared" si="15"/>
        <v>67000</v>
      </c>
      <c r="M51" s="37">
        <f t="shared" si="18"/>
        <v>70000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341000</v>
      </c>
      <c r="E62" s="37" t="s">
        <v>194</v>
      </c>
      <c r="F62" s="37">
        <f t="shared" si="19"/>
        <v>28417</v>
      </c>
      <c r="G62" s="37">
        <f t="shared" si="19"/>
        <v>28417</v>
      </c>
      <c r="H62" s="37">
        <f t="shared" si="19"/>
        <v>28417</v>
      </c>
      <c r="I62" s="37">
        <f t="shared" si="19"/>
        <v>28417</v>
      </c>
      <c r="J62" s="37">
        <f t="shared" si="19"/>
        <v>28417</v>
      </c>
      <c r="K62" s="37">
        <f t="shared" si="19"/>
        <v>28417</v>
      </c>
      <c r="L62" s="37">
        <f t="shared" si="19"/>
        <v>28417</v>
      </c>
      <c r="M62" s="37">
        <f t="shared" si="19"/>
        <v>28417</v>
      </c>
      <c r="N62" s="37">
        <f t="shared" si="19"/>
        <v>28417</v>
      </c>
      <c r="O62" s="37">
        <f t="shared" si="19"/>
        <v>28417</v>
      </c>
      <c r="P62" s="37">
        <f t="shared" si="19"/>
        <v>28417</v>
      </c>
      <c r="Q62" s="37">
        <f t="shared" si="20"/>
        <v>28413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1924000</v>
      </c>
      <c r="E63" s="37" t="s">
        <v>679</v>
      </c>
      <c r="F63" s="37">
        <f>ROUND($D63/5,-3)</f>
        <v>385000</v>
      </c>
      <c r="G63" s="37"/>
      <c r="H63" s="37"/>
      <c r="I63" s="37"/>
      <c r="J63" s="37"/>
      <c r="K63" s="37"/>
      <c r="L63" s="37"/>
      <c r="M63" s="37"/>
      <c r="N63" s="37">
        <f>D63-F63</f>
        <v>1539000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1757000</v>
      </c>
      <c r="E64" s="37" t="s">
        <v>194</v>
      </c>
      <c r="F64" s="37">
        <f>D64</f>
        <v>1757000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1516000</v>
      </c>
      <c r="E65" s="111" t="s">
        <v>678</v>
      </c>
      <c r="F65" s="37">
        <f>ROUND($D65/12*5,-3)</f>
        <v>632000</v>
      </c>
      <c r="G65" s="37">
        <f>ROUND($D65/12,-3)</f>
        <v>126000</v>
      </c>
      <c r="H65" s="37">
        <f t="shared" ref="H65:L67" si="21">ROUND($D65/12,-3)</f>
        <v>126000</v>
      </c>
      <c r="I65" s="37">
        <f t="shared" si="21"/>
        <v>126000</v>
      </c>
      <c r="J65" s="37">
        <f t="shared" si="21"/>
        <v>126000</v>
      </c>
      <c r="K65" s="37">
        <f t="shared" si="21"/>
        <v>126000</v>
      </c>
      <c r="L65" s="37">
        <f t="shared" si="21"/>
        <v>126000</v>
      </c>
      <c r="M65" s="37">
        <f>D65-SUM(F65:L65)</f>
        <v>128000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366000</v>
      </c>
      <c r="E66" s="111" t="s">
        <v>678</v>
      </c>
      <c r="F66" s="37">
        <f>ROUND($D66/12*5,-3)</f>
        <v>153000</v>
      </c>
      <c r="G66" s="37">
        <f t="shared" ref="G66:G67" si="22">ROUND($D66/12,-3)</f>
        <v>31000</v>
      </c>
      <c r="H66" s="37">
        <f t="shared" si="21"/>
        <v>31000</v>
      </c>
      <c r="I66" s="37">
        <f t="shared" si="21"/>
        <v>31000</v>
      </c>
      <c r="J66" s="37">
        <f t="shared" si="21"/>
        <v>31000</v>
      </c>
      <c r="K66" s="37">
        <f t="shared" si="21"/>
        <v>31000</v>
      </c>
      <c r="L66" s="37">
        <f t="shared" si="21"/>
        <v>31000</v>
      </c>
      <c r="M66" s="37">
        <f t="shared" ref="M66:M67" si="23">D66-SUM(F66:L66)</f>
        <v>27000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1026000</v>
      </c>
      <c r="E67" s="111" t="s">
        <v>678</v>
      </c>
      <c r="F67" s="37">
        <f>ROUND($D67/12*5,-3)</f>
        <v>428000</v>
      </c>
      <c r="G67" s="37">
        <f t="shared" si="22"/>
        <v>86000</v>
      </c>
      <c r="H67" s="37">
        <f t="shared" si="21"/>
        <v>86000</v>
      </c>
      <c r="I67" s="37">
        <f t="shared" si="21"/>
        <v>86000</v>
      </c>
      <c r="J67" s="37">
        <f t="shared" si="21"/>
        <v>86000</v>
      </c>
      <c r="K67" s="37">
        <f t="shared" si="21"/>
        <v>86000</v>
      </c>
      <c r="L67" s="37">
        <f t="shared" si="21"/>
        <v>86000</v>
      </c>
      <c r="M67" s="37">
        <f t="shared" si="23"/>
        <v>82000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22000</v>
      </c>
      <c r="E68" s="37" t="s">
        <v>195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112000</v>
      </c>
      <c r="E69" s="37" t="s">
        <v>194</v>
      </c>
      <c r="F69" s="37">
        <f>D69</f>
        <v>112000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23874000</v>
      </c>
      <c r="E71" s="239"/>
      <c r="F71" s="239">
        <f t="shared" ref="F71:P71" si="24">ROUND(SUM(F49:F70),-3)</f>
        <v>10480000</v>
      </c>
      <c r="G71" s="239">
        <f t="shared" si="24"/>
        <v>1672000</v>
      </c>
      <c r="H71" s="239">
        <f t="shared" si="24"/>
        <v>1694000</v>
      </c>
      <c r="I71" s="239">
        <f t="shared" si="24"/>
        <v>1672000</v>
      </c>
      <c r="J71" s="239">
        <f t="shared" si="24"/>
        <v>1672000</v>
      </c>
      <c r="K71" s="239">
        <f t="shared" si="24"/>
        <v>1672000</v>
      </c>
      <c r="L71" s="239">
        <f t="shared" si="24"/>
        <v>1672000</v>
      </c>
      <c r="M71" s="239">
        <f t="shared" si="24"/>
        <v>1668000</v>
      </c>
      <c r="N71" s="239">
        <f t="shared" si="24"/>
        <v>1572000</v>
      </c>
      <c r="O71" s="239">
        <f t="shared" si="24"/>
        <v>33000</v>
      </c>
      <c r="P71" s="239">
        <f t="shared" si="24"/>
        <v>33000</v>
      </c>
      <c r="Q71" s="239">
        <f>D71-SUM(F71:P71)</f>
        <v>34000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2424000</v>
      </c>
      <c r="E73" s="111" t="s">
        <v>678</v>
      </c>
      <c r="F73" s="37">
        <f>ROUND($D73/12*5,-3)</f>
        <v>1010000</v>
      </c>
      <c r="G73" s="37">
        <f>ROUND($D73/12,-3)</f>
        <v>202000</v>
      </c>
      <c r="H73" s="37">
        <f t="shared" ref="H73:L76" si="25">ROUND($D73/12,-3)</f>
        <v>202000</v>
      </c>
      <c r="I73" s="37">
        <f t="shared" si="25"/>
        <v>202000</v>
      </c>
      <c r="J73" s="37">
        <f t="shared" si="25"/>
        <v>202000</v>
      </c>
      <c r="K73" s="37">
        <f t="shared" si="25"/>
        <v>202000</v>
      </c>
      <c r="L73" s="37">
        <f t="shared" si="25"/>
        <v>202000</v>
      </c>
      <c r="M73" s="37">
        <f>D73-SUM(F73:L73)</f>
        <v>202000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481000</v>
      </c>
      <c r="E76" s="111" t="s">
        <v>678</v>
      </c>
      <c r="F76" s="37">
        <f>ROUND($D76/12*5,-3)</f>
        <v>200000</v>
      </c>
      <c r="G76" s="37">
        <f>ROUND($D76/12,-3)</f>
        <v>40000</v>
      </c>
      <c r="H76" s="37">
        <f t="shared" si="25"/>
        <v>40000</v>
      </c>
      <c r="I76" s="37">
        <f t="shared" si="25"/>
        <v>40000</v>
      </c>
      <c r="J76" s="37">
        <f t="shared" si="25"/>
        <v>40000</v>
      </c>
      <c r="K76" s="37">
        <f t="shared" si="25"/>
        <v>40000</v>
      </c>
      <c r="L76" s="37">
        <f t="shared" si="25"/>
        <v>40000</v>
      </c>
      <c r="M76" s="37">
        <f t="shared" si="26"/>
        <v>41000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2905000</v>
      </c>
      <c r="E77" s="239"/>
      <c r="F77" s="239">
        <f>ROUND(SUM(F72:F76),-3)</f>
        <v>1210000</v>
      </c>
      <c r="G77" s="239">
        <f t="shared" ref="G77:N77" si="27">ROUND(SUM(G72:G76),-3)</f>
        <v>242000</v>
      </c>
      <c r="H77" s="239">
        <f t="shared" si="27"/>
        <v>242000</v>
      </c>
      <c r="I77" s="239">
        <f t="shared" si="27"/>
        <v>242000</v>
      </c>
      <c r="J77" s="239">
        <f t="shared" si="27"/>
        <v>242000</v>
      </c>
      <c r="K77" s="239">
        <f t="shared" si="27"/>
        <v>242000</v>
      </c>
      <c r="L77" s="239">
        <f t="shared" si="27"/>
        <v>242000</v>
      </c>
      <c r="M77" s="239">
        <f t="shared" si="27"/>
        <v>243000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211000</v>
      </c>
      <c r="E78" s="37" t="s">
        <v>655</v>
      </c>
      <c r="F78" s="216"/>
      <c r="G78" s="216"/>
      <c r="H78" s="216">
        <f>ROUND($D78/2,-3)</f>
        <v>106000</v>
      </c>
      <c r="I78" s="216"/>
      <c r="J78" s="216"/>
      <c r="K78" s="216"/>
      <c r="L78" s="216"/>
      <c r="M78" s="216"/>
      <c r="N78" s="216">
        <f>D78-H78</f>
        <v>105000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26990000</v>
      </c>
      <c r="E79" s="218"/>
      <c r="F79" s="218">
        <f>F77+F71+F78</f>
        <v>11690000</v>
      </c>
      <c r="G79" s="218">
        <f t="shared" ref="G79:Q79" si="29">G77+G71+G78</f>
        <v>1914000</v>
      </c>
      <c r="H79" s="218">
        <f t="shared" si="29"/>
        <v>2042000</v>
      </c>
      <c r="I79" s="218">
        <f t="shared" si="29"/>
        <v>1914000</v>
      </c>
      <c r="J79" s="218">
        <f t="shared" si="29"/>
        <v>1914000</v>
      </c>
      <c r="K79" s="218">
        <f t="shared" si="29"/>
        <v>1914000</v>
      </c>
      <c r="L79" s="218">
        <f t="shared" si="29"/>
        <v>1914000</v>
      </c>
      <c r="M79" s="218">
        <f t="shared" si="29"/>
        <v>1911000</v>
      </c>
      <c r="N79" s="218">
        <f t="shared" si="29"/>
        <v>1677000</v>
      </c>
      <c r="O79" s="218">
        <f t="shared" si="29"/>
        <v>33000</v>
      </c>
      <c r="P79" s="218">
        <f t="shared" si="29"/>
        <v>33000</v>
      </c>
      <c r="Q79" s="218">
        <f t="shared" si="29"/>
        <v>34000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27834000</v>
      </c>
      <c r="E88" s="37"/>
      <c r="F88" s="37">
        <f>F89+F90+F91+F92+F93</f>
        <v>11778000</v>
      </c>
      <c r="G88" s="37">
        <f t="shared" ref="G88:Q88" si="32">G89+G90+G91+G92+G93</f>
        <v>1981000</v>
      </c>
      <c r="H88" s="37">
        <f t="shared" si="32"/>
        <v>2109000</v>
      </c>
      <c r="I88" s="37">
        <f t="shared" si="32"/>
        <v>1981000</v>
      </c>
      <c r="J88" s="37">
        <f t="shared" si="32"/>
        <v>1981000</v>
      </c>
      <c r="K88" s="37">
        <f t="shared" si="32"/>
        <v>1981000</v>
      </c>
      <c r="L88" s="37">
        <f t="shared" si="32"/>
        <v>2002000</v>
      </c>
      <c r="M88" s="37">
        <f t="shared" si="32"/>
        <v>1978000</v>
      </c>
      <c r="N88" s="37">
        <f t="shared" si="32"/>
        <v>1744000</v>
      </c>
      <c r="O88" s="37">
        <f t="shared" si="32"/>
        <v>100000</v>
      </c>
      <c r="P88" s="37">
        <f t="shared" si="32"/>
        <v>100000</v>
      </c>
      <c r="Q88" s="37">
        <f t="shared" si="32"/>
        <v>99000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2000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27832000</v>
      </c>
      <c r="E93" s="106"/>
      <c r="F93" s="106">
        <f>F94+F95+F96+F97</f>
        <v>11778000</v>
      </c>
      <c r="G93" s="106">
        <f t="shared" ref="G93:Q93" si="34">G94+G95+G96+G97</f>
        <v>1981000</v>
      </c>
      <c r="H93" s="106">
        <f t="shared" si="34"/>
        <v>2109000</v>
      </c>
      <c r="I93" s="106">
        <f t="shared" si="34"/>
        <v>1981000</v>
      </c>
      <c r="J93" s="106">
        <f t="shared" si="34"/>
        <v>1981000</v>
      </c>
      <c r="K93" s="106">
        <f t="shared" si="34"/>
        <v>1981000</v>
      </c>
      <c r="L93" s="106">
        <f t="shared" si="34"/>
        <v>2001000</v>
      </c>
      <c r="M93" s="106">
        <f t="shared" si="34"/>
        <v>1978000</v>
      </c>
      <c r="N93" s="106">
        <f t="shared" si="34"/>
        <v>1744000</v>
      </c>
      <c r="O93" s="106">
        <f t="shared" si="34"/>
        <v>100000</v>
      </c>
      <c r="P93" s="106">
        <f t="shared" si="34"/>
        <v>100000</v>
      </c>
      <c r="Q93" s="106">
        <f t="shared" si="34"/>
        <v>98000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2542000</v>
      </c>
      <c r="E94" s="111" t="s">
        <v>522</v>
      </c>
      <c r="F94" s="37">
        <f>ROUND($D94/12*5,-3)</f>
        <v>1059000</v>
      </c>
      <c r="G94" s="37">
        <f>ROUND($D94/12,-3)</f>
        <v>212000</v>
      </c>
      <c r="H94" s="37">
        <f t="shared" ref="H94:L94" si="35">ROUND($D94/12,-3)</f>
        <v>212000</v>
      </c>
      <c r="I94" s="37">
        <f t="shared" si="35"/>
        <v>212000</v>
      </c>
      <c r="J94" s="37">
        <f t="shared" si="35"/>
        <v>212000</v>
      </c>
      <c r="K94" s="37">
        <f t="shared" si="35"/>
        <v>212000</v>
      </c>
      <c r="L94" s="37">
        <f t="shared" si="35"/>
        <v>212000</v>
      </c>
      <c r="M94" s="37">
        <f>D94-SUM(F94:L94)</f>
        <v>211000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25200000</v>
      </c>
      <c r="E97" s="37"/>
      <c r="F97" s="37">
        <f>F2+F87-F89-F90-F91-F92-F94-F95-F96</f>
        <v>10711000</v>
      </c>
      <c r="G97" s="37">
        <f t="shared" ref="G97:Q97" si="37">G2+G87-G89-G90-G91-G92-G94-G95-G96</f>
        <v>1761000</v>
      </c>
      <c r="H97" s="37">
        <f t="shared" si="37"/>
        <v>1889000</v>
      </c>
      <c r="I97" s="37">
        <f t="shared" si="37"/>
        <v>1761000</v>
      </c>
      <c r="J97" s="37">
        <f t="shared" si="37"/>
        <v>1761000</v>
      </c>
      <c r="K97" s="37">
        <f t="shared" si="37"/>
        <v>1761000</v>
      </c>
      <c r="L97" s="37">
        <f t="shared" si="37"/>
        <v>1781000</v>
      </c>
      <c r="M97" s="37">
        <f t="shared" si="37"/>
        <v>1759000</v>
      </c>
      <c r="N97" s="37">
        <f t="shared" si="37"/>
        <v>1736000</v>
      </c>
      <c r="O97" s="37">
        <f>O2+O87-O89-O90-O91-O92-O94-O95-O96</f>
        <v>92000</v>
      </c>
      <c r="P97" s="37">
        <f t="shared" si="37"/>
        <v>92000</v>
      </c>
      <c r="Q97" s="37">
        <f t="shared" si="37"/>
        <v>96000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800000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1092000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25200000</v>
      </c>
    </row>
    <row r="110" spans="2:18" ht="16.5" customHeight="1"/>
    <row r="111" spans="2:18" ht="19.5" customHeight="1">
      <c r="B111" s="4" t="s">
        <v>700</v>
      </c>
      <c r="F111" s="30">
        <f>F93-F77-F78</f>
        <v>10568000</v>
      </c>
      <c r="G111" s="30">
        <f t="shared" ref="G111:Q111" si="38">G93-G77-G78</f>
        <v>1739000</v>
      </c>
      <c r="H111" s="30">
        <f t="shared" si="38"/>
        <v>1761000</v>
      </c>
      <c r="I111" s="30">
        <f t="shared" si="38"/>
        <v>1739000</v>
      </c>
      <c r="J111" s="30">
        <f t="shared" si="38"/>
        <v>1739000</v>
      </c>
      <c r="K111" s="30">
        <f t="shared" si="38"/>
        <v>1739000</v>
      </c>
      <c r="L111" s="30">
        <f t="shared" si="38"/>
        <v>1759000</v>
      </c>
      <c r="M111" s="30">
        <f t="shared" si="38"/>
        <v>1735000</v>
      </c>
      <c r="N111" s="30">
        <f t="shared" si="38"/>
        <v>1639000</v>
      </c>
      <c r="O111" s="30">
        <f t="shared" si="38"/>
        <v>100000</v>
      </c>
      <c r="P111" s="30">
        <f t="shared" si="38"/>
        <v>100000</v>
      </c>
      <c r="Q111" s="30">
        <f t="shared" si="38"/>
        <v>98000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8" priority="1" operator="lessThan">
      <formula>0</formula>
    </cfRule>
  </conditionalFormatting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A3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700</v>
      </c>
      <c r="D1" s="230" t="str">
        <f>VLOOKUP(C1,學校編號!A:B,2,FALSE)</f>
        <v>700古風國小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29406000</v>
      </c>
      <c r="E2" s="37"/>
      <c r="F2" s="37">
        <f>F48+F71+F77+F78+F84</f>
        <v>12484000</v>
      </c>
      <c r="G2" s="37">
        <f t="shared" ref="G2:Q2" si="0">G48+G71+G77+G78+G84</f>
        <v>2154000</v>
      </c>
      <c r="H2" s="37">
        <f t="shared" si="0"/>
        <v>2200000</v>
      </c>
      <c r="I2" s="37">
        <f t="shared" si="0"/>
        <v>2181000</v>
      </c>
      <c r="J2" s="37">
        <f t="shared" si="0"/>
        <v>2167000</v>
      </c>
      <c r="K2" s="37">
        <f t="shared" si="0"/>
        <v>2165000</v>
      </c>
      <c r="L2" s="37">
        <f t="shared" si="0"/>
        <v>2187000</v>
      </c>
      <c r="M2" s="37">
        <f t="shared" si="0"/>
        <v>2160000</v>
      </c>
      <c r="N2" s="37">
        <f t="shared" si="0"/>
        <v>1305000</v>
      </c>
      <c r="O2" s="37">
        <f t="shared" si="0"/>
        <v>182000</v>
      </c>
      <c r="P2" s="37">
        <f t="shared" si="0"/>
        <v>112000</v>
      </c>
      <c r="Q2" s="37">
        <f t="shared" si="0"/>
        <v>109000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68000</v>
      </c>
      <c r="E10" s="37" t="s">
        <v>513</v>
      </c>
      <c r="F10" s="37">
        <f t="shared" si="1"/>
        <v>5667</v>
      </c>
      <c r="G10" s="37">
        <f t="shared" si="1"/>
        <v>5667</v>
      </c>
      <c r="H10" s="37">
        <f t="shared" si="1"/>
        <v>5667</v>
      </c>
      <c r="I10" s="37">
        <f t="shared" si="1"/>
        <v>5667</v>
      </c>
      <c r="J10" s="37">
        <f t="shared" si="1"/>
        <v>5667</v>
      </c>
      <c r="K10" s="37">
        <f t="shared" si="1"/>
        <v>5667</v>
      </c>
      <c r="L10" s="37">
        <f t="shared" si="1"/>
        <v>5667</v>
      </c>
      <c r="M10" s="37">
        <f t="shared" si="1"/>
        <v>5667</v>
      </c>
      <c r="N10" s="37">
        <f t="shared" si="1"/>
        <v>5667</v>
      </c>
      <c r="O10" s="37">
        <f t="shared" si="1"/>
        <v>5667</v>
      </c>
      <c r="P10" s="37">
        <f t="shared" si="1"/>
        <v>5667</v>
      </c>
      <c r="Q10" s="37">
        <f t="shared" si="2"/>
        <v>5663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37000</v>
      </c>
      <c r="E11" s="37" t="s">
        <v>194</v>
      </c>
      <c r="F11" s="37">
        <f>D11</f>
        <v>37000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797000</v>
      </c>
      <c r="E12" s="110" t="s">
        <v>200</v>
      </c>
      <c r="F12" s="37">
        <f>ROUND($D12/12*3,-3)</f>
        <v>199000</v>
      </c>
      <c r="G12" s="37">
        <f>ROUND($D12/12,-3)</f>
        <v>66000</v>
      </c>
      <c r="H12" s="37">
        <f t="shared" ref="H12:N12" si="4">ROUND($D12/12,-3)</f>
        <v>66000</v>
      </c>
      <c r="I12" s="37">
        <f t="shared" si="4"/>
        <v>66000</v>
      </c>
      <c r="J12" s="37">
        <f t="shared" si="4"/>
        <v>66000</v>
      </c>
      <c r="K12" s="37">
        <f t="shared" si="4"/>
        <v>66000</v>
      </c>
      <c r="L12" s="37">
        <f t="shared" si="4"/>
        <v>66000</v>
      </c>
      <c r="M12" s="37">
        <f t="shared" si="4"/>
        <v>66000</v>
      </c>
      <c r="N12" s="37">
        <f t="shared" si="4"/>
        <v>66000</v>
      </c>
      <c r="O12" s="37">
        <f>D12-SUM(F12:N12)</f>
        <v>70000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45000</v>
      </c>
      <c r="E15" s="37" t="s">
        <v>193</v>
      </c>
      <c r="F15" s="37">
        <f>ROUND($D15/2,-3)</f>
        <v>23000</v>
      </c>
      <c r="G15" s="37"/>
      <c r="H15" s="37"/>
      <c r="I15" s="37"/>
      <c r="J15" s="37"/>
      <c r="K15" s="37"/>
      <c r="L15" s="37">
        <f>D15-F15</f>
        <v>22000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1413000</v>
      </c>
      <c r="E25" s="106"/>
      <c r="F25" s="106">
        <f>ROUND(SUM(F3:F24),-3)</f>
        <v>304000</v>
      </c>
      <c r="G25" s="106">
        <f t="shared" ref="G25:P25" si="5">ROUND(SUM(G3:G24),-3)</f>
        <v>111000</v>
      </c>
      <c r="H25" s="106">
        <f t="shared" si="5"/>
        <v>111000</v>
      </c>
      <c r="I25" s="106">
        <f t="shared" si="5"/>
        <v>111000</v>
      </c>
      <c r="J25" s="106">
        <f t="shared" si="5"/>
        <v>111000</v>
      </c>
      <c r="K25" s="106">
        <f t="shared" si="5"/>
        <v>111000</v>
      </c>
      <c r="L25" s="106">
        <f t="shared" si="5"/>
        <v>133000</v>
      </c>
      <c r="M25" s="106">
        <f t="shared" si="5"/>
        <v>111000</v>
      </c>
      <c r="N25" s="106">
        <f t="shared" si="5"/>
        <v>111000</v>
      </c>
      <c r="O25" s="106">
        <f t="shared" si="5"/>
        <v>115000</v>
      </c>
      <c r="P25" s="106">
        <f t="shared" si="5"/>
        <v>45000</v>
      </c>
      <c r="Q25" s="106">
        <f t="shared" ref="Q25:Q33" si="6">D25-SUM(F25:P25)</f>
        <v>39000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113000</v>
      </c>
      <c r="E26" s="111" t="s">
        <v>202</v>
      </c>
      <c r="F26" s="37">
        <f>ROUND($D26/10,-3)</f>
        <v>11000</v>
      </c>
      <c r="G26" s="37"/>
      <c r="H26" s="37">
        <f>ROUND($D26/10,-3)</f>
        <v>11000</v>
      </c>
      <c r="I26" s="37">
        <f>ROUND($D26/10,-3)</f>
        <v>11000</v>
      </c>
      <c r="J26" s="37">
        <f>ROUND($D26/10,-3)</f>
        <v>11000</v>
      </c>
      <c r="K26" s="37">
        <f>ROUND($D26/10,-3)</f>
        <v>11000</v>
      </c>
      <c r="L26" s="37"/>
      <c r="M26" s="37">
        <f>ROUND($D26/10,-3)</f>
        <v>11000</v>
      </c>
      <c r="N26" s="37">
        <f>ROUND($D26/10,-3)</f>
        <v>11000</v>
      </c>
      <c r="O26" s="37">
        <f>ROUND($D26/10,-3)</f>
        <v>11000</v>
      </c>
      <c r="P26" s="37">
        <f>ROUND($D26/10,-3)</f>
        <v>11000</v>
      </c>
      <c r="Q26" s="37">
        <f t="shared" si="6"/>
        <v>14000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7000</v>
      </c>
      <c r="E30" s="37" t="s">
        <v>513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3000</v>
      </c>
      <c r="E31" s="37" t="s">
        <v>513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389000</v>
      </c>
      <c r="E37" s="106"/>
      <c r="F37" s="106">
        <f t="shared" ref="F37:P37" si="9">ROUND(SUM(F26:F36),-3)</f>
        <v>34000</v>
      </c>
      <c r="G37" s="106">
        <f t="shared" si="9"/>
        <v>23000</v>
      </c>
      <c r="H37" s="106">
        <f t="shared" si="9"/>
        <v>34000</v>
      </c>
      <c r="I37" s="106">
        <f t="shared" si="9"/>
        <v>34000</v>
      </c>
      <c r="J37" s="106">
        <f t="shared" si="9"/>
        <v>34000</v>
      </c>
      <c r="K37" s="106">
        <f t="shared" si="9"/>
        <v>34000</v>
      </c>
      <c r="L37" s="106">
        <f t="shared" si="9"/>
        <v>23000</v>
      </c>
      <c r="M37" s="106">
        <f t="shared" si="9"/>
        <v>34000</v>
      </c>
      <c r="N37" s="106">
        <f t="shared" si="9"/>
        <v>34000</v>
      </c>
      <c r="O37" s="106">
        <f t="shared" si="9"/>
        <v>34000</v>
      </c>
      <c r="P37" s="106">
        <f t="shared" si="9"/>
        <v>34000</v>
      </c>
      <c r="Q37" s="106">
        <f>D37-SUM(F37:P37)</f>
        <v>37000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16000</v>
      </c>
      <c r="E42" s="37" t="s">
        <v>197</v>
      </c>
      <c r="F42" s="37"/>
      <c r="G42" s="37"/>
      <c r="H42" s="37"/>
      <c r="I42" s="37">
        <f>D42</f>
        <v>16000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2000</v>
      </c>
      <c r="E43" s="37" t="s">
        <v>194</v>
      </c>
      <c r="F43" s="37">
        <f>D43</f>
        <v>2000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11000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29000</v>
      </c>
      <c r="E45" s="106"/>
      <c r="F45" s="106">
        <f t="shared" ref="F45:P45" si="12">ROUND(SUM(F42:F44),-3)</f>
        <v>2000</v>
      </c>
      <c r="G45" s="106">
        <f t="shared" si="12"/>
        <v>0</v>
      </c>
      <c r="H45" s="106">
        <f t="shared" si="12"/>
        <v>0</v>
      </c>
      <c r="I45" s="106">
        <f t="shared" si="12"/>
        <v>16000</v>
      </c>
      <c r="J45" s="106">
        <f t="shared" si="12"/>
        <v>0</v>
      </c>
      <c r="K45" s="106">
        <f t="shared" si="12"/>
        <v>0</v>
      </c>
      <c r="L45" s="106">
        <f t="shared" si="12"/>
        <v>11000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1837000</v>
      </c>
      <c r="E48" s="37"/>
      <c r="F48" s="112">
        <f>F25+F37+F45+F47</f>
        <v>342000</v>
      </c>
      <c r="G48" s="112">
        <f t="shared" ref="G48:R48" si="14">G25+G37+G45+G47</f>
        <v>134000</v>
      </c>
      <c r="H48" s="112">
        <f t="shared" si="14"/>
        <v>145000</v>
      </c>
      <c r="I48" s="112">
        <f t="shared" si="14"/>
        <v>161000</v>
      </c>
      <c r="J48" s="112">
        <f t="shared" si="14"/>
        <v>147000</v>
      </c>
      <c r="K48" s="112">
        <f t="shared" si="14"/>
        <v>145000</v>
      </c>
      <c r="L48" s="112">
        <f t="shared" si="14"/>
        <v>167000</v>
      </c>
      <c r="M48" s="112">
        <f t="shared" si="14"/>
        <v>145000</v>
      </c>
      <c r="N48" s="112">
        <f t="shared" si="14"/>
        <v>147000</v>
      </c>
      <c r="O48" s="112">
        <f t="shared" si="14"/>
        <v>149000</v>
      </c>
      <c r="P48" s="112">
        <f t="shared" si="14"/>
        <v>79000</v>
      </c>
      <c r="Q48" s="112">
        <f t="shared" si="14"/>
        <v>76000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14960000</v>
      </c>
      <c r="E49" s="111" t="s">
        <v>678</v>
      </c>
      <c r="F49" s="37">
        <f>ROUND($D49/12*5,-3)</f>
        <v>6233000</v>
      </c>
      <c r="G49" s="37">
        <f>ROUND($D49/12,-3)</f>
        <v>1247000</v>
      </c>
      <c r="H49" s="37">
        <f t="shared" ref="H49:L53" si="15">ROUND($D49/12,-3)</f>
        <v>1247000</v>
      </c>
      <c r="I49" s="37">
        <f t="shared" si="15"/>
        <v>1247000</v>
      </c>
      <c r="J49" s="37">
        <f t="shared" si="15"/>
        <v>1247000</v>
      </c>
      <c r="K49" s="37">
        <f t="shared" si="15"/>
        <v>1247000</v>
      </c>
      <c r="L49" s="37">
        <f t="shared" si="15"/>
        <v>1247000</v>
      </c>
      <c r="M49" s="37">
        <f>D49-SUM(F49:L49)</f>
        <v>1245000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483000</v>
      </c>
      <c r="E50" s="111" t="s">
        <v>678</v>
      </c>
      <c r="F50" s="37">
        <f t="shared" ref="F50:F52" si="16">ROUND($D50/12*5,-3)</f>
        <v>201000</v>
      </c>
      <c r="G50" s="37">
        <f t="shared" ref="G50:G53" si="17">ROUND($D50/12,-3)</f>
        <v>40000</v>
      </c>
      <c r="H50" s="37">
        <f t="shared" si="15"/>
        <v>40000</v>
      </c>
      <c r="I50" s="37">
        <f t="shared" si="15"/>
        <v>40000</v>
      </c>
      <c r="J50" s="37">
        <f t="shared" si="15"/>
        <v>40000</v>
      </c>
      <c r="K50" s="37">
        <f t="shared" si="15"/>
        <v>40000</v>
      </c>
      <c r="L50" s="37">
        <f t="shared" si="15"/>
        <v>40000</v>
      </c>
      <c r="M50" s="37">
        <f t="shared" ref="M50:M53" si="18">D50-SUM(F50:L50)</f>
        <v>42000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1612000</v>
      </c>
      <c r="E51" s="111" t="s">
        <v>678</v>
      </c>
      <c r="F51" s="37">
        <f t="shared" si="16"/>
        <v>672000</v>
      </c>
      <c r="G51" s="37">
        <f t="shared" si="17"/>
        <v>134000</v>
      </c>
      <c r="H51" s="37">
        <f t="shared" si="15"/>
        <v>134000</v>
      </c>
      <c r="I51" s="37">
        <f t="shared" si="15"/>
        <v>134000</v>
      </c>
      <c r="J51" s="37">
        <f t="shared" si="15"/>
        <v>134000</v>
      </c>
      <c r="K51" s="37">
        <f t="shared" si="15"/>
        <v>134000</v>
      </c>
      <c r="L51" s="37">
        <f t="shared" si="15"/>
        <v>134000</v>
      </c>
      <c r="M51" s="37">
        <f t="shared" si="18"/>
        <v>136000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340000</v>
      </c>
      <c r="E62" s="37" t="s">
        <v>194</v>
      </c>
      <c r="F62" s="37">
        <f t="shared" si="19"/>
        <v>28333</v>
      </c>
      <c r="G62" s="37">
        <f t="shared" si="19"/>
        <v>28333</v>
      </c>
      <c r="H62" s="37">
        <f t="shared" si="19"/>
        <v>28333</v>
      </c>
      <c r="I62" s="37">
        <f t="shared" si="19"/>
        <v>28333</v>
      </c>
      <c r="J62" s="37">
        <f t="shared" si="19"/>
        <v>28333</v>
      </c>
      <c r="K62" s="37">
        <f t="shared" si="19"/>
        <v>28333</v>
      </c>
      <c r="L62" s="37">
        <f t="shared" si="19"/>
        <v>28333</v>
      </c>
      <c r="M62" s="37">
        <f t="shared" si="19"/>
        <v>28333</v>
      </c>
      <c r="N62" s="37">
        <f t="shared" si="19"/>
        <v>28333</v>
      </c>
      <c r="O62" s="37">
        <f t="shared" si="19"/>
        <v>28333</v>
      </c>
      <c r="P62" s="37">
        <f t="shared" si="19"/>
        <v>28333</v>
      </c>
      <c r="Q62" s="37">
        <f t="shared" si="20"/>
        <v>28337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1397000</v>
      </c>
      <c r="E63" s="37" t="s">
        <v>679</v>
      </c>
      <c r="F63" s="37">
        <f>ROUND($D63/5,-3)</f>
        <v>279000</v>
      </c>
      <c r="G63" s="37"/>
      <c r="H63" s="37"/>
      <c r="I63" s="37"/>
      <c r="J63" s="37"/>
      <c r="K63" s="37"/>
      <c r="L63" s="37"/>
      <c r="M63" s="37"/>
      <c r="N63" s="37">
        <f>D63-F63</f>
        <v>1118000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1749000</v>
      </c>
      <c r="E64" s="37" t="s">
        <v>194</v>
      </c>
      <c r="F64" s="37">
        <f>D64</f>
        <v>1749000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1418000</v>
      </c>
      <c r="E65" s="111" t="s">
        <v>678</v>
      </c>
      <c r="F65" s="37">
        <f>ROUND($D65/12*5,-3)</f>
        <v>591000</v>
      </c>
      <c r="G65" s="37">
        <f>ROUND($D65/12,-3)</f>
        <v>118000</v>
      </c>
      <c r="H65" s="37">
        <f t="shared" ref="H65:L67" si="21">ROUND($D65/12,-3)</f>
        <v>118000</v>
      </c>
      <c r="I65" s="37">
        <f t="shared" si="21"/>
        <v>118000</v>
      </c>
      <c r="J65" s="37">
        <f t="shared" si="21"/>
        <v>118000</v>
      </c>
      <c r="K65" s="37">
        <f t="shared" si="21"/>
        <v>118000</v>
      </c>
      <c r="L65" s="37">
        <f t="shared" si="21"/>
        <v>118000</v>
      </c>
      <c r="M65" s="37">
        <f>D65-SUM(F65:L65)</f>
        <v>119000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338000</v>
      </c>
      <c r="E66" s="111" t="s">
        <v>678</v>
      </c>
      <c r="F66" s="37">
        <f>ROUND($D66/12*5,-3)</f>
        <v>141000</v>
      </c>
      <c r="G66" s="37">
        <f t="shared" ref="G66:G67" si="22">ROUND($D66/12,-3)</f>
        <v>28000</v>
      </c>
      <c r="H66" s="37">
        <f t="shared" si="21"/>
        <v>28000</v>
      </c>
      <c r="I66" s="37">
        <f t="shared" si="21"/>
        <v>28000</v>
      </c>
      <c r="J66" s="37">
        <f t="shared" si="21"/>
        <v>28000</v>
      </c>
      <c r="K66" s="37">
        <f t="shared" si="21"/>
        <v>28000</v>
      </c>
      <c r="L66" s="37">
        <f t="shared" si="21"/>
        <v>28000</v>
      </c>
      <c r="M66" s="37">
        <f t="shared" ref="M66:M67" si="23">D66-SUM(F66:L66)</f>
        <v>29000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1091000</v>
      </c>
      <c r="E67" s="111" t="s">
        <v>678</v>
      </c>
      <c r="F67" s="37">
        <f>ROUND($D67/12*5,-3)</f>
        <v>455000</v>
      </c>
      <c r="G67" s="37">
        <f t="shared" si="22"/>
        <v>91000</v>
      </c>
      <c r="H67" s="37">
        <f t="shared" si="21"/>
        <v>91000</v>
      </c>
      <c r="I67" s="37">
        <f t="shared" si="21"/>
        <v>91000</v>
      </c>
      <c r="J67" s="37">
        <f t="shared" si="21"/>
        <v>91000</v>
      </c>
      <c r="K67" s="37">
        <f t="shared" si="21"/>
        <v>91000</v>
      </c>
      <c r="L67" s="37">
        <f t="shared" si="21"/>
        <v>91000</v>
      </c>
      <c r="M67" s="37">
        <f t="shared" si="23"/>
        <v>90000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27000</v>
      </c>
      <c r="E68" s="37" t="s">
        <v>195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194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23919000</v>
      </c>
      <c r="E71" s="239"/>
      <c r="F71" s="239">
        <f t="shared" ref="F71:P71" si="24">ROUND(SUM(F49:F70),-3)</f>
        <v>10615000</v>
      </c>
      <c r="G71" s="239">
        <f t="shared" si="24"/>
        <v>1718000</v>
      </c>
      <c r="H71" s="239">
        <f t="shared" si="24"/>
        <v>1745000</v>
      </c>
      <c r="I71" s="239">
        <f t="shared" si="24"/>
        <v>1718000</v>
      </c>
      <c r="J71" s="239">
        <f t="shared" si="24"/>
        <v>1718000</v>
      </c>
      <c r="K71" s="239">
        <f t="shared" si="24"/>
        <v>1718000</v>
      </c>
      <c r="L71" s="239">
        <f t="shared" si="24"/>
        <v>1718000</v>
      </c>
      <c r="M71" s="239">
        <f t="shared" si="24"/>
        <v>1719000</v>
      </c>
      <c r="N71" s="239">
        <f t="shared" si="24"/>
        <v>1151000</v>
      </c>
      <c r="O71" s="239">
        <f t="shared" si="24"/>
        <v>33000</v>
      </c>
      <c r="P71" s="239">
        <f t="shared" si="24"/>
        <v>33000</v>
      </c>
      <c r="Q71" s="239">
        <f>D71-SUM(F71:P71)</f>
        <v>33000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20000</v>
      </c>
      <c r="E72" s="37" t="s">
        <v>194</v>
      </c>
      <c r="F72" s="37">
        <f>D72</f>
        <v>20000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2190000</v>
      </c>
      <c r="E73" s="111" t="s">
        <v>678</v>
      </c>
      <c r="F73" s="37">
        <f>ROUND($D73/12*5,-3)</f>
        <v>913000</v>
      </c>
      <c r="G73" s="37">
        <f>ROUND($D73/12,-3)</f>
        <v>183000</v>
      </c>
      <c r="H73" s="37">
        <f t="shared" ref="H73:L76" si="25">ROUND($D73/12,-3)</f>
        <v>183000</v>
      </c>
      <c r="I73" s="37">
        <f t="shared" si="25"/>
        <v>183000</v>
      </c>
      <c r="J73" s="37">
        <f t="shared" si="25"/>
        <v>183000</v>
      </c>
      <c r="K73" s="37">
        <f t="shared" si="25"/>
        <v>183000</v>
      </c>
      <c r="L73" s="37">
        <f t="shared" si="25"/>
        <v>183000</v>
      </c>
      <c r="M73" s="37">
        <f>D73-SUM(F73:L73)</f>
        <v>179000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1425000</v>
      </c>
      <c r="E76" s="111" t="s">
        <v>678</v>
      </c>
      <c r="F76" s="37">
        <f>ROUND($D76/12*5,-3)</f>
        <v>594000</v>
      </c>
      <c r="G76" s="37">
        <f>ROUND($D76/12,-3)</f>
        <v>119000</v>
      </c>
      <c r="H76" s="37">
        <f t="shared" si="25"/>
        <v>119000</v>
      </c>
      <c r="I76" s="37">
        <f t="shared" si="25"/>
        <v>119000</v>
      </c>
      <c r="J76" s="37">
        <f t="shared" si="25"/>
        <v>119000</v>
      </c>
      <c r="K76" s="37">
        <f t="shared" si="25"/>
        <v>119000</v>
      </c>
      <c r="L76" s="37">
        <f t="shared" si="25"/>
        <v>119000</v>
      </c>
      <c r="M76" s="37">
        <f t="shared" si="26"/>
        <v>117000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3635000</v>
      </c>
      <c r="E77" s="239"/>
      <c r="F77" s="239">
        <f>ROUND(SUM(F72:F76),-3)</f>
        <v>1527000</v>
      </c>
      <c r="G77" s="239">
        <f t="shared" ref="G77:N77" si="27">ROUND(SUM(G72:G76),-3)</f>
        <v>302000</v>
      </c>
      <c r="H77" s="239">
        <f t="shared" si="27"/>
        <v>302000</v>
      </c>
      <c r="I77" s="239">
        <f t="shared" si="27"/>
        <v>302000</v>
      </c>
      <c r="J77" s="239">
        <f t="shared" si="27"/>
        <v>302000</v>
      </c>
      <c r="K77" s="239">
        <f t="shared" si="27"/>
        <v>302000</v>
      </c>
      <c r="L77" s="239">
        <f t="shared" si="27"/>
        <v>302000</v>
      </c>
      <c r="M77" s="239">
        <f t="shared" si="27"/>
        <v>296000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15000</v>
      </c>
      <c r="E78" s="37" t="s">
        <v>655</v>
      </c>
      <c r="F78" s="216"/>
      <c r="G78" s="216"/>
      <c r="H78" s="216">
        <f>ROUND($D78/2,-3)</f>
        <v>8000</v>
      </c>
      <c r="I78" s="216"/>
      <c r="J78" s="216"/>
      <c r="K78" s="216"/>
      <c r="L78" s="216"/>
      <c r="M78" s="216"/>
      <c r="N78" s="216">
        <f>D78-H78</f>
        <v>7000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27569000</v>
      </c>
      <c r="E79" s="218"/>
      <c r="F79" s="218">
        <f>F77+F71+F78</f>
        <v>12142000</v>
      </c>
      <c r="G79" s="218">
        <f t="shared" ref="G79:Q79" si="29">G77+G71+G78</f>
        <v>2020000</v>
      </c>
      <c r="H79" s="218">
        <f t="shared" si="29"/>
        <v>2055000</v>
      </c>
      <c r="I79" s="218">
        <f t="shared" si="29"/>
        <v>2020000</v>
      </c>
      <c r="J79" s="218">
        <f t="shared" si="29"/>
        <v>2020000</v>
      </c>
      <c r="K79" s="218">
        <f t="shared" si="29"/>
        <v>2020000</v>
      </c>
      <c r="L79" s="218">
        <f t="shared" si="29"/>
        <v>2020000</v>
      </c>
      <c r="M79" s="218">
        <f t="shared" si="29"/>
        <v>2015000</v>
      </c>
      <c r="N79" s="218">
        <f t="shared" si="29"/>
        <v>1158000</v>
      </c>
      <c r="O79" s="218">
        <f t="shared" si="29"/>
        <v>33000</v>
      </c>
      <c r="P79" s="218">
        <f t="shared" si="29"/>
        <v>33000</v>
      </c>
      <c r="Q79" s="218">
        <f t="shared" si="29"/>
        <v>33000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29406000</v>
      </c>
      <c r="E88" s="37"/>
      <c r="F88" s="37">
        <f>F89+F90+F91+F92+F93</f>
        <v>12484000</v>
      </c>
      <c r="G88" s="37">
        <f t="shared" ref="G88:Q88" si="32">G89+G90+G91+G92+G93</f>
        <v>2154000</v>
      </c>
      <c r="H88" s="37">
        <f t="shared" si="32"/>
        <v>2200000</v>
      </c>
      <c r="I88" s="37">
        <f t="shared" si="32"/>
        <v>2181000</v>
      </c>
      <c r="J88" s="37">
        <f t="shared" si="32"/>
        <v>2167000</v>
      </c>
      <c r="K88" s="37">
        <f t="shared" si="32"/>
        <v>2165000</v>
      </c>
      <c r="L88" s="37">
        <f t="shared" si="32"/>
        <v>2187000</v>
      </c>
      <c r="M88" s="37">
        <f t="shared" si="32"/>
        <v>2160000</v>
      </c>
      <c r="N88" s="37">
        <f t="shared" si="32"/>
        <v>1305000</v>
      </c>
      <c r="O88" s="37">
        <f t="shared" si="32"/>
        <v>182000</v>
      </c>
      <c r="P88" s="37">
        <f t="shared" si="32"/>
        <v>112000</v>
      </c>
      <c r="Q88" s="37">
        <f t="shared" si="32"/>
        <v>109000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29405000</v>
      </c>
      <c r="E93" s="106"/>
      <c r="F93" s="106">
        <f>F94+F95+F96+F97</f>
        <v>12484000</v>
      </c>
      <c r="G93" s="106">
        <f t="shared" ref="G93:Q93" si="34">G94+G95+G96+G97</f>
        <v>2154000</v>
      </c>
      <c r="H93" s="106">
        <f t="shared" si="34"/>
        <v>2200000</v>
      </c>
      <c r="I93" s="106">
        <f t="shared" si="34"/>
        <v>2181000</v>
      </c>
      <c r="J93" s="106">
        <f t="shared" si="34"/>
        <v>2167000</v>
      </c>
      <c r="K93" s="106">
        <f t="shared" si="34"/>
        <v>2165000</v>
      </c>
      <c r="L93" s="106">
        <f t="shared" si="34"/>
        <v>2187000</v>
      </c>
      <c r="M93" s="106">
        <f t="shared" si="34"/>
        <v>2160000</v>
      </c>
      <c r="N93" s="106">
        <f t="shared" si="34"/>
        <v>1305000</v>
      </c>
      <c r="O93" s="106">
        <f t="shared" si="34"/>
        <v>182000</v>
      </c>
      <c r="P93" s="106">
        <f t="shared" si="34"/>
        <v>112000</v>
      </c>
      <c r="Q93" s="106">
        <f t="shared" si="34"/>
        <v>108000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1766000</v>
      </c>
      <c r="E94" s="111" t="s">
        <v>522</v>
      </c>
      <c r="F94" s="37">
        <f>ROUND($D94/12*5,-3)</f>
        <v>736000</v>
      </c>
      <c r="G94" s="37">
        <f>ROUND($D94/12,-3)</f>
        <v>147000</v>
      </c>
      <c r="H94" s="37">
        <f t="shared" ref="H94:L94" si="35">ROUND($D94/12,-3)</f>
        <v>147000</v>
      </c>
      <c r="I94" s="37">
        <f t="shared" si="35"/>
        <v>147000</v>
      </c>
      <c r="J94" s="37">
        <f t="shared" si="35"/>
        <v>147000</v>
      </c>
      <c r="K94" s="37">
        <f t="shared" si="35"/>
        <v>147000</v>
      </c>
      <c r="L94" s="37">
        <f t="shared" si="35"/>
        <v>147000</v>
      </c>
      <c r="M94" s="37">
        <f>D94-SUM(F94:L94)</f>
        <v>148000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168000</v>
      </c>
      <c r="E96" s="186" t="s">
        <v>701</v>
      </c>
      <c r="F96" s="37"/>
      <c r="G96" s="37"/>
      <c r="H96" s="37">
        <f>ROUND($D96/2,-3)</f>
        <v>84000</v>
      </c>
      <c r="I96" s="37"/>
      <c r="J96" s="37"/>
      <c r="K96" s="37"/>
      <c r="L96" s="37"/>
      <c r="M96" s="37">
        <f>D96-H96</f>
        <v>84000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27381000</v>
      </c>
      <c r="E97" s="37"/>
      <c r="F97" s="37">
        <f>F2+F87-F89-F90-F91-F92-F94-F95-F96</f>
        <v>11740000</v>
      </c>
      <c r="G97" s="37">
        <f t="shared" ref="G97:Q97" si="37">G2+G87-G89-G90-G91-G92-G94-G95-G96</f>
        <v>1999000</v>
      </c>
      <c r="H97" s="37">
        <f t="shared" si="37"/>
        <v>1961000</v>
      </c>
      <c r="I97" s="37">
        <f t="shared" si="37"/>
        <v>2026000</v>
      </c>
      <c r="J97" s="37">
        <f t="shared" si="37"/>
        <v>2012000</v>
      </c>
      <c r="K97" s="37">
        <f t="shared" si="37"/>
        <v>2010000</v>
      </c>
      <c r="L97" s="37">
        <f t="shared" si="37"/>
        <v>2032000</v>
      </c>
      <c r="M97" s="37">
        <f t="shared" si="37"/>
        <v>1920000</v>
      </c>
      <c r="N97" s="37">
        <f t="shared" si="37"/>
        <v>1297000</v>
      </c>
      <c r="O97" s="37">
        <f>O2+O87-O89-O90-O91-O92-O94-O95-O96</f>
        <v>174000</v>
      </c>
      <c r="P97" s="37">
        <f t="shared" si="37"/>
        <v>104000</v>
      </c>
      <c r="Q97" s="37">
        <f t="shared" si="37"/>
        <v>106000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168000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27381000</v>
      </c>
    </row>
    <row r="110" spans="2:18" ht="16.5" customHeight="1"/>
    <row r="111" spans="2:18" ht="19.5" customHeight="1">
      <c r="B111" s="4" t="s">
        <v>700</v>
      </c>
      <c r="F111" s="30">
        <f>F93-F77-F78</f>
        <v>10957000</v>
      </c>
      <c r="G111" s="30">
        <f t="shared" ref="G111:Q111" si="38">G93-G77-G78</f>
        <v>1852000</v>
      </c>
      <c r="H111" s="30">
        <f t="shared" si="38"/>
        <v>1890000</v>
      </c>
      <c r="I111" s="30">
        <f t="shared" si="38"/>
        <v>1879000</v>
      </c>
      <c r="J111" s="30">
        <f t="shared" si="38"/>
        <v>1865000</v>
      </c>
      <c r="K111" s="30">
        <f t="shared" si="38"/>
        <v>1863000</v>
      </c>
      <c r="L111" s="30">
        <f t="shared" si="38"/>
        <v>1885000</v>
      </c>
      <c r="M111" s="30">
        <f t="shared" si="38"/>
        <v>1864000</v>
      </c>
      <c r="N111" s="30">
        <f t="shared" si="38"/>
        <v>1298000</v>
      </c>
      <c r="O111" s="30">
        <f t="shared" si="38"/>
        <v>182000</v>
      </c>
      <c r="P111" s="30">
        <f t="shared" si="38"/>
        <v>112000</v>
      </c>
      <c r="Q111" s="30">
        <f t="shared" si="38"/>
        <v>108000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7" priority="1" operator="lessThan">
      <formula>0</formula>
    </cfRule>
  </conditionalFormatting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701</v>
      </c>
      <c r="D1" s="230" t="str">
        <f>VLOOKUP(C1,學校編號!A:B,2,FALSE)</f>
        <v>701立山國小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27141000</v>
      </c>
      <c r="E2" s="37"/>
      <c r="F2" s="37">
        <f>F48+F71+F77+F78+F84</f>
        <v>11398000</v>
      </c>
      <c r="G2" s="37">
        <f t="shared" ref="G2:Q2" si="0">G48+G71+G77+G78+G84</f>
        <v>1967000</v>
      </c>
      <c r="H2" s="37">
        <f t="shared" si="0"/>
        <v>2045000</v>
      </c>
      <c r="I2" s="37">
        <f t="shared" si="0"/>
        <v>1994000</v>
      </c>
      <c r="J2" s="37">
        <f t="shared" si="0"/>
        <v>1982000</v>
      </c>
      <c r="K2" s="37">
        <f t="shared" si="0"/>
        <v>1978000</v>
      </c>
      <c r="L2" s="37">
        <f t="shared" si="0"/>
        <v>2004000</v>
      </c>
      <c r="M2" s="37">
        <f t="shared" si="0"/>
        <v>1972000</v>
      </c>
      <c r="N2" s="37">
        <f t="shared" si="0"/>
        <v>1371000</v>
      </c>
      <c r="O2" s="37">
        <f t="shared" si="0"/>
        <v>189000</v>
      </c>
      <c r="P2" s="37">
        <f t="shared" si="0"/>
        <v>119000</v>
      </c>
      <c r="Q2" s="37">
        <f t="shared" si="0"/>
        <v>122000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3000</v>
      </c>
      <c r="E9" s="37" t="s">
        <v>513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59000</v>
      </c>
      <c r="E10" s="37" t="s">
        <v>513</v>
      </c>
      <c r="F10" s="37">
        <f t="shared" si="1"/>
        <v>4917</v>
      </c>
      <c r="G10" s="37">
        <f t="shared" si="1"/>
        <v>4917</v>
      </c>
      <c r="H10" s="37">
        <f t="shared" si="1"/>
        <v>4917</v>
      </c>
      <c r="I10" s="37">
        <f t="shared" si="1"/>
        <v>4917</v>
      </c>
      <c r="J10" s="37">
        <f t="shared" si="1"/>
        <v>4917</v>
      </c>
      <c r="K10" s="37">
        <f t="shared" si="1"/>
        <v>4917</v>
      </c>
      <c r="L10" s="37">
        <f t="shared" si="1"/>
        <v>4917</v>
      </c>
      <c r="M10" s="37">
        <f t="shared" si="1"/>
        <v>4917</v>
      </c>
      <c r="N10" s="37">
        <f t="shared" si="1"/>
        <v>4917</v>
      </c>
      <c r="O10" s="37">
        <f t="shared" si="1"/>
        <v>4917</v>
      </c>
      <c r="P10" s="37">
        <f t="shared" si="1"/>
        <v>4917</v>
      </c>
      <c r="Q10" s="37">
        <f t="shared" si="2"/>
        <v>4913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50000</v>
      </c>
      <c r="E11" s="37" t="s">
        <v>194</v>
      </c>
      <c r="F11" s="37">
        <f>D11</f>
        <v>50000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797000</v>
      </c>
      <c r="E12" s="110" t="s">
        <v>200</v>
      </c>
      <c r="F12" s="37">
        <f>ROUND($D12/12*3,-3)</f>
        <v>199000</v>
      </c>
      <c r="G12" s="37">
        <f>ROUND($D12/12,-3)</f>
        <v>66000</v>
      </c>
      <c r="H12" s="37">
        <f t="shared" ref="H12:N12" si="4">ROUND($D12/12,-3)</f>
        <v>66000</v>
      </c>
      <c r="I12" s="37">
        <f t="shared" si="4"/>
        <v>66000</v>
      </c>
      <c r="J12" s="37">
        <f t="shared" si="4"/>
        <v>66000</v>
      </c>
      <c r="K12" s="37">
        <f t="shared" si="4"/>
        <v>66000</v>
      </c>
      <c r="L12" s="37">
        <f t="shared" si="4"/>
        <v>66000</v>
      </c>
      <c r="M12" s="37">
        <f t="shared" si="4"/>
        <v>66000</v>
      </c>
      <c r="N12" s="37">
        <f t="shared" si="4"/>
        <v>66000</v>
      </c>
      <c r="O12" s="37">
        <f>D12-SUM(F12:N12)</f>
        <v>70000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3000</v>
      </c>
      <c r="E24" s="37" t="s">
        <v>193</v>
      </c>
      <c r="F24" s="37">
        <f>ROUND($D24/2,-3)</f>
        <v>2000</v>
      </c>
      <c r="G24" s="37"/>
      <c r="H24" s="37"/>
      <c r="I24" s="37"/>
      <c r="J24" s="37"/>
      <c r="K24" s="37"/>
      <c r="L24" s="37">
        <f>D24-F24</f>
        <v>1000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1516000</v>
      </c>
      <c r="E25" s="106"/>
      <c r="F25" s="106">
        <f>ROUND(SUM(F3:F24),-3)</f>
        <v>327000</v>
      </c>
      <c r="G25" s="106">
        <f t="shared" ref="G25:P25" si="5">ROUND(SUM(G3:G24),-3)</f>
        <v>118000</v>
      </c>
      <c r="H25" s="106">
        <f t="shared" si="5"/>
        <v>118000</v>
      </c>
      <c r="I25" s="106">
        <f t="shared" si="5"/>
        <v>118000</v>
      </c>
      <c r="J25" s="106">
        <f t="shared" si="5"/>
        <v>118000</v>
      </c>
      <c r="K25" s="106">
        <f t="shared" si="5"/>
        <v>118000</v>
      </c>
      <c r="L25" s="106">
        <f t="shared" si="5"/>
        <v>143000</v>
      </c>
      <c r="M25" s="106">
        <f t="shared" si="5"/>
        <v>118000</v>
      </c>
      <c r="N25" s="106">
        <f t="shared" si="5"/>
        <v>118000</v>
      </c>
      <c r="O25" s="106">
        <f t="shared" si="5"/>
        <v>122000</v>
      </c>
      <c r="P25" s="106">
        <f t="shared" si="5"/>
        <v>52000</v>
      </c>
      <c r="Q25" s="106">
        <f t="shared" ref="Q25:Q33" si="6">D25-SUM(F25:P25)</f>
        <v>46000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113000</v>
      </c>
      <c r="E26" s="111" t="s">
        <v>202</v>
      </c>
      <c r="F26" s="37">
        <f>ROUND($D26/10,-3)</f>
        <v>11000</v>
      </c>
      <c r="G26" s="37"/>
      <c r="H26" s="37">
        <f>ROUND($D26/10,-3)</f>
        <v>11000</v>
      </c>
      <c r="I26" s="37">
        <f>ROUND($D26/10,-3)</f>
        <v>11000</v>
      </c>
      <c r="J26" s="37">
        <f>ROUND($D26/10,-3)</f>
        <v>11000</v>
      </c>
      <c r="K26" s="37">
        <f>ROUND($D26/10,-3)</f>
        <v>11000</v>
      </c>
      <c r="L26" s="37"/>
      <c r="M26" s="37">
        <f>ROUND($D26/10,-3)</f>
        <v>11000</v>
      </c>
      <c r="N26" s="37">
        <f>ROUND($D26/10,-3)</f>
        <v>11000</v>
      </c>
      <c r="O26" s="37">
        <f>ROUND($D26/10,-3)</f>
        <v>11000</v>
      </c>
      <c r="P26" s="37">
        <f>ROUND($D26/10,-3)</f>
        <v>11000</v>
      </c>
      <c r="Q26" s="37">
        <f t="shared" si="6"/>
        <v>14000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12000</v>
      </c>
      <c r="E30" s="37" t="s">
        <v>513</v>
      </c>
      <c r="F30" s="37">
        <f t="shared" si="8"/>
        <v>1000</v>
      </c>
      <c r="G30" s="37">
        <f t="shared" si="8"/>
        <v>1000</v>
      </c>
      <c r="H30" s="37">
        <f t="shared" si="8"/>
        <v>1000</v>
      </c>
      <c r="I30" s="37">
        <f t="shared" si="8"/>
        <v>1000</v>
      </c>
      <c r="J30" s="37">
        <f t="shared" si="8"/>
        <v>1000</v>
      </c>
      <c r="K30" s="37">
        <f t="shared" si="8"/>
        <v>1000</v>
      </c>
      <c r="L30" s="37">
        <f t="shared" si="8"/>
        <v>1000</v>
      </c>
      <c r="M30" s="37">
        <f t="shared" si="8"/>
        <v>1000</v>
      </c>
      <c r="N30" s="37">
        <f t="shared" si="8"/>
        <v>1000</v>
      </c>
      <c r="O30" s="37">
        <f t="shared" si="8"/>
        <v>1000</v>
      </c>
      <c r="P30" s="37">
        <f t="shared" si="8"/>
        <v>1000</v>
      </c>
      <c r="Q30" s="37">
        <f t="shared" si="6"/>
        <v>1000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4000</v>
      </c>
      <c r="E31" s="37" t="s">
        <v>513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3000</v>
      </c>
      <c r="E36" s="37" t="s">
        <v>193</v>
      </c>
      <c r="F36" s="37">
        <f>ROUND($D36/2,-3)</f>
        <v>2000</v>
      </c>
      <c r="G36" s="37"/>
      <c r="H36" s="37"/>
      <c r="I36" s="37"/>
      <c r="J36" s="37"/>
      <c r="K36" s="37"/>
      <c r="L36" s="37">
        <f>D36-F36</f>
        <v>1000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398000</v>
      </c>
      <c r="E37" s="106"/>
      <c r="F37" s="106">
        <f t="shared" ref="F37:P37" si="9">ROUND(SUM(F26:F36),-3)</f>
        <v>36000</v>
      </c>
      <c r="G37" s="106">
        <f t="shared" si="9"/>
        <v>23000</v>
      </c>
      <c r="H37" s="106">
        <f t="shared" si="9"/>
        <v>34000</v>
      </c>
      <c r="I37" s="106">
        <f t="shared" si="9"/>
        <v>34000</v>
      </c>
      <c r="J37" s="106">
        <f t="shared" si="9"/>
        <v>34000</v>
      </c>
      <c r="K37" s="106">
        <f t="shared" si="9"/>
        <v>34000</v>
      </c>
      <c r="L37" s="106">
        <f t="shared" si="9"/>
        <v>24000</v>
      </c>
      <c r="M37" s="106">
        <f t="shared" si="9"/>
        <v>34000</v>
      </c>
      <c r="N37" s="106">
        <f t="shared" si="9"/>
        <v>34000</v>
      </c>
      <c r="O37" s="106">
        <f t="shared" si="9"/>
        <v>34000</v>
      </c>
      <c r="P37" s="106">
        <f t="shared" si="9"/>
        <v>34000</v>
      </c>
      <c r="Q37" s="106">
        <f>D37-SUM(F37:P37)</f>
        <v>43000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16000</v>
      </c>
      <c r="E42" s="37" t="s">
        <v>197</v>
      </c>
      <c r="F42" s="37"/>
      <c r="G42" s="37"/>
      <c r="H42" s="37"/>
      <c r="I42" s="37">
        <f>D42</f>
        <v>16000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2000</v>
      </c>
      <c r="E43" s="37" t="s">
        <v>194</v>
      </c>
      <c r="F43" s="37">
        <f>D43</f>
        <v>2000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11000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29000</v>
      </c>
      <c r="E45" s="106"/>
      <c r="F45" s="106">
        <f t="shared" ref="F45:P45" si="12">ROUND(SUM(F42:F44),-3)</f>
        <v>2000</v>
      </c>
      <c r="G45" s="106">
        <f t="shared" si="12"/>
        <v>0</v>
      </c>
      <c r="H45" s="106">
        <f t="shared" si="12"/>
        <v>0</v>
      </c>
      <c r="I45" s="106">
        <f t="shared" si="12"/>
        <v>16000</v>
      </c>
      <c r="J45" s="106">
        <f t="shared" si="12"/>
        <v>0</v>
      </c>
      <c r="K45" s="106">
        <f t="shared" si="12"/>
        <v>0</v>
      </c>
      <c r="L45" s="106">
        <f t="shared" si="12"/>
        <v>11000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708</v>
      </c>
      <c r="F46" s="37">
        <f>ROUND($D46/3,0)</f>
        <v>4000</v>
      </c>
      <c r="G46" s="37"/>
      <c r="H46" s="37"/>
      <c r="I46" s="37"/>
      <c r="J46" s="37">
        <f>ROUND($D46/3,0)</f>
        <v>4000</v>
      </c>
      <c r="K46" s="37"/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12000</v>
      </c>
      <c r="E47" s="106"/>
      <c r="F47" s="106">
        <f t="shared" ref="F47:P47" si="13">ROUND(SUM(F46),-3)</f>
        <v>4000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4000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4000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1955000</v>
      </c>
      <c r="E48" s="37"/>
      <c r="F48" s="112">
        <f>F25+F37+F45+F47</f>
        <v>369000</v>
      </c>
      <c r="G48" s="112">
        <f t="shared" ref="G48:R48" si="14">G25+G37+G45+G47</f>
        <v>141000</v>
      </c>
      <c r="H48" s="112">
        <f t="shared" si="14"/>
        <v>152000</v>
      </c>
      <c r="I48" s="112">
        <f t="shared" si="14"/>
        <v>168000</v>
      </c>
      <c r="J48" s="112">
        <f t="shared" si="14"/>
        <v>156000</v>
      </c>
      <c r="K48" s="112">
        <f t="shared" si="14"/>
        <v>152000</v>
      </c>
      <c r="L48" s="112">
        <f t="shared" si="14"/>
        <v>178000</v>
      </c>
      <c r="M48" s="112">
        <f t="shared" si="14"/>
        <v>152000</v>
      </c>
      <c r="N48" s="112">
        <f t="shared" si="14"/>
        <v>156000</v>
      </c>
      <c r="O48" s="112">
        <f t="shared" si="14"/>
        <v>156000</v>
      </c>
      <c r="P48" s="112">
        <f t="shared" si="14"/>
        <v>86000</v>
      </c>
      <c r="Q48" s="112">
        <f t="shared" si="14"/>
        <v>89000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14463000</v>
      </c>
      <c r="E49" s="111" t="s">
        <v>678</v>
      </c>
      <c r="F49" s="37">
        <f>ROUND($D49/12*5,-3)</f>
        <v>6026000</v>
      </c>
      <c r="G49" s="37">
        <f>ROUND($D49/12,-3)</f>
        <v>1205000</v>
      </c>
      <c r="H49" s="37">
        <f t="shared" ref="H49:L53" si="15">ROUND($D49/12,-3)</f>
        <v>1205000</v>
      </c>
      <c r="I49" s="37">
        <f t="shared" si="15"/>
        <v>1205000</v>
      </c>
      <c r="J49" s="37">
        <f t="shared" si="15"/>
        <v>1205000</v>
      </c>
      <c r="K49" s="37">
        <f t="shared" si="15"/>
        <v>1205000</v>
      </c>
      <c r="L49" s="37">
        <f t="shared" si="15"/>
        <v>1205000</v>
      </c>
      <c r="M49" s="37">
        <f>D49-SUM(F49:L49)</f>
        <v>1207000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1530000</v>
      </c>
      <c r="E51" s="111" t="s">
        <v>678</v>
      </c>
      <c r="F51" s="37">
        <f t="shared" si="16"/>
        <v>638000</v>
      </c>
      <c r="G51" s="37">
        <f t="shared" si="17"/>
        <v>128000</v>
      </c>
      <c r="H51" s="37">
        <f t="shared" si="15"/>
        <v>128000</v>
      </c>
      <c r="I51" s="37">
        <f t="shared" si="15"/>
        <v>128000</v>
      </c>
      <c r="J51" s="37">
        <f t="shared" si="15"/>
        <v>128000</v>
      </c>
      <c r="K51" s="37">
        <f t="shared" si="15"/>
        <v>128000</v>
      </c>
      <c r="L51" s="37">
        <f t="shared" si="15"/>
        <v>128000</v>
      </c>
      <c r="M51" s="37">
        <f t="shared" si="18"/>
        <v>124000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340000</v>
      </c>
      <c r="E62" s="37" t="s">
        <v>194</v>
      </c>
      <c r="F62" s="37">
        <f t="shared" si="19"/>
        <v>28333</v>
      </c>
      <c r="G62" s="37">
        <f t="shared" si="19"/>
        <v>28333</v>
      </c>
      <c r="H62" s="37">
        <f t="shared" si="19"/>
        <v>28333</v>
      </c>
      <c r="I62" s="37">
        <f t="shared" si="19"/>
        <v>28333</v>
      </c>
      <c r="J62" s="37">
        <f t="shared" si="19"/>
        <v>28333</v>
      </c>
      <c r="K62" s="37">
        <f t="shared" si="19"/>
        <v>28333</v>
      </c>
      <c r="L62" s="37">
        <f t="shared" si="19"/>
        <v>28333</v>
      </c>
      <c r="M62" s="37">
        <f t="shared" si="19"/>
        <v>28333</v>
      </c>
      <c r="N62" s="37">
        <f t="shared" si="19"/>
        <v>28333</v>
      </c>
      <c r="O62" s="37">
        <f t="shared" si="19"/>
        <v>28333</v>
      </c>
      <c r="P62" s="37">
        <f t="shared" si="19"/>
        <v>28333</v>
      </c>
      <c r="Q62" s="37">
        <f t="shared" si="20"/>
        <v>28337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1429000</v>
      </c>
      <c r="E63" s="37" t="s">
        <v>679</v>
      </c>
      <c r="F63" s="37">
        <f>ROUND($D63/5,-3)</f>
        <v>286000</v>
      </c>
      <c r="G63" s="37"/>
      <c r="H63" s="37"/>
      <c r="I63" s="37"/>
      <c r="J63" s="37"/>
      <c r="K63" s="37"/>
      <c r="L63" s="37"/>
      <c r="M63" s="37"/>
      <c r="N63" s="37">
        <f>D63-F63</f>
        <v>1143000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1641000</v>
      </c>
      <c r="E64" s="37" t="s">
        <v>194</v>
      </c>
      <c r="F64" s="37">
        <f>D64</f>
        <v>1641000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1332000</v>
      </c>
      <c r="E65" s="111" t="s">
        <v>678</v>
      </c>
      <c r="F65" s="37">
        <f>ROUND($D65/12*5,-3)</f>
        <v>555000</v>
      </c>
      <c r="G65" s="37">
        <f>ROUND($D65/12,-3)</f>
        <v>111000</v>
      </c>
      <c r="H65" s="37">
        <f t="shared" ref="H65:L67" si="21">ROUND($D65/12,-3)</f>
        <v>111000</v>
      </c>
      <c r="I65" s="37">
        <f t="shared" si="21"/>
        <v>111000</v>
      </c>
      <c r="J65" s="37">
        <f t="shared" si="21"/>
        <v>111000</v>
      </c>
      <c r="K65" s="37">
        <f t="shared" si="21"/>
        <v>111000</v>
      </c>
      <c r="L65" s="37">
        <f t="shared" si="21"/>
        <v>111000</v>
      </c>
      <c r="M65" s="37">
        <f>D65-SUM(F65:L65)</f>
        <v>111000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329000</v>
      </c>
      <c r="E66" s="111" t="s">
        <v>678</v>
      </c>
      <c r="F66" s="37">
        <f>ROUND($D66/12*5,-3)</f>
        <v>137000</v>
      </c>
      <c r="G66" s="37">
        <f t="shared" ref="G66:G67" si="22">ROUND($D66/12,-3)</f>
        <v>27000</v>
      </c>
      <c r="H66" s="37">
        <f t="shared" si="21"/>
        <v>27000</v>
      </c>
      <c r="I66" s="37">
        <f t="shared" si="21"/>
        <v>27000</v>
      </c>
      <c r="J66" s="37">
        <f t="shared" si="21"/>
        <v>27000</v>
      </c>
      <c r="K66" s="37">
        <f t="shared" si="21"/>
        <v>27000</v>
      </c>
      <c r="L66" s="37">
        <f t="shared" si="21"/>
        <v>27000</v>
      </c>
      <c r="M66" s="37">
        <f t="shared" ref="M66:M67" si="23">D66-SUM(F66:L66)</f>
        <v>30000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1039000</v>
      </c>
      <c r="E67" s="111" t="s">
        <v>678</v>
      </c>
      <c r="F67" s="37">
        <f>ROUND($D67/12*5,-3)</f>
        <v>433000</v>
      </c>
      <c r="G67" s="37">
        <f t="shared" si="22"/>
        <v>87000</v>
      </c>
      <c r="H67" s="37">
        <f t="shared" si="21"/>
        <v>87000</v>
      </c>
      <c r="I67" s="37">
        <f t="shared" si="21"/>
        <v>87000</v>
      </c>
      <c r="J67" s="37">
        <f t="shared" si="21"/>
        <v>87000</v>
      </c>
      <c r="K67" s="37">
        <f t="shared" si="21"/>
        <v>87000</v>
      </c>
      <c r="L67" s="37">
        <f t="shared" si="21"/>
        <v>87000</v>
      </c>
      <c r="M67" s="37">
        <f t="shared" si="23"/>
        <v>84000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27000</v>
      </c>
      <c r="E68" s="37" t="s">
        <v>195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107000</v>
      </c>
      <c r="E69" s="37" t="s">
        <v>194</v>
      </c>
      <c r="F69" s="37">
        <f>D69</f>
        <v>107000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22613000</v>
      </c>
      <c r="E71" s="239"/>
      <c r="F71" s="239">
        <f t="shared" ref="F71:P71" si="24">ROUND(SUM(F49:F70),-3)</f>
        <v>9989000</v>
      </c>
      <c r="G71" s="239">
        <f t="shared" si="24"/>
        <v>1618000</v>
      </c>
      <c r="H71" s="239">
        <f t="shared" si="24"/>
        <v>1645000</v>
      </c>
      <c r="I71" s="239">
        <f t="shared" si="24"/>
        <v>1618000</v>
      </c>
      <c r="J71" s="239">
        <f t="shared" si="24"/>
        <v>1618000</v>
      </c>
      <c r="K71" s="239">
        <f t="shared" si="24"/>
        <v>1618000</v>
      </c>
      <c r="L71" s="239">
        <f t="shared" si="24"/>
        <v>1618000</v>
      </c>
      <c r="M71" s="239">
        <f t="shared" si="24"/>
        <v>1614000</v>
      </c>
      <c r="N71" s="239">
        <f t="shared" si="24"/>
        <v>1176000</v>
      </c>
      <c r="O71" s="239">
        <f t="shared" si="24"/>
        <v>33000</v>
      </c>
      <c r="P71" s="239">
        <f t="shared" si="24"/>
        <v>33000</v>
      </c>
      <c r="Q71" s="239">
        <f>D71-SUM(F71:P71)</f>
        <v>33000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2238000</v>
      </c>
      <c r="E73" s="111" t="s">
        <v>678</v>
      </c>
      <c r="F73" s="37">
        <f>ROUND($D73/12*5,-3)</f>
        <v>933000</v>
      </c>
      <c r="G73" s="37">
        <f>ROUND($D73/12,-3)</f>
        <v>187000</v>
      </c>
      <c r="H73" s="37">
        <f t="shared" ref="H73:L76" si="25">ROUND($D73/12,-3)</f>
        <v>187000</v>
      </c>
      <c r="I73" s="37">
        <f t="shared" si="25"/>
        <v>187000</v>
      </c>
      <c r="J73" s="37">
        <f t="shared" si="25"/>
        <v>187000</v>
      </c>
      <c r="K73" s="37">
        <f t="shared" si="25"/>
        <v>187000</v>
      </c>
      <c r="L73" s="37">
        <f t="shared" si="25"/>
        <v>187000</v>
      </c>
      <c r="M73" s="37">
        <f>D73-SUM(F73:L73)</f>
        <v>183000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256000</v>
      </c>
      <c r="E76" s="111" t="s">
        <v>678</v>
      </c>
      <c r="F76" s="37">
        <f>ROUND($D76/12*5,-3)</f>
        <v>107000</v>
      </c>
      <c r="G76" s="37">
        <f>ROUND($D76/12,-3)</f>
        <v>21000</v>
      </c>
      <c r="H76" s="37">
        <f t="shared" si="25"/>
        <v>21000</v>
      </c>
      <c r="I76" s="37">
        <f t="shared" si="25"/>
        <v>21000</v>
      </c>
      <c r="J76" s="37">
        <f t="shared" si="25"/>
        <v>21000</v>
      </c>
      <c r="K76" s="37">
        <f t="shared" si="25"/>
        <v>21000</v>
      </c>
      <c r="L76" s="37">
        <f t="shared" si="25"/>
        <v>21000</v>
      </c>
      <c r="M76" s="37">
        <f t="shared" si="26"/>
        <v>23000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2494000</v>
      </c>
      <c r="E77" s="239"/>
      <c r="F77" s="239">
        <f>ROUND(SUM(F72:F76),-3)</f>
        <v>1040000</v>
      </c>
      <c r="G77" s="239">
        <f t="shared" ref="G77:N77" si="27">ROUND(SUM(G72:G76),-3)</f>
        <v>208000</v>
      </c>
      <c r="H77" s="239">
        <f t="shared" si="27"/>
        <v>208000</v>
      </c>
      <c r="I77" s="239">
        <f t="shared" si="27"/>
        <v>208000</v>
      </c>
      <c r="J77" s="239">
        <f t="shared" si="27"/>
        <v>208000</v>
      </c>
      <c r="K77" s="239">
        <f t="shared" si="27"/>
        <v>208000</v>
      </c>
      <c r="L77" s="239">
        <f t="shared" si="27"/>
        <v>208000</v>
      </c>
      <c r="M77" s="239">
        <f t="shared" si="27"/>
        <v>206000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79000</v>
      </c>
      <c r="E78" s="37" t="s">
        <v>655</v>
      </c>
      <c r="F78" s="216"/>
      <c r="G78" s="216"/>
      <c r="H78" s="216">
        <f>ROUND($D78/2,-3)</f>
        <v>40000</v>
      </c>
      <c r="I78" s="216"/>
      <c r="J78" s="216"/>
      <c r="K78" s="216"/>
      <c r="L78" s="216"/>
      <c r="M78" s="216"/>
      <c r="N78" s="216">
        <f>D78-H78</f>
        <v>39000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25186000</v>
      </c>
      <c r="E79" s="218"/>
      <c r="F79" s="218">
        <f>F77+F71+F78</f>
        <v>11029000</v>
      </c>
      <c r="G79" s="218">
        <f t="shared" ref="G79:Q79" si="29">G77+G71+G78</f>
        <v>1826000</v>
      </c>
      <c r="H79" s="218">
        <f t="shared" si="29"/>
        <v>1893000</v>
      </c>
      <c r="I79" s="218">
        <f t="shared" si="29"/>
        <v>1826000</v>
      </c>
      <c r="J79" s="218">
        <f t="shared" si="29"/>
        <v>1826000</v>
      </c>
      <c r="K79" s="218">
        <f t="shared" si="29"/>
        <v>1826000</v>
      </c>
      <c r="L79" s="218">
        <f t="shared" si="29"/>
        <v>1826000</v>
      </c>
      <c r="M79" s="218">
        <f t="shared" si="29"/>
        <v>1820000</v>
      </c>
      <c r="N79" s="218">
        <f t="shared" si="29"/>
        <v>1215000</v>
      </c>
      <c r="O79" s="218">
        <f t="shared" si="29"/>
        <v>33000</v>
      </c>
      <c r="P79" s="218">
        <f t="shared" si="29"/>
        <v>33000</v>
      </c>
      <c r="Q79" s="218">
        <f t="shared" si="29"/>
        <v>33000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27141000</v>
      </c>
      <c r="E88" s="37"/>
      <c r="F88" s="37">
        <f>F89+F90+F91+F92+F93</f>
        <v>11398000</v>
      </c>
      <c r="G88" s="37">
        <f t="shared" ref="G88:Q88" si="32">G89+G90+G91+G92+G93</f>
        <v>1967000</v>
      </c>
      <c r="H88" s="37">
        <f t="shared" si="32"/>
        <v>2045000</v>
      </c>
      <c r="I88" s="37">
        <f t="shared" si="32"/>
        <v>1994000</v>
      </c>
      <c r="J88" s="37">
        <f t="shared" si="32"/>
        <v>1982000</v>
      </c>
      <c r="K88" s="37">
        <f t="shared" si="32"/>
        <v>1978000</v>
      </c>
      <c r="L88" s="37">
        <f t="shared" si="32"/>
        <v>2004000</v>
      </c>
      <c r="M88" s="37">
        <f t="shared" si="32"/>
        <v>1972000</v>
      </c>
      <c r="N88" s="37">
        <f t="shared" si="32"/>
        <v>1371000</v>
      </c>
      <c r="O88" s="37">
        <f t="shared" si="32"/>
        <v>189000</v>
      </c>
      <c r="P88" s="37">
        <f t="shared" si="32"/>
        <v>119000</v>
      </c>
      <c r="Q88" s="37">
        <f t="shared" si="32"/>
        <v>122000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6000</v>
      </c>
      <c r="E90" s="106" t="s">
        <v>702</v>
      </c>
      <c r="F90" s="106"/>
      <c r="G90" s="106"/>
      <c r="H90" s="106">
        <f>ROUND($D90/2,-3)</f>
        <v>3000</v>
      </c>
      <c r="I90" s="106"/>
      <c r="J90" s="106"/>
      <c r="K90" s="106"/>
      <c r="L90" s="106"/>
      <c r="M90" s="106">
        <f>D90-H90</f>
        <v>3000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27134000</v>
      </c>
      <c r="E93" s="106"/>
      <c r="F93" s="106">
        <f>F94+F95+F96+F97</f>
        <v>11398000</v>
      </c>
      <c r="G93" s="106">
        <f t="shared" ref="G93:Q93" si="34">G94+G95+G96+G97</f>
        <v>1967000</v>
      </c>
      <c r="H93" s="106">
        <f t="shared" si="34"/>
        <v>2042000</v>
      </c>
      <c r="I93" s="106">
        <f t="shared" si="34"/>
        <v>1994000</v>
      </c>
      <c r="J93" s="106">
        <f t="shared" si="34"/>
        <v>1982000</v>
      </c>
      <c r="K93" s="106">
        <f t="shared" si="34"/>
        <v>1978000</v>
      </c>
      <c r="L93" s="106">
        <f t="shared" si="34"/>
        <v>2004000</v>
      </c>
      <c r="M93" s="106">
        <f t="shared" si="34"/>
        <v>1969000</v>
      </c>
      <c r="N93" s="106">
        <f t="shared" si="34"/>
        <v>1371000</v>
      </c>
      <c r="O93" s="106">
        <f t="shared" si="34"/>
        <v>189000</v>
      </c>
      <c r="P93" s="106">
        <f t="shared" si="34"/>
        <v>119000</v>
      </c>
      <c r="Q93" s="106">
        <f t="shared" si="34"/>
        <v>121000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3226000</v>
      </c>
      <c r="E94" s="111" t="s">
        <v>522</v>
      </c>
      <c r="F94" s="37">
        <f>ROUND($D94/12*5,-3)</f>
        <v>1344000</v>
      </c>
      <c r="G94" s="37">
        <f>ROUND($D94/12,-3)</f>
        <v>269000</v>
      </c>
      <c r="H94" s="37">
        <f t="shared" ref="H94:L94" si="35">ROUND($D94/12,-3)</f>
        <v>269000</v>
      </c>
      <c r="I94" s="37">
        <f t="shared" si="35"/>
        <v>269000</v>
      </c>
      <c r="J94" s="37">
        <f t="shared" si="35"/>
        <v>269000</v>
      </c>
      <c r="K94" s="37">
        <f t="shared" si="35"/>
        <v>269000</v>
      </c>
      <c r="L94" s="37">
        <f t="shared" si="35"/>
        <v>269000</v>
      </c>
      <c r="M94" s="37">
        <f>D94-SUM(F94:L94)</f>
        <v>268000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23818000</v>
      </c>
      <c r="E97" s="37"/>
      <c r="F97" s="37">
        <f>F2+F87-F89-F90-F91-F92-F94-F95-F96</f>
        <v>10046000</v>
      </c>
      <c r="G97" s="37">
        <f t="shared" ref="G97:Q97" si="37">G2+G87-G89-G90-G91-G92-G94-G95-G96</f>
        <v>1690000</v>
      </c>
      <c r="H97" s="37">
        <f t="shared" si="37"/>
        <v>1765000</v>
      </c>
      <c r="I97" s="37">
        <f t="shared" si="37"/>
        <v>1717000</v>
      </c>
      <c r="J97" s="37">
        <f t="shared" si="37"/>
        <v>1705000</v>
      </c>
      <c r="K97" s="37">
        <f t="shared" si="37"/>
        <v>1701000</v>
      </c>
      <c r="L97" s="37">
        <f t="shared" si="37"/>
        <v>1727000</v>
      </c>
      <c r="M97" s="37">
        <f t="shared" si="37"/>
        <v>1693000</v>
      </c>
      <c r="N97" s="37">
        <f t="shared" si="37"/>
        <v>1363000</v>
      </c>
      <c r="O97" s="37">
        <f>O2+O87-O89-O90-O91-O92-O94-O95-O96</f>
        <v>181000</v>
      </c>
      <c r="P97" s="37">
        <f t="shared" si="37"/>
        <v>111000</v>
      </c>
      <c r="Q97" s="37">
        <f t="shared" si="37"/>
        <v>119000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1460000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23818000</v>
      </c>
    </row>
    <row r="110" spans="2:18" ht="16.5" customHeight="1"/>
    <row r="111" spans="2:18" ht="19.5" customHeight="1">
      <c r="B111" s="4" t="s">
        <v>700</v>
      </c>
      <c r="F111" s="30">
        <f>F93-F77-F78</f>
        <v>10358000</v>
      </c>
      <c r="G111" s="30">
        <f t="shared" ref="G111:Q111" si="38">G93-G77-G78</f>
        <v>1759000</v>
      </c>
      <c r="H111" s="30">
        <f t="shared" si="38"/>
        <v>1794000</v>
      </c>
      <c r="I111" s="30">
        <f t="shared" si="38"/>
        <v>1786000</v>
      </c>
      <c r="J111" s="30">
        <f t="shared" si="38"/>
        <v>1774000</v>
      </c>
      <c r="K111" s="30">
        <f t="shared" si="38"/>
        <v>1770000</v>
      </c>
      <c r="L111" s="30">
        <f t="shared" si="38"/>
        <v>1796000</v>
      </c>
      <c r="M111" s="30">
        <f t="shared" si="38"/>
        <v>1763000</v>
      </c>
      <c r="N111" s="30">
        <f t="shared" si="38"/>
        <v>1332000</v>
      </c>
      <c r="O111" s="30">
        <f t="shared" si="38"/>
        <v>189000</v>
      </c>
      <c r="P111" s="30">
        <f t="shared" si="38"/>
        <v>119000</v>
      </c>
      <c r="Q111" s="30">
        <f t="shared" si="38"/>
        <v>121000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6" priority="1" operator="lessThan">
      <formula>0</formula>
    </cfRule>
  </conditionalFormatting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702</v>
      </c>
      <c r="D1" s="230" t="str">
        <f>VLOOKUP(C1,學校編號!A:B,2,FALSE)</f>
        <v>702卓樂國小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22935000</v>
      </c>
      <c r="E2" s="37"/>
      <c r="F2" s="37">
        <f>F48+F71+F77+F78+F84</f>
        <v>9807000</v>
      </c>
      <c r="G2" s="37">
        <f t="shared" ref="G2:Q2" si="0">G48+G71+G77+G78+G84</f>
        <v>1656000</v>
      </c>
      <c r="H2" s="37">
        <f t="shared" si="0"/>
        <v>1680000</v>
      </c>
      <c r="I2" s="37">
        <f t="shared" si="0"/>
        <v>1656000</v>
      </c>
      <c r="J2" s="37">
        <f t="shared" si="0"/>
        <v>1658000</v>
      </c>
      <c r="K2" s="37">
        <f t="shared" si="0"/>
        <v>1656000</v>
      </c>
      <c r="L2" s="37">
        <f t="shared" si="0"/>
        <v>1678000</v>
      </c>
      <c r="M2" s="37">
        <f t="shared" si="0"/>
        <v>1652000</v>
      </c>
      <c r="N2" s="37">
        <f t="shared" si="0"/>
        <v>1205000</v>
      </c>
      <c r="O2" s="37">
        <f t="shared" si="0"/>
        <v>98000</v>
      </c>
      <c r="P2" s="37">
        <f t="shared" si="0"/>
        <v>98000</v>
      </c>
      <c r="Q2" s="37">
        <f t="shared" si="0"/>
        <v>91000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3000</v>
      </c>
      <c r="E9" s="37" t="s">
        <v>513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0</v>
      </c>
      <c r="E13" s="37" t="s">
        <v>513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45000</v>
      </c>
      <c r="E15" s="37" t="s">
        <v>193</v>
      </c>
      <c r="F15" s="37">
        <f>ROUND($D15/2,-3)</f>
        <v>23000</v>
      </c>
      <c r="G15" s="37"/>
      <c r="H15" s="37"/>
      <c r="I15" s="37"/>
      <c r="J15" s="37"/>
      <c r="K15" s="37"/>
      <c r="L15" s="37">
        <f>D15-F15</f>
        <v>22000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164000</v>
      </c>
      <c r="E16" s="37" t="s">
        <v>513</v>
      </c>
      <c r="F16" s="37">
        <f>ROUND($D16/12,0)</f>
        <v>13667</v>
      </c>
      <c r="G16" s="37">
        <f t="shared" si="1"/>
        <v>13667</v>
      </c>
      <c r="H16" s="37">
        <f t="shared" si="1"/>
        <v>13667</v>
      </c>
      <c r="I16" s="37">
        <f t="shared" si="1"/>
        <v>13667</v>
      </c>
      <c r="J16" s="37">
        <f t="shared" si="1"/>
        <v>13667</v>
      </c>
      <c r="K16" s="37">
        <f t="shared" si="1"/>
        <v>13667</v>
      </c>
      <c r="L16" s="37">
        <f t="shared" si="1"/>
        <v>13667</v>
      </c>
      <c r="M16" s="37">
        <f t="shared" si="1"/>
        <v>13667</v>
      </c>
      <c r="N16" s="37">
        <f t="shared" si="1"/>
        <v>13667</v>
      </c>
      <c r="O16" s="37">
        <f t="shared" si="1"/>
        <v>13667</v>
      </c>
      <c r="P16" s="37">
        <f t="shared" si="1"/>
        <v>13667</v>
      </c>
      <c r="Q16" s="37">
        <f>D16-SUM(F16:P16)</f>
        <v>13663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544000</v>
      </c>
      <c r="E25" s="106"/>
      <c r="F25" s="106">
        <f>ROUND(SUM(F3:F24),-3)</f>
        <v>65000</v>
      </c>
      <c r="G25" s="106">
        <f t="shared" ref="G25:P25" si="5">ROUND(SUM(G3:G24),-3)</f>
        <v>42000</v>
      </c>
      <c r="H25" s="106">
        <f t="shared" si="5"/>
        <v>42000</v>
      </c>
      <c r="I25" s="106">
        <f t="shared" si="5"/>
        <v>42000</v>
      </c>
      <c r="J25" s="106">
        <f t="shared" si="5"/>
        <v>42000</v>
      </c>
      <c r="K25" s="106">
        <f t="shared" si="5"/>
        <v>42000</v>
      </c>
      <c r="L25" s="106">
        <f t="shared" si="5"/>
        <v>64000</v>
      </c>
      <c r="M25" s="106">
        <f t="shared" si="5"/>
        <v>42000</v>
      </c>
      <c r="N25" s="106">
        <f t="shared" si="5"/>
        <v>42000</v>
      </c>
      <c r="O25" s="106">
        <f t="shared" si="5"/>
        <v>42000</v>
      </c>
      <c r="P25" s="106">
        <f t="shared" si="5"/>
        <v>42000</v>
      </c>
      <c r="Q25" s="106">
        <f t="shared" ref="Q25:Q33" si="6">D25-SUM(F25:P25)</f>
        <v>37000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8000</v>
      </c>
      <c r="E30" s="37" t="s">
        <v>513</v>
      </c>
      <c r="F30" s="37">
        <f t="shared" si="8"/>
        <v>667</v>
      </c>
      <c r="G30" s="37">
        <f t="shared" si="8"/>
        <v>667</v>
      </c>
      <c r="H30" s="37">
        <f t="shared" si="8"/>
        <v>667</v>
      </c>
      <c r="I30" s="37">
        <f t="shared" si="8"/>
        <v>667</v>
      </c>
      <c r="J30" s="37">
        <f t="shared" si="8"/>
        <v>667</v>
      </c>
      <c r="K30" s="37">
        <f t="shared" si="8"/>
        <v>667</v>
      </c>
      <c r="L30" s="37">
        <f t="shared" si="8"/>
        <v>667</v>
      </c>
      <c r="M30" s="37">
        <f t="shared" si="8"/>
        <v>667</v>
      </c>
      <c r="N30" s="37">
        <f t="shared" si="8"/>
        <v>667</v>
      </c>
      <c r="O30" s="37">
        <f t="shared" si="8"/>
        <v>667</v>
      </c>
      <c r="P30" s="37">
        <f t="shared" si="8"/>
        <v>667</v>
      </c>
      <c r="Q30" s="37">
        <f t="shared" si="6"/>
        <v>663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2000</v>
      </c>
      <c r="E31" s="37" t="s">
        <v>513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276000</v>
      </c>
      <c r="E37" s="106"/>
      <c r="F37" s="106">
        <f t="shared" ref="F37:P37" si="9">ROUND(SUM(F26:F36),-3)</f>
        <v>23000</v>
      </c>
      <c r="G37" s="106">
        <f t="shared" si="9"/>
        <v>23000</v>
      </c>
      <c r="H37" s="106">
        <f t="shared" si="9"/>
        <v>23000</v>
      </c>
      <c r="I37" s="106">
        <f t="shared" si="9"/>
        <v>23000</v>
      </c>
      <c r="J37" s="106">
        <f t="shared" si="9"/>
        <v>23000</v>
      </c>
      <c r="K37" s="106">
        <f t="shared" si="9"/>
        <v>23000</v>
      </c>
      <c r="L37" s="106">
        <f t="shared" si="9"/>
        <v>23000</v>
      </c>
      <c r="M37" s="106">
        <f t="shared" si="9"/>
        <v>23000</v>
      </c>
      <c r="N37" s="106">
        <f t="shared" si="9"/>
        <v>23000</v>
      </c>
      <c r="O37" s="106">
        <f t="shared" si="9"/>
        <v>23000</v>
      </c>
      <c r="P37" s="106">
        <f t="shared" si="9"/>
        <v>23000</v>
      </c>
      <c r="Q37" s="106">
        <f>D37-SUM(F37:P37)</f>
        <v>23000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826000</v>
      </c>
      <c r="E48" s="37"/>
      <c r="F48" s="112">
        <f>F25+F37+F45+F47</f>
        <v>90000</v>
      </c>
      <c r="G48" s="112">
        <f t="shared" ref="G48:R48" si="14">G25+G37+G45+G47</f>
        <v>65000</v>
      </c>
      <c r="H48" s="112">
        <f t="shared" si="14"/>
        <v>65000</v>
      </c>
      <c r="I48" s="112">
        <f t="shared" si="14"/>
        <v>65000</v>
      </c>
      <c r="J48" s="112">
        <f t="shared" si="14"/>
        <v>67000</v>
      </c>
      <c r="K48" s="112">
        <f t="shared" si="14"/>
        <v>65000</v>
      </c>
      <c r="L48" s="112">
        <f t="shared" si="14"/>
        <v>87000</v>
      </c>
      <c r="M48" s="112">
        <f t="shared" si="14"/>
        <v>65000</v>
      </c>
      <c r="N48" s="112">
        <f t="shared" si="14"/>
        <v>67000</v>
      </c>
      <c r="O48" s="112">
        <f t="shared" si="14"/>
        <v>65000</v>
      </c>
      <c r="P48" s="112">
        <f t="shared" si="14"/>
        <v>65000</v>
      </c>
      <c r="Q48" s="112">
        <f t="shared" si="14"/>
        <v>60000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12822000</v>
      </c>
      <c r="E49" s="111" t="s">
        <v>678</v>
      </c>
      <c r="F49" s="37">
        <f>ROUND($D49/12*5,-3)</f>
        <v>5343000</v>
      </c>
      <c r="G49" s="37">
        <f>ROUND($D49/12,-3)</f>
        <v>1069000</v>
      </c>
      <c r="H49" s="37">
        <f t="shared" ref="H49:L53" si="15">ROUND($D49/12,-3)</f>
        <v>1069000</v>
      </c>
      <c r="I49" s="37">
        <f t="shared" si="15"/>
        <v>1069000</v>
      </c>
      <c r="J49" s="37">
        <f t="shared" si="15"/>
        <v>1069000</v>
      </c>
      <c r="K49" s="37">
        <f t="shared" si="15"/>
        <v>1069000</v>
      </c>
      <c r="L49" s="37">
        <f t="shared" si="15"/>
        <v>1069000</v>
      </c>
      <c r="M49" s="37">
        <f>D49-SUM(F49:L49)</f>
        <v>1065000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483000</v>
      </c>
      <c r="E50" s="111" t="s">
        <v>678</v>
      </c>
      <c r="F50" s="37">
        <f t="shared" ref="F50:F52" si="16">ROUND($D50/12*5,-3)</f>
        <v>201000</v>
      </c>
      <c r="G50" s="37">
        <f t="shared" ref="G50:G53" si="17">ROUND($D50/12,-3)</f>
        <v>40000</v>
      </c>
      <c r="H50" s="37">
        <f t="shared" si="15"/>
        <v>40000</v>
      </c>
      <c r="I50" s="37">
        <f t="shared" si="15"/>
        <v>40000</v>
      </c>
      <c r="J50" s="37">
        <f t="shared" si="15"/>
        <v>40000</v>
      </c>
      <c r="K50" s="37">
        <f t="shared" si="15"/>
        <v>40000</v>
      </c>
      <c r="L50" s="37">
        <f t="shared" si="15"/>
        <v>40000</v>
      </c>
      <c r="M50" s="37">
        <f t="shared" ref="M50:M53" si="18">D50-SUM(F50:L50)</f>
        <v>42000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809000</v>
      </c>
      <c r="E51" s="111" t="s">
        <v>678</v>
      </c>
      <c r="F51" s="37">
        <f t="shared" si="16"/>
        <v>337000</v>
      </c>
      <c r="G51" s="37">
        <f t="shared" si="17"/>
        <v>67000</v>
      </c>
      <c r="H51" s="37">
        <f t="shared" si="15"/>
        <v>67000</v>
      </c>
      <c r="I51" s="37">
        <f t="shared" si="15"/>
        <v>67000</v>
      </c>
      <c r="J51" s="37">
        <f t="shared" si="15"/>
        <v>67000</v>
      </c>
      <c r="K51" s="37">
        <f t="shared" si="15"/>
        <v>67000</v>
      </c>
      <c r="L51" s="37">
        <f t="shared" si="15"/>
        <v>67000</v>
      </c>
      <c r="M51" s="37">
        <f t="shared" si="18"/>
        <v>70000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338000</v>
      </c>
      <c r="E62" s="37" t="s">
        <v>194</v>
      </c>
      <c r="F62" s="37">
        <f t="shared" si="19"/>
        <v>28167</v>
      </c>
      <c r="G62" s="37">
        <f t="shared" si="19"/>
        <v>28167</v>
      </c>
      <c r="H62" s="37">
        <f t="shared" si="19"/>
        <v>28167</v>
      </c>
      <c r="I62" s="37">
        <f t="shared" si="19"/>
        <v>28167</v>
      </c>
      <c r="J62" s="37">
        <f t="shared" si="19"/>
        <v>28167</v>
      </c>
      <c r="K62" s="37">
        <f t="shared" si="19"/>
        <v>28167</v>
      </c>
      <c r="L62" s="37">
        <f t="shared" si="19"/>
        <v>28167</v>
      </c>
      <c r="M62" s="37">
        <f t="shared" si="19"/>
        <v>28167</v>
      </c>
      <c r="N62" s="37">
        <f t="shared" si="19"/>
        <v>28167</v>
      </c>
      <c r="O62" s="37">
        <f t="shared" si="19"/>
        <v>28167</v>
      </c>
      <c r="P62" s="37">
        <f t="shared" si="19"/>
        <v>28167</v>
      </c>
      <c r="Q62" s="37">
        <f t="shared" si="20"/>
        <v>28163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1379000</v>
      </c>
      <c r="E63" s="37" t="s">
        <v>679</v>
      </c>
      <c r="F63" s="37">
        <f>ROUND($D63/5,-3)</f>
        <v>276000</v>
      </c>
      <c r="G63" s="37"/>
      <c r="H63" s="37"/>
      <c r="I63" s="37"/>
      <c r="J63" s="37"/>
      <c r="K63" s="37"/>
      <c r="L63" s="37"/>
      <c r="M63" s="37"/>
      <c r="N63" s="37">
        <f>D63-F63</f>
        <v>1103000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1500000</v>
      </c>
      <c r="E64" s="37" t="s">
        <v>194</v>
      </c>
      <c r="F64" s="37">
        <f>D64</f>
        <v>1500000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1176000</v>
      </c>
      <c r="E65" s="111" t="s">
        <v>678</v>
      </c>
      <c r="F65" s="37">
        <f>ROUND($D65/12*5,-3)</f>
        <v>490000</v>
      </c>
      <c r="G65" s="37">
        <f>ROUND($D65/12,-3)</f>
        <v>98000</v>
      </c>
      <c r="H65" s="37">
        <f t="shared" ref="H65:L67" si="21">ROUND($D65/12,-3)</f>
        <v>98000</v>
      </c>
      <c r="I65" s="37">
        <f t="shared" si="21"/>
        <v>98000</v>
      </c>
      <c r="J65" s="37">
        <f t="shared" si="21"/>
        <v>98000</v>
      </c>
      <c r="K65" s="37">
        <f t="shared" si="21"/>
        <v>98000</v>
      </c>
      <c r="L65" s="37">
        <f t="shared" si="21"/>
        <v>98000</v>
      </c>
      <c r="M65" s="37">
        <f>D65-SUM(F65:L65)</f>
        <v>98000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310000</v>
      </c>
      <c r="E66" s="111" t="s">
        <v>678</v>
      </c>
      <c r="F66" s="37">
        <f>ROUND($D66/12*5,-3)</f>
        <v>129000</v>
      </c>
      <c r="G66" s="37">
        <f t="shared" ref="G66:G67" si="22">ROUND($D66/12,-3)</f>
        <v>26000</v>
      </c>
      <c r="H66" s="37">
        <f t="shared" si="21"/>
        <v>26000</v>
      </c>
      <c r="I66" s="37">
        <f t="shared" si="21"/>
        <v>26000</v>
      </c>
      <c r="J66" s="37">
        <f t="shared" si="21"/>
        <v>26000</v>
      </c>
      <c r="K66" s="37">
        <f t="shared" si="21"/>
        <v>26000</v>
      </c>
      <c r="L66" s="37">
        <f t="shared" si="21"/>
        <v>26000</v>
      </c>
      <c r="M66" s="37">
        <f t="shared" ref="M66:M67" si="23">D66-SUM(F66:L66)</f>
        <v>25000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1016000</v>
      </c>
      <c r="E67" s="111" t="s">
        <v>678</v>
      </c>
      <c r="F67" s="37">
        <f>ROUND($D67/12*5,-3)</f>
        <v>423000</v>
      </c>
      <c r="G67" s="37">
        <f t="shared" si="22"/>
        <v>85000</v>
      </c>
      <c r="H67" s="37">
        <f t="shared" si="21"/>
        <v>85000</v>
      </c>
      <c r="I67" s="37">
        <f t="shared" si="21"/>
        <v>85000</v>
      </c>
      <c r="J67" s="37">
        <f t="shared" si="21"/>
        <v>85000</v>
      </c>
      <c r="K67" s="37">
        <f t="shared" si="21"/>
        <v>85000</v>
      </c>
      <c r="L67" s="37">
        <f t="shared" si="21"/>
        <v>85000</v>
      </c>
      <c r="M67" s="37">
        <f t="shared" si="23"/>
        <v>83000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22000</v>
      </c>
      <c r="E68" s="37" t="s">
        <v>195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123000</v>
      </c>
      <c r="E69" s="37" t="s">
        <v>194</v>
      </c>
      <c r="F69" s="37">
        <f>D69</f>
        <v>123000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20354000</v>
      </c>
      <c r="E71" s="239"/>
      <c r="F71" s="239">
        <f t="shared" ref="F71:P71" si="24">ROUND(SUM(F49:F70),-3)</f>
        <v>8988000</v>
      </c>
      <c r="G71" s="239">
        <f t="shared" si="24"/>
        <v>1445000</v>
      </c>
      <c r="H71" s="239">
        <f t="shared" si="24"/>
        <v>1467000</v>
      </c>
      <c r="I71" s="239">
        <f t="shared" si="24"/>
        <v>1445000</v>
      </c>
      <c r="J71" s="239">
        <f t="shared" si="24"/>
        <v>1445000</v>
      </c>
      <c r="K71" s="239">
        <f t="shared" si="24"/>
        <v>1445000</v>
      </c>
      <c r="L71" s="239">
        <f t="shared" si="24"/>
        <v>1445000</v>
      </c>
      <c r="M71" s="239">
        <f t="shared" si="24"/>
        <v>1441000</v>
      </c>
      <c r="N71" s="239">
        <f t="shared" si="24"/>
        <v>1136000</v>
      </c>
      <c r="O71" s="239">
        <f t="shared" si="24"/>
        <v>33000</v>
      </c>
      <c r="P71" s="239">
        <f t="shared" si="24"/>
        <v>33000</v>
      </c>
      <c r="Q71" s="239">
        <f>D71-SUM(F71:P71)</f>
        <v>31000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946000</v>
      </c>
      <c r="E73" s="111" t="s">
        <v>678</v>
      </c>
      <c r="F73" s="37">
        <f>ROUND($D73/12*5,-3)</f>
        <v>394000</v>
      </c>
      <c r="G73" s="37">
        <f>ROUND($D73/12,-3)</f>
        <v>79000</v>
      </c>
      <c r="H73" s="37">
        <f t="shared" ref="H73:L76" si="25">ROUND($D73/12,-3)</f>
        <v>79000</v>
      </c>
      <c r="I73" s="37">
        <f t="shared" si="25"/>
        <v>79000</v>
      </c>
      <c r="J73" s="37">
        <f t="shared" si="25"/>
        <v>79000</v>
      </c>
      <c r="K73" s="37">
        <f t="shared" si="25"/>
        <v>79000</v>
      </c>
      <c r="L73" s="37">
        <f t="shared" si="25"/>
        <v>79000</v>
      </c>
      <c r="M73" s="37">
        <f>D73-SUM(F73:L73)</f>
        <v>78000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159000</v>
      </c>
      <c r="E75" s="111" t="s">
        <v>678</v>
      </c>
      <c r="F75" s="37">
        <f>ROUND($D75/12*5,-3)</f>
        <v>66000</v>
      </c>
      <c r="G75" s="37">
        <f>ROUND($D75/12,-3)</f>
        <v>13000</v>
      </c>
      <c r="H75" s="37">
        <f t="shared" si="25"/>
        <v>13000</v>
      </c>
      <c r="I75" s="37">
        <f t="shared" si="25"/>
        <v>13000</v>
      </c>
      <c r="J75" s="37">
        <f t="shared" si="25"/>
        <v>13000</v>
      </c>
      <c r="K75" s="37">
        <f t="shared" si="25"/>
        <v>13000</v>
      </c>
      <c r="L75" s="37">
        <f t="shared" si="25"/>
        <v>13000</v>
      </c>
      <c r="M75" s="37">
        <f t="shared" si="26"/>
        <v>15000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646000</v>
      </c>
      <c r="E76" s="111" t="s">
        <v>678</v>
      </c>
      <c r="F76" s="37">
        <f>ROUND($D76/12*5,-3)</f>
        <v>269000</v>
      </c>
      <c r="G76" s="37">
        <f>ROUND($D76/12,-3)</f>
        <v>54000</v>
      </c>
      <c r="H76" s="37">
        <f t="shared" si="25"/>
        <v>54000</v>
      </c>
      <c r="I76" s="37">
        <f t="shared" si="25"/>
        <v>54000</v>
      </c>
      <c r="J76" s="37">
        <f t="shared" si="25"/>
        <v>54000</v>
      </c>
      <c r="K76" s="37">
        <f t="shared" si="25"/>
        <v>54000</v>
      </c>
      <c r="L76" s="37">
        <f t="shared" si="25"/>
        <v>54000</v>
      </c>
      <c r="M76" s="37">
        <f t="shared" si="26"/>
        <v>53000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1751000</v>
      </c>
      <c r="E77" s="239"/>
      <c r="F77" s="239">
        <f>ROUND(SUM(F72:F76),-3)</f>
        <v>729000</v>
      </c>
      <c r="G77" s="239">
        <f t="shared" ref="G77:N77" si="27">ROUND(SUM(G72:G76),-3)</f>
        <v>146000</v>
      </c>
      <c r="H77" s="239">
        <f t="shared" si="27"/>
        <v>146000</v>
      </c>
      <c r="I77" s="239">
        <f t="shared" si="27"/>
        <v>146000</v>
      </c>
      <c r="J77" s="239">
        <f t="shared" si="27"/>
        <v>146000</v>
      </c>
      <c r="K77" s="239">
        <f t="shared" si="27"/>
        <v>146000</v>
      </c>
      <c r="L77" s="239">
        <f t="shared" si="27"/>
        <v>146000</v>
      </c>
      <c r="M77" s="239">
        <f t="shared" si="27"/>
        <v>146000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4000</v>
      </c>
      <c r="E78" s="37" t="s">
        <v>655</v>
      </c>
      <c r="F78" s="216"/>
      <c r="G78" s="216"/>
      <c r="H78" s="216">
        <f>ROUND($D78/2,-3)</f>
        <v>2000</v>
      </c>
      <c r="I78" s="216"/>
      <c r="J78" s="216"/>
      <c r="K78" s="216"/>
      <c r="L78" s="216"/>
      <c r="M78" s="216"/>
      <c r="N78" s="216">
        <f>D78-H78</f>
        <v>2000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22109000</v>
      </c>
      <c r="E79" s="218"/>
      <c r="F79" s="218">
        <f>F77+F71+F78</f>
        <v>9717000</v>
      </c>
      <c r="G79" s="218">
        <f t="shared" ref="G79:Q79" si="29">G77+G71+G78</f>
        <v>1591000</v>
      </c>
      <c r="H79" s="218">
        <f t="shared" si="29"/>
        <v>1615000</v>
      </c>
      <c r="I79" s="218">
        <f t="shared" si="29"/>
        <v>1591000</v>
      </c>
      <c r="J79" s="218">
        <f t="shared" si="29"/>
        <v>1591000</v>
      </c>
      <c r="K79" s="218">
        <f t="shared" si="29"/>
        <v>1591000</v>
      </c>
      <c r="L79" s="218">
        <f t="shared" si="29"/>
        <v>1591000</v>
      </c>
      <c r="M79" s="218">
        <f t="shared" si="29"/>
        <v>1587000</v>
      </c>
      <c r="N79" s="218">
        <f t="shared" si="29"/>
        <v>1138000</v>
      </c>
      <c r="O79" s="218">
        <f t="shared" si="29"/>
        <v>33000</v>
      </c>
      <c r="P79" s="218">
        <f t="shared" si="29"/>
        <v>33000</v>
      </c>
      <c r="Q79" s="218">
        <f t="shared" si="29"/>
        <v>31000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22935000</v>
      </c>
      <c r="E88" s="37"/>
      <c r="F88" s="37">
        <f>F89+F90+F91+F92+F93</f>
        <v>9807000</v>
      </c>
      <c r="G88" s="37">
        <f t="shared" ref="G88:Q88" si="32">G89+G90+G91+G92+G93</f>
        <v>1656000</v>
      </c>
      <c r="H88" s="37">
        <f t="shared" si="32"/>
        <v>1680000</v>
      </c>
      <c r="I88" s="37">
        <f t="shared" si="32"/>
        <v>1656000</v>
      </c>
      <c r="J88" s="37">
        <f t="shared" si="32"/>
        <v>1658000</v>
      </c>
      <c r="K88" s="37">
        <f t="shared" si="32"/>
        <v>1656000</v>
      </c>
      <c r="L88" s="37">
        <f t="shared" si="32"/>
        <v>1678000</v>
      </c>
      <c r="M88" s="37">
        <f t="shared" si="32"/>
        <v>1652000</v>
      </c>
      <c r="N88" s="37">
        <f t="shared" si="32"/>
        <v>1205000</v>
      </c>
      <c r="O88" s="37">
        <f t="shared" si="32"/>
        <v>98000</v>
      </c>
      <c r="P88" s="37">
        <f t="shared" si="32"/>
        <v>98000</v>
      </c>
      <c r="Q88" s="37">
        <f t="shared" si="32"/>
        <v>91000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22934000</v>
      </c>
      <c r="E93" s="106"/>
      <c r="F93" s="106">
        <f>F94+F95+F96+F97</f>
        <v>9807000</v>
      </c>
      <c r="G93" s="106">
        <f t="shared" ref="G93:Q93" si="34">G94+G95+G96+G97</f>
        <v>1656000</v>
      </c>
      <c r="H93" s="106">
        <f t="shared" si="34"/>
        <v>1680000</v>
      </c>
      <c r="I93" s="106">
        <f t="shared" si="34"/>
        <v>1656000</v>
      </c>
      <c r="J93" s="106">
        <f t="shared" si="34"/>
        <v>1658000</v>
      </c>
      <c r="K93" s="106">
        <f t="shared" si="34"/>
        <v>1656000</v>
      </c>
      <c r="L93" s="106">
        <f t="shared" si="34"/>
        <v>1678000</v>
      </c>
      <c r="M93" s="106">
        <f t="shared" si="34"/>
        <v>1652000</v>
      </c>
      <c r="N93" s="106">
        <f t="shared" si="34"/>
        <v>1205000</v>
      </c>
      <c r="O93" s="106">
        <f t="shared" si="34"/>
        <v>98000</v>
      </c>
      <c r="P93" s="106">
        <f t="shared" si="34"/>
        <v>98000</v>
      </c>
      <c r="Q93" s="106">
        <f t="shared" si="34"/>
        <v>90000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2542000</v>
      </c>
      <c r="E94" s="111" t="s">
        <v>522</v>
      </c>
      <c r="F94" s="37">
        <f>ROUND($D94/12*5,-3)</f>
        <v>1059000</v>
      </c>
      <c r="G94" s="37">
        <f>ROUND($D94/12,-3)</f>
        <v>212000</v>
      </c>
      <c r="H94" s="37">
        <f t="shared" ref="H94:L94" si="35">ROUND($D94/12,-3)</f>
        <v>212000</v>
      </c>
      <c r="I94" s="37">
        <f t="shared" si="35"/>
        <v>212000</v>
      </c>
      <c r="J94" s="37">
        <f t="shared" si="35"/>
        <v>212000</v>
      </c>
      <c r="K94" s="37">
        <f t="shared" si="35"/>
        <v>212000</v>
      </c>
      <c r="L94" s="37">
        <f t="shared" si="35"/>
        <v>212000</v>
      </c>
      <c r="M94" s="37">
        <f>D94-SUM(F94:L94)</f>
        <v>211000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42000</v>
      </c>
      <c r="E96" s="186" t="s">
        <v>701</v>
      </c>
      <c r="F96" s="37"/>
      <c r="G96" s="37"/>
      <c r="H96" s="37">
        <f>ROUND($D96/2,-3)</f>
        <v>21000</v>
      </c>
      <c r="I96" s="37"/>
      <c r="J96" s="37"/>
      <c r="K96" s="37"/>
      <c r="L96" s="37"/>
      <c r="M96" s="37">
        <f>D96-H96</f>
        <v>21000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20260000</v>
      </c>
      <c r="E97" s="37"/>
      <c r="F97" s="37">
        <f>F2+F87-F89-F90-F91-F92-F94-F95-F96</f>
        <v>8740000</v>
      </c>
      <c r="G97" s="37">
        <f t="shared" ref="G97:Q97" si="37">G2+G87-G89-G90-G91-G92-G94-G95-G96</f>
        <v>1436000</v>
      </c>
      <c r="H97" s="37">
        <f t="shared" si="37"/>
        <v>1439000</v>
      </c>
      <c r="I97" s="37">
        <f t="shared" si="37"/>
        <v>1436000</v>
      </c>
      <c r="J97" s="37">
        <f t="shared" si="37"/>
        <v>1438000</v>
      </c>
      <c r="K97" s="37">
        <f t="shared" si="37"/>
        <v>1436000</v>
      </c>
      <c r="L97" s="37">
        <f t="shared" si="37"/>
        <v>1458000</v>
      </c>
      <c r="M97" s="37">
        <f t="shared" si="37"/>
        <v>1412000</v>
      </c>
      <c r="N97" s="37">
        <f t="shared" si="37"/>
        <v>1197000</v>
      </c>
      <c r="O97" s="37">
        <f>O2+O87-O89-O90-O91-O92-O94-O95-O96</f>
        <v>90000</v>
      </c>
      <c r="P97" s="37">
        <f t="shared" si="37"/>
        <v>90000</v>
      </c>
      <c r="Q97" s="37">
        <f t="shared" si="37"/>
        <v>88000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800000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1092000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42000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20260000</v>
      </c>
    </row>
    <row r="110" spans="2:18" ht="16.5" customHeight="1"/>
    <row r="111" spans="2:18" ht="19.5" customHeight="1">
      <c r="B111" s="4" t="s">
        <v>700</v>
      </c>
      <c r="F111" s="30">
        <f>F93-F77-F78</f>
        <v>9078000</v>
      </c>
      <c r="G111" s="30">
        <f t="shared" ref="G111:Q111" si="38">G93-G77-G78</f>
        <v>1510000</v>
      </c>
      <c r="H111" s="30">
        <f t="shared" si="38"/>
        <v>1532000</v>
      </c>
      <c r="I111" s="30">
        <f t="shared" si="38"/>
        <v>1510000</v>
      </c>
      <c r="J111" s="30">
        <f t="shared" si="38"/>
        <v>1512000</v>
      </c>
      <c r="K111" s="30">
        <f t="shared" si="38"/>
        <v>1510000</v>
      </c>
      <c r="L111" s="30">
        <f t="shared" si="38"/>
        <v>1532000</v>
      </c>
      <c r="M111" s="30">
        <f t="shared" si="38"/>
        <v>1506000</v>
      </c>
      <c r="N111" s="30">
        <f t="shared" si="38"/>
        <v>1203000</v>
      </c>
      <c r="O111" s="30">
        <f t="shared" si="38"/>
        <v>98000</v>
      </c>
      <c r="P111" s="30">
        <f t="shared" si="38"/>
        <v>98000</v>
      </c>
      <c r="Q111" s="30">
        <f t="shared" si="38"/>
        <v>90000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76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703</v>
      </c>
      <c r="D1" s="230" t="str">
        <f>VLOOKUP(C1,學校編號!A:B,2,FALSE)</f>
        <v>703卓楓國小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20316000</v>
      </c>
      <c r="E2" s="37"/>
      <c r="F2" s="37">
        <f>F48+F71+F77+F78+F84</f>
        <v>8629000</v>
      </c>
      <c r="G2" s="37">
        <f t="shared" ref="G2:Q2" si="0">G48+G71+G77+G78+G84</f>
        <v>1463000</v>
      </c>
      <c r="H2" s="37">
        <f t="shared" si="0"/>
        <v>1484000</v>
      </c>
      <c r="I2" s="37">
        <f t="shared" si="0"/>
        <v>1463000</v>
      </c>
      <c r="J2" s="37">
        <f t="shared" si="0"/>
        <v>1465000</v>
      </c>
      <c r="K2" s="37">
        <f t="shared" si="0"/>
        <v>1463000</v>
      </c>
      <c r="L2" s="37">
        <f t="shared" si="0"/>
        <v>1532000</v>
      </c>
      <c r="M2" s="37">
        <f t="shared" si="0"/>
        <v>1460000</v>
      </c>
      <c r="N2" s="37">
        <f t="shared" si="0"/>
        <v>1055000</v>
      </c>
      <c r="O2" s="37">
        <f t="shared" si="0"/>
        <v>100000</v>
      </c>
      <c r="P2" s="37">
        <f t="shared" si="0"/>
        <v>100000</v>
      </c>
      <c r="Q2" s="37">
        <f t="shared" si="0"/>
        <v>102000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513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51000</v>
      </c>
      <c r="E4" s="37" t="s">
        <v>513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63000</v>
      </c>
      <c r="E7" s="37" t="s">
        <v>513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39000</v>
      </c>
      <c r="E15" s="37" t="s">
        <v>193</v>
      </c>
      <c r="F15" s="37">
        <f>ROUND($D15/2,-3)</f>
        <v>20000</v>
      </c>
      <c r="G15" s="37"/>
      <c r="H15" s="37"/>
      <c r="I15" s="37"/>
      <c r="J15" s="37"/>
      <c r="K15" s="37"/>
      <c r="L15" s="37">
        <f>D15-F15</f>
        <v>19000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513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100000</v>
      </c>
      <c r="E24" s="37" t="s">
        <v>193</v>
      </c>
      <c r="F24" s="37">
        <f>ROUND($D24/2,-3)</f>
        <v>50000</v>
      </c>
      <c r="G24" s="37"/>
      <c r="H24" s="37"/>
      <c r="I24" s="37"/>
      <c r="J24" s="37"/>
      <c r="K24" s="37"/>
      <c r="L24" s="37">
        <f>D24-F24</f>
        <v>50000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639000</v>
      </c>
      <c r="E25" s="106"/>
      <c r="F25" s="106">
        <f>ROUND(SUM(F3:F24),-3)</f>
        <v>112000</v>
      </c>
      <c r="G25" s="106">
        <f t="shared" ref="G25:P25" si="5">ROUND(SUM(G3:G24),-3)</f>
        <v>42000</v>
      </c>
      <c r="H25" s="106">
        <f t="shared" si="5"/>
        <v>42000</v>
      </c>
      <c r="I25" s="106">
        <f t="shared" si="5"/>
        <v>42000</v>
      </c>
      <c r="J25" s="106">
        <f t="shared" si="5"/>
        <v>42000</v>
      </c>
      <c r="K25" s="106">
        <f t="shared" si="5"/>
        <v>42000</v>
      </c>
      <c r="L25" s="106">
        <f t="shared" si="5"/>
        <v>111000</v>
      </c>
      <c r="M25" s="106">
        <f t="shared" si="5"/>
        <v>42000</v>
      </c>
      <c r="N25" s="106">
        <f t="shared" si="5"/>
        <v>42000</v>
      </c>
      <c r="O25" s="106">
        <f t="shared" si="5"/>
        <v>42000</v>
      </c>
      <c r="P25" s="106">
        <f t="shared" si="5"/>
        <v>42000</v>
      </c>
      <c r="Q25" s="106">
        <f t="shared" ref="Q25:Q33" si="6">D25-SUM(F25:P25)</f>
        <v>38000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513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513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5000</v>
      </c>
      <c r="E30" s="37" t="s">
        <v>513</v>
      </c>
      <c r="F30" s="37">
        <f t="shared" si="8"/>
        <v>417</v>
      </c>
      <c r="G30" s="37">
        <f t="shared" si="8"/>
        <v>417</v>
      </c>
      <c r="H30" s="37">
        <f t="shared" si="8"/>
        <v>417</v>
      </c>
      <c r="I30" s="37">
        <f t="shared" si="8"/>
        <v>417</v>
      </c>
      <c r="J30" s="37">
        <f t="shared" si="8"/>
        <v>417</v>
      </c>
      <c r="K30" s="37">
        <f t="shared" si="8"/>
        <v>417</v>
      </c>
      <c r="L30" s="37">
        <f t="shared" si="8"/>
        <v>417</v>
      </c>
      <c r="M30" s="37">
        <f t="shared" si="8"/>
        <v>417</v>
      </c>
      <c r="N30" s="37">
        <f t="shared" si="8"/>
        <v>417</v>
      </c>
      <c r="O30" s="37">
        <f t="shared" si="8"/>
        <v>417</v>
      </c>
      <c r="P30" s="37">
        <f t="shared" si="8"/>
        <v>417</v>
      </c>
      <c r="Q30" s="37">
        <f t="shared" si="6"/>
        <v>413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1000</v>
      </c>
      <c r="E31" s="37" t="s">
        <v>513</v>
      </c>
      <c r="F31" s="37">
        <f t="shared" si="8"/>
        <v>83</v>
      </c>
      <c r="G31" s="37">
        <f t="shared" si="8"/>
        <v>83</v>
      </c>
      <c r="H31" s="37">
        <f t="shared" si="8"/>
        <v>83</v>
      </c>
      <c r="I31" s="37">
        <f t="shared" si="8"/>
        <v>83</v>
      </c>
      <c r="J31" s="37">
        <f t="shared" si="8"/>
        <v>83</v>
      </c>
      <c r="K31" s="37">
        <f t="shared" si="8"/>
        <v>83</v>
      </c>
      <c r="L31" s="37">
        <f t="shared" si="8"/>
        <v>83</v>
      </c>
      <c r="M31" s="37">
        <f t="shared" si="8"/>
        <v>83</v>
      </c>
      <c r="N31" s="37">
        <f t="shared" si="8"/>
        <v>83</v>
      </c>
      <c r="O31" s="37">
        <f t="shared" si="8"/>
        <v>83</v>
      </c>
      <c r="P31" s="37">
        <f t="shared" si="8"/>
        <v>83</v>
      </c>
      <c r="Q31" s="37">
        <f t="shared" si="6"/>
        <v>87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265000</v>
      </c>
      <c r="E37" s="106"/>
      <c r="F37" s="106">
        <f t="shared" ref="F37:P37" si="9">ROUND(SUM(F26:F36),-3)</f>
        <v>22000</v>
      </c>
      <c r="G37" s="106">
        <f t="shared" si="9"/>
        <v>22000</v>
      </c>
      <c r="H37" s="106">
        <f t="shared" si="9"/>
        <v>22000</v>
      </c>
      <c r="I37" s="106">
        <f t="shared" si="9"/>
        <v>22000</v>
      </c>
      <c r="J37" s="106">
        <f t="shared" si="9"/>
        <v>22000</v>
      </c>
      <c r="K37" s="106">
        <f t="shared" si="9"/>
        <v>22000</v>
      </c>
      <c r="L37" s="106">
        <f t="shared" si="9"/>
        <v>22000</v>
      </c>
      <c r="M37" s="106">
        <f t="shared" si="9"/>
        <v>22000</v>
      </c>
      <c r="N37" s="106">
        <f t="shared" si="9"/>
        <v>22000</v>
      </c>
      <c r="O37" s="106">
        <f t="shared" si="9"/>
        <v>22000</v>
      </c>
      <c r="P37" s="106">
        <f t="shared" si="9"/>
        <v>22000</v>
      </c>
      <c r="Q37" s="106">
        <f>D37-SUM(F37:P37)</f>
        <v>23000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910000</v>
      </c>
      <c r="E48" s="37"/>
      <c r="F48" s="112">
        <f>F25+F37+F45+F47</f>
        <v>136000</v>
      </c>
      <c r="G48" s="112">
        <f t="shared" ref="G48:R48" si="14">G25+G37+G45+G47</f>
        <v>64000</v>
      </c>
      <c r="H48" s="112">
        <f t="shared" si="14"/>
        <v>64000</v>
      </c>
      <c r="I48" s="112">
        <f t="shared" si="14"/>
        <v>64000</v>
      </c>
      <c r="J48" s="112">
        <f t="shared" si="14"/>
        <v>66000</v>
      </c>
      <c r="K48" s="112">
        <f t="shared" si="14"/>
        <v>64000</v>
      </c>
      <c r="L48" s="112">
        <f t="shared" si="14"/>
        <v>133000</v>
      </c>
      <c r="M48" s="112">
        <f t="shared" si="14"/>
        <v>64000</v>
      </c>
      <c r="N48" s="112">
        <f t="shared" si="14"/>
        <v>66000</v>
      </c>
      <c r="O48" s="112">
        <f t="shared" si="14"/>
        <v>64000</v>
      </c>
      <c r="P48" s="112">
        <f t="shared" si="14"/>
        <v>64000</v>
      </c>
      <c r="Q48" s="112">
        <f t="shared" si="14"/>
        <v>61000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11511000</v>
      </c>
      <c r="E49" s="111" t="s">
        <v>678</v>
      </c>
      <c r="F49" s="37">
        <f>ROUND($D49/12*5,-3)</f>
        <v>4796000</v>
      </c>
      <c r="G49" s="37">
        <f>ROUND($D49/12,-3)</f>
        <v>959000</v>
      </c>
      <c r="H49" s="37">
        <f t="shared" ref="H49:L53" si="15">ROUND($D49/12,-3)</f>
        <v>959000</v>
      </c>
      <c r="I49" s="37">
        <f t="shared" si="15"/>
        <v>959000</v>
      </c>
      <c r="J49" s="37">
        <f t="shared" si="15"/>
        <v>959000</v>
      </c>
      <c r="K49" s="37">
        <f t="shared" si="15"/>
        <v>959000</v>
      </c>
      <c r="L49" s="37">
        <f t="shared" si="15"/>
        <v>959000</v>
      </c>
      <c r="M49" s="37">
        <f>D49-SUM(F49:L49)</f>
        <v>961000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1530000</v>
      </c>
      <c r="E51" s="111" t="s">
        <v>678</v>
      </c>
      <c r="F51" s="37">
        <f t="shared" si="16"/>
        <v>638000</v>
      </c>
      <c r="G51" s="37">
        <f t="shared" si="17"/>
        <v>128000</v>
      </c>
      <c r="H51" s="37">
        <f t="shared" si="15"/>
        <v>128000</v>
      </c>
      <c r="I51" s="37">
        <f t="shared" si="15"/>
        <v>128000</v>
      </c>
      <c r="J51" s="37">
        <f t="shared" si="15"/>
        <v>128000</v>
      </c>
      <c r="K51" s="37">
        <f t="shared" si="15"/>
        <v>128000</v>
      </c>
      <c r="L51" s="37">
        <f t="shared" si="15"/>
        <v>128000</v>
      </c>
      <c r="M51" s="37">
        <f t="shared" si="18"/>
        <v>124000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513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385000</v>
      </c>
      <c r="E62" s="37" t="s">
        <v>194</v>
      </c>
      <c r="F62" s="37">
        <f t="shared" si="19"/>
        <v>32083</v>
      </c>
      <c r="G62" s="37">
        <f t="shared" si="19"/>
        <v>32083</v>
      </c>
      <c r="H62" s="37">
        <f t="shared" si="19"/>
        <v>32083</v>
      </c>
      <c r="I62" s="37">
        <f t="shared" si="19"/>
        <v>32083</v>
      </c>
      <c r="J62" s="37">
        <f t="shared" si="19"/>
        <v>32083</v>
      </c>
      <c r="K62" s="37">
        <f t="shared" si="19"/>
        <v>32083</v>
      </c>
      <c r="L62" s="37">
        <f t="shared" si="19"/>
        <v>32083</v>
      </c>
      <c r="M62" s="37">
        <f t="shared" si="19"/>
        <v>32083</v>
      </c>
      <c r="N62" s="37">
        <f t="shared" si="19"/>
        <v>32083</v>
      </c>
      <c r="O62" s="37">
        <f t="shared" si="19"/>
        <v>32083</v>
      </c>
      <c r="P62" s="37">
        <f t="shared" si="19"/>
        <v>32083</v>
      </c>
      <c r="Q62" s="37">
        <f t="shared" si="20"/>
        <v>32087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1182000</v>
      </c>
      <c r="E63" s="37" t="s">
        <v>679</v>
      </c>
      <c r="F63" s="37">
        <f>ROUND($D63/5,-3)</f>
        <v>236000</v>
      </c>
      <c r="G63" s="37"/>
      <c r="H63" s="37"/>
      <c r="I63" s="37"/>
      <c r="J63" s="37"/>
      <c r="K63" s="37"/>
      <c r="L63" s="37"/>
      <c r="M63" s="37"/>
      <c r="N63" s="37">
        <f>D63-F63</f>
        <v>946000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1296000</v>
      </c>
      <c r="E64" s="37" t="s">
        <v>194</v>
      </c>
      <c r="F64" s="37">
        <f>D64</f>
        <v>1296000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1031000</v>
      </c>
      <c r="E65" s="111" t="s">
        <v>678</v>
      </c>
      <c r="F65" s="37">
        <f>ROUND($D65/12*5,-3)</f>
        <v>430000</v>
      </c>
      <c r="G65" s="37">
        <f>ROUND($D65/12,-3)</f>
        <v>86000</v>
      </c>
      <c r="H65" s="37">
        <f t="shared" ref="H65:L67" si="21">ROUND($D65/12,-3)</f>
        <v>86000</v>
      </c>
      <c r="I65" s="37">
        <f t="shared" si="21"/>
        <v>86000</v>
      </c>
      <c r="J65" s="37">
        <f t="shared" si="21"/>
        <v>86000</v>
      </c>
      <c r="K65" s="37">
        <f t="shared" si="21"/>
        <v>86000</v>
      </c>
      <c r="L65" s="37">
        <f t="shared" si="21"/>
        <v>86000</v>
      </c>
      <c r="M65" s="37">
        <f>D65-SUM(F65:L65)</f>
        <v>85000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217000</v>
      </c>
      <c r="E66" s="111" t="s">
        <v>678</v>
      </c>
      <c r="F66" s="37">
        <f>ROUND($D66/12*5,-3)</f>
        <v>90000</v>
      </c>
      <c r="G66" s="37">
        <f t="shared" ref="G66:G67" si="22">ROUND($D66/12,-3)</f>
        <v>18000</v>
      </c>
      <c r="H66" s="37">
        <f t="shared" si="21"/>
        <v>18000</v>
      </c>
      <c r="I66" s="37">
        <f t="shared" si="21"/>
        <v>18000</v>
      </c>
      <c r="J66" s="37">
        <f t="shared" si="21"/>
        <v>18000</v>
      </c>
      <c r="K66" s="37">
        <f t="shared" si="21"/>
        <v>18000</v>
      </c>
      <c r="L66" s="37">
        <f t="shared" si="21"/>
        <v>18000</v>
      </c>
      <c r="M66" s="37">
        <f t="shared" ref="M66:M67" si="23">D66-SUM(F66:L66)</f>
        <v>19000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868000</v>
      </c>
      <c r="E67" s="111" t="s">
        <v>678</v>
      </c>
      <c r="F67" s="37">
        <f>ROUND($D67/12*5,-3)</f>
        <v>362000</v>
      </c>
      <c r="G67" s="37">
        <f t="shared" si="22"/>
        <v>72000</v>
      </c>
      <c r="H67" s="37">
        <f t="shared" si="21"/>
        <v>72000</v>
      </c>
      <c r="I67" s="37">
        <f t="shared" si="21"/>
        <v>72000</v>
      </c>
      <c r="J67" s="37">
        <f t="shared" si="21"/>
        <v>72000</v>
      </c>
      <c r="K67" s="37">
        <f t="shared" si="21"/>
        <v>72000</v>
      </c>
      <c r="L67" s="37">
        <f t="shared" si="21"/>
        <v>72000</v>
      </c>
      <c r="M67" s="37">
        <f t="shared" si="23"/>
        <v>74000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13000</v>
      </c>
      <c r="E68" s="37" t="s">
        <v>195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112000</v>
      </c>
      <c r="E69" s="37" t="s">
        <v>194</v>
      </c>
      <c r="F69" s="37">
        <f>D69</f>
        <v>112000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18517000</v>
      </c>
      <c r="E71" s="239"/>
      <c r="F71" s="239">
        <f t="shared" ref="F71:P71" si="24">ROUND(SUM(F49:F70),-3)</f>
        <v>8129000</v>
      </c>
      <c r="G71" s="239">
        <f t="shared" si="24"/>
        <v>1326000</v>
      </c>
      <c r="H71" s="239">
        <f t="shared" si="24"/>
        <v>1339000</v>
      </c>
      <c r="I71" s="239">
        <f t="shared" si="24"/>
        <v>1326000</v>
      </c>
      <c r="J71" s="239">
        <f t="shared" si="24"/>
        <v>1326000</v>
      </c>
      <c r="K71" s="239">
        <f t="shared" si="24"/>
        <v>1326000</v>
      </c>
      <c r="L71" s="239">
        <f t="shared" si="24"/>
        <v>1326000</v>
      </c>
      <c r="M71" s="239">
        <f t="shared" si="24"/>
        <v>1324000</v>
      </c>
      <c r="N71" s="239">
        <f t="shared" si="24"/>
        <v>982000</v>
      </c>
      <c r="O71" s="239">
        <f t="shared" si="24"/>
        <v>36000</v>
      </c>
      <c r="P71" s="239">
        <f t="shared" si="24"/>
        <v>36000</v>
      </c>
      <c r="Q71" s="239">
        <f>D71-SUM(F71:P71)</f>
        <v>41000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874000</v>
      </c>
      <c r="E73" s="111" t="s">
        <v>678</v>
      </c>
      <c r="F73" s="37">
        <f>ROUND($D73/12*5,-3)</f>
        <v>364000</v>
      </c>
      <c r="G73" s="37">
        <f>ROUND($D73/12,-3)</f>
        <v>73000</v>
      </c>
      <c r="H73" s="37">
        <f t="shared" ref="H73:L76" si="25">ROUND($D73/12,-3)</f>
        <v>73000</v>
      </c>
      <c r="I73" s="37">
        <f t="shared" si="25"/>
        <v>73000</v>
      </c>
      <c r="J73" s="37">
        <f t="shared" si="25"/>
        <v>73000</v>
      </c>
      <c r="K73" s="37">
        <f t="shared" si="25"/>
        <v>73000</v>
      </c>
      <c r="L73" s="37">
        <f t="shared" si="25"/>
        <v>73000</v>
      </c>
      <c r="M73" s="37">
        <f>D73-SUM(F73:L73)</f>
        <v>72000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874000</v>
      </c>
      <c r="E77" s="239"/>
      <c r="F77" s="239">
        <f>ROUND(SUM(F72:F76),-3)</f>
        <v>364000</v>
      </c>
      <c r="G77" s="239">
        <f t="shared" ref="G77:N77" si="27">ROUND(SUM(G72:G76),-3)</f>
        <v>73000</v>
      </c>
      <c r="H77" s="239">
        <f t="shared" si="27"/>
        <v>73000</v>
      </c>
      <c r="I77" s="239">
        <f t="shared" si="27"/>
        <v>73000</v>
      </c>
      <c r="J77" s="239">
        <f t="shared" si="27"/>
        <v>73000</v>
      </c>
      <c r="K77" s="239">
        <f t="shared" si="27"/>
        <v>73000</v>
      </c>
      <c r="L77" s="239">
        <f t="shared" si="27"/>
        <v>73000</v>
      </c>
      <c r="M77" s="239">
        <f t="shared" si="27"/>
        <v>72000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15000</v>
      </c>
      <c r="E78" s="37" t="s">
        <v>655</v>
      </c>
      <c r="F78" s="216"/>
      <c r="G78" s="216"/>
      <c r="H78" s="216">
        <f>ROUND($D78/2,-3)</f>
        <v>8000</v>
      </c>
      <c r="I78" s="216"/>
      <c r="J78" s="216"/>
      <c r="K78" s="216"/>
      <c r="L78" s="216"/>
      <c r="M78" s="216"/>
      <c r="N78" s="216">
        <f>D78-H78</f>
        <v>7000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19406000</v>
      </c>
      <c r="E79" s="218"/>
      <c r="F79" s="218">
        <f>F77+F71+F78</f>
        <v>8493000</v>
      </c>
      <c r="G79" s="218">
        <f t="shared" ref="G79:Q79" si="29">G77+G71+G78</f>
        <v>1399000</v>
      </c>
      <c r="H79" s="218">
        <f t="shared" si="29"/>
        <v>1420000</v>
      </c>
      <c r="I79" s="218">
        <f t="shared" si="29"/>
        <v>1399000</v>
      </c>
      <c r="J79" s="218">
        <f t="shared" si="29"/>
        <v>1399000</v>
      </c>
      <c r="K79" s="218">
        <f t="shared" si="29"/>
        <v>1399000</v>
      </c>
      <c r="L79" s="218">
        <f t="shared" si="29"/>
        <v>1399000</v>
      </c>
      <c r="M79" s="218">
        <f t="shared" si="29"/>
        <v>1396000</v>
      </c>
      <c r="N79" s="218">
        <f t="shared" si="29"/>
        <v>989000</v>
      </c>
      <c r="O79" s="218">
        <f t="shared" si="29"/>
        <v>36000</v>
      </c>
      <c r="P79" s="218">
        <f t="shared" si="29"/>
        <v>36000</v>
      </c>
      <c r="Q79" s="218">
        <f t="shared" si="29"/>
        <v>41000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-100000</v>
      </c>
      <c r="E87" s="37"/>
      <c r="F87" s="37">
        <f>D87</f>
        <v>-100000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20216000</v>
      </c>
      <c r="E88" s="37"/>
      <c r="F88" s="37">
        <f>F89+F90+F91+F92+F93</f>
        <v>8529000</v>
      </c>
      <c r="G88" s="37">
        <f t="shared" ref="G88:Q88" si="32">G89+G90+G91+G92+G93</f>
        <v>1463000</v>
      </c>
      <c r="H88" s="37">
        <f t="shared" si="32"/>
        <v>1484000</v>
      </c>
      <c r="I88" s="37">
        <f t="shared" si="32"/>
        <v>1463000</v>
      </c>
      <c r="J88" s="37">
        <f t="shared" si="32"/>
        <v>1465000</v>
      </c>
      <c r="K88" s="37">
        <f t="shared" si="32"/>
        <v>1463000</v>
      </c>
      <c r="L88" s="37">
        <f t="shared" si="32"/>
        <v>1532000</v>
      </c>
      <c r="M88" s="37">
        <f t="shared" si="32"/>
        <v>1460000</v>
      </c>
      <c r="N88" s="37">
        <f t="shared" si="32"/>
        <v>1055000</v>
      </c>
      <c r="O88" s="37">
        <f t="shared" si="32"/>
        <v>100000</v>
      </c>
      <c r="P88" s="37">
        <f t="shared" si="32"/>
        <v>100000</v>
      </c>
      <c r="Q88" s="37">
        <f t="shared" si="32"/>
        <v>102000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20215000</v>
      </c>
      <c r="E93" s="106"/>
      <c r="F93" s="106">
        <f>F94+F95+F96+F97</f>
        <v>8529000</v>
      </c>
      <c r="G93" s="106">
        <f t="shared" ref="G93:Q93" si="34">G94+G95+G96+G97</f>
        <v>1463000</v>
      </c>
      <c r="H93" s="106">
        <f t="shared" si="34"/>
        <v>1484000</v>
      </c>
      <c r="I93" s="106">
        <f t="shared" si="34"/>
        <v>1463000</v>
      </c>
      <c r="J93" s="106">
        <f t="shared" si="34"/>
        <v>1465000</v>
      </c>
      <c r="K93" s="106">
        <f t="shared" si="34"/>
        <v>1463000</v>
      </c>
      <c r="L93" s="106">
        <f t="shared" si="34"/>
        <v>1532000</v>
      </c>
      <c r="M93" s="106">
        <f t="shared" si="34"/>
        <v>1460000</v>
      </c>
      <c r="N93" s="106">
        <f t="shared" si="34"/>
        <v>1055000</v>
      </c>
      <c r="O93" s="106">
        <f t="shared" si="34"/>
        <v>100000</v>
      </c>
      <c r="P93" s="106">
        <f t="shared" si="34"/>
        <v>100000</v>
      </c>
      <c r="Q93" s="106">
        <f t="shared" si="34"/>
        <v>101000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2566000</v>
      </c>
      <c r="E94" s="111" t="s">
        <v>522</v>
      </c>
      <c r="F94" s="37">
        <f>ROUND($D94/12*5,-3)</f>
        <v>1069000</v>
      </c>
      <c r="G94" s="37">
        <f>ROUND($D94/12,-3)</f>
        <v>214000</v>
      </c>
      <c r="H94" s="37">
        <f t="shared" ref="H94:L94" si="35">ROUND($D94/12,-3)</f>
        <v>214000</v>
      </c>
      <c r="I94" s="37">
        <f t="shared" si="35"/>
        <v>214000</v>
      </c>
      <c r="J94" s="37">
        <f t="shared" si="35"/>
        <v>214000</v>
      </c>
      <c r="K94" s="37">
        <f t="shared" si="35"/>
        <v>214000</v>
      </c>
      <c r="L94" s="37">
        <f t="shared" si="35"/>
        <v>214000</v>
      </c>
      <c r="M94" s="37">
        <f>D94-SUM(F94:L94)</f>
        <v>213000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77000</v>
      </c>
      <c r="E95" s="107" t="s">
        <v>225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17572000</v>
      </c>
      <c r="E97" s="37"/>
      <c r="F97" s="37">
        <f>F2+F87-F89-F90-F91-F92-F94-F95-F96</f>
        <v>7454000</v>
      </c>
      <c r="G97" s="37">
        <f t="shared" ref="G97:Q97" si="37">G2+G87-G89-G90-G91-G92-G94-G95-G96</f>
        <v>1243000</v>
      </c>
      <c r="H97" s="37">
        <f t="shared" si="37"/>
        <v>1264000</v>
      </c>
      <c r="I97" s="37">
        <f t="shared" si="37"/>
        <v>1243000</v>
      </c>
      <c r="J97" s="37">
        <f t="shared" si="37"/>
        <v>1245000</v>
      </c>
      <c r="K97" s="37">
        <f t="shared" si="37"/>
        <v>1243000</v>
      </c>
      <c r="L97" s="37">
        <f t="shared" si="37"/>
        <v>1312000</v>
      </c>
      <c r="M97" s="37">
        <f t="shared" si="37"/>
        <v>1241000</v>
      </c>
      <c r="N97" s="37">
        <f t="shared" si="37"/>
        <v>1049000</v>
      </c>
      <c r="O97" s="37">
        <f>O2+O87-O89-O90-O91-O92-O94-O95-O96</f>
        <v>94000</v>
      </c>
      <c r="P97" s="37">
        <f t="shared" si="37"/>
        <v>94000</v>
      </c>
      <c r="Q97" s="37">
        <f t="shared" si="37"/>
        <v>90000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800000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72000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5000</v>
      </c>
    </row>
    <row r="109" spans="2:18" ht="33">
      <c r="B109" s="75" t="s">
        <v>239</v>
      </c>
      <c r="D109" s="30">
        <f>HLOOKUP(D1,縣庫撥款收入明細表!H:DD,21,FALSE)</f>
        <v>17572000</v>
      </c>
    </row>
    <row r="110" spans="2:18" ht="16.5" customHeight="1"/>
    <row r="111" spans="2:18" ht="19.5" customHeight="1">
      <c r="B111" s="4" t="s">
        <v>700</v>
      </c>
      <c r="F111" s="30">
        <f>F93-F77-F78</f>
        <v>8165000</v>
      </c>
      <c r="G111" s="30">
        <f t="shared" ref="G111:Q111" si="38">G93-G77-G78</f>
        <v>1390000</v>
      </c>
      <c r="H111" s="30">
        <f t="shared" si="38"/>
        <v>1403000</v>
      </c>
      <c r="I111" s="30">
        <f t="shared" si="38"/>
        <v>1390000</v>
      </c>
      <c r="J111" s="30">
        <f t="shared" si="38"/>
        <v>1392000</v>
      </c>
      <c r="K111" s="30">
        <f t="shared" si="38"/>
        <v>1390000</v>
      </c>
      <c r="L111" s="30">
        <f t="shared" si="38"/>
        <v>1459000</v>
      </c>
      <c r="M111" s="30">
        <f t="shared" si="38"/>
        <v>1388000</v>
      </c>
      <c r="N111" s="30">
        <f t="shared" si="38"/>
        <v>1048000</v>
      </c>
      <c r="O111" s="30">
        <f t="shared" si="38"/>
        <v>100000</v>
      </c>
      <c r="P111" s="30">
        <f t="shared" si="38"/>
        <v>100000</v>
      </c>
      <c r="Q111" s="30">
        <f t="shared" si="38"/>
        <v>101000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4" priority="1" operator="lessThan">
      <formula>0</formula>
    </cfRule>
  </conditionalFormatting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705</v>
      </c>
      <c r="D1" s="230" t="str">
        <f>VLOOKUP(C1,學校編號!A:B,2,FALSE)</f>
        <v>705西富國小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18816000</v>
      </c>
      <c r="E2" s="37"/>
      <c r="F2" s="37">
        <f>F48+F71+F77+F78+F84</f>
        <v>8096000</v>
      </c>
      <c r="G2" s="37">
        <f t="shared" ref="G2:Q2" si="0">G48+G71+G77+G78+G84</f>
        <v>1336000</v>
      </c>
      <c r="H2" s="37">
        <f t="shared" si="0"/>
        <v>1367000</v>
      </c>
      <c r="I2" s="37">
        <f t="shared" si="0"/>
        <v>1336000</v>
      </c>
      <c r="J2" s="37">
        <f t="shared" si="0"/>
        <v>1338000</v>
      </c>
      <c r="K2" s="37">
        <f t="shared" si="0"/>
        <v>1336000</v>
      </c>
      <c r="L2" s="37">
        <f t="shared" si="0"/>
        <v>1358000</v>
      </c>
      <c r="M2" s="37">
        <f t="shared" si="0"/>
        <v>1333000</v>
      </c>
      <c r="N2" s="37">
        <f t="shared" si="0"/>
        <v>1055000</v>
      </c>
      <c r="O2" s="37">
        <f t="shared" si="0"/>
        <v>89000</v>
      </c>
      <c r="P2" s="37">
        <f t="shared" si="0"/>
        <v>89000</v>
      </c>
      <c r="Q2" s="37">
        <f t="shared" si="0"/>
        <v>83000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513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51000</v>
      </c>
      <c r="E4" s="37" t="s">
        <v>513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63000</v>
      </c>
      <c r="E7" s="37" t="s">
        <v>513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4000</v>
      </c>
      <c r="E9" s="37" t="s">
        <v>513</v>
      </c>
      <c r="F9" s="37">
        <f t="shared" si="1"/>
        <v>333</v>
      </c>
      <c r="G9" s="37">
        <f t="shared" si="1"/>
        <v>333</v>
      </c>
      <c r="H9" s="37">
        <f t="shared" si="1"/>
        <v>333</v>
      </c>
      <c r="I9" s="37">
        <f t="shared" si="1"/>
        <v>333</v>
      </c>
      <c r="J9" s="37">
        <f t="shared" si="1"/>
        <v>333</v>
      </c>
      <c r="K9" s="37">
        <f t="shared" si="1"/>
        <v>333</v>
      </c>
      <c r="L9" s="37">
        <f t="shared" si="1"/>
        <v>333</v>
      </c>
      <c r="M9" s="37">
        <f t="shared" si="1"/>
        <v>333</v>
      </c>
      <c r="N9" s="37">
        <f t="shared" si="1"/>
        <v>333</v>
      </c>
      <c r="O9" s="37">
        <f t="shared" si="1"/>
        <v>333</v>
      </c>
      <c r="P9" s="37">
        <f t="shared" si="1"/>
        <v>333</v>
      </c>
      <c r="Q9" s="37">
        <f t="shared" si="2"/>
        <v>337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513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2000</v>
      </c>
      <c r="E24" s="37" t="s">
        <v>193</v>
      </c>
      <c r="F24" s="37">
        <f>ROUND($D24/2,-3)</f>
        <v>1000</v>
      </c>
      <c r="G24" s="37"/>
      <c r="H24" s="37"/>
      <c r="I24" s="37"/>
      <c r="J24" s="37"/>
      <c r="K24" s="37"/>
      <c r="L24" s="37">
        <f>D24-F24</f>
        <v>1000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518000</v>
      </c>
      <c r="E25" s="106"/>
      <c r="F25" s="106">
        <f>ROUND(SUM(F3:F24),-3)</f>
        <v>62000</v>
      </c>
      <c r="G25" s="106">
        <f t="shared" ref="G25:P25" si="5">ROUND(SUM(G3:G24),-3)</f>
        <v>40000</v>
      </c>
      <c r="H25" s="106">
        <f t="shared" si="5"/>
        <v>40000</v>
      </c>
      <c r="I25" s="106">
        <f t="shared" si="5"/>
        <v>40000</v>
      </c>
      <c r="J25" s="106">
        <f t="shared" si="5"/>
        <v>40000</v>
      </c>
      <c r="K25" s="106">
        <f t="shared" si="5"/>
        <v>40000</v>
      </c>
      <c r="L25" s="106">
        <f t="shared" si="5"/>
        <v>62000</v>
      </c>
      <c r="M25" s="106">
        <f t="shared" si="5"/>
        <v>40000</v>
      </c>
      <c r="N25" s="106">
        <f t="shared" si="5"/>
        <v>40000</v>
      </c>
      <c r="O25" s="106">
        <f t="shared" si="5"/>
        <v>40000</v>
      </c>
      <c r="P25" s="106">
        <f t="shared" si="5"/>
        <v>40000</v>
      </c>
      <c r="Q25" s="106">
        <f t="shared" ref="Q25:Q33" si="6">D25-SUM(F25:P25)</f>
        <v>34000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513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513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8000</v>
      </c>
      <c r="E30" s="37" t="s">
        <v>513</v>
      </c>
      <c r="F30" s="37">
        <f t="shared" si="8"/>
        <v>667</v>
      </c>
      <c r="G30" s="37">
        <f t="shared" si="8"/>
        <v>667</v>
      </c>
      <c r="H30" s="37">
        <f t="shared" si="8"/>
        <v>667</v>
      </c>
      <c r="I30" s="37">
        <f t="shared" si="8"/>
        <v>667</v>
      </c>
      <c r="J30" s="37">
        <f t="shared" si="8"/>
        <v>667</v>
      </c>
      <c r="K30" s="37">
        <f t="shared" si="8"/>
        <v>667</v>
      </c>
      <c r="L30" s="37">
        <f t="shared" si="8"/>
        <v>667</v>
      </c>
      <c r="M30" s="37">
        <f t="shared" si="8"/>
        <v>667</v>
      </c>
      <c r="N30" s="37">
        <f t="shared" si="8"/>
        <v>667</v>
      </c>
      <c r="O30" s="37">
        <f t="shared" si="8"/>
        <v>667</v>
      </c>
      <c r="P30" s="37">
        <f t="shared" si="8"/>
        <v>667</v>
      </c>
      <c r="Q30" s="37">
        <f t="shared" si="6"/>
        <v>663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2000</v>
      </c>
      <c r="E31" s="37" t="s">
        <v>513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269000</v>
      </c>
      <c r="E37" s="106"/>
      <c r="F37" s="106">
        <f t="shared" ref="F37:P37" si="9">ROUND(SUM(F26:F36),-3)</f>
        <v>22000</v>
      </c>
      <c r="G37" s="106">
        <f t="shared" si="9"/>
        <v>22000</v>
      </c>
      <c r="H37" s="106">
        <f t="shared" si="9"/>
        <v>22000</v>
      </c>
      <c r="I37" s="106">
        <f t="shared" si="9"/>
        <v>22000</v>
      </c>
      <c r="J37" s="106">
        <f t="shared" si="9"/>
        <v>22000</v>
      </c>
      <c r="K37" s="106">
        <f t="shared" si="9"/>
        <v>22000</v>
      </c>
      <c r="L37" s="106">
        <f t="shared" si="9"/>
        <v>22000</v>
      </c>
      <c r="M37" s="106">
        <f t="shared" si="9"/>
        <v>22000</v>
      </c>
      <c r="N37" s="106">
        <f t="shared" si="9"/>
        <v>22000</v>
      </c>
      <c r="O37" s="106">
        <f t="shared" si="9"/>
        <v>22000</v>
      </c>
      <c r="P37" s="106">
        <f t="shared" si="9"/>
        <v>22000</v>
      </c>
      <c r="Q37" s="106">
        <f>D37-SUM(F37:P37)</f>
        <v>27000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793000</v>
      </c>
      <c r="E48" s="37"/>
      <c r="F48" s="112">
        <f>F25+F37+F45+F47</f>
        <v>86000</v>
      </c>
      <c r="G48" s="112">
        <f t="shared" ref="G48:R48" si="14">G25+G37+G45+G47</f>
        <v>62000</v>
      </c>
      <c r="H48" s="112">
        <f t="shared" si="14"/>
        <v>62000</v>
      </c>
      <c r="I48" s="112">
        <f t="shared" si="14"/>
        <v>62000</v>
      </c>
      <c r="J48" s="112">
        <f t="shared" si="14"/>
        <v>64000</v>
      </c>
      <c r="K48" s="112">
        <f t="shared" si="14"/>
        <v>62000</v>
      </c>
      <c r="L48" s="112">
        <f t="shared" si="14"/>
        <v>84000</v>
      </c>
      <c r="M48" s="112">
        <f t="shared" si="14"/>
        <v>62000</v>
      </c>
      <c r="N48" s="112">
        <f t="shared" si="14"/>
        <v>64000</v>
      </c>
      <c r="O48" s="112">
        <f t="shared" si="14"/>
        <v>62000</v>
      </c>
      <c r="P48" s="112">
        <f t="shared" si="14"/>
        <v>62000</v>
      </c>
      <c r="Q48" s="112">
        <f t="shared" si="14"/>
        <v>61000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10539000</v>
      </c>
      <c r="E49" s="111" t="s">
        <v>678</v>
      </c>
      <c r="F49" s="37">
        <f>ROUND($D49/12*5,-3)</f>
        <v>4391000</v>
      </c>
      <c r="G49" s="37">
        <f>ROUND($D49/12,-3)</f>
        <v>878000</v>
      </c>
      <c r="H49" s="37">
        <f t="shared" ref="H49:L53" si="15">ROUND($D49/12,-3)</f>
        <v>878000</v>
      </c>
      <c r="I49" s="37">
        <f t="shared" si="15"/>
        <v>878000</v>
      </c>
      <c r="J49" s="37">
        <f t="shared" si="15"/>
        <v>878000</v>
      </c>
      <c r="K49" s="37">
        <f t="shared" si="15"/>
        <v>878000</v>
      </c>
      <c r="L49" s="37">
        <f t="shared" si="15"/>
        <v>878000</v>
      </c>
      <c r="M49" s="37">
        <f>D49-SUM(F49:L49)</f>
        <v>880000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433000</v>
      </c>
      <c r="E50" s="111" t="s">
        <v>678</v>
      </c>
      <c r="F50" s="37">
        <f t="shared" ref="F50:F52" si="16">ROUND($D50/12*5,-3)</f>
        <v>180000</v>
      </c>
      <c r="G50" s="37">
        <f t="shared" ref="G50:G53" si="17">ROUND($D50/12,-3)</f>
        <v>36000</v>
      </c>
      <c r="H50" s="37">
        <f t="shared" si="15"/>
        <v>36000</v>
      </c>
      <c r="I50" s="37">
        <f t="shared" si="15"/>
        <v>36000</v>
      </c>
      <c r="J50" s="37">
        <f t="shared" si="15"/>
        <v>36000</v>
      </c>
      <c r="K50" s="37">
        <f t="shared" si="15"/>
        <v>36000</v>
      </c>
      <c r="L50" s="37">
        <f t="shared" si="15"/>
        <v>36000</v>
      </c>
      <c r="M50" s="37">
        <f t="shared" ref="M50:M53" si="18">D50-SUM(F50:L50)</f>
        <v>37000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0</v>
      </c>
      <c r="E51" s="111" t="s">
        <v>678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0</v>
      </c>
      <c r="E52" s="111" t="s">
        <v>678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513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267000</v>
      </c>
      <c r="E62" s="37" t="s">
        <v>194</v>
      </c>
      <c r="F62" s="37">
        <f t="shared" si="19"/>
        <v>22250</v>
      </c>
      <c r="G62" s="37">
        <f t="shared" si="19"/>
        <v>22250</v>
      </c>
      <c r="H62" s="37">
        <f t="shared" si="19"/>
        <v>22250</v>
      </c>
      <c r="I62" s="37">
        <f t="shared" si="19"/>
        <v>22250</v>
      </c>
      <c r="J62" s="37">
        <f t="shared" si="19"/>
        <v>22250</v>
      </c>
      <c r="K62" s="37">
        <f t="shared" si="19"/>
        <v>22250</v>
      </c>
      <c r="L62" s="37">
        <f t="shared" si="19"/>
        <v>22250</v>
      </c>
      <c r="M62" s="37">
        <f t="shared" si="19"/>
        <v>22250</v>
      </c>
      <c r="N62" s="37">
        <f t="shared" si="19"/>
        <v>22250</v>
      </c>
      <c r="O62" s="37">
        <f t="shared" si="19"/>
        <v>22250</v>
      </c>
      <c r="P62" s="37">
        <f t="shared" si="19"/>
        <v>22250</v>
      </c>
      <c r="Q62" s="37">
        <f t="shared" si="20"/>
        <v>22250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1183000</v>
      </c>
      <c r="E63" s="37" t="s">
        <v>679</v>
      </c>
      <c r="F63" s="37">
        <f>ROUND($D63/5,-3)</f>
        <v>237000</v>
      </c>
      <c r="G63" s="37"/>
      <c r="H63" s="37"/>
      <c r="I63" s="37"/>
      <c r="J63" s="37"/>
      <c r="K63" s="37"/>
      <c r="L63" s="37"/>
      <c r="M63" s="37"/>
      <c r="N63" s="37">
        <f>D63-F63</f>
        <v>946000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1329000</v>
      </c>
      <c r="E64" s="37" t="s">
        <v>194</v>
      </c>
      <c r="F64" s="37">
        <f>D64</f>
        <v>1329000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1038000</v>
      </c>
      <c r="E65" s="111" t="s">
        <v>678</v>
      </c>
      <c r="F65" s="37">
        <f>ROUND($D65/12*5,-3)</f>
        <v>433000</v>
      </c>
      <c r="G65" s="37">
        <f>ROUND($D65/12,-3)</f>
        <v>87000</v>
      </c>
      <c r="H65" s="37">
        <f t="shared" ref="H65:L67" si="21">ROUND($D65/12,-3)</f>
        <v>87000</v>
      </c>
      <c r="I65" s="37">
        <f t="shared" si="21"/>
        <v>87000</v>
      </c>
      <c r="J65" s="37">
        <f t="shared" si="21"/>
        <v>87000</v>
      </c>
      <c r="K65" s="37">
        <f t="shared" si="21"/>
        <v>87000</v>
      </c>
      <c r="L65" s="37">
        <f t="shared" si="21"/>
        <v>87000</v>
      </c>
      <c r="M65" s="37">
        <f>D65-SUM(F65:L65)</f>
        <v>83000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250000</v>
      </c>
      <c r="E66" s="111" t="s">
        <v>678</v>
      </c>
      <c r="F66" s="37">
        <f>ROUND($D66/12*5,-3)</f>
        <v>104000</v>
      </c>
      <c r="G66" s="37">
        <f t="shared" ref="G66:G67" si="22">ROUND($D66/12,-3)</f>
        <v>21000</v>
      </c>
      <c r="H66" s="37">
        <f t="shared" si="21"/>
        <v>21000</v>
      </c>
      <c r="I66" s="37">
        <f t="shared" si="21"/>
        <v>21000</v>
      </c>
      <c r="J66" s="37">
        <f t="shared" si="21"/>
        <v>21000</v>
      </c>
      <c r="K66" s="37">
        <f t="shared" si="21"/>
        <v>21000</v>
      </c>
      <c r="L66" s="37">
        <f t="shared" si="21"/>
        <v>21000</v>
      </c>
      <c r="M66" s="37">
        <f t="shared" ref="M66:M67" si="23">D66-SUM(F66:L66)</f>
        <v>20000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832000</v>
      </c>
      <c r="E67" s="111" t="s">
        <v>678</v>
      </c>
      <c r="F67" s="37">
        <f>ROUND($D67/12*5,-3)</f>
        <v>347000</v>
      </c>
      <c r="G67" s="37">
        <f t="shared" si="22"/>
        <v>69000</v>
      </c>
      <c r="H67" s="37">
        <f t="shared" si="21"/>
        <v>69000</v>
      </c>
      <c r="I67" s="37">
        <f t="shared" si="21"/>
        <v>69000</v>
      </c>
      <c r="J67" s="37">
        <f t="shared" si="21"/>
        <v>69000</v>
      </c>
      <c r="K67" s="37">
        <f t="shared" si="21"/>
        <v>69000</v>
      </c>
      <c r="L67" s="37">
        <f t="shared" si="21"/>
        <v>69000</v>
      </c>
      <c r="M67" s="37">
        <f t="shared" si="23"/>
        <v>71000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13000</v>
      </c>
      <c r="E68" s="37" t="s">
        <v>195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118000</v>
      </c>
      <c r="E69" s="37" t="s">
        <v>194</v>
      </c>
      <c r="F69" s="37">
        <f>D69</f>
        <v>118000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16054000</v>
      </c>
      <c r="E71" s="239"/>
      <c r="F71" s="239">
        <f t="shared" ref="F71:P71" si="24">ROUND(SUM(F49:F70),-3)</f>
        <v>7166000</v>
      </c>
      <c r="G71" s="239">
        <f t="shared" si="24"/>
        <v>1118000</v>
      </c>
      <c r="H71" s="239">
        <f t="shared" si="24"/>
        <v>1131000</v>
      </c>
      <c r="I71" s="239">
        <f t="shared" si="24"/>
        <v>1118000</v>
      </c>
      <c r="J71" s="239">
        <f t="shared" si="24"/>
        <v>1118000</v>
      </c>
      <c r="K71" s="239">
        <f t="shared" si="24"/>
        <v>1118000</v>
      </c>
      <c r="L71" s="239">
        <f t="shared" si="24"/>
        <v>1118000</v>
      </c>
      <c r="M71" s="239">
        <f t="shared" si="24"/>
        <v>1118000</v>
      </c>
      <c r="N71" s="239">
        <f t="shared" si="24"/>
        <v>973000</v>
      </c>
      <c r="O71" s="239">
        <f t="shared" si="24"/>
        <v>27000</v>
      </c>
      <c r="P71" s="239">
        <f t="shared" si="24"/>
        <v>27000</v>
      </c>
      <c r="Q71" s="239">
        <f>D71-SUM(F71:P71)</f>
        <v>22000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66000</v>
      </c>
      <c r="E72" s="37" t="s">
        <v>194</v>
      </c>
      <c r="F72" s="37">
        <f>D72</f>
        <v>66000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1867000</v>
      </c>
      <c r="E73" s="111" t="s">
        <v>678</v>
      </c>
      <c r="F73" s="37">
        <f>ROUND($D73/12*5,-3)</f>
        <v>778000</v>
      </c>
      <c r="G73" s="37">
        <f>ROUND($D73/12,-3)</f>
        <v>156000</v>
      </c>
      <c r="H73" s="37">
        <f t="shared" ref="H73:L76" si="25">ROUND($D73/12,-3)</f>
        <v>156000</v>
      </c>
      <c r="I73" s="37">
        <f t="shared" si="25"/>
        <v>156000</v>
      </c>
      <c r="J73" s="37">
        <f t="shared" si="25"/>
        <v>156000</v>
      </c>
      <c r="K73" s="37">
        <f t="shared" si="25"/>
        <v>156000</v>
      </c>
      <c r="L73" s="37">
        <f t="shared" si="25"/>
        <v>156000</v>
      </c>
      <c r="M73" s="37">
        <f>D73-SUM(F73:L73)</f>
        <v>153000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1933000</v>
      </c>
      <c r="E77" s="239"/>
      <c r="F77" s="239">
        <f>ROUND(SUM(F72:F76),-3)</f>
        <v>844000</v>
      </c>
      <c r="G77" s="239">
        <f t="shared" ref="G77:N77" si="27">ROUND(SUM(G72:G76),-3)</f>
        <v>156000</v>
      </c>
      <c r="H77" s="239">
        <f t="shared" si="27"/>
        <v>156000</v>
      </c>
      <c r="I77" s="239">
        <f t="shared" si="27"/>
        <v>156000</v>
      </c>
      <c r="J77" s="239">
        <f t="shared" si="27"/>
        <v>156000</v>
      </c>
      <c r="K77" s="239">
        <f t="shared" si="27"/>
        <v>156000</v>
      </c>
      <c r="L77" s="239">
        <f t="shared" si="27"/>
        <v>156000</v>
      </c>
      <c r="M77" s="239">
        <f t="shared" si="27"/>
        <v>153000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36000</v>
      </c>
      <c r="E78" s="37" t="s">
        <v>655</v>
      </c>
      <c r="F78" s="216"/>
      <c r="G78" s="216"/>
      <c r="H78" s="216">
        <f>ROUND($D78/2,-3)</f>
        <v>18000</v>
      </c>
      <c r="I78" s="216"/>
      <c r="J78" s="216"/>
      <c r="K78" s="216"/>
      <c r="L78" s="216"/>
      <c r="M78" s="216"/>
      <c r="N78" s="216">
        <f>D78-H78</f>
        <v>18000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18023000</v>
      </c>
      <c r="E79" s="218"/>
      <c r="F79" s="218">
        <f>F77+F71+F78</f>
        <v>8010000</v>
      </c>
      <c r="G79" s="218">
        <f t="shared" ref="G79:Q79" si="29">G77+G71+G78</f>
        <v>1274000</v>
      </c>
      <c r="H79" s="218">
        <f t="shared" si="29"/>
        <v>1305000</v>
      </c>
      <c r="I79" s="218">
        <f t="shared" si="29"/>
        <v>1274000</v>
      </c>
      <c r="J79" s="218">
        <f t="shared" si="29"/>
        <v>1274000</v>
      </c>
      <c r="K79" s="218">
        <f t="shared" si="29"/>
        <v>1274000</v>
      </c>
      <c r="L79" s="218">
        <f t="shared" si="29"/>
        <v>1274000</v>
      </c>
      <c r="M79" s="218">
        <f t="shared" si="29"/>
        <v>1271000</v>
      </c>
      <c r="N79" s="218">
        <f t="shared" si="29"/>
        <v>991000</v>
      </c>
      <c r="O79" s="218">
        <f t="shared" si="29"/>
        <v>27000</v>
      </c>
      <c r="P79" s="218">
        <f t="shared" si="29"/>
        <v>27000</v>
      </c>
      <c r="Q79" s="218">
        <f t="shared" si="29"/>
        <v>22000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18816000</v>
      </c>
      <c r="E88" s="37"/>
      <c r="F88" s="37">
        <f>F89+F90+F91+F92+F93</f>
        <v>8096000</v>
      </c>
      <c r="G88" s="37">
        <f t="shared" ref="G88:Q88" si="32">G89+G90+G91+G92+G93</f>
        <v>1336000</v>
      </c>
      <c r="H88" s="37">
        <f t="shared" si="32"/>
        <v>1367000</v>
      </c>
      <c r="I88" s="37">
        <f t="shared" si="32"/>
        <v>1336000</v>
      </c>
      <c r="J88" s="37">
        <f t="shared" si="32"/>
        <v>1338000</v>
      </c>
      <c r="K88" s="37">
        <f t="shared" si="32"/>
        <v>1336000</v>
      </c>
      <c r="L88" s="37">
        <f t="shared" si="32"/>
        <v>1358000</v>
      </c>
      <c r="M88" s="37">
        <f t="shared" si="32"/>
        <v>1333000</v>
      </c>
      <c r="N88" s="37">
        <f t="shared" si="32"/>
        <v>1055000</v>
      </c>
      <c r="O88" s="37">
        <f t="shared" si="32"/>
        <v>89000</v>
      </c>
      <c r="P88" s="37">
        <f t="shared" si="32"/>
        <v>89000</v>
      </c>
      <c r="Q88" s="37">
        <f t="shared" si="32"/>
        <v>83000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2000</v>
      </c>
      <c r="E89" s="106" t="s">
        <v>193</v>
      </c>
      <c r="F89" s="106">
        <f>ROUND($D89/2,-3)</f>
        <v>1000</v>
      </c>
      <c r="G89" s="106"/>
      <c r="H89" s="106"/>
      <c r="I89" s="106"/>
      <c r="J89" s="106"/>
      <c r="K89" s="106"/>
      <c r="L89" s="106">
        <f>D89-F89</f>
        <v>1000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6000</v>
      </c>
      <c r="E90" s="106" t="s">
        <v>702</v>
      </c>
      <c r="F90" s="106"/>
      <c r="G90" s="106"/>
      <c r="H90" s="106">
        <f>ROUND($D90/2,-3)</f>
        <v>3000</v>
      </c>
      <c r="I90" s="106"/>
      <c r="J90" s="106"/>
      <c r="K90" s="106"/>
      <c r="L90" s="106"/>
      <c r="M90" s="106">
        <f>D90-H90</f>
        <v>3000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18807000</v>
      </c>
      <c r="E93" s="106"/>
      <c r="F93" s="106">
        <f>F94+F95+F96+F97</f>
        <v>8095000</v>
      </c>
      <c r="G93" s="106">
        <f t="shared" ref="G93:Q93" si="34">G94+G95+G96+G97</f>
        <v>1336000</v>
      </c>
      <c r="H93" s="106">
        <f t="shared" si="34"/>
        <v>1364000</v>
      </c>
      <c r="I93" s="106">
        <f t="shared" si="34"/>
        <v>1336000</v>
      </c>
      <c r="J93" s="106">
        <f t="shared" si="34"/>
        <v>1338000</v>
      </c>
      <c r="K93" s="106">
        <f t="shared" si="34"/>
        <v>1336000</v>
      </c>
      <c r="L93" s="106">
        <f t="shared" si="34"/>
        <v>1357000</v>
      </c>
      <c r="M93" s="106">
        <f t="shared" si="34"/>
        <v>1330000</v>
      </c>
      <c r="N93" s="106">
        <f t="shared" si="34"/>
        <v>1055000</v>
      </c>
      <c r="O93" s="106">
        <f t="shared" si="34"/>
        <v>89000</v>
      </c>
      <c r="P93" s="106">
        <f t="shared" si="34"/>
        <v>89000</v>
      </c>
      <c r="Q93" s="106">
        <f t="shared" si="34"/>
        <v>82000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650000</v>
      </c>
      <c r="E94" s="111" t="s">
        <v>522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77000</v>
      </c>
      <c r="E95" s="107" t="s">
        <v>225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18080000</v>
      </c>
      <c r="E97" s="37"/>
      <c r="F97" s="37">
        <f>F2+F87-F89-F90-F91-F92-F94-F95-F96</f>
        <v>7818000</v>
      </c>
      <c r="G97" s="37">
        <f t="shared" ref="G97:Q97" si="37">G2+G87-G89-G90-G91-G92-G94-G95-G96</f>
        <v>1276000</v>
      </c>
      <c r="H97" s="37">
        <f t="shared" si="37"/>
        <v>1304000</v>
      </c>
      <c r="I97" s="37">
        <f t="shared" si="37"/>
        <v>1276000</v>
      </c>
      <c r="J97" s="37">
        <f t="shared" si="37"/>
        <v>1278000</v>
      </c>
      <c r="K97" s="37">
        <f t="shared" si="37"/>
        <v>1276000</v>
      </c>
      <c r="L97" s="37">
        <f t="shared" si="37"/>
        <v>1297000</v>
      </c>
      <c r="M97" s="37">
        <f t="shared" si="37"/>
        <v>1269000</v>
      </c>
      <c r="N97" s="37">
        <f t="shared" si="37"/>
        <v>1049000</v>
      </c>
      <c r="O97" s="37">
        <f>O2+O87-O89-O90-O91-O92-O94-O95-O96</f>
        <v>83000</v>
      </c>
      <c r="P97" s="37">
        <f t="shared" si="37"/>
        <v>83000</v>
      </c>
      <c r="Q97" s="37">
        <f t="shared" si="37"/>
        <v>71000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0</v>
      </c>
    </row>
    <row r="104" spans="2:18" ht="33">
      <c r="B104" s="69" t="s">
        <v>235</v>
      </c>
      <c r="D104" s="30">
        <f>HLOOKUP(D1,縣庫撥款收入明細表!H:DD,16,FALSE)</f>
        <v>72000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5000</v>
      </c>
    </row>
    <row r="109" spans="2:18" ht="33">
      <c r="B109" s="75" t="s">
        <v>239</v>
      </c>
      <c r="D109" s="30">
        <f>HLOOKUP(D1,縣庫撥款收入明細表!H:DD,21,FALSE)</f>
        <v>18080000</v>
      </c>
    </row>
    <row r="110" spans="2:18" ht="16.5" customHeight="1"/>
    <row r="111" spans="2:18" ht="19.5" customHeight="1">
      <c r="B111" s="4" t="s">
        <v>700</v>
      </c>
      <c r="F111" s="30">
        <f>F93-F77-F78</f>
        <v>7251000</v>
      </c>
      <c r="G111" s="30">
        <f t="shared" ref="G111:Q111" si="38">G93-G77-G78</f>
        <v>1180000</v>
      </c>
      <c r="H111" s="30">
        <f t="shared" si="38"/>
        <v>1190000</v>
      </c>
      <c r="I111" s="30">
        <f t="shared" si="38"/>
        <v>1180000</v>
      </c>
      <c r="J111" s="30">
        <f t="shared" si="38"/>
        <v>1182000</v>
      </c>
      <c r="K111" s="30">
        <f t="shared" si="38"/>
        <v>1180000</v>
      </c>
      <c r="L111" s="30">
        <f t="shared" si="38"/>
        <v>1201000</v>
      </c>
      <c r="M111" s="30">
        <f t="shared" si="38"/>
        <v>1177000</v>
      </c>
      <c r="N111" s="30">
        <f t="shared" si="38"/>
        <v>1037000</v>
      </c>
      <c r="O111" s="30">
        <f t="shared" si="38"/>
        <v>89000</v>
      </c>
      <c r="P111" s="30">
        <f t="shared" si="38"/>
        <v>89000</v>
      </c>
      <c r="Q111" s="30">
        <f t="shared" si="38"/>
        <v>82000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3" priority="1" operator="lessThan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104"/>
  <sheetViews>
    <sheetView zoomScale="81" zoomScaleNormal="81" workbookViewId="0">
      <selection activeCell="P73" sqref="P73"/>
    </sheetView>
  </sheetViews>
  <sheetFormatPr defaultColWidth="8.875" defaultRowHeight="16.5"/>
  <cols>
    <col min="1" max="1" width="9" style="179" bestFit="1" customWidth="1"/>
    <col min="2" max="2" width="13.125" style="179" customWidth="1"/>
    <col min="3" max="14" width="15.875" style="170" customWidth="1"/>
    <col min="15" max="15" width="19.5" style="181" customWidth="1"/>
    <col min="16" max="252" width="8.875" style="170"/>
    <col min="253" max="253" width="9" style="170" bestFit="1" customWidth="1"/>
    <col min="254" max="254" width="13.125" style="170" customWidth="1"/>
    <col min="255" max="266" width="15.875" style="170" customWidth="1"/>
    <col min="267" max="267" width="19.5" style="170" customWidth="1"/>
    <col min="268" max="268" width="18.125" style="170" bestFit="1" customWidth="1"/>
    <col min="269" max="269" width="19.125" style="170" bestFit="1" customWidth="1"/>
    <col min="270" max="270" width="13.125" style="170" customWidth="1"/>
    <col min="271" max="271" width="17.875" style="170" customWidth="1"/>
    <col min="272" max="508" width="8.875" style="170"/>
    <col min="509" max="509" width="9" style="170" bestFit="1" customWidth="1"/>
    <col min="510" max="510" width="13.125" style="170" customWidth="1"/>
    <col min="511" max="522" width="15.875" style="170" customWidth="1"/>
    <col min="523" max="523" width="19.5" style="170" customWidth="1"/>
    <col min="524" max="524" width="18.125" style="170" bestFit="1" customWidth="1"/>
    <col min="525" max="525" width="19.125" style="170" bestFit="1" customWidth="1"/>
    <col min="526" max="526" width="13.125" style="170" customWidth="1"/>
    <col min="527" max="527" width="17.875" style="170" customWidth="1"/>
    <col min="528" max="764" width="8.875" style="170"/>
    <col min="765" max="765" width="9" style="170" bestFit="1" customWidth="1"/>
    <col min="766" max="766" width="13.125" style="170" customWidth="1"/>
    <col min="767" max="778" width="15.875" style="170" customWidth="1"/>
    <col min="779" max="779" width="19.5" style="170" customWidth="1"/>
    <col min="780" max="780" width="18.125" style="170" bestFit="1" customWidth="1"/>
    <col min="781" max="781" width="19.125" style="170" bestFit="1" customWidth="1"/>
    <col min="782" max="782" width="13.125" style="170" customWidth="1"/>
    <col min="783" max="783" width="17.875" style="170" customWidth="1"/>
    <col min="784" max="1020" width="8.875" style="170"/>
    <col min="1021" max="1021" width="9" style="170" bestFit="1" customWidth="1"/>
    <col min="1022" max="1022" width="13.125" style="170" customWidth="1"/>
    <col min="1023" max="1034" width="15.875" style="170" customWidth="1"/>
    <col min="1035" max="1035" width="19.5" style="170" customWidth="1"/>
    <col min="1036" max="1036" width="18.125" style="170" bestFit="1" customWidth="1"/>
    <col min="1037" max="1037" width="19.125" style="170" bestFit="1" customWidth="1"/>
    <col min="1038" max="1038" width="13.125" style="170" customWidth="1"/>
    <col min="1039" max="1039" width="17.875" style="170" customWidth="1"/>
    <col min="1040" max="1276" width="8.875" style="170"/>
    <col min="1277" max="1277" width="9" style="170" bestFit="1" customWidth="1"/>
    <col min="1278" max="1278" width="13.125" style="170" customWidth="1"/>
    <col min="1279" max="1290" width="15.875" style="170" customWidth="1"/>
    <col min="1291" max="1291" width="19.5" style="170" customWidth="1"/>
    <col min="1292" max="1292" width="18.125" style="170" bestFit="1" customWidth="1"/>
    <col min="1293" max="1293" width="19.125" style="170" bestFit="1" customWidth="1"/>
    <col min="1294" max="1294" width="13.125" style="170" customWidth="1"/>
    <col min="1295" max="1295" width="17.875" style="170" customWidth="1"/>
    <col min="1296" max="1532" width="8.875" style="170"/>
    <col min="1533" max="1533" width="9" style="170" bestFit="1" customWidth="1"/>
    <col min="1534" max="1534" width="13.125" style="170" customWidth="1"/>
    <col min="1535" max="1546" width="15.875" style="170" customWidth="1"/>
    <col min="1547" max="1547" width="19.5" style="170" customWidth="1"/>
    <col min="1548" max="1548" width="18.125" style="170" bestFit="1" customWidth="1"/>
    <col min="1549" max="1549" width="19.125" style="170" bestFit="1" customWidth="1"/>
    <col min="1550" max="1550" width="13.125" style="170" customWidth="1"/>
    <col min="1551" max="1551" width="17.875" style="170" customWidth="1"/>
    <col min="1552" max="1788" width="8.875" style="170"/>
    <col min="1789" max="1789" width="9" style="170" bestFit="1" customWidth="1"/>
    <col min="1790" max="1790" width="13.125" style="170" customWidth="1"/>
    <col min="1791" max="1802" width="15.875" style="170" customWidth="1"/>
    <col min="1803" max="1803" width="19.5" style="170" customWidth="1"/>
    <col min="1804" max="1804" width="18.125" style="170" bestFit="1" customWidth="1"/>
    <col min="1805" max="1805" width="19.125" style="170" bestFit="1" customWidth="1"/>
    <col min="1806" max="1806" width="13.125" style="170" customWidth="1"/>
    <col min="1807" max="1807" width="17.875" style="170" customWidth="1"/>
    <col min="1808" max="2044" width="8.875" style="170"/>
    <col min="2045" max="2045" width="9" style="170" bestFit="1" customWidth="1"/>
    <col min="2046" max="2046" width="13.125" style="170" customWidth="1"/>
    <col min="2047" max="2058" width="15.875" style="170" customWidth="1"/>
    <col min="2059" max="2059" width="19.5" style="170" customWidth="1"/>
    <col min="2060" max="2060" width="18.125" style="170" bestFit="1" customWidth="1"/>
    <col min="2061" max="2061" width="19.125" style="170" bestFit="1" customWidth="1"/>
    <col min="2062" max="2062" width="13.125" style="170" customWidth="1"/>
    <col min="2063" max="2063" width="17.875" style="170" customWidth="1"/>
    <col min="2064" max="2300" width="8.875" style="170"/>
    <col min="2301" max="2301" width="9" style="170" bestFit="1" customWidth="1"/>
    <col min="2302" max="2302" width="13.125" style="170" customWidth="1"/>
    <col min="2303" max="2314" width="15.875" style="170" customWidth="1"/>
    <col min="2315" max="2315" width="19.5" style="170" customWidth="1"/>
    <col min="2316" max="2316" width="18.125" style="170" bestFit="1" customWidth="1"/>
    <col min="2317" max="2317" width="19.125" style="170" bestFit="1" customWidth="1"/>
    <col min="2318" max="2318" width="13.125" style="170" customWidth="1"/>
    <col min="2319" max="2319" width="17.875" style="170" customWidth="1"/>
    <col min="2320" max="2556" width="8.875" style="170"/>
    <col min="2557" max="2557" width="9" style="170" bestFit="1" customWidth="1"/>
    <col min="2558" max="2558" width="13.125" style="170" customWidth="1"/>
    <col min="2559" max="2570" width="15.875" style="170" customWidth="1"/>
    <col min="2571" max="2571" width="19.5" style="170" customWidth="1"/>
    <col min="2572" max="2572" width="18.125" style="170" bestFit="1" customWidth="1"/>
    <col min="2573" max="2573" width="19.125" style="170" bestFit="1" customWidth="1"/>
    <col min="2574" max="2574" width="13.125" style="170" customWidth="1"/>
    <col min="2575" max="2575" width="17.875" style="170" customWidth="1"/>
    <col min="2576" max="2812" width="8.875" style="170"/>
    <col min="2813" max="2813" width="9" style="170" bestFit="1" customWidth="1"/>
    <col min="2814" max="2814" width="13.125" style="170" customWidth="1"/>
    <col min="2815" max="2826" width="15.875" style="170" customWidth="1"/>
    <col min="2827" max="2827" width="19.5" style="170" customWidth="1"/>
    <col min="2828" max="2828" width="18.125" style="170" bestFit="1" customWidth="1"/>
    <col min="2829" max="2829" width="19.125" style="170" bestFit="1" customWidth="1"/>
    <col min="2830" max="2830" width="13.125" style="170" customWidth="1"/>
    <col min="2831" max="2831" width="17.875" style="170" customWidth="1"/>
    <col min="2832" max="3068" width="8.875" style="170"/>
    <col min="3069" max="3069" width="9" style="170" bestFit="1" customWidth="1"/>
    <col min="3070" max="3070" width="13.125" style="170" customWidth="1"/>
    <col min="3071" max="3082" width="15.875" style="170" customWidth="1"/>
    <col min="3083" max="3083" width="19.5" style="170" customWidth="1"/>
    <col min="3084" max="3084" width="18.125" style="170" bestFit="1" customWidth="1"/>
    <col min="3085" max="3085" width="19.125" style="170" bestFit="1" customWidth="1"/>
    <col min="3086" max="3086" width="13.125" style="170" customWidth="1"/>
    <col min="3087" max="3087" width="17.875" style="170" customWidth="1"/>
    <col min="3088" max="3324" width="8.875" style="170"/>
    <col min="3325" max="3325" width="9" style="170" bestFit="1" customWidth="1"/>
    <col min="3326" max="3326" width="13.125" style="170" customWidth="1"/>
    <col min="3327" max="3338" width="15.875" style="170" customWidth="1"/>
    <col min="3339" max="3339" width="19.5" style="170" customWidth="1"/>
    <col min="3340" max="3340" width="18.125" style="170" bestFit="1" customWidth="1"/>
    <col min="3341" max="3341" width="19.125" style="170" bestFit="1" customWidth="1"/>
    <col min="3342" max="3342" width="13.125" style="170" customWidth="1"/>
    <col min="3343" max="3343" width="17.875" style="170" customWidth="1"/>
    <col min="3344" max="3580" width="8.875" style="170"/>
    <col min="3581" max="3581" width="9" style="170" bestFit="1" customWidth="1"/>
    <col min="3582" max="3582" width="13.125" style="170" customWidth="1"/>
    <col min="3583" max="3594" width="15.875" style="170" customWidth="1"/>
    <col min="3595" max="3595" width="19.5" style="170" customWidth="1"/>
    <col min="3596" max="3596" width="18.125" style="170" bestFit="1" customWidth="1"/>
    <col min="3597" max="3597" width="19.125" style="170" bestFit="1" customWidth="1"/>
    <col min="3598" max="3598" width="13.125" style="170" customWidth="1"/>
    <col min="3599" max="3599" width="17.875" style="170" customWidth="1"/>
    <col min="3600" max="3836" width="8.875" style="170"/>
    <col min="3837" max="3837" width="9" style="170" bestFit="1" customWidth="1"/>
    <col min="3838" max="3838" width="13.125" style="170" customWidth="1"/>
    <col min="3839" max="3850" width="15.875" style="170" customWidth="1"/>
    <col min="3851" max="3851" width="19.5" style="170" customWidth="1"/>
    <col min="3852" max="3852" width="18.125" style="170" bestFit="1" customWidth="1"/>
    <col min="3853" max="3853" width="19.125" style="170" bestFit="1" customWidth="1"/>
    <col min="3854" max="3854" width="13.125" style="170" customWidth="1"/>
    <col min="3855" max="3855" width="17.875" style="170" customWidth="1"/>
    <col min="3856" max="4092" width="8.875" style="170"/>
    <col min="4093" max="4093" width="9" style="170" bestFit="1" customWidth="1"/>
    <col min="4094" max="4094" width="13.125" style="170" customWidth="1"/>
    <col min="4095" max="4106" width="15.875" style="170" customWidth="1"/>
    <col min="4107" max="4107" width="19.5" style="170" customWidth="1"/>
    <col min="4108" max="4108" width="18.125" style="170" bestFit="1" customWidth="1"/>
    <col min="4109" max="4109" width="19.125" style="170" bestFit="1" customWidth="1"/>
    <col min="4110" max="4110" width="13.125" style="170" customWidth="1"/>
    <col min="4111" max="4111" width="17.875" style="170" customWidth="1"/>
    <col min="4112" max="4348" width="8.875" style="170"/>
    <col min="4349" max="4349" width="9" style="170" bestFit="1" customWidth="1"/>
    <col min="4350" max="4350" width="13.125" style="170" customWidth="1"/>
    <col min="4351" max="4362" width="15.875" style="170" customWidth="1"/>
    <col min="4363" max="4363" width="19.5" style="170" customWidth="1"/>
    <col min="4364" max="4364" width="18.125" style="170" bestFit="1" customWidth="1"/>
    <col min="4365" max="4365" width="19.125" style="170" bestFit="1" customWidth="1"/>
    <col min="4366" max="4366" width="13.125" style="170" customWidth="1"/>
    <col min="4367" max="4367" width="17.875" style="170" customWidth="1"/>
    <col min="4368" max="4604" width="8.875" style="170"/>
    <col min="4605" max="4605" width="9" style="170" bestFit="1" customWidth="1"/>
    <col min="4606" max="4606" width="13.125" style="170" customWidth="1"/>
    <col min="4607" max="4618" width="15.875" style="170" customWidth="1"/>
    <col min="4619" max="4619" width="19.5" style="170" customWidth="1"/>
    <col min="4620" max="4620" width="18.125" style="170" bestFit="1" customWidth="1"/>
    <col min="4621" max="4621" width="19.125" style="170" bestFit="1" customWidth="1"/>
    <col min="4622" max="4622" width="13.125" style="170" customWidth="1"/>
    <col min="4623" max="4623" width="17.875" style="170" customWidth="1"/>
    <col min="4624" max="4860" width="8.875" style="170"/>
    <col min="4861" max="4861" width="9" style="170" bestFit="1" customWidth="1"/>
    <col min="4862" max="4862" width="13.125" style="170" customWidth="1"/>
    <col min="4863" max="4874" width="15.875" style="170" customWidth="1"/>
    <col min="4875" max="4875" width="19.5" style="170" customWidth="1"/>
    <col min="4876" max="4876" width="18.125" style="170" bestFit="1" customWidth="1"/>
    <col min="4877" max="4877" width="19.125" style="170" bestFit="1" customWidth="1"/>
    <col min="4878" max="4878" width="13.125" style="170" customWidth="1"/>
    <col min="4879" max="4879" width="17.875" style="170" customWidth="1"/>
    <col min="4880" max="5116" width="8.875" style="170"/>
    <col min="5117" max="5117" width="9" style="170" bestFit="1" customWidth="1"/>
    <col min="5118" max="5118" width="13.125" style="170" customWidth="1"/>
    <col min="5119" max="5130" width="15.875" style="170" customWidth="1"/>
    <col min="5131" max="5131" width="19.5" style="170" customWidth="1"/>
    <col min="5132" max="5132" width="18.125" style="170" bestFit="1" customWidth="1"/>
    <col min="5133" max="5133" width="19.125" style="170" bestFit="1" customWidth="1"/>
    <col min="5134" max="5134" width="13.125" style="170" customWidth="1"/>
    <col min="5135" max="5135" width="17.875" style="170" customWidth="1"/>
    <col min="5136" max="5372" width="8.875" style="170"/>
    <col min="5373" max="5373" width="9" style="170" bestFit="1" customWidth="1"/>
    <col min="5374" max="5374" width="13.125" style="170" customWidth="1"/>
    <col min="5375" max="5386" width="15.875" style="170" customWidth="1"/>
    <col min="5387" max="5387" width="19.5" style="170" customWidth="1"/>
    <col min="5388" max="5388" width="18.125" style="170" bestFit="1" customWidth="1"/>
    <col min="5389" max="5389" width="19.125" style="170" bestFit="1" customWidth="1"/>
    <col min="5390" max="5390" width="13.125" style="170" customWidth="1"/>
    <col min="5391" max="5391" width="17.875" style="170" customWidth="1"/>
    <col min="5392" max="5628" width="8.875" style="170"/>
    <col min="5629" max="5629" width="9" style="170" bestFit="1" customWidth="1"/>
    <col min="5630" max="5630" width="13.125" style="170" customWidth="1"/>
    <col min="5631" max="5642" width="15.875" style="170" customWidth="1"/>
    <col min="5643" max="5643" width="19.5" style="170" customWidth="1"/>
    <col min="5644" max="5644" width="18.125" style="170" bestFit="1" customWidth="1"/>
    <col min="5645" max="5645" width="19.125" style="170" bestFit="1" customWidth="1"/>
    <col min="5646" max="5646" width="13.125" style="170" customWidth="1"/>
    <col min="5647" max="5647" width="17.875" style="170" customWidth="1"/>
    <col min="5648" max="5884" width="8.875" style="170"/>
    <col min="5885" max="5885" width="9" style="170" bestFit="1" customWidth="1"/>
    <col min="5886" max="5886" width="13.125" style="170" customWidth="1"/>
    <col min="5887" max="5898" width="15.875" style="170" customWidth="1"/>
    <col min="5899" max="5899" width="19.5" style="170" customWidth="1"/>
    <col min="5900" max="5900" width="18.125" style="170" bestFit="1" customWidth="1"/>
    <col min="5901" max="5901" width="19.125" style="170" bestFit="1" customWidth="1"/>
    <col min="5902" max="5902" width="13.125" style="170" customWidth="1"/>
    <col min="5903" max="5903" width="17.875" style="170" customWidth="1"/>
    <col min="5904" max="6140" width="8.875" style="170"/>
    <col min="6141" max="6141" width="9" style="170" bestFit="1" customWidth="1"/>
    <col min="6142" max="6142" width="13.125" style="170" customWidth="1"/>
    <col min="6143" max="6154" width="15.875" style="170" customWidth="1"/>
    <col min="6155" max="6155" width="19.5" style="170" customWidth="1"/>
    <col min="6156" max="6156" width="18.125" style="170" bestFit="1" customWidth="1"/>
    <col min="6157" max="6157" width="19.125" style="170" bestFit="1" customWidth="1"/>
    <col min="6158" max="6158" width="13.125" style="170" customWidth="1"/>
    <col min="6159" max="6159" width="17.875" style="170" customWidth="1"/>
    <col min="6160" max="6396" width="8.875" style="170"/>
    <col min="6397" max="6397" width="9" style="170" bestFit="1" customWidth="1"/>
    <col min="6398" max="6398" width="13.125" style="170" customWidth="1"/>
    <col min="6399" max="6410" width="15.875" style="170" customWidth="1"/>
    <col min="6411" max="6411" width="19.5" style="170" customWidth="1"/>
    <col min="6412" max="6412" width="18.125" style="170" bestFit="1" customWidth="1"/>
    <col min="6413" max="6413" width="19.125" style="170" bestFit="1" customWidth="1"/>
    <col min="6414" max="6414" width="13.125" style="170" customWidth="1"/>
    <col min="6415" max="6415" width="17.875" style="170" customWidth="1"/>
    <col min="6416" max="6652" width="8.875" style="170"/>
    <col min="6653" max="6653" width="9" style="170" bestFit="1" customWidth="1"/>
    <col min="6654" max="6654" width="13.125" style="170" customWidth="1"/>
    <col min="6655" max="6666" width="15.875" style="170" customWidth="1"/>
    <col min="6667" max="6667" width="19.5" style="170" customWidth="1"/>
    <col min="6668" max="6668" width="18.125" style="170" bestFit="1" customWidth="1"/>
    <col min="6669" max="6669" width="19.125" style="170" bestFit="1" customWidth="1"/>
    <col min="6670" max="6670" width="13.125" style="170" customWidth="1"/>
    <col min="6671" max="6671" width="17.875" style="170" customWidth="1"/>
    <col min="6672" max="6908" width="8.875" style="170"/>
    <col min="6909" max="6909" width="9" style="170" bestFit="1" customWidth="1"/>
    <col min="6910" max="6910" width="13.125" style="170" customWidth="1"/>
    <col min="6911" max="6922" width="15.875" style="170" customWidth="1"/>
    <col min="6923" max="6923" width="19.5" style="170" customWidth="1"/>
    <col min="6924" max="6924" width="18.125" style="170" bestFit="1" customWidth="1"/>
    <col min="6925" max="6925" width="19.125" style="170" bestFit="1" customWidth="1"/>
    <col min="6926" max="6926" width="13.125" style="170" customWidth="1"/>
    <col min="6927" max="6927" width="17.875" style="170" customWidth="1"/>
    <col min="6928" max="7164" width="8.875" style="170"/>
    <col min="7165" max="7165" width="9" style="170" bestFit="1" customWidth="1"/>
    <col min="7166" max="7166" width="13.125" style="170" customWidth="1"/>
    <col min="7167" max="7178" width="15.875" style="170" customWidth="1"/>
    <col min="7179" max="7179" width="19.5" style="170" customWidth="1"/>
    <col min="7180" max="7180" width="18.125" style="170" bestFit="1" customWidth="1"/>
    <col min="7181" max="7181" width="19.125" style="170" bestFit="1" customWidth="1"/>
    <col min="7182" max="7182" width="13.125" style="170" customWidth="1"/>
    <col min="7183" max="7183" width="17.875" style="170" customWidth="1"/>
    <col min="7184" max="7420" width="8.875" style="170"/>
    <col min="7421" max="7421" width="9" style="170" bestFit="1" customWidth="1"/>
    <col min="7422" max="7422" width="13.125" style="170" customWidth="1"/>
    <col min="7423" max="7434" width="15.875" style="170" customWidth="1"/>
    <col min="7435" max="7435" width="19.5" style="170" customWidth="1"/>
    <col min="7436" max="7436" width="18.125" style="170" bestFit="1" customWidth="1"/>
    <col min="7437" max="7437" width="19.125" style="170" bestFit="1" customWidth="1"/>
    <col min="7438" max="7438" width="13.125" style="170" customWidth="1"/>
    <col min="7439" max="7439" width="17.875" style="170" customWidth="1"/>
    <col min="7440" max="7676" width="8.875" style="170"/>
    <col min="7677" max="7677" width="9" style="170" bestFit="1" customWidth="1"/>
    <col min="7678" max="7678" width="13.125" style="170" customWidth="1"/>
    <col min="7679" max="7690" width="15.875" style="170" customWidth="1"/>
    <col min="7691" max="7691" width="19.5" style="170" customWidth="1"/>
    <col min="7692" max="7692" width="18.125" style="170" bestFit="1" customWidth="1"/>
    <col min="7693" max="7693" width="19.125" style="170" bestFit="1" customWidth="1"/>
    <col min="7694" max="7694" width="13.125" style="170" customWidth="1"/>
    <col min="7695" max="7695" width="17.875" style="170" customWidth="1"/>
    <col min="7696" max="7932" width="8.875" style="170"/>
    <col min="7933" max="7933" width="9" style="170" bestFit="1" customWidth="1"/>
    <col min="7934" max="7934" width="13.125" style="170" customWidth="1"/>
    <col min="7935" max="7946" width="15.875" style="170" customWidth="1"/>
    <col min="7947" max="7947" width="19.5" style="170" customWidth="1"/>
    <col min="7948" max="7948" width="18.125" style="170" bestFit="1" customWidth="1"/>
    <col min="7949" max="7949" width="19.125" style="170" bestFit="1" customWidth="1"/>
    <col min="7950" max="7950" width="13.125" style="170" customWidth="1"/>
    <col min="7951" max="7951" width="17.875" style="170" customWidth="1"/>
    <col min="7952" max="8188" width="8.875" style="170"/>
    <col min="8189" max="8189" width="9" style="170" bestFit="1" customWidth="1"/>
    <col min="8190" max="8190" width="13.125" style="170" customWidth="1"/>
    <col min="8191" max="8202" width="15.875" style="170" customWidth="1"/>
    <col min="8203" max="8203" width="19.5" style="170" customWidth="1"/>
    <col min="8204" max="8204" width="18.125" style="170" bestFit="1" customWidth="1"/>
    <col min="8205" max="8205" width="19.125" style="170" bestFit="1" customWidth="1"/>
    <col min="8206" max="8206" width="13.125" style="170" customWidth="1"/>
    <col min="8207" max="8207" width="17.875" style="170" customWidth="1"/>
    <col min="8208" max="8444" width="8.875" style="170"/>
    <col min="8445" max="8445" width="9" style="170" bestFit="1" customWidth="1"/>
    <col min="8446" max="8446" width="13.125" style="170" customWidth="1"/>
    <col min="8447" max="8458" width="15.875" style="170" customWidth="1"/>
    <col min="8459" max="8459" width="19.5" style="170" customWidth="1"/>
    <col min="8460" max="8460" width="18.125" style="170" bestFit="1" customWidth="1"/>
    <col min="8461" max="8461" width="19.125" style="170" bestFit="1" customWidth="1"/>
    <col min="8462" max="8462" width="13.125" style="170" customWidth="1"/>
    <col min="8463" max="8463" width="17.875" style="170" customWidth="1"/>
    <col min="8464" max="8700" width="8.875" style="170"/>
    <col min="8701" max="8701" width="9" style="170" bestFit="1" customWidth="1"/>
    <col min="8702" max="8702" width="13.125" style="170" customWidth="1"/>
    <col min="8703" max="8714" width="15.875" style="170" customWidth="1"/>
    <col min="8715" max="8715" width="19.5" style="170" customWidth="1"/>
    <col min="8716" max="8716" width="18.125" style="170" bestFit="1" customWidth="1"/>
    <col min="8717" max="8717" width="19.125" style="170" bestFit="1" customWidth="1"/>
    <col min="8718" max="8718" width="13.125" style="170" customWidth="1"/>
    <col min="8719" max="8719" width="17.875" style="170" customWidth="1"/>
    <col min="8720" max="8956" width="8.875" style="170"/>
    <col min="8957" max="8957" width="9" style="170" bestFit="1" customWidth="1"/>
    <col min="8958" max="8958" width="13.125" style="170" customWidth="1"/>
    <col min="8959" max="8970" width="15.875" style="170" customWidth="1"/>
    <col min="8971" max="8971" width="19.5" style="170" customWidth="1"/>
    <col min="8972" max="8972" width="18.125" style="170" bestFit="1" customWidth="1"/>
    <col min="8973" max="8973" width="19.125" style="170" bestFit="1" customWidth="1"/>
    <col min="8974" max="8974" width="13.125" style="170" customWidth="1"/>
    <col min="8975" max="8975" width="17.875" style="170" customWidth="1"/>
    <col min="8976" max="9212" width="8.875" style="170"/>
    <col min="9213" max="9213" width="9" style="170" bestFit="1" customWidth="1"/>
    <col min="9214" max="9214" width="13.125" style="170" customWidth="1"/>
    <col min="9215" max="9226" width="15.875" style="170" customWidth="1"/>
    <col min="9227" max="9227" width="19.5" style="170" customWidth="1"/>
    <col min="9228" max="9228" width="18.125" style="170" bestFit="1" customWidth="1"/>
    <col min="9229" max="9229" width="19.125" style="170" bestFit="1" customWidth="1"/>
    <col min="9230" max="9230" width="13.125" style="170" customWidth="1"/>
    <col min="9231" max="9231" width="17.875" style="170" customWidth="1"/>
    <col min="9232" max="9468" width="8.875" style="170"/>
    <col min="9469" max="9469" width="9" style="170" bestFit="1" customWidth="1"/>
    <col min="9470" max="9470" width="13.125" style="170" customWidth="1"/>
    <col min="9471" max="9482" width="15.875" style="170" customWidth="1"/>
    <col min="9483" max="9483" width="19.5" style="170" customWidth="1"/>
    <col min="9484" max="9484" width="18.125" style="170" bestFit="1" customWidth="1"/>
    <col min="9485" max="9485" width="19.125" style="170" bestFit="1" customWidth="1"/>
    <col min="9486" max="9486" width="13.125" style="170" customWidth="1"/>
    <col min="9487" max="9487" width="17.875" style="170" customWidth="1"/>
    <col min="9488" max="9724" width="8.875" style="170"/>
    <col min="9725" max="9725" width="9" style="170" bestFit="1" customWidth="1"/>
    <col min="9726" max="9726" width="13.125" style="170" customWidth="1"/>
    <col min="9727" max="9738" width="15.875" style="170" customWidth="1"/>
    <col min="9739" max="9739" width="19.5" style="170" customWidth="1"/>
    <col min="9740" max="9740" width="18.125" style="170" bestFit="1" customWidth="1"/>
    <col min="9741" max="9741" width="19.125" style="170" bestFit="1" customWidth="1"/>
    <col min="9742" max="9742" width="13.125" style="170" customWidth="1"/>
    <col min="9743" max="9743" width="17.875" style="170" customWidth="1"/>
    <col min="9744" max="9980" width="8.875" style="170"/>
    <col min="9981" max="9981" width="9" style="170" bestFit="1" customWidth="1"/>
    <col min="9982" max="9982" width="13.125" style="170" customWidth="1"/>
    <col min="9983" max="9994" width="15.875" style="170" customWidth="1"/>
    <col min="9995" max="9995" width="19.5" style="170" customWidth="1"/>
    <col min="9996" max="9996" width="18.125" style="170" bestFit="1" customWidth="1"/>
    <col min="9997" max="9997" width="19.125" style="170" bestFit="1" customWidth="1"/>
    <col min="9998" max="9998" width="13.125" style="170" customWidth="1"/>
    <col min="9999" max="9999" width="17.875" style="170" customWidth="1"/>
    <col min="10000" max="10236" width="8.875" style="170"/>
    <col min="10237" max="10237" width="9" style="170" bestFit="1" customWidth="1"/>
    <col min="10238" max="10238" width="13.125" style="170" customWidth="1"/>
    <col min="10239" max="10250" width="15.875" style="170" customWidth="1"/>
    <col min="10251" max="10251" width="19.5" style="170" customWidth="1"/>
    <col min="10252" max="10252" width="18.125" style="170" bestFit="1" customWidth="1"/>
    <col min="10253" max="10253" width="19.125" style="170" bestFit="1" customWidth="1"/>
    <col min="10254" max="10254" width="13.125" style="170" customWidth="1"/>
    <col min="10255" max="10255" width="17.875" style="170" customWidth="1"/>
    <col min="10256" max="10492" width="8.875" style="170"/>
    <col min="10493" max="10493" width="9" style="170" bestFit="1" customWidth="1"/>
    <col min="10494" max="10494" width="13.125" style="170" customWidth="1"/>
    <col min="10495" max="10506" width="15.875" style="170" customWidth="1"/>
    <col min="10507" max="10507" width="19.5" style="170" customWidth="1"/>
    <col min="10508" max="10508" width="18.125" style="170" bestFit="1" customWidth="1"/>
    <col min="10509" max="10509" width="19.125" style="170" bestFit="1" customWidth="1"/>
    <col min="10510" max="10510" width="13.125" style="170" customWidth="1"/>
    <col min="10511" max="10511" width="17.875" style="170" customWidth="1"/>
    <col min="10512" max="10748" width="8.875" style="170"/>
    <col min="10749" max="10749" width="9" style="170" bestFit="1" customWidth="1"/>
    <col min="10750" max="10750" width="13.125" style="170" customWidth="1"/>
    <col min="10751" max="10762" width="15.875" style="170" customWidth="1"/>
    <col min="10763" max="10763" width="19.5" style="170" customWidth="1"/>
    <col min="10764" max="10764" width="18.125" style="170" bestFit="1" customWidth="1"/>
    <col min="10765" max="10765" width="19.125" style="170" bestFit="1" customWidth="1"/>
    <col min="10766" max="10766" width="13.125" style="170" customWidth="1"/>
    <col min="10767" max="10767" width="17.875" style="170" customWidth="1"/>
    <col min="10768" max="11004" width="8.875" style="170"/>
    <col min="11005" max="11005" width="9" style="170" bestFit="1" customWidth="1"/>
    <col min="11006" max="11006" width="13.125" style="170" customWidth="1"/>
    <col min="11007" max="11018" width="15.875" style="170" customWidth="1"/>
    <col min="11019" max="11019" width="19.5" style="170" customWidth="1"/>
    <col min="11020" max="11020" width="18.125" style="170" bestFit="1" customWidth="1"/>
    <col min="11021" max="11021" width="19.125" style="170" bestFit="1" customWidth="1"/>
    <col min="11022" max="11022" width="13.125" style="170" customWidth="1"/>
    <col min="11023" max="11023" width="17.875" style="170" customWidth="1"/>
    <col min="11024" max="11260" width="8.875" style="170"/>
    <col min="11261" max="11261" width="9" style="170" bestFit="1" customWidth="1"/>
    <col min="11262" max="11262" width="13.125" style="170" customWidth="1"/>
    <col min="11263" max="11274" width="15.875" style="170" customWidth="1"/>
    <col min="11275" max="11275" width="19.5" style="170" customWidth="1"/>
    <col min="11276" max="11276" width="18.125" style="170" bestFit="1" customWidth="1"/>
    <col min="11277" max="11277" width="19.125" style="170" bestFit="1" customWidth="1"/>
    <col min="11278" max="11278" width="13.125" style="170" customWidth="1"/>
    <col min="11279" max="11279" width="17.875" style="170" customWidth="1"/>
    <col min="11280" max="11516" width="8.875" style="170"/>
    <col min="11517" max="11517" width="9" style="170" bestFit="1" customWidth="1"/>
    <col min="11518" max="11518" width="13.125" style="170" customWidth="1"/>
    <col min="11519" max="11530" width="15.875" style="170" customWidth="1"/>
    <col min="11531" max="11531" width="19.5" style="170" customWidth="1"/>
    <col min="11532" max="11532" width="18.125" style="170" bestFit="1" customWidth="1"/>
    <col min="11533" max="11533" width="19.125" style="170" bestFit="1" customWidth="1"/>
    <col min="11534" max="11534" width="13.125" style="170" customWidth="1"/>
    <col min="11535" max="11535" width="17.875" style="170" customWidth="1"/>
    <col min="11536" max="11772" width="8.875" style="170"/>
    <col min="11773" max="11773" width="9" style="170" bestFit="1" customWidth="1"/>
    <col min="11774" max="11774" width="13.125" style="170" customWidth="1"/>
    <col min="11775" max="11786" width="15.875" style="170" customWidth="1"/>
    <col min="11787" max="11787" width="19.5" style="170" customWidth="1"/>
    <col min="11788" max="11788" width="18.125" style="170" bestFit="1" customWidth="1"/>
    <col min="11789" max="11789" width="19.125" style="170" bestFit="1" customWidth="1"/>
    <col min="11790" max="11790" width="13.125" style="170" customWidth="1"/>
    <col min="11791" max="11791" width="17.875" style="170" customWidth="1"/>
    <col min="11792" max="12028" width="8.875" style="170"/>
    <col min="12029" max="12029" width="9" style="170" bestFit="1" customWidth="1"/>
    <col min="12030" max="12030" width="13.125" style="170" customWidth="1"/>
    <col min="12031" max="12042" width="15.875" style="170" customWidth="1"/>
    <col min="12043" max="12043" width="19.5" style="170" customWidth="1"/>
    <col min="12044" max="12044" width="18.125" style="170" bestFit="1" customWidth="1"/>
    <col min="12045" max="12045" width="19.125" style="170" bestFit="1" customWidth="1"/>
    <col min="12046" max="12046" width="13.125" style="170" customWidth="1"/>
    <col min="12047" max="12047" width="17.875" style="170" customWidth="1"/>
    <col min="12048" max="12284" width="8.875" style="170"/>
    <col min="12285" max="12285" width="9" style="170" bestFit="1" customWidth="1"/>
    <col min="12286" max="12286" width="13.125" style="170" customWidth="1"/>
    <col min="12287" max="12298" width="15.875" style="170" customWidth="1"/>
    <col min="12299" max="12299" width="19.5" style="170" customWidth="1"/>
    <col min="12300" max="12300" width="18.125" style="170" bestFit="1" customWidth="1"/>
    <col min="12301" max="12301" width="19.125" style="170" bestFit="1" customWidth="1"/>
    <col min="12302" max="12302" width="13.125" style="170" customWidth="1"/>
    <col min="12303" max="12303" width="17.875" style="170" customWidth="1"/>
    <col min="12304" max="12540" width="8.875" style="170"/>
    <col min="12541" max="12541" width="9" style="170" bestFit="1" customWidth="1"/>
    <col min="12542" max="12542" width="13.125" style="170" customWidth="1"/>
    <col min="12543" max="12554" width="15.875" style="170" customWidth="1"/>
    <col min="12555" max="12555" width="19.5" style="170" customWidth="1"/>
    <col min="12556" max="12556" width="18.125" style="170" bestFit="1" customWidth="1"/>
    <col min="12557" max="12557" width="19.125" style="170" bestFit="1" customWidth="1"/>
    <col min="12558" max="12558" width="13.125" style="170" customWidth="1"/>
    <col min="12559" max="12559" width="17.875" style="170" customWidth="1"/>
    <col min="12560" max="12796" width="8.875" style="170"/>
    <col min="12797" max="12797" width="9" style="170" bestFit="1" customWidth="1"/>
    <col min="12798" max="12798" width="13.125" style="170" customWidth="1"/>
    <col min="12799" max="12810" width="15.875" style="170" customWidth="1"/>
    <col min="12811" max="12811" width="19.5" style="170" customWidth="1"/>
    <col min="12812" max="12812" width="18.125" style="170" bestFit="1" customWidth="1"/>
    <col min="12813" max="12813" width="19.125" style="170" bestFit="1" customWidth="1"/>
    <col min="12814" max="12814" width="13.125" style="170" customWidth="1"/>
    <col min="12815" max="12815" width="17.875" style="170" customWidth="1"/>
    <col min="12816" max="13052" width="8.875" style="170"/>
    <col min="13053" max="13053" width="9" style="170" bestFit="1" customWidth="1"/>
    <col min="13054" max="13054" width="13.125" style="170" customWidth="1"/>
    <col min="13055" max="13066" width="15.875" style="170" customWidth="1"/>
    <col min="13067" max="13067" width="19.5" style="170" customWidth="1"/>
    <col min="13068" max="13068" width="18.125" style="170" bestFit="1" customWidth="1"/>
    <col min="13069" max="13069" width="19.125" style="170" bestFit="1" customWidth="1"/>
    <col min="13070" max="13070" width="13.125" style="170" customWidth="1"/>
    <col min="13071" max="13071" width="17.875" style="170" customWidth="1"/>
    <col min="13072" max="13308" width="8.875" style="170"/>
    <col min="13309" max="13309" width="9" style="170" bestFit="1" customWidth="1"/>
    <col min="13310" max="13310" width="13.125" style="170" customWidth="1"/>
    <col min="13311" max="13322" width="15.875" style="170" customWidth="1"/>
    <col min="13323" max="13323" width="19.5" style="170" customWidth="1"/>
    <col min="13324" max="13324" width="18.125" style="170" bestFit="1" customWidth="1"/>
    <col min="13325" max="13325" width="19.125" style="170" bestFit="1" customWidth="1"/>
    <col min="13326" max="13326" width="13.125" style="170" customWidth="1"/>
    <col min="13327" max="13327" width="17.875" style="170" customWidth="1"/>
    <col min="13328" max="13564" width="8.875" style="170"/>
    <col min="13565" max="13565" width="9" style="170" bestFit="1" customWidth="1"/>
    <col min="13566" max="13566" width="13.125" style="170" customWidth="1"/>
    <col min="13567" max="13578" width="15.875" style="170" customWidth="1"/>
    <col min="13579" max="13579" width="19.5" style="170" customWidth="1"/>
    <col min="13580" max="13580" width="18.125" style="170" bestFit="1" customWidth="1"/>
    <col min="13581" max="13581" width="19.125" style="170" bestFit="1" customWidth="1"/>
    <col min="13582" max="13582" width="13.125" style="170" customWidth="1"/>
    <col min="13583" max="13583" width="17.875" style="170" customWidth="1"/>
    <col min="13584" max="13820" width="8.875" style="170"/>
    <col min="13821" max="13821" width="9" style="170" bestFit="1" customWidth="1"/>
    <col min="13822" max="13822" width="13.125" style="170" customWidth="1"/>
    <col min="13823" max="13834" width="15.875" style="170" customWidth="1"/>
    <col min="13835" max="13835" width="19.5" style="170" customWidth="1"/>
    <col min="13836" max="13836" width="18.125" style="170" bestFit="1" customWidth="1"/>
    <col min="13837" max="13837" width="19.125" style="170" bestFit="1" customWidth="1"/>
    <col min="13838" max="13838" width="13.125" style="170" customWidth="1"/>
    <col min="13839" max="13839" width="17.875" style="170" customWidth="1"/>
    <col min="13840" max="14076" width="8.875" style="170"/>
    <col min="14077" max="14077" width="9" style="170" bestFit="1" customWidth="1"/>
    <col min="14078" max="14078" width="13.125" style="170" customWidth="1"/>
    <col min="14079" max="14090" width="15.875" style="170" customWidth="1"/>
    <col min="14091" max="14091" width="19.5" style="170" customWidth="1"/>
    <col min="14092" max="14092" width="18.125" style="170" bestFit="1" customWidth="1"/>
    <col min="14093" max="14093" width="19.125" style="170" bestFit="1" customWidth="1"/>
    <col min="14094" max="14094" width="13.125" style="170" customWidth="1"/>
    <col min="14095" max="14095" width="17.875" style="170" customWidth="1"/>
    <col min="14096" max="14332" width="8.875" style="170"/>
    <col min="14333" max="14333" width="9" style="170" bestFit="1" customWidth="1"/>
    <col min="14334" max="14334" width="13.125" style="170" customWidth="1"/>
    <col min="14335" max="14346" width="15.875" style="170" customWidth="1"/>
    <col min="14347" max="14347" width="19.5" style="170" customWidth="1"/>
    <col min="14348" max="14348" width="18.125" style="170" bestFit="1" customWidth="1"/>
    <col min="14349" max="14349" width="19.125" style="170" bestFit="1" customWidth="1"/>
    <col min="14350" max="14350" width="13.125" style="170" customWidth="1"/>
    <col min="14351" max="14351" width="17.875" style="170" customWidth="1"/>
    <col min="14352" max="14588" width="8.875" style="170"/>
    <col min="14589" max="14589" width="9" style="170" bestFit="1" customWidth="1"/>
    <col min="14590" max="14590" width="13.125" style="170" customWidth="1"/>
    <col min="14591" max="14602" width="15.875" style="170" customWidth="1"/>
    <col min="14603" max="14603" width="19.5" style="170" customWidth="1"/>
    <col min="14604" max="14604" width="18.125" style="170" bestFit="1" customWidth="1"/>
    <col min="14605" max="14605" width="19.125" style="170" bestFit="1" customWidth="1"/>
    <col min="14606" max="14606" width="13.125" style="170" customWidth="1"/>
    <col min="14607" max="14607" width="17.875" style="170" customWidth="1"/>
    <col min="14608" max="14844" width="8.875" style="170"/>
    <col min="14845" max="14845" width="9" style="170" bestFit="1" customWidth="1"/>
    <col min="14846" max="14846" width="13.125" style="170" customWidth="1"/>
    <col min="14847" max="14858" width="15.875" style="170" customWidth="1"/>
    <col min="14859" max="14859" width="19.5" style="170" customWidth="1"/>
    <col min="14860" max="14860" width="18.125" style="170" bestFit="1" customWidth="1"/>
    <col min="14861" max="14861" width="19.125" style="170" bestFit="1" customWidth="1"/>
    <col min="14862" max="14862" width="13.125" style="170" customWidth="1"/>
    <col min="14863" max="14863" width="17.875" style="170" customWidth="1"/>
    <col min="14864" max="15100" width="8.875" style="170"/>
    <col min="15101" max="15101" width="9" style="170" bestFit="1" customWidth="1"/>
    <col min="15102" max="15102" width="13.125" style="170" customWidth="1"/>
    <col min="15103" max="15114" width="15.875" style="170" customWidth="1"/>
    <col min="15115" max="15115" width="19.5" style="170" customWidth="1"/>
    <col min="15116" max="15116" width="18.125" style="170" bestFit="1" customWidth="1"/>
    <col min="15117" max="15117" width="19.125" style="170" bestFit="1" customWidth="1"/>
    <col min="15118" max="15118" width="13.125" style="170" customWidth="1"/>
    <col min="15119" max="15119" width="17.875" style="170" customWidth="1"/>
    <col min="15120" max="15356" width="8.875" style="170"/>
    <col min="15357" max="15357" width="9" style="170" bestFit="1" customWidth="1"/>
    <col min="15358" max="15358" width="13.125" style="170" customWidth="1"/>
    <col min="15359" max="15370" width="15.875" style="170" customWidth="1"/>
    <col min="15371" max="15371" width="19.5" style="170" customWidth="1"/>
    <col min="15372" max="15372" width="18.125" style="170" bestFit="1" customWidth="1"/>
    <col min="15373" max="15373" width="19.125" style="170" bestFit="1" customWidth="1"/>
    <col min="15374" max="15374" width="13.125" style="170" customWidth="1"/>
    <col min="15375" max="15375" width="17.875" style="170" customWidth="1"/>
    <col min="15376" max="15612" width="8.875" style="170"/>
    <col min="15613" max="15613" width="9" style="170" bestFit="1" customWidth="1"/>
    <col min="15614" max="15614" width="13.125" style="170" customWidth="1"/>
    <col min="15615" max="15626" width="15.875" style="170" customWidth="1"/>
    <col min="15627" max="15627" width="19.5" style="170" customWidth="1"/>
    <col min="15628" max="15628" width="18.125" style="170" bestFit="1" customWidth="1"/>
    <col min="15629" max="15629" width="19.125" style="170" bestFit="1" customWidth="1"/>
    <col min="15630" max="15630" width="13.125" style="170" customWidth="1"/>
    <col min="15631" max="15631" width="17.875" style="170" customWidth="1"/>
    <col min="15632" max="15868" width="8.875" style="170"/>
    <col min="15869" max="15869" width="9" style="170" bestFit="1" customWidth="1"/>
    <col min="15870" max="15870" width="13.125" style="170" customWidth="1"/>
    <col min="15871" max="15882" width="15.875" style="170" customWidth="1"/>
    <col min="15883" max="15883" width="19.5" style="170" customWidth="1"/>
    <col min="15884" max="15884" width="18.125" style="170" bestFit="1" customWidth="1"/>
    <col min="15885" max="15885" width="19.125" style="170" bestFit="1" customWidth="1"/>
    <col min="15886" max="15886" width="13.125" style="170" customWidth="1"/>
    <col min="15887" max="15887" width="17.875" style="170" customWidth="1"/>
    <col min="15888" max="16124" width="8.875" style="170"/>
    <col min="16125" max="16125" width="9" style="170" bestFit="1" customWidth="1"/>
    <col min="16126" max="16126" width="13.125" style="170" customWidth="1"/>
    <col min="16127" max="16138" width="15.875" style="170" customWidth="1"/>
    <col min="16139" max="16139" width="19.5" style="170" customWidth="1"/>
    <col min="16140" max="16140" width="18.125" style="170" bestFit="1" customWidth="1"/>
    <col min="16141" max="16141" width="19.125" style="170" bestFit="1" customWidth="1"/>
    <col min="16142" max="16142" width="13.125" style="170" customWidth="1"/>
    <col min="16143" max="16143" width="17.875" style="170" customWidth="1"/>
    <col min="16144" max="16384" width="8.875" style="170"/>
  </cols>
  <sheetData>
    <row r="1" spans="1:252">
      <c r="A1" s="164" t="s">
        <v>535</v>
      </c>
      <c r="B1" s="165" t="s">
        <v>521</v>
      </c>
      <c r="C1" s="166" t="s">
        <v>536</v>
      </c>
      <c r="D1" s="166" t="s">
        <v>182</v>
      </c>
      <c r="E1" s="166" t="s">
        <v>183</v>
      </c>
      <c r="F1" s="166" t="s">
        <v>184</v>
      </c>
      <c r="G1" s="166" t="s">
        <v>185</v>
      </c>
      <c r="H1" s="166" t="s">
        <v>186</v>
      </c>
      <c r="I1" s="166" t="s">
        <v>187</v>
      </c>
      <c r="J1" s="166" t="s">
        <v>188</v>
      </c>
      <c r="K1" s="166" t="s">
        <v>189</v>
      </c>
      <c r="L1" s="166" t="s">
        <v>190</v>
      </c>
      <c r="M1" s="166" t="s">
        <v>191</v>
      </c>
      <c r="N1" s="166" t="s">
        <v>192</v>
      </c>
      <c r="O1" s="240" t="s">
        <v>218</v>
      </c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  <c r="CB1" s="169"/>
      <c r="CC1" s="169"/>
      <c r="CD1" s="169"/>
      <c r="CE1" s="169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  <c r="DA1" s="169"/>
      <c r="DB1" s="169"/>
      <c r="DC1" s="169"/>
      <c r="DD1" s="169"/>
      <c r="DE1" s="169"/>
      <c r="DF1" s="169"/>
      <c r="DG1" s="169"/>
      <c r="DH1" s="169"/>
      <c r="DI1" s="169"/>
      <c r="DJ1" s="169"/>
      <c r="DK1" s="169"/>
      <c r="DL1" s="169"/>
      <c r="DM1" s="169"/>
      <c r="DN1" s="169"/>
      <c r="DO1" s="169"/>
      <c r="DP1" s="169"/>
      <c r="DQ1" s="169"/>
      <c r="DR1" s="169"/>
      <c r="DS1" s="169"/>
      <c r="DT1" s="169"/>
      <c r="DU1" s="169"/>
      <c r="DV1" s="169"/>
      <c r="DW1" s="169"/>
      <c r="DX1" s="169"/>
      <c r="DY1" s="169"/>
      <c r="DZ1" s="169"/>
      <c r="EA1" s="169"/>
      <c r="EB1" s="169"/>
      <c r="EC1" s="169"/>
      <c r="ED1" s="169"/>
      <c r="EE1" s="169"/>
      <c r="EF1" s="169"/>
      <c r="EG1" s="169"/>
      <c r="EH1" s="169"/>
      <c r="EI1" s="169"/>
      <c r="EJ1" s="169"/>
      <c r="EK1" s="169"/>
      <c r="EL1" s="169"/>
      <c r="EM1" s="169"/>
      <c r="EN1" s="169"/>
      <c r="EO1" s="169"/>
      <c r="EP1" s="169"/>
      <c r="EQ1" s="169"/>
      <c r="ER1" s="169"/>
      <c r="ES1" s="169"/>
      <c r="ET1" s="169"/>
      <c r="EU1" s="169"/>
      <c r="EV1" s="169"/>
      <c r="EW1" s="169"/>
      <c r="EX1" s="169"/>
      <c r="EY1" s="169"/>
      <c r="EZ1" s="169"/>
      <c r="FA1" s="169"/>
      <c r="FB1" s="169"/>
      <c r="FC1" s="169"/>
      <c r="FD1" s="169"/>
      <c r="FE1" s="169"/>
      <c r="FF1" s="169"/>
      <c r="FG1" s="169"/>
      <c r="FH1" s="169"/>
      <c r="FI1" s="169"/>
      <c r="FJ1" s="169"/>
      <c r="FK1" s="169"/>
      <c r="FL1" s="169"/>
      <c r="FM1" s="169"/>
      <c r="FN1" s="169"/>
      <c r="FO1" s="169"/>
      <c r="FP1" s="169"/>
      <c r="FQ1" s="169"/>
      <c r="FR1" s="169"/>
      <c r="FS1" s="169"/>
      <c r="FT1" s="169"/>
      <c r="FU1" s="169"/>
      <c r="FV1" s="169"/>
      <c r="FW1" s="169"/>
      <c r="FX1" s="169"/>
      <c r="FY1" s="169"/>
      <c r="FZ1" s="169"/>
      <c r="GA1" s="169"/>
      <c r="GB1" s="169"/>
      <c r="GC1" s="169"/>
      <c r="GD1" s="169"/>
      <c r="GE1" s="169"/>
      <c r="GF1" s="169"/>
      <c r="GG1" s="169"/>
      <c r="GH1" s="169"/>
      <c r="GI1" s="169"/>
      <c r="GJ1" s="169"/>
      <c r="GK1" s="169"/>
      <c r="GL1" s="169"/>
      <c r="GM1" s="169"/>
      <c r="GN1" s="169"/>
      <c r="GO1" s="169"/>
      <c r="GP1" s="169"/>
      <c r="GQ1" s="169"/>
      <c r="GR1" s="169"/>
      <c r="GS1" s="169"/>
      <c r="GT1" s="169"/>
      <c r="GU1" s="169"/>
      <c r="GV1" s="169"/>
      <c r="GW1" s="169"/>
      <c r="GX1" s="169"/>
      <c r="GY1" s="169"/>
      <c r="GZ1" s="169"/>
      <c r="HA1" s="169"/>
      <c r="HB1" s="169"/>
      <c r="HC1" s="169"/>
      <c r="HD1" s="169"/>
      <c r="HE1" s="169"/>
      <c r="HF1" s="169"/>
      <c r="HG1" s="169"/>
      <c r="HH1" s="169"/>
      <c r="HI1" s="169"/>
      <c r="HJ1" s="169"/>
      <c r="HK1" s="169"/>
      <c r="HL1" s="169"/>
      <c r="HM1" s="169"/>
      <c r="HN1" s="169"/>
      <c r="HO1" s="169"/>
      <c r="HP1" s="169"/>
      <c r="HQ1" s="169"/>
      <c r="HR1" s="169"/>
      <c r="HS1" s="169"/>
      <c r="HT1" s="169"/>
      <c r="HU1" s="169"/>
      <c r="HV1" s="169"/>
      <c r="HW1" s="169"/>
      <c r="HX1" s="169"/>
      <c r="HY1" s="169"/>
      <c r="HZ1" s="169"/>
      <c r="IA1" s="169"/>
      <c r="IB1" s="169"/>
      <c r="IC1" s="169"/>
      <c r="ID1" s="169"/>
      <c r="IE1" s="169"/>
      <c r="IF1" s="169"/>
      <c r="IG1" s="169"/>
      <c r="IH1" s="169"/>
      <c r="II1" s="169"/>
      <c r="IJ1" s="169"/>
      <c r="IK1" s="169"/>
      <c r="IL1" s="169"/>
      <c r="IM1" s="169"/>
      <c r="IN1" s="169"/>
      <c r="IO1" s="169"/>
      <c r="IP1" s="169"/>
      <c r="IQ1" s="169"/>
      <c r="IR1" s="169"/>
    </row>
    <row r="2" spans="1:252">
      <c r="A2" s="171">
        <v>601</v>
      </c>
      <c r="B2" s="171" t="s">
        <v>537</v>
      </c>
      <c r="C2" s="172">
        <f>'601'!F78</f>
        <v>0</v>
      </c>
      <c r="D2" s="172">
        <f>'601'!G78</f>
        <v>0</v>
      </c>
      <c r="E2" s="172">
        <f>'601'!H78</f>
        <v>76000</v>
      </c>
      <c r="F2" s="172">
        <f>'601'!I78</f>
        <v>0</v>
      </c>
      <c r="G2" s="172">
        <f>'601'!J78</f>
        <v>0</v>
      </c>
      <c r="H2" s="172">
        <f>'601'!K78</f>
        <v>0</v>
      </c>
      <c r="I2" s="172">
        <f>'601'!L78</f>
        <v>0</v>
      </c>
      <c r="J2" s="172">
        <f>'601'!M78</f>
        <v>0</v>
      </c>
      <c r="K2" s="172">
        <f>'601'!N78</f>
        <v>76000</v>
      </c>
      <c r="L2" s="172">
        <f>'601'!O78</f>
        <v>0</v>
      </c>
      <c r="M2" s="172">
        <f>'601'!P78</f>
        <v>0</v>
      </c>
      <c r="N2" s="172">
        <f>'601'!Q78</f>
        <v>0</v>
      </c>
      <c r="O2" s="173">
        <f>SUM(C2:N2)</f>
        <v>152000</v>
      </c>
      <c r="P2"/>
      <c r="Q2" s="174"/>
    </row>
    <row r="3" spans="1:252">
      <c r="A3" s="219">
        <v>602</v>
      </c>
      <c r="B3" s="171" t="s">
        <v>538</v>
      </c>
      <c r="C3" s="172">
        <f>'602'!F78</f>
        <v>0</v>
      </c>
      <c r="D3" s="172">
        <f>'602'!G78</f>
        <v>0</v>
      </c>
      <c r="E3" s="172">
        <f>'602'!H78</f>
        <v>482000</v>
      </c>
      <c r="F3" s="172">
        <f>'602'!I78</f>
        <v>0</v>
      </c>
      <c r="G3" s="172">
        <f>'602'!J78</f>
        <v>0</v>
      </c>
      <c r="H3" s="172">
        <f>'602'!K78</f>
        <v>0</v>
      </c>
      <c r="I3" s="172">
        <f>'602'!L78</f>
        <v>0</v>
      </c>
      <c r="J3" s="172">
        <f>'602'!M78</f>
        <v>0</v>
      </c>
      <c r="K3" s="172">
        <f>'602'!N78</f>
        <v>482000</v>
      </c>
      <c r="L3" s="172">
        <f>'602'!O78</f>
        <v>0</v>
      </c>
      <c r="M3" s="172">
        <f>'602'!P78</f>
        <v>0</v>
      </c>
      <c r="N3" s="172">
        <f>'602'!Q78</f>
        <v>0</v>
      </c>
      <c r="O3" s="173">
        <f t="shared" ref="O3:O66" si="0">SUM(C3:N3)</f>
        <v>964000</v>
      </c>
      <c r="P3"/>
      <c r="Q3" s="174"/>
    </row>
    <row r="4" spans="1:252">
      <c r="A4" s="221">
        <v>603</v>
      </c>
      <c r="B4" s="171" t="s">
        <v>539</v>
      </c>
      <c r="C4" s="172">
        <f>'603'!F78</f>
        <v>0</v>
      </c>
      <c r="D4" s="172">
        <f>'603'!G78</f>
        <v>0</v>
      </c>
      <c r="E4" s="172">
        <f>'603'!H78</f>
        <v>271000</v>
      </c>
      <c r="F4" s="172">
        <f>'603'!I78</f>
        <v>0</v>
      </c>
      <c r="G4" s="172">
        <f>'603'!J78</f>
        <v>0</v>
      </c>
      <c r="H4" s="172">
        <f>'603'!K78</f>
        <v>0</v>
      </c>
      <c r="I4" s="172">
        <f>'603'!L78</f>
        <v>0</v>
      </c>
      <c r="J4" s="172">
        <f>'603'!M78</f>
        <v>0</v>
      </c>
      <c r="K4" s="172">
        <f>'603'!N78</f>
        <v>270000</v>
      </c>
      <c r="L4" s="172">
        <f>'603'!O78</f>
        <v>0</v>
      </c>
      <c r="M4" s="172">
        <f>'603'!P78</f>
        <v>0</v>
      </c>
      <c r="N4" s="172">
        <f>'603'!Q78</f>
        <v>0</v>
      </c>
      <c r="O4" s="173">
        <f t="shared" si="0"/>
        <v>541000</v>
      </c>
      <c r="P4"/>
      <c r="Q4" s="174"/>
    </row>
    <row r="5" spans="1:252">
      <c r="A5" s="219">
        <v>604</v>
      </c>
      <c r="B5" s="171" t="s">
        <v>540</v>
      </c>
      <c r="C5" s="172">
        <f>'604'!F78</f>
        <v>0</v>
      </c>
      <c r="D5" s="172">
        <f>'604'!G78</f>
        <v>0</v>
      </c>
      <c r="E5" s="172">
        <f>'604'!H78</f>
        <v>168000</v>
      </c>
      <c r="F5" s="172">
        <f>'604'!I78</f>
        <v>0</v>
      </c>
      <c r="G5" s="172">
        <f>'604'!J78</f>
        <v>0</v>
      </c>
      <c r="H5" s="172">
        <f>'604'!K78</f>
        <v>0</v>
      </c>
      <c r="I5" s="172">
        <f>'604'!L78</f>
        <v>0</v>
      </c>
      <c r="J5" s="172">
        <f>'604'!M78</f>
        <v>0</v>
      </c>
      <c r="K5" s="172">
        <f>'604'!N78</f>
        <v>167000</v>
      </c>
      <c r="L5" s="172">
        <f>'604'!O78</f>
        <v>0</v>
      </c>
      <c r="M5" s="172">
        <f>'604'!P78</f>
        <v>0</v>
      </c>
      <c r="N5" s="172">
        <f>'604'!Q78</f>
        <v>0</v>
      </c>
      <c r="O5" s="173">
        <f t="shared" si="0"/>
        <v>335000</v>
      </c>
      <c r="P5"/>
      <c r="Q5" s="174"/>
    </row>
    <row r="6" spans="1:252">
      <c r="A6" s="219">
        <v>605</v>
      </c>
      <c r="B6" s="171" t="s">
        <v>541</v>
      </c>
      <c r="C6" s="172">
        <f>'605'!F78</f>
        <v>0</v>
      </c>
      <c r="D6" s="172">
        <f>'605'!G78</f>
        <v>0</v>
      </c>
      <c r="E6" s="172">
        <f>'605'!H78</f>
        <v>186000</v>
      </c>
      <c r="F6" s="172">
        <f>'605'!I78</f>
        <v>0</v>
      </c>
      <c r="G6" s="172">
        <f>'605'!J78</f>
        <v>0</v>
      </c>
      <c r="H6" s="172">
        <f>'605'!K78</f>
        <v>0</v>
      </c>
      <c r="I6" s="172">
        <f>'605'!L78</f>
        <v>0</v>
      </c>
      <c r="J6" s="172">
        <f>'605'!M78</f>
        <v>0</v>
      </c>
      <c r="K6" s="172">
        <f>'605'!N78</f>
        <v>186000</v>
      </c>
      <c r="L6" s="172">
        <f>'605'!O78</f>
        <v>0</v>
      </c>
      <c r="M6" s="172">
        <f>'605'!P78</f>
        <v>0</v>
      </c>
      <c r="N6" s="172">
        <f>'605'!Q78</f>
        <v>0</v>
      </c>
      <c r="O6" s="173">
        <f t="shared" si="0"/>
        <v>372000</v>
      </c>
      <c r="P6"/>
      <c r="Q6" s="174"/>
    </row>
    <row r="7" spans="1:252">
      <c r="A7" s="219">
        <v>606</v>
      </c>
      <c r="B7" s="171" t="s">
        <v>542</v>
      </c>
      <c r="C7" s="172">
        <f>'606'!F78</f>
        <v>0</v>
      </c>
      <c r="D7" s="172">
        <f>'606'!G78</f>
        <v>0</v>
      </c>
      <c r="E7" s="172">
        <f>'606'!H78</f>
        <v>6000</v>
      </c>
      <c r="F7" s="172">
        <f>'606'!I78</f>
        <v>0</v>
      </c>
      <c r="G7" s="172">
        <f>'606'!J78</f>
        <v>0</v>
      </c>
      <c r="H7" s="172">
        <f>'606'!K78</f>
        <v>0</v>
      </c>
      <c r="I7" s="172">
        <f>'606'!L78</f>
        <v>0</v>
      </c>
      <c r="J7" s="172">
        <f>'606'!M78</f>
        <v>0</v>
      </c>
      <c r="K7" s="172">
        <f>'606'!N78</f>
        <v>6000</v>
      </c>
      <c r="L7" s="172">
        <f>'606'!O78</f>
        <v>0</v>
      </c>
      <c r="M7" s="172">
        <f>'606'!P78</f>
        <v>0</v>
      </c>
      <c r="N7" s="172">
        <f>'606'!Q78</f>
        <v>0</v>
      </c>
      <c r="O7" s="173">
        <f t="shared" si="0"/>
        <v>12000</v>
      </c>
      <c r="P7"/>
      <c r="Q7" s="174"/>
    </row>
    <row r="8" spans="1:252">
      <c r="A8" s="219">
        <v>607</v>
      </c>
      <c r="B8" s="171" t="s">
        <v>543</v>
      </c>
      <c r="C8" s="172">
        <f>'607'!F78</f>
        <v>0</v>
      </c>
      <c r="D8" s="172">
        <f>'607'!G78</f>
        <v>0</v>
      </c>
      <c r="E8" s="172">
        <f>'607'!H78</f>
        <v>141000</v>
      </c>
      <c r="F8" s="172">
        <f>'607'!I78</f>
        <v>0</v>
      </c>
      <c r="G8" s="172">
        <f>'607'!J78</f>
        <v>0</v>
      </c>
      <c r="H8" s="172">
        <f>'607'!K78</f>
        <v>0</v>
      </c>
      <c r="I8" s="172">
        <f>'607'!L78</f>
        <v>0</v>
      </c>
      <c r="J8" s="172">
        <f>'607'!M78</f>
        <v>0</v>
      </c>
      <c r="K8" s="172">
        <f>'607'!N78</f>
        <v>141000</v>
      </c>
      <c r="L8" s="172">
        <f>'607'!O78</f>
        <v>0</v>
      </c>
      <c r="M8" s="172">
        <f>'607'!P78</f>
        <v>0</v>
      </c>
      <c r="N8" s="172">
        <f>'607'!Q78</f>
        <v>0</v>
      </c>
      <c r="O8" s="173">
        <f t="shared" si="0"/>
        <v>282000</v>
      </c>
      <c r="P8"/>
      <c r="Q8" s="174"/>
    </row>
    <row r="9" spans="1:252">
      <c r="A9" s="219">
        <v>608</v>
      </c>
      <c r="B9" s="171" t="s">
        <v>544</v>
      </c>
      <c r="C9" s="172">
        <f>'608'!F78</f>
        <v>0</v>
      </c>
      <c r="D9" s="172">
        <f>'608'!G78</f>
        <v>0</v>
      </c>
      <c r="E9" s="172">
        <f>'608'!H78</f>
        <v>142000</v>
      </c>
      <c r="F9" s="172">
        <f>'608'!I78</f>
        <v>0</v>
      </c>
      <c r="G9" s="172">
        <f>'608'!J78</f>
        <v>0</v>
      </c>
      <c r="H9" s="172">
        <f>'608'!K78</f>
        <v>0</v>
      </c>
      <c r="I9" s="172">
        <f>'608'!L78</f>
        <v>0</v>
      </c>
      <c r="J9" s="172">
        <f>'608'!M78</f>
        <v>0</v>
      </c>
      <c r="K9" s="172">
        <f>'608'!N78</f>
        <v>141000</v>
      </c>
      <c r="L9" s="172">
        <f>'608'!O78</f>
        <v>0</v>
      </c>
      <c r="M9" s="172">
        <f>'608'!P78</f>
        <v>0</v>
      </c>
      <c r="N9" s="172">
        <f>'608'!Q78</f>
        <v>0</v>
      </c>
      <c r="O9" s="173">
        <f t="shared" si="0"/>
        <v>283000</v>
      </c>
      <c r="P9"/>
      <c r="Q9" s="174"/>
    </row>
    <row r="10" spans="1:252" s="224" customFormat="1">
      <c r="A10" s="219">
        <v>609</v>
      </c>
      <c r="B10" s="219" t="s">
        <v>545</v>
      </c>
      <c r="C10" s="222">
        <f>'609'!F78</f>
        <v>0</v>
      </c>
      <c r="D10" s="222">
        <f>'609'!G78</f>
        <v>0</v>
      </c>
      <c r="E10" s="222">
        <f>'609'!H78</f>
        <v>256000</v>
      </c>
      <c r="F10" s="222">
        <f>'609'!I78</f>
        <v>0</v>
      </c>
      <c r="G10" s="222">
        <f>'609'!J78</f>
        <v>0</v>
      </c>
      <c r="H10" s="222">
        <f>'609'!K78</f>
        <v>0</v>
      </c>
      <c r="I10" s="222">
        <f>'609'!L78</f>
        <v>0</v>
      </c>
      <c r="J10" s="222">
        <f>'609'!M78</f>
        <v>0</v>
      </c>
      <c r="K10" s="222">
        <f>'609'!N78</f>
        <v>255000</v>
      </c>
      <c r="L10" s="222">
        <f>'609'!O78</f>
        <v>0</v>
      </c>
      <c r="M10" s="222">
        <f>'609'!P78</f>
        <v>0</v>
      </c>
      <c r="N10" s="222">
        <f>'609'!Q78</f>
        <v>0</v>
      </c>
      <c r="O10" s="173">
        <f t="shared" si="0"/>
        <v>511000</v>
      </c>
      <c r="P10"/>
      <c r="Q10" s="174"/>
    </row>
    <row r="11" spans="1:252" s="224" customFormat="1">
      <c r="A11" s="219">
        <v>610</v>
      </c>
      <c r="B11" s="219" t="s">
        <v>546</v>
      </c>
      <c r="C11" s="222">
        <f>'610'!F78</f>
        <v>0</v>
      </c>
      <c r="D11" s="222">
        <f>'610'!G78</f>
        <v>0</v>
      </c>
      <c r="E11" s="222">
        <f>'610'!H78</f>
        <v>64000</v>
      </c>
      <c r="F11" s="222">
        <f>'610'!I78</f>
        <v>0</v>
      </c>
      <c r="G11" s="222">
        <f>'610'!J78</f>
        <v>0</v>
      </c>
      <c r="H11" s="222">
        <f>'610'!K78</f>
        <v>0</v>
      </c>
      <c r="I11" s="222">
        <f>'610'!L78</f>
        <v>0</v>
      </c>
      <c r="J11" s="222">
        <f>'610'!M78</f>
        <v>0</v>
      </c>
      <c r="K11" s="222">
        <f>'610'!N78</f>
        <v>63000</v>
      </c>
      <c r="L11" s="222">
        <f>'610'!O78</f>
        <v>0</v>
      </c>
      <c r="M11" s="222">
        <f>'610'!P78</f>
        <v>0</v>
      </c>
      <c r="N11" s="222">
        <f>'610'!Q78</f>
        <v>0</v>
      </c>
      <c r="O11" s="173">
        <f t="shared" si="0"/>
        <v>127000</v>
      </c>
      <c r="P11"/>
      <c r="Q11" s="174"/>
    </row>
    <row r="12" spans="1:252" s="224" customFormat="1">
      <c r="A12" s="219">
        <v>611</v>
      </c>
      <c r="B12" s="219" t="s">
        <v>547</v>
      </c>
      <c r="C12" s="222">
        <f>'611'!F78</f>
        <v>0</v>
      </c>
      <c r="D12" s="222">
        <f>'611'!G78</f>
        <v>0</v>
      </c>
      <c r="E12" s="222">
        <f>'611'!H78</f>
        <v>282000</v>
      </c>
      <c r="F12" s="222">
        <f>'611'!I78</f>
        <v>0</v>
      </c>
      <c r="G12" s="222">
        <f>'611'!J78</f>
        <v>0</v>
      </c>
      <c r="H12" s="222">
        <f>'611'!K78</f>
        <v>0</v>
      </c>
      <c r="I12" s="222">
        <f>'611'!L78</f>
        <v>0</v>
      </c>
      <c r="J12" s="222">
        <f>'611'!M78</f>
        <v>0</v>
      </c>
      <c r="K12" s="222">
        <f>'611'!N78</f>
        <v>281000</v>
      </c>
      <c r="L12" s="222">
        <f>'611'!O78</f>
        <v>0</v>
      </c>
      <c r="M12" s="222">
        <f>'611'!P78</f>
        <v>0</v>
      </c>
      <c r="N12" s="222">
        <f>'611'!Q78</f>
        <v>0</v>
      </c>
      <c r="O12" s="173">
        <f t="shared" si="0"/>
        <v>563000</v>
      </c>
      <c r="P12"/>
      <c r="Q12" s="174"/>
    </row>
    <row r="13" spans="1:252" s="224" customFormat="1">
      <c r="A13" s="219">
        <v>612</v>
      </c>
      <c r="B13" s="219" t="s">
        <v>548</v>
      </c>
      <c r="C13" s="222">
        <f>'612'!F78</f>
        <v>0</v>
      </c>
      <c r="D13" s="222">
        <f>'612'!G78</f>
        <v>0</v>
      </c>
      <c r="E13" s="222">
        <f>'612'!H78</f>
        <v>40000</v>
      </c>
      <c r="F13" s="222">
        <f>'612'!I78</f>
        <v>0</v>
      </c>
      <c r="G13" s="222">
        <f>'612'!J78</f>
        <v>0</v>
      </c>
      <c r="H13" s="222">
        <f>'612'!K78</f>
        <v>0</v>
      </c>
      <c r="I13" s="222">
        <f>'612'!L78</f>
        <v>0</v>
      </c>
      <c r="J13" s="222">
        <f>'612'!M78</f>
        <v>0</v>
      </c>
      <c r="K13" s="222">
        <f>'612'!N78</f>
        <v>39000</v>
      </c>
      <c r="L13" s="222">
        <f>'612'!O78</f>
        <v>0</v>
      </c>
      <c r="M13" s="222">
        <f>'612'!P78</f>
        <v>0</v>
      </c>
      <c r="N13" s="222">
        <f>'612'!Q78</f>
        <v>0</v>
      </c>
      <c r="O13" s="173">
        <f t="shared" si="0"/>
        <v>79000</v>
      </c>
      <c r="P13"/>
      <c r="Q13" s="174"/>
    </row>
    <row r="14" spans="1:252" s="224" customFormat="1">
      <c r="A14" s="219">
        <v>613</v>
      </c>
      <c r="B14" s="219" t="s">
        <v>549</v>
      </c>
      <c r="C14" s="222">
        <f>'613'!F78</f>
        <v>0</v>
      </c>
      <c r="D14" s="222">
        <f>'613'!G78</f>
        <v>0</v>
      </c>
      <c r="E14" s="222">
        <f>'613'!H78</f>
        <v>40000</v>
      </c>
      <c r="F14" s="222">
        <f>'613'!I78</f>
        <v>0</v>
      </c>
      <c r="G14" s="222">
        <f>'613'!J78</f>
        <v>0</v>
      </c>
      <c r="H14" s="222">
        <f>'613'!K78</f>
        <v>0</v>
      </c>
      <c r="I14" s="222">
        <f>'613'!L78</f>
        <v>0</v>
      </c>
      <c r="J14" s="222">
        <f>'613'!M78</f>
        <v>0</v>
      </c>
      <c r="K14" s="222">
        <f>'613'!N78</f>
        <v>39000</v>
      </c>
      <c r="L14" s="222">
        <f>'613'!O78</f>
        <v>0</v>
      </c>
      <c r="M14" s="222">
        <f>'613'!P78</f>
        <v>0</v>
      </c>
      <c r="N14" s="222">
        <f>'613'!Q78</f>
        <v>0</v>
      </c>
      <c r="O14" s="173">
        <f t="shared" si="0"/>
        <v>79000</v>
      </c>
      <c r="P14"/>
      <c r="Q14" s="174"/>
    </row>
    <row r="15" spans="1:252" s="224" customFormat="1">
      <c r="A15" s="219">
        <v>614</v>
      </c>
      <c r="B15" s="219" t="s">
        <v>550</v>
      </c>
      <c r="C15" s="222">
        <f>'614'!F78</f>
        <v>0</v>
      </c>
      <c r="D15" s="222">
        <f>'614'!G78</f>
        <v>0</v>
      </c>
      <c r="E15" s="222">
        <f>'614'!H78</f>
        <v>61000</v>
      </c>
      <c r="F15" s="222">
        <f>'614'!I78</f>
        <v>0</v>
      </c>
      <c r="G15" s="222">
        <f>'614'!J78</f>
        <v>0</v>
      </c>
      <c r="H15" s="222">
        <f>'614'!K78</f>
        <v>0</v>
      </c>
      <c r="I15" s="222">
        <f>'614'!L78</f>
        <v>0</v>
      </c>
      <c r="J15" s="222">
        <f>'614'!M78</f>
        <v>0</v>
      </c>
      <c r="K15" s="222">
        <f>'614'!N78</f>
        <v>60000</v>
      </c>
      <c r="L15" s="222">
        <f>'614'!O78</f>
        <v>0</v>
      </c>
      <c r="M15" s="222">
        <f>'614'!P78</f>
        <v>0</v>
      </c>
      <c r="N15" s="222">
        <f>'614'!Q78</f>
        <v>0</v>
      </c>
      <c r="O15" s="173">
        <f t="shared" si="0"/>
        <v>121000</v>
      </c>
      <c r="P15"/>
      <c r="Q15" s="174"/>
    </row>
    <row r="16" spans="1:252" s="224" customFormat="1">
      <c r="A16" s="219">
        <v>615</v>
      </c>
      <c r="B16" s="219" t="s">
        <v>551</v>
      </c>
      <c r="C16" s="222">
        <f>'615'!F78</f>
        <v>0</v>
      </c>
      <c r="D16" s="222">
        <f>'615'!G78</f>
        <v>0</v>
      </c>
      <c r="E16" s="222">
        <f>'615'!H78</f>
        <v>86000</v>
      </c>
      <c r="F16" s="222">
        <f>'615'!I78</f>
        <v>0</v>
      </c>
      <c r="G16" s="222">
        <f>'615'!J78</f>
        <v>0</v>
      </c>
      <c r="H16" s="222">
        <f>'615'!K78</f>
        <v>0</v>
      </c>
      <c r="I16" s="222">
        <f>'615'!L78</f>
        <v>0</v>
      </c>
      <c r="J16" s="222">
        <f>'615'!M78</f>
        <v>0</v>
      </c>
      <c r="K16" s="222">
        <f>'615'!N78</f>
        <v>85000</v>
      </c>
      <c r="L16" s="222">
        <f>'615'!O78</f>
        <v>0</v>
      </c>
      <c r="M16" s="222">
        <f>'615'!P78</f>
        <v>0</v>
      </c>
      <c r="N16" s="222">
        <f>'615'!Q78</f>
        <v>0</v>
      </c>
      <c r="O16" s="173">
        <f t="shared" si="0"/>
        <v>171000</v>
      </c>
      <c r="P16"/>
      <c r="Q16" s="174"/>
    </row>
    <row r="17" spans="1:17" s="227" customFormat="1">
      <c r="A17" s="219">
        <v>616</v>
      </c>
      <c r="B17" s="219" t="s">
        <v>552</v>
      </c>
      <c r="C17" s="222">
        <f>'616'!F78</f>
        <v>0</v>
      </c>
      <c r="D17" s="222">
        <f>'616'!G78</f>
        <v>0</v>
      </c>
      <c r="E17" s="222">
        <f>'616'!H78</f>
        <v>56000</v>
      </c>
      <c r="F17" s="222">
        <f>'616'!I78</f>
        <v>0</v>
      </c>
      <c r="G17" s="222">
        <f>'616'!J78</f>
        <v>0</v>
      </c>
      <c r="H17" s="222">
        <f>'616'!K78</f>
        <v>0</v>
      </c>
      <c r="I17" s="222">
        <f>'616'!L78</f>
        <v>0</v>
      </c>
      <c r="J17" s="222">
        <f>'616'!M78</f>
        <v>0</v>
      </c>
      <c r="K17" s="222">
        <f>'616'!N78</f>
        <v>56000</v>
      </c>
      <c r="L17" s="222">
        <f>'616'!O78</f>
        <v>0</v>
      </c>
      <c r="M17" s="222">
        <f>'616'!P78</f>
        <v>0</v>
      </c>
      <c r="N17" s="222">
        <f>'616'!Q78</f>
        <v>0</v>
      </c>
      <c r="O17" s="173">
        <f t="shared" si="0"/>
        <v>112000</v>
      </c>
      <c r="P17"/>
      <c r="Q17" s="174"/>
    </row>
    <row r="18" spans="1:17" s="227" customFormat="1">
      <c r="A18" s="219">
        <v>617</v>
      </c>
      <c r="B18" s="219" t="s">
        <v>553</v>
      </c>
      <c r="C18" s="222">
        <f>'617'!F78</f>
        <v>0</v>
      </c>
      <c r="D18" s="222">
        <f>'617'!G78</f>
        <v>0</v>
      </c>
      <c r="E18" s="222">
        <f>'617'!H78</f>
        <v>193000</v>
      </c>
      <c r="F18" s="222">
        <f>'617'!I78</f>
        <v>0</v>
      </c>
      <c r="G18" s="222">
        <f>'617'!J78</f>
        <v>0</v>
      </c>
      <c r="H18" s="222">
        <f>'617'!K78</f>
        <v>0</v>
      </c>
      <c r="I18" s="222">
        <f>'617'!L78</f>
        <v>0</v>
      </c>
      <c r="J18" s="222">
        <f>'617'!M78</f>
        <v>0</v>
      </c>
      <c r="K18" s="222">
        <f>'617'!N78</f>
        <v>192000</v>
      </c>
      <c r="L18" s="222">
        <f>'617'!O78</f>
        <v>0</v>
      </c>
      <c r="M18" s="222">
        <f>'617'!P78</f>
        <v>0</v>
      </c>
      <c r="N18" s="222">
        <f>'617'!Q78</f>
        <v>0</v>
      </c>
      <c r="O18" s="173">
        <f t="shared" si="0"/>
        <v>385000</v>
      </c>
      <c r="P18"/>
      <c r="Q18" s="174"/>
    </row>
    <row r="19" spans="1:17" s="234" customFormat="1">
      <c r="A19" s="220">
        <v>618</v>
      </c>
      <c r="B19" s="220" t="s">
        <v>554</v>
      </c>
      <c r="C19" s="232">
        <f>'618'!F78</f>
        <v>0</v>
      </c>
      <c r="D19" s="232">
        <f>'618'!G78</f>
        <v>0</v>
      </c>
      <c r="E19" s="232">
        <f>'618'!H78</f>
        <v>398000</v>
      </c>
      <c r="F19" s="232">
        <f>'618'!I78</f>
        <v>0</v>
      </c>
      <c r="G19" s="232">
        <f>'618'!J78</f>
        <v>0</v>
      </c>
      <c r="H19" s="232">
        <f>'618'!K78</f>
        <v>0</v>
      </c>
      <c r="I19" s="232">
        <f>'618'!L78</f>
        <v>0</v>
      </c>
      <c r="J19" s="232">
        <f>'618'!M78</f>
        <v>0</v>
      </c>
      <c r="K19" s="232">
        <f>'618'!N78</f>
        <v>398000</v>
      </c>
      <c r="L19" s="232">
        <f>'618'!O78</f>
        <v>0</v>
      </c>
      <c r="M19" s="232">
        <f>'618'!P78</f>
        <v>0</v>
      </c>
      <c r="N19" s="232">
        <f>'618'!Q78</f>
        <v>0</v>
      </c>
      <c r="O19" s="173">
        <f t="shared" si="0"/>
        <v>796000</v>
      </c>
      <c r="P19"/>
      <c r="Q19" s="174"/>
    </row>
    <row r="20" spans="1:17" s="234" customFormat="1">
      <c r="A20" s="220">
        <v>619</v>
      </c>
      <c r="B20" s="220" t="s">
        <v>555</v>
      </c>
      <c r="C20" s="232">
        <f>'619'!F78</f>
        <v>0</v>
      </c>
      <c r="D20" s="232">
        <f>'619'!G78</f>
        <v>0</v>
      </c>
      <c r="E20" s="232">
        <f>'619'!H78</f>
        <v>457000</v>
      </c>
      <c r="F20" s="232">
        <f>'619'!I78</f>
        <v>0</v>
      </c>
      <c r="G20" s="232">
        <f>'619'!J78</f>
        <v>0</v>
      </c>
      <c r="H20" s="232">
        <f>'619'!K78</f>
        <v>0</v>
      </c>
      <c r="I20" s="232">
        <f>'619'!L78</f>
        <v>0</v>
      </c>
      <c r="J20" s="232">
        <f>'619'!M78</f>
        <v>0</v>
      </c>
      <c r="K20" s="232">
        <f>'619'!N78</f>
        <v>456000</v>
      </c>
      <c r="L20" s="232">
        <f>'619'!O78</f>
        <v>0</v>
      </c>
      <c r="M20" s="232">
        <f>'619'!P78</f>
        <v>0</v>
      </c>
      <c r="N20" s="232">
        <f>'619'!Q78</f>
        <v>0</v>
      </c>
      <c r="O20" s="173">
        <f t="shared" si="0"/>
        <v>913000</v>
      </c>
      <c r="P20"/>
      <c r="Q20" s="174"/>
    </row>
    <row r="21" spans="1:17" s="234" customFormat="1">
      <c r="A21" s="220">
        <v>620</v>
      </c>
      <c r="B21" s="220" t="s">
        <v>556</v>
      </c>
      <c r="C21" s="232">
        <f>'620'!F78</f>
        <v>0</v>
      </c>
      <c r="D21" s="232">
        <f>'620'!G78</f>
        <v>0</v>
      </c>
      <c r="E21" s="232">
        <f>'620'!H78</f>
        <v>77000</v>
      </c>
      <c r="F21" s="232">
        <f>'620'!I78</f>
        <v>0</v>
      </c>
      <c r="G21" s="232">
        <f>'620'!J78</f>
        <v>0</v>
      </c>
      <c r="H21" s="232">
        <f>'620'!K78</f>
        <v>0</v>
      </c>
      <c r="I21" s="232">
        <f>'620'!L78</f>
        <v>0</v>
      </c>
      <c r="J21" s="232">
        <f>'620'!M78</f>
        <v>0</v>
      </c>
      <c r="K21" s="232">
        <f>'620'!N78</f>
        <v>76000</v>
      </c>
      <c r="L21" s="232">
        <f>'620'!O78</f>
        <v>0</v>
      </c>
      <c r="M21" s="232">
        <f>'620'!P78</f>
        <v>0</v>
      </c>
      <c r="N21" s="232">
        <f>'620'!Q78</f>
        <v>0</v>
      </c>
      <c r="O21" s="173">
        <f t="shared" si="0"/>
        <v>153000</v>
      </c>
      <c r="P21"/>
      <c r="Q21" s="174"/>
    </row>
    <row r="22" spans="1:17" s="234" customFormat="1">
      <c r="A22" s="220">
        <v>621</v>
      </c>
      <c r="B22" s="220" t="s">
        <v>557</v>
      </c>
      <c r="C22" s="232">
        <f>'621'!F78</f>
        <v>0</v>
      </c>
      <c r="D22" s="232">
        <f>'621'!G78</f>
        <v>0</v>
      </c>
      <c r="E22" s="232">
        <f>'621'!H78</f>
        <v>142000</v>
      </c>
      <c r="F22" s="232">
        <f>'621'!I78</f>
        <v>0</v>
      </c>
      <c r="G22" s="232">
        <f>'621'!J78</f>
        <v>0</v>
      </c>
      <c r="H22" s="232">
        <f>'621'!K78</f>
        <v>0</v>
      </c>
      <c r="I22" s="232">
        <f>'621'!L78</f>
        <v>0</v>
      </c>
      <c r="J22" s="232">
        <f>'621'!M78</f>
        <v>0</v>
      </c>
      <c r="K22" s="232">
        <f>'621'!N78</f>
        <v>142000</v>
      </c>
      <c r="L22" s="232">
        <f>'621'!O78</f>
        <v>0</v>
      </c>
      <c r="M22" s="232">
        <f>'621'!P78</f>
        <v>0</v>
      </c>
      <c r="N22" s="232">
        <f>'621'!Q78</f>
        <v>0</v>
      </c>
      <c r="O22" s="173">
        <f t="shared" si="0"/>
        <v>284000</v>
      </c>
      <c r="P22"/>
      <c r="Q22" s="174"/>
    </row>
    <row r="23" spans="1:17" s="234" customFormat="1">
      <c r="A23" s="220">
        <v>622</v>
      </c>
      <c r="B23" s="220" t="s">
        <v>558</v>
      </c>
      <c r="C23" s="232">
        <f>'622'!F78</f>
        <v>0</v>
      </c>
      <c r="D23" s="232">
        <f>'622'!G78</f>
        <v>0</v>
      </c>
      <c r="E23" s="232">
        <f>'622'!H78</f>
        <v>78000</v>
      </c>
      <c r="F23" s="232">
        <f>'622'!I78</f>
        <v>0</v>
      </c>
      <c r="G23" s="232">
        <f>'622'!J78</f>
        <v>0</v>
      </c>
      <c r="H23" s="232">
        <f>'622'!K78</f>
        <v>0</v>
      </c>
      <c r="I23" s="232">
        <f>'622'!L78</f>
        <v>0</v>
      </c>
      <c r="J23" s="232">
        <f>'622'!M78</f>
        <v>0</v>
      </c>
      <c r="K23" s="232">
        <f>'622'!N78</f>
        <v>77000</v>
      </c>
      <c r="L23" s="232">
        <f>'622'!O78</f>
        <v>0</v>
      </c>
      <c r="M23" s="232">
        <f>'622'!P78</f>
        <v>0</v>
      </c>
      <c r="N23" s="232">
        <f>'622'!Q78</f>
        <v>0</v>
      </c>
      <c r="O23" s="173">
        <f t="shared" si="0"/>
        <v>155000</v>
      </c>
      <c r="P23"/>
      <c r="Q23" s="174"/>
    </row>
    <row r="24" spans="1:17" s="234" customFormat="1">
      <c r="A24" s="220">
        <v>623</v>
      </c>
      <c r="B24" s="220" t="s">
        <v>559</v>
      </c>
      <c r="C24" s="232">
        <f>'623'!F78</f>
        <v>0</v>
      </c>
      <c r="D24" s="232">
        <f>'623'!G78</f>
        <v>0</v>
      </c>
      <c r="E24" s="232">
        <f>'623'!H78</f>
        <v>105000</v>
      </c>
      <c r="F24" s="232">
        <f>'623'!I78</f>
        <v>0</v>
      </c>
      <c r="G24" s="232">
        <f>'623'!J78</f>
        <v>0</v>
      </c>
      <c r="H24" s="232">
        <f>'623'!K78</f>
        <v>0</v>
      </c>
      <c r="I24" s="232">
        <f>'623'!L78</f>
        <v>0</v>
      </c>
      <c r="J24" s="232">
        <f>'623'!M78</f>
        <v>0</v>
      </c>
      <c r="K24" s="232">
        <f>'623'!N78</f>
        <v>104000</v>
      </c>
      <c r="L24" s="232">
        <f>'623'!O78</f>
        <v>0</v>
      </c>
      <c r="M24" s="232">
        <f>'623'!P78</f>
        <v>0</v>
      </c>
      <c r="N24" s="232">
        <f>'623'!Q78</f>
        <v>0</v>
      </c>
      <c r="O24" s="173">
        <f t="shared" si="0"/>
        <v>209000</v>
      </c>
      <c r="P24"/>
      <c r="Q24" s="174"/>
    </row>
    <row r="25" spans="1:17" s="234" customFormat="1">
      <c r="A25" s="220">
        <v>624</v>
      </c>
      <c r="B25" s="220" t="s">
        <v>560</v>
      </c>
      <c r="C25" s="232">
        <f>'624'!F78</f>
        <v>0</v>
      </c>
      <c r="D25" s="232">
        <f>'624'!G78</f>
        <v>0</v>
      </c>
      <c r="E25" s="232">
        <f>'624'!H78</f>
        <v>147000</v>
      </c>
      <c r="F25" s="232">
        <f>'624'!I78</f>
        <v>0</v>
      </c>
      <c r="G25" s="232">
        <f>'624'!J78</f>
        <v>0</v>
      </c>
      <c r="H25" s="232">
        <f>'624'!K78</f>
        <v>0</v>
      </c>
      <c r="I25" s="232">
        <f>'624'!L78</f>
        <v>0</v>
      </c>
      <c r="J25" s="232">
        <f>'624'!M78</f>
        <v>0</v>
      </c>
      <c r="K25" s="232">
        <f>'624'!N78</f>
        <v>146000</v>
      </c>
      <c r="L25" s="232">
        <f>'624'!O78</f>
        <v>0</v>
      </c>
      <c r="M25" s="232">
        <f>'624'!P78</f>
        <v>0</v>
      </c>
      <c r="N25" s="232">
        <f>'624'!Q78</f>
        <v>0</v>
      </c>
      <c r="O25" s="173">
        <f t="shared" si="0"/>
        <v>293000</v>
      </c>
      <c r="P25"/>
      <c r="Q25" s="174"/>
    </row>
    <row r="26" spans="1:17" s="234" customFormat="1">
      <c r="A26" s="220">
        <v>625</v>
      </c>
      <c r="B26" s="220" t="s">
        <v>561</v>
      </c>
      <c r="C26" s="232">
        <f>'625'!F78</f>
        <v>0</v>
      </c>
      <c r="D26" s="232">
        <f>'625'!G78</f>
        <v>0</v>
      </c>
      <c r="E26" s="232">
        <f>'625'!H78</f>
        <v>23000</v>
      </c>
      <c r="F26" s="232">
        <f>'625'!I78</f>
        <v>0</v>
      </c>
      <c r="G26" s="232">
        <f>'625'!J78</f>
        <v>0</v>
      </c>
      <c r="H26" s="232">
        <f>'625'!K78</f>
        <v>0</v>
      </c>
      <c r="I26" s="232">
        <f>'625'!L78</f>
        <v>0</v>
      </c>
      <c r="J26" s="232">
        <f>'625'!M78</f>
        <v>0</v>
      </c>
      <c r="K26" s="232">
        <f>'625'!N78</f>
        <v>23000</v>
      </c>
      <c r="L26" s="232">
        <f>'625'!O78</f>
        <v>0</v>
      </c>
      <c r="M26" s="232">
        <f>'625'!P78</f>
        <v>0</v>
      </c>
      <c r="N26" s="232">
        <f>'625'!Q78</f>
        <v>0</v>
      </c>
      <c r="O26" s="173">
        <f t="shared" si="0"/>
        <v>46000</v>
      </c>
      <c r="P26"/>
      <c r="Q26" s="174"/>
    </row>
    <row r="27" spans="1:17" s="234" customFormat="1">
      <c r="A27" s="220">
        <v>626</v>
      </c>
      <c r="B27" s="220" t="s">
        <v>562</v>
      </c>
      <c r="C27" s="232">
        <f>'626'!F78</f>
        <v>0</v>
      </c>
      <c r="D27" s="232">
        <f>'626'!G78</f>
        <v>0</v>
      </c>
      <c r="E27" s="232">
        <f>'626'!H78</f>
        <v>25000</v>
      </c>
      <c r="F27" s="232">
        <f>'626'!I78</f>
        <v>0</v>
      </c>
      <c r="G27" s="232">
        <f>'626'!J78</f>
        <v>0</v>
      </c>
      <c r="H27" s="232">
        <f>'626'!K78</f>
        <v>0</v>
      </c>
      <c r="I27" s="232">
        <f>'626'!L78</f>
        <v>0</v>
      </c>
      <c r="J27" s="232">
        <f>'626'!M78</f>
        <v>0</v>
      </c>
      <c r="K27" s="232">
        <f>'626'!N78</f>
        <v>25000</v>
      </c>
      <c r="L27" s="232">
        <f>'626'!O78</f>
        <v>0</v>
      </c>
      <c r="M27" s="232">
        <f>'626'!P78</f>
        <v>0</v>
      </c>
      <c r="N27" s="232">
        <f>'626'!Q78</f>
        <v>0</v>
      </c>
      <c r="O27" s="173">
        <f t="shared" si="0"/>
        <v>50000</v>
      </c>
      <c r="P27"/>
      <c r="Q27" s="174"/>
    </row>
    <row r="28" spans="1:17" s="234" customFormat="1">
      <c r="A28" s="220">
        <v>627</v>
      </c>
      <c r="B28" s="220" t="s">
        <v>563</v>
      </c>
      <c r="C28" s="232">
        <f>'627'!F78</f>
        <v>0</v>
      </c>
      <c r="D28" s="232">
        <f>'627'!G78</f>
        <v>0</v>
      </c>
      <c r="E28" s="232">
        <f>'627'!H78</f>
        <v>33000</v>
      </c>
      <c r="F28" s="232">
        <f>'627'!I78</f>
        <v>0</v>
      </c>
      <c r="G28" s="232">
        <f>'627'!J78</f>
        <v>0</v>
      </c>
      <c r="H28" s="232">
        <f>'627'!K78</f>
        <v>0</v>
      </c>
      <c r="I28" s="232">
        <f>'627'!L78</f>
        <v>0</v>
      </c>
      <c r="J28" s="232">
        <f>'627'!M78</f>
        <v>0</v>
      </c>
      <c r="K28" s="232">
        <f>'627'!N78</f>
        <v>32000</v>
      </c>
      <c r="L28" s="232">
        <f>'627'!O78</f>
        <v>0</v>
      </c>
      <c r="M28" s="232">
        <f>'627'!P78</f>
        <v>0</v>
      </c>
      <c r="N28" s="232">
        <f>'627'!Q78</f>
        <v>0</v>
      </c>
      <c r="O28" s="173">
        <f t="shared" si="0"/>
        <v>65000</v>
      </c>
      <c r="P28"/>
      <c r="Q28" s="174"/>
    </row>
    <row r="29" spans="1:17" s="234" customFormat="1">
      <c r="A29" s="220">
        <v>628</v>
      </c>
      <c r="B29" s="220" t="s">
        <v>564</v>
      </c>
      <c r="C29" s="232">
        <f>'628'!F78</f>
        <v>0</v>
      </c>
      <c r="D29" s="232">
        <f>'628'!G78</f>
        <v>0</v>
      </c>
      <c r="E29" s="232">
        <f>'628'!H78</f>
        <v>25000</v>
      </c>
      <c r="F29" s="232">
        <f>'628'!I78</f>
        <v>0</v>
      </c>
      <c r="G29" s="232">
        <f>'628'!J78</f>
        <v>0</v>
      </c>
      <c r="H29" s="232">
        <f>'628'!K78</f>
        <v>0</v>
      </c>
      <c r="I29" s="232">
        <f>'628'!L78</f>
        <v>0</v>
      </c>
      <c r="J29" s="232">
        <f>'628'!M78</f>
        <v>0</v>
      </c>
      <c r="K29" s="232">
        <f>'628'!N78</f>
        <v>24000</v>
      </c>
      <c r="L29" s="232">
        <f>'628'!O78</f>
        <v>0</v>
      </c>
      <c r="M29" s="232">
        <f>'628'!P78</f>
        <v>0</v>
      </c>
      <c r="N29" s="232">
        <f>'628'!Q78</f>
        <v>0</v>
      </c>
      <c r="O29" s="173">
        <f t="shared" si="0"/>
        <v>49000</v>
      </c>
      <c r="P29"/>
      <c r="Q29" s="174"/>
    </row>
    <row r="30" spans="1:17" s="234" customFormat="1">
      <c r="A30" s="220">
        <v>629</v>
      </c>
      <c r="B30" s="220" t="s">
        <v>565</v>
      </c>
      <c r="C30" s="232">
        <f>'629'!F78</f>
        <v>0</v>
      </c>
      <c r="D30" s="232">
        <f>'629'!G78</f>
        <v>0</v>
      </c>
      <c r="E30" s="232">
        <f>'629'!H78</f>
        <v>123000</v>
      </c>
      <c r="F30" s="232">
        <f>'629'!I78</f>
        <v>0</v>
      </c>
      <c r="G30" s="232">
        <f>'629'!J78</f>
        <v>0</v>
      </c>
      <c r="H30" s="232">
        <f>'629'!K78</f>
        <v>0</v>
      </c>
      <c r="I30" s="232">
        <f>'629'!L78</f>
        <v>0</v>
      </c>
      <c r="J30" s="232">
        <f>'629'!M78</f>
        <v>0</v>
      </c>
      <c r="K30" s="232">
        <f>'629'!N78</f>
        <v>123000</v>
      </c>
      <c r="L30" s="232">
        <f>'629'!O78</f>
        <v>0</v>
      </c>
      <c r="M30" s="232">
        <f>'629'!P78</f>
        <v>0</v>
      </c>
      <c r="N30" s="232">
        <f>'629'!Q78</f>
        <v>0</v>
      </c>
      <c r="O30" s="173">
        <f t="shared" si="0"/>
        <v>246000</v>
      </c>
      <c r="P30"/>
      <c r="Q30" s="174"/>
    </row>
    <row r="31" spans="1:17" s="234" customFormat="1">
      <c r="A31" s="220">
        <v>630</v>
      </c>
      <c r="B31" s="220" t="s">
        <v>566</v>
      </c>
      <c r="C31" s="232">
        <f>'630'!F78</f>
        <v>0</v>
      </c>
      <c r="D31" s="232">
        <f>'630'!G78</f>
        <v>0</v>
      </c>
      <c r="E31" s="232">
        <f>'630'!H78</f>
        <v>59000</v>
      </c>
      <c r="F31" s="232">
        <f>'630'!I78</f>
        <v>0</v>
      </c>
      <c r="G31" s="232">
        <f>'630'!J78</f>
        <v>0</v>
      </c>
      <c r="H31" s="232">
        <f>'630'!K78</f>
        <v>0</v>
      </c>
      <c r="I31" s="232">
        <f>'630'!L78</f>
        <v>0</v>
      </c>
      <c r="J31" s="232">
        <f>'630'!M78</f>
        <v>0</v>
      </c>
      <c r="K31" s="232">
        <f>'630'!N78</f>
        <v>58000</v>
      </c>
      <c r="L31" s="232">
        <f>'630'!O78</f>
        <v>0</v>
      </c>
      <c r="M31" s="232">
        <f>'630'!P78</f>
        <v>0</v>
      </c>
      <c r="N31" s="232">
        <f>'630'!Q78</f>
        <v>0</v>
      </c>
      <c r="O31" s="173">
        <f t="shared" si="0"/>
        <v>117000</v>
      </c>
      <c r="P31"/>
      <c r="Q31" s="174"/>
    </row>
    <row r="32" spans="1:17" s="234" customFormat="1">
      <c r="A32" s="220">
        <v>631</v>
      </c>
      <c r="B32" s="220" t="s">
        <v>567</v>
      </c>
      <c r="C32" s="232">
        <f>'631'!F78</f>
        <v>0</v>
      </c>
      <c r="D32" s="232">
        <f>'631'!G78</f>
        <v>0</v>
      </c>
      <c r="E32" s="232">
        <f>'631'!H78</f>
        <v>42000</v>
      </c>
      <c r="F32" s="232">
        <f>'631'!I78</f>
        <v>0</v>
      </c>
      <c r="G32" s="232">
        <f>'631'!J78</f>
        <v>0</v>
      </c>
      <c r="H32" s="232">
        <f>'631'!K78</f>
        <v>0</v>
      </c>
      <c r="I32" s="232">
        <f>'631'!L78</f>
        <v>0</v>
      </c>
      <c r="J32" s="232">
        <f>'631'!M78</f>
        <v>0</v>
      </c>
      <c r="K32" s="232">
        <f>'631'!N78</f>
        <v>42000</v>
      </c>
      <c r="L32" s="232">
        <f>'631'!O78</f>
        <v>0</v>
      </c>
      <c r="M32" s="232">
        <f>'631'!P78</f>
        <v>0</v>
      </c>
      <c r="N32" s="232">
        <f>'631'!Q78</f>
        <v>0</v>
      </c>
      <c r="O32" s="173">
        <f t="shared" si="0"/>
        <v>84000</v>
      </c>
      <c r="P32"/>
      <c r="Q32" s="174"/>
    </row>
    <row r="33" spans="1:17" s="234" customFormat="1">
      <c r="A33" s="220">
        <v>632</v>
      </c>
      <c r="B33" s="220" t="s">
        <v>568</v>
      </c>
      <c r="C33" s="232">
        <f>'632'!F78</f>
        <v>0</v>
      </c>
      <c r="D33" s="232">
        <f>'632'!G78</f>
        <v>0</v>
      </c>
      <c r="E33" s="232">
        <f>'632'!H78</f>
        <v>9000</v>
      </c>
      <c r="F33" s="232">
        <f>'632'!I78</f>
        <v>0</v>
      </c>
      <c r="G33" s="232">
        <f>'632'!J78</f>
        <v>0</v>
      </c>
      <c r="H33" s="232">
        <f>'632'!K78</f>
        <v>0</v>
      </c>
      <c r="I33" s="232">
        <f>'632'!L78</f>
        <v>0</v>
      </c>
      <c r="J33" s="232">
        <f>'632'!M78</f>
        <v>0</v>
      </c>
      <c r="K33" s="232">
        <f>'632'!N78</f>
        <v>8000</v>
      </c>
      <c r="L33" s="232">
        <f>'632'!O78</f>
        <v>0</v>
      </c>
      <c r="M33" s="232">
        <f>'632'!P78</f>
        <v>0</v>
      </c>
      <c r="N33" s="232">
        <f>'632'!Q78</f>
        <v>0</v>
      </c>
      <c r="O33" s="173">
        <f t="shared" si="0"/>
        <v>17000</v>
      </c>
      <c r="P33"/>
      <c r="Q33" s="174"/>
    </row>
    <row r="34" spans="1:17" s="234" customFormat="1">
      <c r="A34" s="220">
        <v>633</v>
      </c>
      <c r="B34" s="220" t="s">
        <v>569</v>
      </c>
      <c r="C34" s="232">
        <f>'633'!F78</f>
        <v>0</v>
      </c>
      <c r="D34" s="232">
        <f>'633'!G78</f>
        <v>0</v>
      </c>
      <c r="E34" s="232">
        <f>'633'!H78</f>
        <v>89000</v>
      </c>
      <c r="F34" s="232">
        <f>'633'!I78</f>
        <v>0</v>
      </c>
      <c r="G34" s="232">
        <f>'633'!J78</f>
        <v>0</v>
      </c>
      <c r="H34" s="232">
        <f>'633'!K78</f>
        <v>0</v>
      </c>
      <c r="I34" s="232">
        <f>'633'!L78</f>
        <v>0</v>
      </c>
      <c r="J34" s="232">
        <f>'633'!M78</f>
        <v>0</v>
      </c>
      <c r="K34" s="232">
        <f>'633'!N78</f>
        <v>89000</v>
      </c>
      <c r="L34" s="232">
        <f>'633'!O78</f>
        <v>0</v>
      </c>
      <c r="M34" s="232">
        <f>'633'!P78</f>
        <v>0</v>
      </c>
      <c r="N34" s="232">
        <f>'633'!Q78</f>
        <v>0</v>
      </c>
      <c r="O34" s="173">
        <f t="shared" si="0"/>
        <v>178000</v>
      </c>
      <c r="P34"/>
      <c r="Q34" s="174"/>
    </row>
    <row r="35" spans="1:17" s="234" customFormat="1">
      <c r="A35" s="220">
        <v>634</v>
      </c>
      <c r="B35" s="220" t="s">
        <v>570</v>
      </c>
      <c r="C35" s="232">
        <f>'634'!F78</f>
        <v>0</v>
      </c>
      <c r="D35" s="232">
        <f>'634'!G78</f>
        <v>0</v>
      </c>
      <c r="E35" s="232">
        <f>'634'!H78</f>
        <v>37000</v>
      </c>
      <c r="F35" s="232">
        <f>'634'!I78</f>
        <v>0</v>
      </c>
      <c r="G35" s="232">
        <f>'634'!J78</f>
        <v>0</v>
      </c>
      <c r="H35" s="232">
        <f>'634'!K78</f>
        <v>0</v>
      </c>
      <c r="I35" s="232">
        <f>'634'!L78</f>
        <v>0</v>
      </c>
      <c r="J35" s="232">
        <f>'634'!M78</f>
        <v>0</v>
      </c>
      <c r="K35" s="232">
        <f>'634'!N78</f>
        <v>36000</v>
      </c>
      <c r="L35" s="232">
        <f>'634'!O78</f>
        <v>0</v>
      </c>
      <c r="M35" s="232">
        <f>'634'!P78</f>
        <v>0</v>
      </c>
      <c r="N35" s="232">
        <f>'634'!Q78</f>
        <v>0</v>
      </c>
      <c r="O35" s="173">
        <f t="shared" si="0"/>
        <v>73000</v>
      </c>
      <c r="P35"/>
      <c r="Q35" s="174"/>
    </row>
    <row r="36" spans="1:17" s="234" customFormat="1">
      <c r="A36" s="220">
        <v>635</v>
      </c>
      <c r="B36" s="220" t="s">
        <v>571</v>
      </c>
      <c r="C36" s="232">
        <f>'635'!F78</f>
        <v>0</v>
      </c>
      <c r="D36" s="232">
        <f>'635'!G78</f>
        <v>0</v>
      </c>
      <c r="E36" s="232">
        <f>'635'!H78</f>
        <v>50000</v>
      </c>
      <c r="F36" s="232">
        <f>'635'!I78</f>
        <v>0</v>
      </c>
      <c r="G36" s="232">
        <f>'635'!J78</f>
        <v>0</v>
      </c>
      <c r="H36" s="232">
        <f>'635'!K78</f>
        <v>0</v>
      </c>
      <c r="I36" s="232">
        <f>'635'!L78</f>
        <v>0</v>
      </c>
      <c r="J36" s="232">
        <f>'635'!M78</f>
        <v>0</v>
      </c>
      <c r="K36" s="232">
        <f>'635'!N78</f>
        <v>50000</v>
      </c>
      <c r="L36" s="232">
        <f>'635'!O78</f>
        <v>0</v>
      </c>
      <c r="M36" s="232">
        <f>'635'!P78</f>
        <v>0</v>
      </c>
      <c r="N36" s="232">
        <f>'635'!Q78</f>
        <v>0</v>
      </c>
      <c r="O36" s="173">
        <f t="shared" si="0"/>
        <v>100000</v>
      </c>
      <c r="P36"/>
      <c r="Q36" s="174"/>
    </row>
    <row r="37" spans="1:17" s="234" customFormat="1">
      <c r="A37" s="220">
        <v>636</v>
      </c>
      <c r="B37" s="220" t="s">
        <v>572</v>
      </c>
      <c r="C37" s="232">
        <f>'636'!F78</f>
        <v>0</v>
      </c>
      <c r="D37" s="232">
        <f>'636'!G78</f>
        <v>0</v>
      </c>
      <c r="E37" s="232">
        <f>'636'!H78</f>
        <v>38000</v>
      </c>
      <c r="F37" s="232">
        <f>'636'!I78</f>
        <v>0</v>
      </c>
      <c r="G37" s="232">
        <f>'636'!J78</f>
        <v>0</v>
      </c>
      <c r="H37" s="232">
        <f>'636'!K78</f>
        <v>0</v>
      </c>
      <c r="I37" s="232">
        <f>'636'!L78</f>
        <v>0</v>
      </c>
      <c r="J37" s="232">
        <f>'636'!M78</f>
        <v>0</v>
      </c>
      <c r="K37" s="232">
        <f>'636'!N78</f>
        <v>37000</v>
      </c>
      <c r="L37" s="232">
        <f>'636'!O78</f>
        <v>0</v>
      </c>
      <c r="M37" s="232">
        <f>'636'!P78</f>
        <v>0</v>
      </c>
      <c r="N37" s="232">
        <f>'636'!Q78</f>
        <v>0</v>
      </c>
      <c r="O37" s="173">
        <f t="shared" si="0"/>
        <v>75000</v>
      </c>
      <c r="P37"/>
      <c r="Q37" s="174"/>
    </row>
    <row r="38" spans="1:17" s="234" customFormat="1">
      <c r="A38" s="220">
        <v>638</v>
      </c>
      <c r="B38" s="220" t="s">
        <v>573</v>
      </c>
      <c r="C38" s="232">
        <f>'638'!F78</f>
        <v>0</v>
      </c>
      <c r="D38" s="232">
        <f>'638'!G78</f>
        <v>0</v>
      </c>
      <c r="E38" s="232">
        <f>'638'!H78</f>
        <v>19000</v>
      </c>
      <c r="F38" s="232">
        <f>'638'!I78</f>
        <v>0</v>
      </c>
      <c r="G38" s="232">
        <f>'638'!J78</f>
        <v>0</v>
      </c>
      <c r="H38" s="232">
        <f>'638'!K78</f>
        <v>0</v>
      </c>
      <c r="I38" s="232">
        <f>'638'!L78</f>
        <v>0</v>
      </c>
      <c r="J38" s="232">
        <f>'638'!M78</f>
        <v>0</v>
      </c>
      <c r="K38" s="232">
        <f>'638'!N78</f>
        <v>19000</v>
      </c>
      <c r="L38" s="232">
        <f>'638'!O78</f>
        <v>0</v>
      </c>
      <c r="M38" s="232">
        <f>'638'!P78</f>
        <v>0</v>
      </c>
      <c r="N38" s="232">
        <f>'638'!Q78</f>
        <v>0</v>
      </c>
      <c r="O38" s="173">
        <f t="shared" si="0"/>
        <v>38000</v>
      </c>
      <c r="P38"/>
      <c r="Q38" s="174"/>
    </row>
    <row r="39" spans="1:17" s="234" customFormat="1">
      <c r="A39" s="220">
        <v>639</v>
      </c>
      <c r="B39" s="220" t="s">
        <v>574</v>
      </c>
      <c r="C39" s="232">
        <f>'639'!F78</f>
        <v>0</v>
      </c>
      <c r="D39" s="232">
        <f>'639'!G78</f>
        <v>0</v>
      </c>
      <c r="E39" s="232">
        <f>'639'!H78</f>
        <v>54000</v>
      </c>
      <c r="F39" s="232">
        <f>'639'!I78</f>
        <v>0</v>
      </c>
      <c r="G39" s="232">
        <f>'639'!J78</f>
        <v>0</v>
      </c>
      <c r="H39" s="232">
        <f>'639'!K78</f>
        <v>0</v>
      </c>
      <c r="I39" s="232">
        <f>'639'!L78</f>
        <v>0</v>
      </c>
      <c r="J39" s="232">
        <f>'639'!M78</f>
        <v>0</v>
      </c>
      <c r="K39" s="232">
        <f>'639'!N78</f>
        <v>54000</v>
      </c>
      <c r="L39" s="232">
        <f>'639'!O78</f>
        <v>0</v>
      </c>
      <c r="M39" s="232">
        <f>'639'!P78</f>
        <v>0</v>
      </c>
      <c r="N39" s="232">
        <f>'639'!Q78</f>
        <v>0</v>
      </c>
      <c r="O39" s="173">
        <f t="shared" si="0"/>
        <v>108000</v>
      </c>
      <c r="P39"/>
      <c r="Q39" s="174"/>
    </row>
    <row r="40" spans="1:17" s="234" customFormat="1">
      <c r="A40" s="220">
        <v>641</v>
      </c>
      <c r="B40" s="220" t="s">
        <v>575</v>
      </c>
      <c r="C40" s="232">
        <f>'641'!F78</f>
        <v>0</v>
      </c>
      <c r="D40" s="232">
        <f>'641'!G78</f>
        <v>0</v>
      </c>
      <c r="E40" s="232">
        <f>'641'!H78</f>
        <v>21000</v>
      </c>
      <c r="F40" s="232">
        <f>'641'!I78</f>
        <v>0</v>
      </c>
      <c r="G40" s="232">
        <f>'641'!J78</f>
        <v>0</v>
      </c>
      <c r="H40" s="232">
        <f>'641'!K78</f>
        <v>0</v>
      </c>
      <c r="I40" s="232">
        <f>'641'!L78</f>
        <v>0</v>
      </c>
      <c r="J40" s="232">
        <f>'641'!M78</f>
        <v>0</v>
      </c>
      <c r="K40" s="232">
        <f>'641'!N78</f>
        <v>20000</v>
      </c>
      <c r="L40" s="232">
        <f>'641'!O78</f>
        <v>0</v>
      </c>
      <c r="M40" s="232">
        <f>'641'!P78</f>
        <v>0</v>
      </c>
      <c r="N40" s="232">
        <f>'641'!Q78</f>
        <v>0</v>
      </c>
      <c r="O40" s="173">
        <f t="shared" si="0"/>
        <v>41000</v>
      </c>
      <c r="P40"/>
      <c r="Q40" s="174"/>
    </row>
    <row r="41" spans="1:17" s="234" customFormat="1">
      <c r="A41" s="220">
        <v>642</v>
      </c>
      <c r="B41" s="220" t="s">
        <v>576</v>
      </c>
      <c r="C41" s="232">
        <f>'642'!F78</f>
        <v>0</v>
      </c>
      <c r="D41" s="232">
        <f>'642'!G78</f>
        <v>0</v>
      </c>
      <c r="E41" s="232">
        <f>'642'!H78</f>
        <v>16000</v>
      </c>
      <c r="F41" s="232">
        <f>'642'!I78</f>
        <v>0</v>
      </c>
      <c r="G41" s="232">
        <f>'642'!J78</f>
        <v>0</v>
      </c>
      <c r="H41" s="232">
        <f>'642'!K78</f>
        <v>0</v>
      </c>
      <c r="I41" s="232">
        <f>'642'!L78</f>
        <v>0</v>
      </c>
      <c r="J41" s="232">
        <f>'642'!M78</f>
        <v>0</v>
      </c>
      <c r="K41" s="232">
        <f>'642'!N78</f>
        <v>16000</v>
      </c>
      <c r="L41" s="232">
        <f>'642'!O78</f>
        <v>0</v>
      </c>
      <c r="M41" s="232">
        <f>'642'!P78</f>
        <v>0</v>
      </c>
      <c r="N41" s="232">
        <f>'642'!Q78</f>
        <v>0</v>
      </c>
      <c r="O41" s="173">
        <f t="shared" si="0"/>
        <v>32000</v>
      </c>
      <c r="P41"/>
      <c r="Q41" s="174"/>
    </row>
    <row r="42" spans="1:17" s="234" customFormat="1">
      <c r="A42" s="220">
        <v>645</v>
      </c>
      <c r="B42" s="220" t="s">
        <v>577</v>
      </c>
      <c r="C42" s="232">
        <f>'645'!F78</f>
        <v>0</v>
      </c>
      <c r="D42" s="232">
        <f>'645'!G78</f>
        <v>0</v>
      </c>
      <c r="E42" s="232">
        <f>'645'!H78</f>
        <v>38000</v>
      </c>
      <c r="F42" s="232">
        <f>'645'!I78</f>
        <v>0</v>
      </c>
      <c r="G42" s="232">
        <f>'645'!J78</f>
        <v>0</v>
      </c>
      <c r="H42" s="232">
        <f>'645'!K78</f>
        <v>0</v>
      </c>
      <c r="I42" s="232">
        <f>'645'!L78</f>
        <v>0</v>
      </c>
      <c r="J42" s="232">
        <f>'645'!M78</f>
        <v>0</v>
      </c>
      <c r="K42" s="232">
        <f>'645'!N78</f>
        <v>38000</v>
      </c>
      <c r="L42" s="232">
        <f>'645'!O78</f>
        <v>0</v>
      </c>
      <c r="M42" s="232">
        <f>'645'!P78</f>
        <v>0</v>
      </c>
      <c r="N42" s="232">
        <f>'645'!Q78</f>
        <v>0</v>
      </c>
      <c r="O42" s="173">
        <f t="shared" si="0"/>
        <v>76000</v>
      </c>
      <c r="P42"/>
      <c r="Q42" s="174"/>
    </row>
    <row r="43" spans="1:17" s="234" customFormat="1">
      <c r="A43" s="220">
        <v>647</v>
      </c>
      <c r="B43" s="220" t="s">
        <v>578</v>
      </c>
      <c r="C43" s="232">
        <f>'647'!F78</f>
        <v>0</v>
      </c>
      <c r="D43" s="232">
        <f>'647'!G78</f>
        <v>0</v>
      </c>
      <c r="E43" s="232">
        <f>'647'!H78</f>
        <v>33000</v>
      </c>
      <c r="F43" s="232">
        <f>'647'!I78</f>
        <v>0</v>
      </c>
      <c r="G43" s="232">
        <f>'647'!J78</f>
        <v>0</v>
      </c>
      <c r="H43" s="232">
        <f>'647'!K78</f>
        <v>0</v>
      </c>
      <c r="I43" s="232">
        <f>'647'!L78</f>
        <v>0</v>
      </c>
      <c r="J43" s="232">
        <f>'647'!M78</f>
        <v>0</v>
      </c>
      <c r="K43" s="232">
        <f>'647'!N78</f>
        <v>33000</v>
      </c>
      <c r="L43" s="232">
        <f>'647'!O78</f>
        <v>0</v>
      </c>
      <c r="M43" s="232">
        <f>'647'!P78</f>
        <v>0</v>
      </c>
      <c r="N43" s="232">
        <f>'647'!Q78</f>
        <v>0</v>
      </c>
      <c r="O43" s="173">
        <f t="shared" si="0"/>
        <v>66000</v>
      </c>
      <c r="P43"/>
      <c r="Q43" s="174"/>
    </row>
    <row r="44" spans="1:17" s="234" customFormat="1">
      <c r="A44" s="220">
        <v>648</v>
      </c>
      <c r="B44" s="220" t="s">
        <v>579</v>
      </c>
      <c r="C44" s="232">
        <f>'648'!F78</f>
        <v>0</v>
      </c>
      <c r="D44" s="232">
        <f>'648'!G78</f>
        <v>0</v>
      </c>
      <c r="E44" s="232">
        <f>'648'!H78</f>
        <v>28000</v>
      </c>
      <c r="F44" s="232">
        <f>'648'!I78</f>
        <v>0</v>
      </c>
      <c r="G44" s="232">
        <f>'648'!J78</f>
        <v>0</v>
      </c>
      <c r="H44" s="232">
        <f>'648'!K78</f>
        <v>0</v>
      </c>
      <c r="I44" s="232">
        <f>'648'!L78</f>
        <v>0</v>
      </c>
      <c r="J44" s="232">
        <f>'648'!M78</f>
        <v>0</v>
      </c>
      <c r="K44" s="232">
        <f>'648'!N78</f>
        <v>28000</v>
      </c>
      <c r="L44" s="232">
        <f>'648'!O78</f>
        <v>0</v>
      </c>
      <c r="M44" s="232">
        <f>'648'!P78</f>
        <v>0</v>
      </c>
      <c r="N44" s="232">
        <f>'648'!Q78</f>
        <v>0</v>
      </c>
      <c r="O44" s="173">
        <f t="shared" si="0"/>
        <v>56000</v>
      </c>
      <c r="P44"/>
      <c r="Q44" s="174"/>
    </row>
    <row r="45" spans="1:17" s="234" customFormat="1">
      <c r="A45" s="220">
        <v>649</v>
      </c>
      <c r="B45" s="220" t="s">
        <v>580</v>
      </c>
      <c r="C45" s="232">
        <f>'649'!F78</f>
        <v>0</v>
      </c>
      <c r="D45" s="232">
        <f>'649'!G78</f>
        <v>0</v>
      </c>
      <c r="E45" s="232">
        <f>'649'!H78</f>
        <v>20000</v>
      </c>
      <c r="F45" s="232">
        <f>'649'!I78</f>
        <v>0</v>
      </c>
      <c r="G45" s="232">
        <f>'649'!J78</f>
        <v>0</v>
      </c>
      <c r="H45" s="232">
        <f>'649'!K78</f>
        <v>0</v>
      </c>
      <c r="I45" s="232">
        <f>'649'!L78</f>
        <v>0</v>
      </c>
      <c r="J45" s="232">
        <f>'649'!M78</f>
        <v>0</v>
      </c>
      <c r="K45" s="232">
        <f>'649'!N78</f>
        <v>19000</v>
      </c>
      <c r="L45" s="232">
        <f>'649'!O78</f>
        <v>0</v>
      </c>
      <c r="M45" s="232">
        <f>'649'!P78</f>
        <v>0</v>
      </c>
      <c r="N45" s="232">
        <f>'649'!Q78</f>
        <v>0</v>
      </c>
      <c r="O45" s="173">
        <f t="shared" si="0"/>
        <v>39000</v>
      </c>
      <c r="P45"/>
      <c r="Q45" s="174"/>
    </row>
    <row r="46" spans="1:17" s="234" customFormat="1">
      <c r="A46" s="220">
        <v>650</v>
      </c>
      <c r="B46" s="220" t="s">
        <v>581</v>
      </c>
      <c r="C46" s="232">
        <f>'650'!F78</f>
        <v>0</v>
      </c>
      <c r="D46" s="232">
        <f>'650'!G78</f>
        <v>0</v>
      </c>
      <c r="E46" s="232">
        <f>'650'!H78</f>
        <v>5000</v>
      </c>
      <c r="F46" s="232">
        <f>'650'!I78</f>
        <v>0</v>
      </c>
      <c r="G46" s="232">
        <f>'650'!J78</f>
        <v>0</v>
      </c>
      <c r="H46" s="232">
        <f>'650'!K78</f>
        <v>0</v>
      </c>
      <c r="I46" s="232">
        <f>'650'!L78</f>
        <v>0</v>
      </c>
      <c r="J46" s="232">
        <f>'650'!M78</f>
        <v>0</v>
      </c>
      <c r="K46" s="232">
        <f>'650'!N78</f>
        <v>4000</v>
      </c>
      <c r="L46" s="232">
        <f>'650'!O78</f>
        <v>0</v>
      </c>
      <c r="M46" s="232">
        <f>'650'!P78</f>
        <v>0</v>
      </c>
      <c r="N46" s="232">
        <f>'650'!Q78</f>
        <v>0</v>
      </c>
      <c r="O46" s="173">
        <f t="shared" si="0"/>
        <v>9000</v>
      </c>
      <c r="P46"/>
      <c r="Q46" s="174"/>
    </row>
    <row r="47" spans="1:17" s="234" customFormat="1">
      <c r="A47" s="220">
        <v>651</v>
      </c>
      <c r="B47" s="220" t="s">
        <v>582</v>
      </c>
      <c r="C47" s="232">
        <f>'651'!F78</f>
        <v>0</v>
      </c>
      <c r="D47" s="232">
        <f>'651'!G78</f>
        <v>0</v>
      </c>
      <c r="E47" s="232">
        <f>'651'!H78</f>
        <v>10000</v>
      </c>
      <c r="F47" s="232">
        <f>'651'!I78</f>
        <v>0</v>
      </c>
      <c r="G47" s="232">
        <f>'651'!J78</f>
        <v>0</v>
      </c>
      <c r="H47" s="232">
        <f>'651'!K78</f>
        <v>0</v>
      </c>
      <c r="I47" s="232">
        <f>'651'!L78</f>
        <v>0</v>
      </c>
      <c r="J47" s="232">
        <f>'651'!M78</f>
        <v>0</v>
      </c>
      <c r="K47" s="232">
        <f>'651'!N78</f>
        <v>10000</v>
      </c>
      <c r="L47" s="232">
        <f>'651'!O78</f>
        <v>0</v>
      </c>
      <c r="M47" s="232">
        <f>'651'!P78</f>
        <v>0</v>
      </c>
      <c r="N47" s="232">
        <f>'651'!Q78</f>
        <v>0</v>
      </c>
      <c r="O47" s="173">
        <f t="shared" si="0"/>
        <v>20000</v>
      </c>
      <c r="P47"/>
      <c r="Q47" s="174"/>
    </row>
    <row r="48" spans="1:17" s="234" customFormat="1">
      <c r="A48" s="220">
        <v>652</v>
      </c>
      <c r="B48" s="220" t="s">
        <v>583</v>
      </c>
      <c r="C48" s="232">
        <f>'652'!F78</f>
        <v>0</v>
      </c>
      <c r="D48" s="232">
        <f>'652'!G78</f>
        <v>0</v>
      </c>
      <c r="E48" s="232">
        <f>'652'!H78</f>
        <v>19000</v>
      </c>
      <c r="F48" s="232">
        <f>'652'!I78</f>
        <v>0</v>
      </c>
      <c r="G48" s="232">
        <f>'652'!J78</f>
        <v>0</v>
      </c>
      <c r="H48" s="232">
        <f>'652'!K78</f>
        <v>0</v>
      </c>
      <c r="I48" s="232">
        <f>'652'!L78</f>
        <v>0</v>
      </c>
      <c r="J48" s="232">
        <f>'652'!M78</f>
        <v>0</v>
      </c>
      <c r="K48" s="232">
        <f>'652'!N78</f>
        <v>19000</v>
      </c>
      <c r="L48" s="232">
        <f>'652'!O78</f>
        <v>0</v>
      </c>
      <c r="M48" s="232">
        <f>'652'!P78</f>
        <v>0</v>
      </c>
      <c r="N48" s="232">
        <f>'652'!Q78</f>
        <v>0</v>
      </c>
      <c r="O48" s="173">
        <f t="shared" si="0"/>
        <v>38000</v>
      </c>
      <c r="P48"/>
      <c r="Q48" s="174"/>
    </row>
    <row r="49" spans="1:17" s="234" customFormat="1">
      <c r="A49" s="220">
        <v>653</v>
      </c>
      <c r="B49" s="220" t="s">
        <v>584</v>
      </c>
      <c r="C49" s="232">
        <f>'653'!F78</f>
        <v>0</v>
      </c>
      <c r="D49" s="232">
        <f>'653'!G78</f>
        <v>0</v>
      </c>
      <c r="E49" s="232">
        <f>'653'!H78</f>
        <v>43000</v>
      </c>
      <c r="F49" s="232">
        <f>'653'!I78</f>
        <v>0</v>
      </c>
      <c r="G49" s="232">
        <f>'653'!J78</f>
        <v>0</v>
      </c>
      <c r="H49" s="232">
        <f>'653'!K78</f>
        <v>0</v>
      </c>
      <c r="I49" s="232">
        <f>'653'!L78</f>
        <v>0</v>
      </c>
      <c r="J49" s="232">
        <f>'653'!M78</f>
        <v>0</v>
      </c>
      <c r="K49" s="232">
        <f>'653'!N78</f>
        <v>43000</v>
      </c>
      <c r="L49" s="232">
        <f>'653'!O78</f>
        <v>0</v>
      </c>
      <c r="M49" s="232">
        <f>'653'!P78</f>
        <v>0</v>
      </c>
      <c r="N49" s="232">
        <f>'653'!Q78</f>
        <v>0</v>
      </c>
      <c r="O49" s="173">
        <f t="shared" si="0"/>
        <v>86000</v>
      </c>
      <c r="P49"/>
      <c r="Q49" s="174"/>
    </row>
    <row r="50" spans="1:17" s="234" customFormat="1">
      <c r="A50" s="220">
        <v>654</v>
      </c>
      <c r="B50" s="220" t="s">
        <v>585</v>
      </c>
      <c r="C50" s="232">
        <f>'654'!F78</f>
        <v>0</v>
      </c>
      <c r="D50" s="232">
        <f>'654'!G78</f>
        <v>0</v>
      </c>
      <c r="E50" s="232">
        <f>'654'!H78</f>
        <v>1000</v>
      </c>
      <c r="F50" s="232">
        <f>'654'!I78</f>
        <v>0</v>
      </c>
      <c r="G50" s="232">
        <f>'654'!J78</f>
        <v>0</v>
      </c>
      <c r="H50" s="232">
        <f>'654'!K78</f>
        <v>0</v>
      </c>
      <c r="I50" s="232">
        <f>'654'!L78</f>
        <v>0</v>
      </c>
      <c r="J50" s="232">
        <f>'654'!M78</f>
        <v>0</v>
      </c>
      <c r="K50" s="232">
        <f>'654'!N78</f>
        <v>1000</v>
      </c>
      <c r="L50" s="232">
        <f>'654'!O78</f>
        <v>0</v>
      </c>
      <c r="M50" s="232">
        <f>'654'!P78</f>
        <v>0</v>
      </c>
      <c r="N50" s="232">
        <f>'654'!Q78</f>
        <v>0</v>
      </c>
      <c r="O50" s="173">
        <f t="shared" si="0"/>
        <v>2000</v>
      </c>
      <c r="P50"/>
      <c r="Q50" s="174"/>
    </row>
    <row r="51" spans="1:17" s="234" customFormat="1">
      <c r="A51" s="220">
        <v>655</v>
      </c>
      <c r="B51" s="220" t="s">
        <v>586</v>
      </c>
      <c r="C51" s="232">
        <f>'655'!F78</f>
        <v>0</v>
      </c>
      <c r="D51" s="232">
        <f>'655'!G78</f>
        <v>0</v>
      </c>
      <c r="E51" s="232">
        <f>'655'!H78</f>
        <v>19000</v>
      </c>
      <c r="F51" s="232">
        <f>'655'!I78</f>
        <v>0</v>
      </c>
      <c r="G51" s="232">
        <f>'655'!J78</f>
        <v>0</v>
      </c>
      <c r="H51" s="232">
        <f>'655'!K78</f>
        <v>0</v>
      </c>
      <c r="I51" s="232">
        <f>'655'!L78</f>
        <v>0</v>
      </c>
      <c r="J51" s="232">
        <f>'655'!M78</f>
        <v>0</v>
      </c>
      <c r="K51" s="232">
        <f>'655'!N78</f>
        <v>19000</v>
      </c>
      <c r="L51" s="232">
        <f>'655'!O78</f>
        <v>0</v>
      </c>
      <c r="M51" s="232">
        <f>'655'!P78</f>
        <v>0</v>
      </c>
      <c r="N51" s="232">
        <f>'655'!Q78</f>
        <v>0</v>
      </c>
      <c r="O51" s="173">
        <f t="shared" si="0"/>
        <v>38000</v>
      </c>
      <c r="P51"/>
      <c r="Q51" s="174"/>
    </row>
    <row r="52" spans="1:17" s="234" customFormat="1">
      <c r="A52" s="220">
        <v>656</v>
      </c>
      <c r="B52" s="220" t="s">
        <v>587</v>
      </c>
      <c r="C52" s="232">
        <f>'656'!F78</f>
        <v>0</v>
      </c>
      <c r="D52" s="232">
        <f>'656'!G78</f>
        <v>0</v>
      </c>
      <c r="E52" s="232">
        <f>'656'!H78</f>
        <v>3000</v>
      </c>
      <c r="F52" s="232">
        <f>'656'!I78</f>
        <v>0</v>
      </c>
      <c r="G52" s="232">
        <f>'656'!J78</f>
        <v>0</v>
      </c>
      <c r="H52" s="232">
        <f>'656'!K78</f>
        <v>0</v>
      </c>
      <c r="I52" s="232">
        <f>'656'!L78</f>
        <v>0</v>
      </c>
      <c r="J52" s="232">
        <f>'656'!M78</f>
        <v>0</v>
      </c>
      <c r="K52" s="232">
        <f>'656'!N78</f>
        <v>2000</v>
      </c>
      <c r="L52" s="232">
        <f>'656'!O78</f>
        <v>0</v>
      </c>
      <c r="M52" s="232">
        <f>'656'!P78</f>
        <v>0</v>
      </c>
      <c r="N52" s="232">
        <f>'656'!Q78</f>
        <v>0</v>
      </c>
      <c r="O52" s="173">
        <f t="shared" si="0"/>
        <v>5000</v>
      </c>
      <c r="P52"/>
      <c r="Q52" s="174"/>
    </row>
    <row r="53" spans="1:17" s="234" customFormat="1">
      <c r="A53" s="220">
        <v>657</v>
      </c>
      <c r="B53" s="220" t="s">
        <v>588</v>
      </c>
      <c r="C53" s="232">
        <f>'657'!F78</f>
        <v>0</v>
      </c>
      <c r="D53" s="232">
        <f>'657'!G78</f>
        <v>0</v>
      </c>
      <c r="E53" s="232">
        <f>'657'!H78</f>
        <v>5000</v>
      </c>
      <c r="F53" s="232">
        <f>'657'!I78</f>
        <v>0</v>
      </c>
      <c r="G53" s="232">
        <f>'657'!J78</f>
        <v>0</v>
      </c>
      <c r="H53" s="232">
        <f>'657'!K78</f>
        <v>0</v>
      </c>
      <c r="I53" s="232">
        <f>'657'!L78</f>
        <v>0</v>
      </c>
      <c r="J53" s="232">
        <f>'657'!M78</f>
        <v>0</v>
      </c>
      <c r="K53" s="232">
        <f>'657'!N78</f>
        <v>4000</v>
      </c>
      <c r="L53" s="232">
        <f>'657'!O78</f>
        <v>0</v>
      </c>
      <c r="M53" s="232">
        <f>'657'!P78</f>
        <v>0</v>
      </c>
      <c r="N53" s="232">
        <f>'657'!Q78</f>
        <v>0</v>
      </c>
      <c r="O53" s="173">
        <f t="shared" si="0"/>
        <v>9000</v>
      </c>
      <c r="P53"/>
      <c r="Q53" s="174"/>
    </row>
    <row r="54" spans="1:17" s="234" customFormat="1">
      <c r="A54" s="220">
        <v>658</v>
      </c>
      <c r="B54" s="220" t="s">
        <v>589</v>
      </c>
      <c r="C54" s="232">
        <f>'658'!F78</f>
        <v>0</v>
      </c>
      <c r="D54" s="232">
        <f>'658'!G78</f>
        <v>0</v>
      </c>
      <c r="E54" s="232">
        <f>'658'!H78</f>
        <v>112000</v>
      </c>
      <c r="F54" s="232">
        <f>'658'!I78</f>
        <v>0</v>
      </c>
      <c r="G54" s="232">
        <f>'658'!J78</f>
        <v>0</v>
      </c>
      <c r="H54" s="232">
        <f>'658'!K78</f>
        <v>0</v>
      </c>
      <c r="I54" s="232">
        <f>'658'!L78</f>
        <v>0</v>
      </c>
      <c r="J54" s="232">
        <f>'658'!M78</f>
        <v>0</v>
      </c>
      <c r="K54" s="232">
        <f>'658'!N78</f>
        <v>112000</v>
      </c>
      <c r="L54" s="232">
        <f>'658'!O78</f>
        <v>0</v>
      </c>
      <c r="M54" s="232">
        <f>'658'!P78</f>
        <v>0</v>
      </c>
      <c r="N54" s="232">
        <f>'658'!Q78</f>
        <v>0</v>
      </c>
      <c r="O54" s="173">
        <f t="shared" si="0"/>
        <v>224000</v>
      </c>
      <c r="P54"/>
      <c r="Q54" s="174"/>
    </row>
    <row r="55" spans="1:17" s="234" customFormat="1">
      <c r="A55" s="220">
        <v>659</v>
      </c>
      <c r="B55" s="220" t="s">
        <v>590</v>
      </c>
      <c r="C55" s="232">
        <f>'659'!F78</f>
        <v>0</v>
      </c>
      <c r="D55" s="232">
        <f>'659'!G78</f>
        <v>0</v>
      </c>
      <c r="E55" s="232">
        <f>'659'!H78</f>
        <v>20000</v>
      </c>
      <c r="F55" s="232">
        <f>'659'!I78</f>
        <v>0</v>
      </c>
      <c r="G55" s="232">
        <f>'659'!J78</f>
        <v>0</v>
      </c>
      <c r="H55" s="232">
        <f>'659'!K78</f>
        <v>0</v>
      </c>
      <c r="I55" s="232">
        <f>'659'!L78</f>
        <v>0</v>
      </c>
      <c r="J55" s="232">
        <f>'659'!M78</f>
        <v>0</v>
      </c>
      <c r="K55" s="232">
        <f>'659'!N78</f>
        <v>19000</v>
      </c>
      <c r="L55" s="232">
        <f>'659'!O78</f>
        <v>0</v>
      </c>
      <c r="M55" s="232">
        <f>'659'!P78</f>
        <v>0</v>
      </c>
      <c r="N55" s="232">
        <f>'659'!Q78</f>
        <v>0</v>
      </c>
      <c r="O55" s="173">
        <f t="shared" si="0"/>
        <v>39000</v>
      </c>
      <c r="P55"/>
      <c r="Q55" s="174"/>
    </row>
    <row r="56" spans="1:17" s="234" customFormat="1">
      <c r="A56" s="220">
        <v>660</v>
      </c>
      <c r="B56" s="220" t="s">
        <v>591</v>
      </c>
      <c r="C56" s="232">
        <f>'660'!F78</f>
        <v>0</v>
      </c>
      <c r="D56" s="232">
        <f>'660'!G78</f>
        <v>0</v>
      </c>
      <c r="E56" s="232">
        <f>'660'!H78</f>
        <v>20000</v>
      </c>
      <c r="F56" s="232">
        <f>'660'!I78</f>
        <v>0</v>
      </c>
      <c r="G56" s="232">
        <f>'660'!J78</f>
        <v>0</v>
      </c>
      <c r="H56" s="232">
        <f>'660'!K78</f>
        <v>0</v>
      </c>
      <c r="I56" s="232">
        <f>'660'!L78</f>
        <v>0</v>
      </c>
      <c r="J56" s="232">
        <f>'660'!M78</f>
        <v>0</v>
      </c>
      <c r="K56" s="232">
        <f>'660'!N78</f>
        <v>19000</v>
      </c>
      <c r="L56" s="232">
        <f>'660'!O78</f>
        <v>0</v>
      </c>
      <c r="M56" s="232">
        <f>'660'!P78</f>
        <v>0</v>
      </c>
      <c r="N56" s="232">
        <f>'660'!Q78</f>
        <v>0</v>
      </c>
      <c r="O56" s="173">
        <f t="shared" si="0"/>
        <v>39000</v>
      </c>
      <c r="P56"/>
      <c r="Q56" s="174"/>
    </row>
    <row r="57" spans="1:17" s="234" customFormat="1">
      <c r="A57" s="220">
        <v>661</v>
      </c>
      <c r="B57" s="220" t="s">
        <v>592</v>
      </c>
      <c r="C57" s="232">
        <f>'661'!F78</f>
        <v>0</v>
      </c>
      <c r="D57" s="232">
        <f>'661'!G78</f>
        <v>0</v>
      </c>
      <c r="E57" s="232">
        <f>'661'!H78</f>
        <v>0</v>
      </c>
      <c r="F57" s="232">
        <f>'661'!I78</f>
        <v>0</v>
      </c>
      <c r="G57" s="232">
        <f>'661'!J78</f>
        <v>0</v>
      </c>
      <c r="H57" s="232">
        <f>'661'!K78</f>
        <v>0</v>
      </c>
      <c r="I57" s="232">
        <f>'661'!L78</f>
        <v>0</v>
      </c>
      <c r="J57" s="232">
        <f>'661'!M78</f>
        <v>0</v>
      </c>
      <c r="K57" s="232">
        <f>'661'!N78</f>
        <v>0</v>
      </c>
      <c r="L57" s="232">
        <f>'661'!O78</f>
        <v>0</v>
      </c>
      <c r="M57" s="232">
        <f>'661'!P78</f>
        <v>0</v>
      </c>
      <c r="N57" s="232">
        <f>'661'!Q78</f>
        <v>0</v>
      </c>
      <c r="O57" s="173">
        <f t="shared" si="0"/>
        <v>0</v>
      </c>
      <c r="P57"/>
      <c r="Q57" s="174"/>
    </row>
    <row r="58" spans="1:17" s="234" customFormat="1">
      <c r="A58" s="220">
        <v>662</v>
      </c>
      <c r="B58" s="220" t="s">
        <v>593</v>
      </c>
      <c r="C58" s="232">
        <f>'662'!F78</f>
        <v>0</v>
      </c>
      <c r="D58" s="232">
        <f>'662'!G78</f>
        <v>0</v>
      </c>
      <c r="E58" s="232">
        <f>'662'!H78</f>
        <v>20000</v>
      </c>
      <c r="F58" s="232">
        <f>'662'!I78</f>
        <v>0</v>
      </c>
      <c r="G58" s="232">
        <f>'662'!J78</f>
        <v>0</v>
      </c>
      <c r="H58" s="232">
        <f>'662'!K78</f>
        <v>0</v>
      </c>
      <c r="I58" s="232">
        <f>'662'!L78</f>
        <v>0</v>
      </c>
      <c r="J58" s="232">
        <f>'662'!M78</f>
        <v>0</v>
      </c>
      <c r="K58" s="232">
        <f>'662'!N78</f>
        <v>20000</v>
      </c>
      <c r="L58" s="232">
        <f>'662'!O78</f>
        <v>0</v>
      </c>
      <c r="M58" s="232">
        <f>'662'!P78</f>
        <v>0</v>
      </c>
      <c r="N58" s="232">
        <f>'662'!Q78</f>
        <v>0</v>
      </c>
      <c r="O58" s="173">
        <f t="shared" si="0"/>
        <v>40000</v>
      </c>
      <c r="P58"/>
      <c r="Q58" s="174"/>
    </row>
    <row r="59" spans="1:17" s="234" customFormat="1">
      <c r="A59" s="220">
        <v>663</v>
      </c>
      <c r="B59" s="220" t="s">
        <v>594</v>
      </c>
      <c r="C59" s="232">
        <f>'663'!F78</f>
        <v>0</v>
      </c>
      <c r="D59" s="232">
        <f>'663'!G78</f>
        <v>0</v>
      </c>
      <c r="E59" s="232">
        <f>'663'!H78</f>
        <v>39000</v>
      </c>
      <c r="F59" s="232">
        <f>'663'!I78</f>
        <v>0</v>
      </c>
      <c r="G59" s="232">
        <f>'663'!J78</f>
        <v>0</v>
      </c>
      <c r="H59" s="232">
        <f>'663'!K78</f>
        <v>0</v>
      </c>
      <c r="I59" s="232">
        <f>'663'!L78</f>
        <v>0</v>
      </c>
      <c r="J59" s="232">
        <f>'663'!M78</f>
        <v>0</v>
      </c>
      <c r="K59" s="232">
        <f>'663'!N78</f>
        <v>38000</v>
      </c>
      <c r="L59" s="232">
        <f>'663'!O78</f>
        <v>0</v>
      </c>
      <c r="M59" s="232">
        <f>'663'!P78</f>
        <v>0</v>
      </c>
      <c r="N59" s="232">
        <f>'663'!Q78</f>
        <v>0</v>
      </c>
      <c r="O59" s="173">
        <f t="shared" si="0"/>
        <v>77000</v>
      </c>
      <c r="P59"/>
      <c r="Q59" s="174"/>
    </row>
    <row r="60" spans="1:17" s="234" customFormat="1">
      <c r="A60" s="220">
        <v>664</v>
      </c>
      <c r="B60" s="220" t="s">
        <v>595</v>
      </c>
      <c r="C60" s="232">
        <f>'664'!F78</f>
        <v>0</v>
      </c>
      <c r="D60" s="232">
        <f>'664'!G78</f>
        <v>0</v>
      </c>
      <c r="E60" s="232">
        <f>'664'!H78</f>
        <v>11000</v>
      </c>
      <c r="F60" s="232">
        <f>'664'!I78</f>
        <v>0</v>
      </c>
      <c r="G60" s="232">
        <f>'664'!J78</f>
        <v>0</v>
      </c>
      <c r="H60" s="232">
        <f>'664'!K78</f>
        <v>0</v>
      </c>
      <c r="I60" s="232">
        <f>'664'!L78</f>
        <v>0</v>
      </c>
      <c r="J60" s="232">
        <f>'664'!M78</f>
        <v>0</v>
      </c>
      <c r="K60" s="232">
        <f>'664'!N78</f>
        <v>10000</v>
      </c>
      <c r="L60" s="232">
        <f>'664'!O78</f>
        <v>0</v>
      </c>
      <c r="M60" s="232">
        <f>'664'!P78</f>
        <v>0</v>
      </c>
      <c r="N60" s="232">
        <f>'664'!Q78</f>
        <v>0</v>
      </c>
      <c r="O60" s="173">
        <f t="shared" si="0"/>
        <v>21000</v>
      </c>
      <c r="P60"/>
      <c r="Q60" s="174"/>
    </row>
    <row r="61" spans="1:17" s="234" customFormat="1">
      <c r="A61" s="220">
        <v>665</v>
      </c>
      <c r="B61" s="220" t="s">
        <v>596</v>
      </c>
      <c r="C61" s="232">
        <f>'665'!F78</f>
        <v>0</v>
      </c>
      <c r="D61" s="232">
        <f>'665'!G78</f>
        <v>0</v>
      </c>
      <c r="E61" s="232">
        <f>'665'!H78</f>
        <v>67000</v>
      </c>
      <c r="F61" s="232">
        <f>'665'!I78</f>
        <v>0</v>
      </c>
      <c r="G61" s="232">
        <f>'665'!J78</f>
        <v>0</v>
      </c>
      <c r="H61" s="232">
        <f>'665'!K78</f>
        <v>0</v>
      </c>
      <c r="I61" s="232">
        <f>'665'!L78</f>
        <v>0</v>
      </c>
      <c r="J61" s="232">
        <f>'665'!M78</f>
        <v>0</v>
      </c>
      <c r="K61" s="232">
        <f>'665'!N78</f>
        <v>67000</v>
      </c>
      <c r="L61" s="232">
        <f>'665'!O78</f>
        <v>0</v>
      </c>
      <c r="M61" s="232">
        <f>'665'!P78</f>
        <v>0</v>
      </c>
      <c r="N61" s="232">
        <f>'665'!Q78</f>
        <v>0</v>
      </c>
      <c r="O61" s="173">
        <f t="shared" si="0"/>
        <v>134000</v>
      </c>
      <c r="P61"/>
      <c r="Q61" s="174"/>
    </row>
    <row r="62" spans="1:17" s="234" customFormat="1">
      <c r="A62" s="220">
        <v>666</v>
      </c>
      <c r="B62" s="220" t="s">
        <v>597</v>
      </c>
      <c r="C62" s="232">
        <f>'666'!F78</f>
        <v>0</v>
      </c>
      <c r="D62" s="232">
        <f>'666'!G78</f>
        <v>0</v>
      </c>
      <c r="E62" s="232">
        <f>'666'!H78</f>
        <v>2000</v>
      </c>
      <c r="F62" s="232">
        <f>'666'!I78</f>
        <v>0</v>
      </c>
      <c r="G62" s="232">
        <f>'666'!J78</f>
        <v>0</v>
      </c>
      <c r="H62" s="232">
        <f>'666'!K78</f>
        <v>0</v>
      </c>
      <c r="I62" s="232">
        <f>'666'!L78</f>
        <v>0</v>
      </c>
      <c r="J62" s="232">
        <f>'666'!M78</f>
        <v>0</v>
      </c>
      <c r="K62" s="232">
        <f>'666'!N78</f>
        <v>1000</v>
      </c>
      <c r="L62" s="232">
        <f>'666'!O78</f>
        <v>0</v>
      </c>
      <c r="M62" s="232">
        <f>'666'!P78</f>
        <v>0</v>
      </c>
      <c r="N62" s="232">
        <f>'666'!Q78</f>
        <v>0</v>
      </c>
      <c r="O62" s="173">
        <f t="shared" si="0"/>
        <v>3000</v>
      </c>
      <c r="P62"/>
      <c r="Q62" s="174"/>
    </row>
    <row r="63" spans="1:17" s="234" customFormat="1">
      <c r="A63" s="220">
        <v>667</v>
      </c>
      <c r="B63" s="220" t="s">
        <v>598</v>
      </c>
      <c r="C63" s="232">
        <f>'667'!F78</f>
        <v>0</v>
      </c>
      <c r="D63" s="232">
        <f>'667'!G78</f>
        <v>0</v>
      </c>
      <c r="E63" s="232">
        <f>'667'!H78</f>
        <v>7000</v>
      </c>
      <c r="F63" s="232">
        <f>'667'!I78</f>
        <v>0</v>
      </c>
      <c r="G63" s="232">
        <f>'667'!J78</f>
        <v>0</v>
      </c>
      <c r="H63" s="232">
        <f>'667'!K78</f>
        <v>0</v>
      </c>
      <c r="I63" s="232">
        <f>'667'!L78</f>
        <v>0</v>
      </c>
      <c r="J63" s="232">
        <f>'667'!M78</f>
        <v>0</v>
      </c>
      <c r="K63" s="232">
        <f>'667'!N78</f>
        <v>7000</v>
      </c>
      <c r="L63" s="232">
        <f>'667'!O78</f>
        <v>0</v>
      </c>
      <c r="M63" s="232">
        <f>'667'!P78</f>
        <v>0</v>
      </c>
      <c r="N63" s="232">
        <f>'667'!Q78</f>
        <v>0</v>
      </c>
      <c r="O63" s="173">
        <f t="shared" si="0"/>
        <v>14000</v>
      </c>
      <c r="P63"/>
      <c r="Q63" s="174"/>
    </row>
    <row r="64" spans="1:17" s="234" customFormat="1">
      <c r="A64" s="220">
        <v>668</v>
      </c>
      <c r="B64" s="220" t="s">
        <v>599</v>
      </c>
      <c r="C64" s="232">
        <f>'668'!F78</f>
        <v>0</v>
      </c>
      <c r="D64" s="232">
        <f>'668'!G78</f>
        <v>0</v>
      </c>
      <c r="E64" s="232">
        <f>'668'!H78</f>
        <v>122000</v>
      </c>
      <c r="F64" s="232">
        <f>'668'!I78</f>
        <v>0</v>
      </c>
      <c r="G64" s="232">
        <f>'668'!J78</f>
        <v>0</v>
      </c>
      <c r="H64" s="232">
        <f>'668'!K78</f>
        <v>0</v>
      </c>
      <c r="I64" s="232">
        <f>'668'!L78</f>
        <v>0</v>
      </c>
      <c r="J64" s="232">
        <f>'668'!M78</f>
        <v>0</v>
      </c>
      <c r="K64" s="232">
        <f>'668'!N78</f>
        <v>122000</v>
      </c>
      <c r="L64" s="232">
        <f>'668'!O78</f>
        <v>0</v>
      </c>
      <c r="M64" s="232">
        <f>'668'!P78</f>
        <v>0</v>
      </c>
      <c r="N64" s="232">
        <f>'668'!Q78</f>
        <v>0</v>
      </c>
      <c r="O64" s="173">
        <f t="shared" si="0"/>
        <v>244000</v>
      </c>
      <c r="P64"/>
      <c r="Q64" s="174"/>
    </row>
    <row r="65" spans="1:17" s="234" customFormat="1">
      <c r="A65" s="220">
        <v>669</v>
      </c>
      <c r="B65" s="220" t="s">
        <v>600</v>
      </c>
      <c r="C65" s="232">
        <f>'669'!F78</f>
        <v>0</v>
      </c>
      <c r="D65" s="232">
        <f>'669'!G78</f>
        <v>0</v>
      </c>
      <c r="E65" s="232">
        <f>'669'!H78</f>
        <v>108000</v>
      </c>
      <c r="F65" s="232">
        <f>'669'!I78</f>
        <v>0</v>
      </c>
      <c r="G65" s="232">
        <f>'669'!J78</f>
        <v>0</v>
      </c>
      <c r="H65" s="232">
        <f>'669'!K78</f>
        <v>0</v>
      </c>
      <c r="I65" s="232">
        <f>'669'!L78</f>
        <v>0</v>
      </c>
      <c r="J65" s="232">
        <f>'669'!M78</f>
        <v>0</v>
      </c>
      <c r="K65" s="232">
        <f>'669'!N78</f>
        <v>107000</v>
      </c>
      <c r="L65" s="232">
        <f>'669'!O78</f>
        <v>0</v>
      </c>
      <c r="M65" s="232">
        <f>'669'!P78</f>
        <v>0</v>
      </c>
      <c r="N65" s="232">
        <f>'669'!Q78</f>
        <v>0</v>
      </c>
      <c r="O65" s="173">
        <f t="shared" si="0"/>
        <v>215000</v>
      </c>
      <c r="P65"/>
      <c r="Q65" s="174"/>
    </row>
    <row r="66" spans="1:17" s="234" customFormat="1">
      <c r="A66" s="220">
        <v>670</v>
      </c>
      <c r="B66" s="220" t="s">
        <v>601</v>
      </c>
      <c r="C66" s="232">
        <f>'670'!F78</f>
        <v>0</v>
      </c>
      <c r="D66" s="232">
        <f>'670'!G78</f>
        <v>0</v>
      </c>
      <c r="E66" s="232">
        <f>'670'!H78</f>
        <v>17000</v>
      </c>
      <c r="F66" s="232">
        <f>'670'!I78</f>
        <v>0</v>
      </c>
      <c r="G66" s="232">
        <f>'670'!J78</f>
        <v>0</v>
      </c>
      <c r="H66" s="232">
        <f>'670'!K78</f>
        <v>0</v>
      </c>
      <c r="I66" s="232">
        <f>'670'!L78</f>
        <v>0</v>
      </c>
      <c r="J66" s="232">
        <f>'670'!M78</f>
        <v>0</v>
      </c>
      <c r="K66" s="232">
        <f>'670'!N78</f>
        <v>16000</v>
      </c>
      <c r="L66" s="232">
        <f>'670'!O78</f>
        <v>0</v>
      </c>
      <c r="M66" s="232">
        <f>'670'!P78</f>
        <v>0</v>
      </c>
      <c r="N66" s="232">
        <f>'670'!Q78</f>
        <v>0</v>
      </c>
      <c r="O66" s="173">
        <f t="shared" si="0"/>
        <v>33000</v>
      </c>
      <c r="P66"/>
      <c r="Q66" s="174"/>
    </row>
    <row r="67" spans="1:17" s="234" customFormat="1">
      <c r="A67" s="220">
        <v>671</v>
      </c>
      <c r="B67" s="220" t="s">
        <v>602</v>
      </c>
      <c r="C67" s="232">
        <f>'671'!F78</f>
        <v>0</v>
      </c>
      <c r="D67" s="232">
        <f>'671'!G78</f>
        <v>0</v>
      </c>
      <c r="E67" s="232">
        <f>'671'!H78</f>
        <v>62000</v>
      </c>
      <c r="F67" s="232">
        <f>'671'!I78</f>
        <v>0</v>
      </c>
      <c r="G67" s="232">
        <f>'671'!J78</f>
        <v>0</v>
      </c>
      <c r="H67" s="232">
        <f>'671'!K78</f>
        <v>0</v>
      </c>
      <c r="I67" s="232">
        <f>'671'!L78</f>
        <v>0</v>
      </c>
      <c r="J67" s="232">
        <f>'671'!M78</f>
        <v>0</v>
      </c>
      <c r="K67" s="232">
        <f>'671'!N78</f>
        <v>61000</v>
      </c>
      <c r="L67" s="232">
        <f>'671'!O78</f>
        <v>0</v>
      </c>
      <c r="M67" s="232">
        <f>'671'!P78</f>
        <v>0</v>
      </c>
      <c r="N67" s="232">
        <f>'671'!Q78</f>
        <v>0</v>
      </c>
      <c r="O67" s="173">
        <f t="shared" ref="O67:O102" si="1">SUM(C67:N67)</f>
        <v>123000</v>
      </c>
      <c r="P67"/>
      <c r="Q67" s="174"/>
    </row>
    <row r="68" spans="1:17" s="234" customFormat="1">
      <c r="A68" s="220">
        <v>672</v>
      </c>
      <c r="B68" s="220" t="s">
        <v>603</v>
      </c>
      <c r="C68" s="232">
        <f>'672'!F78</f>
        <v>0</v>
      </c>
      <c r="D68" s="232">
        <f>'672'!G78</f>
        <v>0</v>
      </c>
      <c r="E68" s="232">
        <f>'672'!H78</f>
        <v>0</v>
      </c>
      <c r="F68" s="232">
        <f>'672'!I78</f>
        <v>0</v>
      </c>
      <c r="G68" s="232">
        <f>'672'!J78</f>
        <v>0</v>
      </c>
      <c r="H68" s="232">
        <f>'672'!K78</f>
        <v>0</v>
      </c>
      <c r="I68" s="232">
        <f>'672'!L78</f>
        <v>0</v>
      </c>
      <c r="J68" s="232">
        <f>'672'!M78</f>
        <v>0</v>
      </c>
      <c r="K68" s="232">
        <f>'672'!N78</f>
        <v>0</v>
      </c>
      <c r="L68" s="232">
        <f>'672'!O78</f>
        <v>0</v>
      </c>
      <c r="M68" s="232">
        <f>'672'!P78</f>
        <v>0</v>
      </c>
      <c r="N68" s="232">
        <f>'672'!Q78</f>
        <v>0</v>
      </c>
      <c r="O68" s="173">
        <f t="shared" si="1"/>
        <v>0</v>
      </c>
      <c r="P68"/>
      <c r="Q68" s="174"/>
    </row>
    <row r="69" spans="1:17" s="234" customFormat="1">
      <c r="A69" s="220">
        <v>673</v>
      </c>
      <c r="B69" s="220" t="s">
        <v>604</v>
      </c>
      <c r="C69" s="232">
        <f>'673'!F78</f>
        <v>0</v>
      </c>
      <c r="D69" s="232">
        <f>'673'!G78</f>
        <v>0</v>
      </c>
      <c r="E69" s="232">
        <f>'673'!H78</f>
        <v>0</v>
      </c>
      <c r="F69" s="232">
        <f>'673'!I78</f>
        <v>0</v>
      </c>
      <c r="G69" s="232">
        <f>'673'!J78</f>
        <v>0</v>
      </c>
      <c r="H69" s="232">
        <f>'673'!K78</f>
        <v>0</v>
      </c>
      <c r="I69" s="232">
        <f>'673'!L78</f>
        <v>0</v>
      </c>
      <c r="J69" s="232">
        <f>'673'!M78</f>
        <v>0</v>
      </c>
      <c r="K69" s="232">
        <f>'673'!N78</f>
        <v>0</v>
      </c>
      <c r="L69" s="232">
        <f>'673'!O78</f>
        <v>0</v>
      </c>
      <c r="M69" s="232">
        <f>'673'!P78</f>
        <v>0</v>
      </c>
      <c r="N69" s="232">
        <f>'673'!Q78</f>
        <v>0</v>
      </c>
      <c r="O69" s="173">
        <f t="shared" si="1"/>
        <v>0</v>
      </c>
      <c r="P69"/>
      <c r="Q69" s="174"/>
    </row>
    <row r="70" spans="1:17" s="234" customFormat="1">
      <c r="A70" s="220">
        <v>674</v>
      </c>
      <c r="B70" s="220" t="s">
        <v>605</v>
      </c>
      <c r="C70" s="232">
        <f>'674'!F78</f>
        <v>0</v>
      </c>
      <c r="D70" s="232">
        <f>'674'!G78</f>
        <v>0</v>
      </c>
      <c r="E70" s="232">
        <f>'674'!H78</f>
        <v>3000</v>
      </c>
      <c r="F70" s="232">
        <f>'674'!I78</f>
        <v>0</v>
      </c>
      <c r="G70" s="232">
        <f>'674'!J78</f>
        <v>0</v>
      </c>
      <c r="H70" s="232">
        <f>'674'!K78</f>
        <v>0</v>
      </c>
      <c r="I70" s="232">
        <f>'674'!L78</f>
        <v>0</v>
      </c>
      <c r="J70" s="232">
        <f>'674'!M78</f>
        <v>0</v>
      </c>
      <c r="K70" s="232">
        <f>'674'!N78</f>
        <v>2000</v>
      </c>
      <c r="L70" s="232">
        <f>'674'!O78</f>
        <v>0</v>
      </c>
      <c r="M70" s="232">
        <f>'674'!P78</f>
        <v>0</v>
      </c>
      <c r="N70" s="232">
        <f>'674'!Q78</f>
        <v>0</v>
      </c>
      <c r="O70" s="173">
        <f t="shared" si="1"/>
        <v>5000</v>
      </c>
      <c r="P70"/>
      <c r="Q70" s="174"/>
    </row>
    <row r="71" spans="1:17" s="234" customFormat="1">
      <c r="A71" s="220">
        <v>675</v>
      </c>
      <c r="B71" s="220" t="s">
        <v>606</v>
      </c>
      <c r="C71" s="232">
        <f>'675'!F78</f>
        <v>0</v>
      </c>
      <c r="D71" s="232">
        <f>'675'!G78</f>
        <v>0</v>
      </c>
      <c r="E71" s="232">
        <f>'675'!H78</f>
        <v>79000</v>
      </c>
      <c r="F71" s="232">
        <f>'675'!I78</f>
        <v>0</v>
      </c>
      <c r="G71" s="232">
        <f>'675'!J78</f>
        <v>0</v>
      </c>
      <c r="H71" s="232">
        <f>'675'!K78</f>
        <v>0</v>
      </c>
      <c r="I71" s="232">
        <f>'675'!L78</f>
        <v>0</v>
      </c>
      <c r="J71" s="232">
        <f>'675'!M78</f>
        <v>0</v>
      </c>
      <c r="K71" s="232">
        <f>'675'!N78</f>
        <v>79000</v>
      </c>
      <c r="L71" s="232">
        <f>'675'!O78</f>
        <v>0</v>
      </c>
      <c r="M71" s="232">
        <f>'675'!P78</f>
        <v>0</v>
      </c>
      <c r="N71" s="232">
        <f>'675'!Q78</f>
        <v>0</v>
      </c>
      <c r="O71" s="173">
        <f t="shared" si="1"/>
        <v>158000</v>
      </c>
      <c r="P71"/>
      <c r="Q71" s="174"/>
    </row>
    <row r="72" spans="1:17" s="234" customFormat="1">
      <c r="A72" s="220">
        <v>676</v>
      </c>
      <c r="B72" s="220" t="s">
        <v>607</v>
      </c>
      <c r="C72" s="232">
        <f>'676'!F78</f>
        <v>0</v>
      </c>
      <c r="D72" s="232">
        <f>'676'!G78</f>
        <v>0</v>
      </c>
      <c r="E72" s="232">
        <f>'676'!H78</f>
        <v>26000</v>
      </c>
      <c r="F72" s="232">
        <f>'676'!I78</f>
        <v>0</v>
      </c>
      <c r="G72" s="232">
        <f>'676'!J78</f>
        <v>0</v>
      </c>
      <c r="H72" s="232">
        <f>'676'!K78</f>
        <v>0</v>
      </c>
      <c r="I72" s="232">
        <f>'676'!L78</f>
        <v>0</v>
      </c>
      <c r="J72" s="232">
        <f>'676'!M78</f>
        <v>0</v>
      </c>
      <c r="K72" s="232">
        <f>'676'!N78</f>
        <v>25000</v>
      </c>
      <c r="L72" s="232">
        <f>'676'!O78</f>
        <v>0</v>
      </c>
      <c r="M72" s="232">
        <f>'676'!P78</f>
        <v>0</v>
      </c>
      <c r="N72" s="232">
        <f>'676'!Q78</f>
        <v>0</v>
      </c>
      <c r="O72" s="173">
        <f t="shared" si="1"/>
        <v>51000</v>
      </c>
      <c r="P72"/>
      <c r="Q72" s="174"/>
    </row>
    <row r="73" spans="1:17" s="234" customFormat="1">
      <c r="A73" s="220">
        <v>678</v>
      </c>
      <c r="B73" s="220" t="s">
        <v>608</v>
      </c>
      <c r="C73" s="232">
        <f>'678'!F78</f>
        <v>0</v>
      </c>
      <c r="D73" s="232">
        <f>'678'!G78</f>
        <v>0</v>
      </c>
      <c r="E73" s="232">
        <f>'678'!H78</f>
        <v>18000</v>
      </c>
      <c r="F73" s="232">
        <f>'678'!I78</f>
        <v>0</v>
      </c>
      <c r="G73" s="232">
        <f>'678'!J78</f>
        <v>0</v>
      </c>
      <c r="H73" s="232">
        <f>'678'!K78</f>
        <v>0</v>
      </c>
      <c r="I73" s="232">
        <f>'678'!L78</f>
        <v>0</v>
      </c>
      <c r="J73" s="232">
        <f>'678'!M78</f>
        <v>0</v>
      </c>
      <c r="K73" s="232">
        <f>'678'!N78</f>
        <v>18000</v>
      </c>
      <c r="L73" s="232">
        <f>'678'!O78</f>
        <v>0</v>
      </c>
      <c r="M73" s="232">
        <f>'678'!P78</f>
        <v>0</v>
      </c>
      <c r="N73" s="232">
        <f>'678'!Q78</f>
        <v>0</v>
      </c>
      <c r="O73" s="173">
        <f t="shared" si="1"/>
        <v>36000</v>
      </c>
      <c r="P73"/>
      <c r="Q73" s="174"/>
    </row>
    <row r="74" spans="1:17" s="234" customFormat="1">
      <c r="A74" s="220">
        <v>679</v>
      </c>
      <c r="B74" s="220" t="s">
        <v>609</v>
      </c>
      <c r="C74" s="232">
        <f>'679'!F78</f>
        <v>0</v>
      </c>
      <c r="D74" s="232">
        <f>'679'!G78</f>
        <v>0</v>
      </c>
      <c r="E74" s="232">
        <f>'679'!H78</f>
        <v>7000</v>
      </c>
      <c r="F74" s="232">
        <f>'679'!I78</f>
        <v>0</v>
      </c>
      <c r="G74" s="232">
        <f>'679'!J78</f>
        <v>0</v>
      </c>
      <c r="H74" s="232">
        <f>'679'!K78</f>
        <v>0</v>
      </c>
      <c r="I74" s="232">
        <f>'679'!L78</f>
        <v>0</v>
      </c>
      <c r="J74" s="232">
        <f>'679'!M78</f>
        <v>0</v>
      </c>
      <c r="K74" s="232">
        <f>'679'!N78</f>
        <v>7000</v>
      </c>
      <c r="L74" s="232">
        <f>'679'!O78</f>
        <v>0</v>
      </c>
      <c r="M74" s="232">
        <f>'679'!P78</f>
        <v>0</v>
      </c>
      <c r="N74" s="232">
        <f>'679'!Q78</f>
        <v>0</v>
      </c>
      <c r="O74" s="173">
        <f t="shared" si="1"/>
        <v>14000</v>
      </c>
      <c r="P74"/>
      <c r="Q74" s="174"/>
    </row>
    <row r="75" spans="1:17" s="234" customFormat="1">
      <c r="A75" s="220">
        <v>680</v>
      </c>
      <c r="B75" s="220" t="s">
        <v>610</v>
      </c>
      <c r="C75" s="232">
        <f>'680'!F78</f>
        <v>0</v>
      </c>
      <c r="D75" s="232">
        <f>'680'!G78</f>
        <v>0</v>
      </c>
      <c r="E75" s="232">
        <f>'680'!H78</f>
        <v>16000</v>
      </c>
      <c r="F75" s="232">
        <f>'680'!I78</f>
        <v>0</v>
      </c>
      <c r="G75" s="232">
        <f>'680'!J78</f>
        <v>0</v>
      </c>
      <c r="H75" s="232">
        <f>'680'!K78</f>
        <v>0</v>
      </c>
      <c r="I75" s="232">
        <f>'680'!L78</f>
        <v>0</v>
      </c>
      <c r="J75" s="232">
        <f>'680'!M78</f>
        <v>0</v>
      </c>
      <c r="K75" s="232">
        <f>'680'!N78</f>
        <v>15000</v>
      </c>
      <c r="L75" s="232">
        <f>'680'!O78</f>
        <v>0</v>
      </c>
      <c r="M75" s="232">
        <f>'680'!P78</f>
        <v>0</v>
      </c>
      <c r="N75" s="232">
        <f>'680'!Q78</f>
        <v>0</v>
      </c>
      <c r="O75" s="173">
        <f t="shared" si="1"/>
        <v>31000</v>
      </c>
      <c r="P75"/>
      <c r="Q75" s="174"/>
    </row>
    <row r="76" spans="1:17" s="234" customFormat="1">
      <c r="A76" s="220">
        <v>681</v>
      </c>
      <c r="B76" s="220" t="s">
        <v>611</v>
      </c>
      <c r="C76" s="232">
        <f>'681'!F78</f>
        <v>0</v>
      </c>
      <c r="D76" s="232">
        <f>'681'!G78</f>
        <v>0</v>
      </c>
      <c r="E76" s="232">
        <f>'681'!H78</f>
        <v>3000</v>
      </c>
      <c r="F76" s="232">
        <f>'681'!I78</f>
        <v>0</v>
      </c>
      <c r="G76" s="232">
        <f>'681'!J78</f>
        <v>0</v>
      </c>
      <c r="H76" s="232">
        <f>'681'!K78</f>
        <v>0</v>
      </c>
      <c r="I76" s="232">
        <f>'681'!L78</f>
        <v>0</v>
      </c>
      <c r="J76" s="232">
        <f>'681'!M78</f>
        <v>0</v>
      </c>
      <c r="K76" s="232">
        <f>'681'!N78</f>
        <v>2000</v>
      </c>
      <c r="L76" s="232">
        <f>'681'!O78</f>
        <v>0</v>
      </c>
      <c r="M76" s="232">
        <f>'681'!P78</f>
        <v>0</v>
      </c>
      <c r="N76" s="232">
        <f>'681'!Q78</f>
        <v>0</v>
      </c>
      <c r="O76" s="173">
        <f t="shared" si="1"/>
        <v>5000</v>
      </c>
      <c r="P76"/>
      <c r="Q76" s="174"/>
    </row>
    <row r="77" spans="1:17" s="234" customFormat="1">
      <c r="A77" s="220">
        <v>682</v>
      </c>
      <c r="B77" s="220" t="s">
        <v>612</v>
      </c>
      <c r="C77" s="232">
        <f>'682'!F78</f>
        <v>0</v>
      </c>
      <c r="D77" s="232">
        <f>'682'!G78</f>
        <v>0</v>
      </c>
      <c r="E77" s="232">
        <f>'682'!H78</f>
        <v>68000</v>
      </c>
      <c r="F77" s="232">
        <f>'682'!I78</f>
        <v>0</v>
      </c>
      <c r="G77" s="232">
        <f>'682'!J78</f>
        <v>0</v>
      </c>
      <c r="H77" s="232">
        <f>'682'!K78</f>
        <v>0</v>
      </c>
      <c r="I77" s="232">
        <f>'682'!L78</f>
        <v>0</v>
      </c>
      <c r="J77" s="232">
        <f>'682'!M78</f>
        <v>0</v>
      </c>
      <c r="K77" s="232">
        <f>'682'!N78</f>
        <v>67000</v>
      </c>
      <c r="L77" s="232">
        <f>'682'!O78</f>
        <v>0</v>
      </c>
      <c r="M77" s="232">
        <f>'682'!P78</f>
        <v>0</v>
      </c>
      <c r="N77" s="232">
        <f>'682'!Q78</f>
        <v>0</v>
      </c>
      <c r="O77" s="173">
        <f t="shared" si="1"/>
        <v>135000</v>
      </c>
      <c r="P77"/>
      <c r="Q77" s="174"/>
    </row>
    <row r="78" spans="1:17" s="234" customFormat="1">
      <c r="A78" s="220">
        <v>683</v>
      </c>
      <c r="B78" s="220" t="s">
        <v>613</v>
      </c>
      <c r="C78" s="232">
        <f>'683'!F78</f>
        <v>0</v>
      </c>
      <c r="D78" s="232">
        <f>'683'!G78</f>
        <v>0</v>
      </c>
      <c r="E78" s="232">
        <f>'683'!H78</f>
        <v>36000</v>
      </c>
      <c r="F78" s="232">
        <f>'683'!I78</f>
        <v>0</v>
      </c>
      <c r="G78" s="232">
        <f>'683'!J78</f>
        <v>0</v>
      </c>
      <c r="H78" s="232">
        <f>'683'!K78</f>
        <v>0</v>
      </c>
      <c r="I78" s="232">
        <f>'683'!L78</f>
        <v>0</v>
      </c>
      <c r="J78" s="232">
        <f>'683'!M78</f>
        <v>0</v>
      </c>
      <c r="K78" s="232">
        <f>'683'!N78</f>
        <v>36000</v>
      </c>
      <c r="L78" s="232">
        <f>'683'!O78</f>
        <v>0</v>
      </c>
      <c r="M78" s="232">
        <f>'683'!P78</f>
        <v>0</v>
      </c>
      <c r="N78" s="232">
        <f>'683'!Q78</f>
        <v>0</v>
      </c>
      <c r="O78" s="173">
        <f t="shared" si="1"/>
        <v>72000</v>
      </c>
      <c r="P78"/>
      <c r="Q78" s="174"/>
    </row>
    <row r="79" spans="1:17" s="234" customFormat="1">
      <c r="A79" s="220">
        <v>684</v>
      </c>
      <c r="B79" s="220" t="s">
        <v>614</v>
      </c>
      <c r="C79" s="232">
        <f>'684'!F78</f>
        <v>0</v>
      </c>
      <c r="D79" s="232">
        <f>'684'!G78</f>
        <v>0</v>
      </c>
      <c r="E79" s="232">
        <f>'684'!H78</f>
        <v>2000</v>
      </c>
      <c r="F79" s="232">
        <f>'684'!I78</f>
        <v>0</v>
      </c>
      <c r="G79" s="232">
        <f>'684'!J78</f>
        <v>0</v>
      </c>
      <c r="H79" s="232">
        <f>'684'!K78</f>
        <v>0</v>
      </c>
      <c r="I79" s="232">
        <f>'684'!L78</f>
        <v>0</v>
      </c>
      <c r="J79" s="232">
        <f>'684'!M78</f>
        <v>0</v>
      </c>
      <c r="K79" s="232">
        <f>'684'!N78</f>
        <v>1000</v>
      </c>
      <c r="L79" s="232">
        <f>'684'!O78</f>
        <v>0</v>
      </c>
      <c r="M79" s="232">
        <f>'684'!P78</f>
        <v>0</v>
      </c>
      <c r="N79" s="232">
        <f>'684'!Q78</f>
        <v>0</v>
      </c>
      <c r="O79" s="173">
        <f t="shared" si="1"/>
        <v>3000</v>
      </c>
      <c r="P79"/>
      <c r="Q79" s="174"/>
    </row>
    <row r="80" spans="1:17" s="234" customFormat="1">
      <c r="A80" s="220">
        <v>685</v>
      </c>
      <c r="B80" s="220" t="s">
        <v>615</v>
      </c>
      <c r="C80" s="232">
        <f>'685'!F78</f>
        <v>0</v>
      </c>
      <c r="D80" s="232">
        <f>'685'!G78</f>
        <v>0</v>
      </c>
      <c r="E80" s="232">
        <f>'685'!H78</f>
        <v>36000</v>
      </c>
      <c r="F80" s="232">
        <f>'685'!I78</f>
        <v>0</v>
      </c>
      <c r="G80" s="232">
        <f>'685'!J78</f>
        <v>0</v>
      </c>
      <c r="H80" s="232">
        <f>'685'!K78</f>
        <v>0</v>
      </c>
      <c r="I80" s="232">
        <f>'685'!L78</f>
        <v>0</v>
      </c>
      <c r="J80" s="232">
        <f>'685'!M78</f>
        <v>0</v>
      </c>
      <c r="K80" s="232">
        <f>'685'!N78</f>
        <v>35000</v>
      </c>
      <c r="L80" s="232">
        <f>'685'!O78</f>
        <v>0</v>
      </c>
      <c r="M80" s="232">
        <f>'685'!P78</f>
        <v>0</v>
      </c>
      <c r="N80" s="232">
        <f>'685'!Q78</f>
        <v>0</v>
      </c>
      <c r="O80" s="173">
        <f t="shared" si="1"/>
        <v>71000</v>
      </c>
      <c r="P80"/>
      <c r="Q80" s="174"/>
    </row>
    <row r="81" spans="1:17" s="234" customFormat="1">
      <c r="A81" s="220">
        <v>686</v>
      </c>
      <c r="B81" s="220" t="s">
        <v>616</v>
      </c>
      <c r="C81" s="232">
        <f>'686'!F78</f>
        <v>0</v>
      </c>
      <c r="D81" s="232">
        <f>'686'!G78</f>
        <v>0</v>
      </c>
      <c r="E81" s="232">
        <f>'686'!H78</f>
        <v>48000</v>
      </c>
      <c r="F81" s="232">
        <f>'686'!I78</f>
        <v>0</v>
      </c>
      <c r="G81" s="232">
        <f>'686'!J78</f>
        <v>0</v>
      </c>
      <c r="H81" s="232">
        <f>'686'!K78</f>
        <v>0</v>
      </c>
      <c r="I81" s="232">
        <f>'686'!L78</f>
        <v>0</v>
      </c>
      <c r="J81" s="232">
        <f>'686'!M78</f>
        <v>0</v>
      </c>
      <c r="K81" s="232">
        <f>'686'!N78</f>
        <v>48000</v>
      </c>
      <c r="L81" s="232">
        <f>'686'!O78</f>
        <v>0</v>
      </c>
      <c r="M81" s="232">
        <f>'686'!P78</f>
        <v>0</v>
      </c>
      <c r="N81" s="232">
        <f>'686'!Q78</f>
        <v>0</v>
      </c>
      <c r="O81" s="173">
        <f t="shared" si="1"/>
        <v>96000</v>
      </c>
      <c r="P81"/>
      <c r="Q81" s="174"/>
    </row>
    <row r="82" spans="1:17" s="234" customFormat="1">
      <c r="A82" s="220">
        <v>687</v>
      </c>
      <c r="B82" s="220" t="s">
        <v>617</v>
      </c>
      <c r="C82" s="232">
        <f>'687'!F78</f>
        <v>0</v>
      </c>
      <c r="D82" s="232">
        <f>'687'!G78</f>
        <v>0</v>
      </c>
      <c r="E82" s="232">
        <f>'687'!H78</f>
        <v>23000</v>
      </c>
      <c r="F82" s="232">
        <f>'687'!I78</f>
        <v>0</v>
      </c>
      <c r="G82" s="232">
        <f>'687'!J78</f>
        <v>0</v>
      </c>
      <c r="H82" s="232">
        <f>'687'!K78</f>
        <v>0</v>
      </c>
      <c r="I82" s="232">
        <f>'687'!L78</f>
        <v>0</v>
      </c>
      <c r="J82" s="232">
        <f>'687'!M78</f>
        <v>0</v>
      </c>
      <c r="K82" s="232">
        <f>'687'!N78</f>
        <v>23000</v>
      </c>
      <c r="L82" s="232">
        <f>'687'!O78</f>
        <v>0</v>
      </c>
      <c r="M82" s="232">
        <f>'687'!P78</f>
        <v>0</v>
      </c>
      <c r="N82" s="232">
        <f>'687'!Q78</f>
        <v>0</v>
      </c>
      <c r="O82" s="173">
        <f t="shared" si="1"/>
        <v>46000</v>
      </c>
      <c r="P82"/>
      <c r="Q82" s="174"/>
    </row>
    <row r="83" spans="1:17" s="234" customFormat="1">
      <c r="A83" s="220">
        <v>688</v>
      </c>
      <c r="B83" s="220" t="s">
        <v>618</v>
      </c>
      <c r="C83" s="232">
        <f>'688'!F78</f>
        <v>0</v>
      </c>
      <c r="D83" s="232">
        <f>'688'!G78</f>
        <v>0</v>
      </c>
      <c r="E83" s="232">
        <f>'688'!H78</f>
        <v>29000</v>
      </c>
      <c r="F83" s="232">
        <f>'688'!I78</f>
        <v>0</v>
      </c>
      <c r="G83" s="232">
        <f>'688'!J78</f>
        <v>0</v>
      </c>
      <c r="H83" s="232">
        <f>'688'!K78</f>
        <v>0</v>
      </c>
      <c r="I83" s="232">
        <f>'688'!L78</f>
        <v>0</v>
      </c>
      <c r="J83" s="232">
        <f>'688'!M78</f>
        <v>0</v>
      </c>
      <c r="K83" s="232">
        <f>'688'!N78</f>
        <v>28000</v>
      </c>
      <c r="L83" s="232">
        <f>'688'!O78</f>
        <v>0</v>
      </c>
      <c r="M83" s="232">
        <f>'688'!P78</f>
        <v>0</v>
      </c>
      <c r="N83" s="232">
        <f>'688'!Q78</f>
        <v>0</v>
      </c>
      <c r="O83" s="173">
        <f t="shared" si="1"/>
        <v>57000</v>
      </c>
      <c r="P83"/>
      <c r="Q83" s="174"/>
    </row>
    <row r="84" spans="1:17" s="234" customFormat="1">
      <c r="A84" s="220">
        <v>689</v>
      </c>
      <c r="B84" s="220" t="s">
        <v>619</v>
      </c>
      <c r="C84" s="232">
        <f>'689'!F78</f>
        <v>0</v>
      </c>
      <c r="D84" s="232">
        <f>'689'!G78</f>
        <v>0</v>
      </c>
      <c r="E84" s="232">
        <f>'689'!H78</f>
        <v>73000</v>
      </c>
      <c r="F84" s="232">
        <f>'689'!I78</f>
        <v>0</v>
      </c>
      <c r="G84" s="232">
        <f>'689'!J78</f>
        <v>0</v>
      </c>
      <c r="H84" s="232">
        <f>'689'!K78</f>
        <v>0</v>
      </c>
      <c r="I84" s="232">
        <f>'689'!L78</f>
        <v>0</v>
      </c>
      <c r="J84" s="232">
        <f>'689'!M78</f>
        <v>0</v>
      </c>
      <c r="K84" s="232">
        <f>'689'!N78</f>
        <v>73000</v>
      </c>
      <c r="L84" s="232">
        <f>'689'!O78</f>
        <v>0</v>
      </c>
      <c r="M84" s="232">
        <f>'689'!P78</f>
        <v>0</v>
      </c>
      <c r="N84" s="232">
        <f>'689'!Q78</f>
        <v>0</v>
      </c>
      <c r="O84" s="173">
        <f t="shared" si="1"/>
        <v>146000</v>
      </c>
      <c r="P84"/>
      <c r="Q84" s="174"/>
    </row>
    <row r="85" spans="1:17" s="234" customFormat="1">
      <c r="A85" s="220">
        <v>690</v>
      </c>
      <c r="B85" s="220" t="s">
        <v>620</v>
      </c>
      <c r="C85" s="232">
        <f>'690'!F78</f>
        <v>0</v>
      </c>
      <c r="D85" s="232">
        <f>'690'!G78</f>
        <v>0</v>
      </c>
      <c r="E85" s="232">
        <f>'690'!H78</f>
        <v>52000</v>
      </c>
      <c r="F85" s="232">
        <f>'690'!I78</f>
        <v>0</v>
      </c>
      <c r="G85" s="232">
        <f>'690'!J78</f>
        <v>0</v>
      </c>
      <c r="H85" s="232">
        <f>'690'!K78</f>
        <v>0</v>
      </c>
      <c r="I85" s="232">
        <f>'690'!L78</f>
        <v>0</v>
      </c>
      <c r="J85" s="232">
        <f>'690'!M78</f>
        <v>0</v>
      </c>
      <c r="K85" s="232">
        <f>'690'!N78</f>
        <v>52000</v>
      </c>
      <c r="L85" s="232">
        <f>'690'!O78</f>
        <v>0</v>
      </c>
      <c r="M85" s="232">
        <f>'690'!P78</f>
        <v>0</v>
      </c>
      <c r="N85" s="232">
        <f>'690'!Q78</f>
        <v>0</v>
      </c>
      <c r="O85" s="173">
        <f t="shared" si="1"/>
        <v>104000</v>
      </c>
      <c r="P85"/>
      <c r="Q85" s="174"/>
    </row>
    <row r="86" spans="1:17" s="234" customFormat="1">
      <c r="A86" s="220">
        <v>691</v>
      </c>
      <c r="B86" s="220" t="s">
        <v>621</v>
      </c>
      <c r="C86" s="232">
        <f>'691'!F78</f>
        <v>0</v>
      </c>
      <c r="D86" s="232">
        <f>'691'!G78</f>
        <v>0</v>
      </c>
      <c r="E86" s="232">
        <f>'691'!H78</f>
        <v>1000</v>
      </c>
      <c r="F86" s="232">
        <f>'691'!I78</f>
        <v>0</v>
      </c>
      <c r="G86" s="232">
        <f>'691'!J78</f>
        <v>0</v>
      </c>
      <c r="H86" s="232">
        <f>'691'!K78</f>
        <v>0</v>
      </c>
      <c r="I86" s="232">
        <f>'691'!L78</f>
        <v>0</v>
      </c>
      <c r="J86" s="232">
        <f>'691'!M78</f>
        <v>0</v>
      </c>
      <c r="K86" s="232">
        <f>'691'!N78</f>
        <v>1000</v>
      </c>
      <c r="L86" s="232">
        <f>'691'!O78</f>
        <v>0</v>
      </c>
      <c r="M86" s="232">
        <f>'691'!P78</f>
        <v>0</v>
      </c>
      <c r="N86" s="232">
        <f>'691'!Q78</f>
        <v>0</v>
      </c>
      <c r="O86" s="173">
        <f t="shared" si="1"/>
        <v>2000</v>
      </c>
      <c r="P86"/>
      <c r="Q86" s="174"/>
    </row>
    <row r="87" spans="1:17" s="234" customFormat="1">
      <c r="A87" s="220">
        <v>692</v>
      </c>
      <c r="B87" s="220" t="s">
        <v>622</v>
      </c>
      <c r="C87" s="232">
        <f>'692'!F78</f>
        <v>0</v>
      </c>
      <c r="D87" s="232">
        <f>'692'!G78</f>
        <v>0</v>
      </c>
      <c r="E87" s="232">
        <f>'692'!H78</f>
        <v>9000</v>
      </c>
      <c r="F87" s="232">
        <f>'692'!I78</f>
        <v>0</v>
      </c>
      <c r="G87" s="232">
        <f>'692'!J78</f>
        <v>0</v>
      </c>
      <c r="H87" s="232">
        <f>'692'!K78</f>
        <v>0</v>
      </c>
      <c r="I87" s="232">
        <f>'692'!L78</f>
        <v>0</v>
      </c>
      <c r="J87" s="232">
        <f>'692'!M78</f>
        <v>0</v>
      </c>
      <c r="K87" s="232">
        <f>'692'!N78</f>
        <v>8000</v>
      </c>
      <c r="L87" s="232">
        <f>'692'!O78</f>
        <v>0</v>
      </c>
      <c r="M87" s="232">
        <f>'692'!P78</f>
        <v>0</v>
      </c>
      <c r="N87" s="232">
        <f>'692'!Q78</f>
        <v>0</v>
      </c>
      <c r="O87" s="173">
        <f t="shared" si="1"/>
        <v>17000</v>
      </c>
      <c r="P87"/>
      <c r="Q87" s="174"/>
    </row>
    <row r="88" spans="1:17" s="234" customFormat="1">
      <c r="A88" s="220">
        <v>693</v>
      </c>
      <c r="B88" s="220" t="s">
        <v>623</v>
      </c>
      <c r="C88" s="232">
        <f>'693'!F78</f>
        <v>0</v>
      </c>
      <c r="D88" s="232">
        <f>'693'!G78</f>
        <v>0</v>
      </c>
      <c r="E88" s="232">
        <f>'693'!H78</f>
        <v>18000</v>
      </c>
      <c r="F88" s="232">
        <f>'693'!I78</f>
        <v>0</v>
      </c>
      <c r="G88" s="232">
        <f>'693'!J78</f>
        <v>0</v>
      </c>
      <c r="H88" s="232">
        <f>'693'!K78</f>
        <v>0</v>
      </c>
      <c r="I88" s="232">
        <f>'693'!L78</f>
        <v>0</v>
      </c>
      <c r="J88" s="232">
        <f>'693'!M78</f>
        <v>0</v>
      </c>
      <c r="K88" s="232">
        <f>'693'!N78</f>
        <v>18000</v>
      </c>
      <c r="L88" s="232">
        <f>'693'!O78</f>
        <v>0</v>
      </c>
      <c r="M88" s="232">
        <f>'693'!P78</f>
        <v>0</v>
      </c>
      <c r="N88" s="232">
        <f>'693'!Q78</f>
        <v>0</v>
      </c>
      <c r="O88" s="173">
        <f t="shared" si="1"/>
        <v>36000</v>
      </c>
      <c r="P88"/>
      <c r="Q88" s="174"/>
    </row>
    <row r="89" spans="1:17" s="234" customFormat="1">
      <c r="A89" s="220">
        <v>694</v>
      </c>
      <c r="B89" s="220" t="s">
        <v>624</v>
      </c>
      <c r="C89" s="232">
        <f>'694'!F78</f>
        <v>0</v>
      </c>
      <c r="D89" s="232">
        <f>'694'!G78</f>
        <v>0</v>
      </c>
      <c r="E89" s="232">
        <f>'694'!H78</f>
        <v>3000</v>
      </c>
      <c r="F89" s="232">
        <f>'694'!I78</f>
        <v>0</v>
      </c>
      <c r="G89" s="232">
        <f>'694'!J78</f>
        <v>0</v>
      </c>
      <c r="H89" s="232">
        <f>'694'!K78</f>
        <v>0</v>
      </c>
      <c r="I89" s="232">
        <f>'694'!L78</f>
        <v>0</v>
      </c>
      <c r="J89" s="232">
        <f>'694'!M78</f>
        <v>0</v>
      </c>
      <c r="K89" s="232">
        <f>'694'!N78</f>
        <v>2000</v>
      </c>
      <c r="L89" s="232">
        <f>'694'!O78</f>
        <v>0</v>
      </c>
      <c r="M89" s="232">
        <f>'694'!P78</f>
        <v>0</v>
      </c>
      <c r="N89" s="232">
        <f>'694'!Q78</f>
        <v>0</v>
      </c>
      <c r="O89" s="173">
        <f t="shared" si="1"/>
        <v>5000</v>
      </c>
      <c r="P89"/>
      <c r="Q89" s="174"/>
    </row>
    <row r="90" spans="1:17" s="234" customFormat="1">
      <c r="A90" s="220">
        <v>695</v>
      </c>
      <c r="B90" s="220" t="s">
        <v>625</v>
      </c>
      <c r="C90" s="232">
        <f>'695'!F78</f>
        <v>0</v>
      </c>
      <c r="D90" s="232">
        <f>'695'!G78</f>
        <v>0</v>
      </c>
      <c r="E90" s="232">
        <f>'695'!H78</f>
        <v>37000</v>
      </c>
      <c r="F90" s="232">
        <f>'695'!I78</f>
        <v>0</v>
      </c>
      <c r="G90" s="232">
        <f>'695'!J78</f>
        <v>0</v>
      </c>
      <c r="H90" s="232">
        <f>'695'!K78</f>
        <v>0</v>
      </c>
      <c r="I90" s="232">
        <f>'695'!L78</f>
        <v>0</v>
      </c>
      <c r="J90" s="232">
        <f>'695'!M78</f>
        <v>0</v>
      </c>
      <c r="K90" s="232">
        <f>'695'!N78</f>
        <v>36000</v>
      </c>
      <c r="L90" s="232">
        <f>'695'!O78</f>
        <v>0</v>
      </c>
      <c r="M90" s="232">
        <f>'695'!P78</f>
        <v>0</v>
      </c>
      <c r="N90" s="232">
        <f>'695'!Q78</f>
        <v>0</v>
      </c>
      <c r="O90" s="173">
        <f t="shared" si="1"/>
        <v>73000</v>
      </c>
      <c r="P90"/>
      <c r="Q90" s="174"/>
    </row>
    <row r="91" spans="1:17" s="234" customFormat="1">
      <c r="A91" s="220">
        <v>696</v>
      </c>
      <c r="B91" s="220" t="s">
        <v>626</v>
      </c>
      <c r="C91" s="232">
        <f>'696'!F78</f>
        <v>0</v>
      </c>
      <c r="D91" s="232">
        <f>'696'!G78</f>
        <v>0</v>
      </c>
      <c r="E91" s="232">
        <f>'696'!H78</f>
        <v>5000</v>
      </c>
      <c r="F91" s="232">
        <f>'696'!I78</f>
        <v>0</v>
      </c>
      <c r="G91" s="232">
        <f>'696'!J78</f>
        <v>0</v>
      </c>
      <c r="H91" s="232">
        <f>'696'!K78</f>
        <v>0</v>
      </c>
      <c r="I91" s="232">
        <f>'696'!L78</f>
        <v>0</v>
      </c>
      <c r="J91" s="232">
        <f>'696'!M78</f>
        <v>0</v>
      </c>
      <c r="K91" s="232">
        <f>'696'!N78</f>
        <v>4000</v>
      </c>
      <c r="L91" s="232">
        <f>'696'!O78</f>
        <v>0</v>
      </c>
      <c r="M91" s="232">
        <f>'696'!P78</f>
        <v>0</v>
      </c>
      <c r="N91" s="232">
        <f>'696'!Q78</f>
        <v>0</v>
      </c>
      <c r="O91" s="173">
        <f t="shared" si="1"/>
        <v>9000</v>
      </c>
      <c r="P91"/>
      <c r="Q91" s="174"/>
    </row>
    <row r="92" spans="1:17" s="234" customFormat="1">
      <c r="A92" s="220">
        <v>697</v>
      </c>
      <c r="B92" s="220" t="s">
        <v>627</v>
      </c>
      <c r="C92" s="232">
        <f>'697'!F78</f>
        <v>0</v>
      </c>
      <c r="D92" s="232">
        <f>'697'!G78</f>
        <v>0</v>
      </c>
      <c r="E92" s="232">
        <f>'697'!H78</f>
        <v>11000</v>
      </c>
      <c r="F92" s="232">
        <f>'697'!I78</f>
        <v>0</v>
      </c>
      <c r="G92" s="232">
        <f>'697'!J78</f>
        <v>0</v>
      </c>
      <c r="H92" s="232">
        <f>'697'!K78</f>
        <v>0</v>
      </c>
      <c r="I92" s="232">
        <f>'697'!L78</f>
        <v>0</v>
      </c>
      <c r="J92" s="232">
        <f>'697'!M78</f>
        <v>0</v>
      </c>
      <c r="K92" s="232">
        <f>'697'!N78</f>
        <v>11000</v>
      </c>
      <c r="L92" s="232">
        <f>'697'!O78</f>
        <v>0</v>
      </c>
      <c r="M92" s="232">
        <f>'697'!P78</f>
        <v>0</v>
      </c>
      <c r="N92" s="232">
        <f>'697'!Q78</f>
        <v>0</v>
      </c>
      <c r="O92" s="173">
        <f t="shared" si="1"/>
        <v>22000</v>
      </c>
      <c r="P92"/>
      <c r="Q92" s="174"/>
    </row>
    <row r="93" spans="1:17" s="234" customFormat="1">
      <c r="A93" s="220">
        <v>698</v>
      </c>
      <c r="B93" s="220" t="s">
        <v>628</v>
      </c>
      <c r="C93" s="232">
        <f>'698'!F78</f>
        <v>0</v>
      </c>
      <c r="D93" s="232">
        <f>'698'!G78</f>
        <v>0</v>
      </c>
      <c r="E93" s="232">
        <f>'698'!H78</f>
        <v>1000</v>
      </c>
      <c r="F93" s="232">
        <f>'698'!I78</f>
        <v>0</v>
      </c>
      <c r="G93" s="232">
        <f>'698'!J78</f>
        <v>0</v>
      </c>
      <c r="H93" s="232">
        <f>'698'!K78</f>
        <v>0</v>
      </c>
      <c r="I93" s="232">
        <f>'698'!L78</f>
        <v>0</v>
      </c>
      <c r="J93" s="232">
        <f>'698'!M78</f>
        <v>0</v>
      </c>
      <c r="K93" s="232">
        <f>'698'!N78</f>
        <v>0</v>
      </c>
      <c r="L93" s="232">
        <f>'698'!O78</f>
        <v>0</v>
      </c>
      <c r="M93" s="232">
        <f>'698'!P78</f>
        <v>0</v>
      </c>
      <c r="N93" s="232">
        <f>'698'!Q78</f>
        <v>0</v>
      </c>
      <c r="O93" s="173">
        <f t="shared" si="1"/>
        <v>1000</v>
      </c>
      <c r="P93"/>
      <c r="Q93" s="174"/>
    </row>
    <row r="94" spans="1:17" s="234" customFormat="1">
      <c r="A94" s="220">
        <v>699</v>
      </c>
      <c r="B94" s="220" t="s">
        <v>629</v>
      </c>
      <c r="C94" s="232">
        <f>'699'!F78</f>
        <v>0</v>
      </c>
      <c r="D94" s="232">
        <f>'699'!G78</f>
        <v>0</v>
      </c>
      <c r="E94" s="232">
        <f>'699'!H78</f>
        <v>106000</v>
      </c>
      <c r="F94" s="232">
        <f>'699'!I78</f>
        <v>0</v>
      </c>
      <c r="G94" s="232">
        <f>'699'!J78</f>
        <v>0</v>
      </c>
      <c r="H94" s="232">
        <f>'699'!K78</f>
        <v>0</v>
      </c>
      <c r="I94" s="232">
        <f>'699'!L78</f>
        <v>0</v>
      </c>
      <c r="J94" s="232">
        <f>'699'!M78</f>
        <v>0</v>
      </c>
      <c r="K94" s="232">
        <f>'699'!N78</f>
        <v>105000</v>
      </c>
      <c r="L94" s="232">
        <f>'699'!O78</f>
        <v>0</v>
      </c>
      <c r="M94" s="232">
        <f>'699'!P78</f>
        <v>0</v>
      </c>
      <c r="N94" s="232">
        <f>'699'!Q78</f>
        <v>0</v>
      </c>
      <c r="O94" s="173">
        <f t="shared" si="1"/>
        <v>211000</v>
      </c>
      <c r="P94"/>
      <c r="Q94" s="174"/>
    </row>
    <row r="95" spans="1:17" s="234" customFormat="1">
      <c r="A95" s="220">
        <v>700</v>
      </c>
      <c r="B95" s="220" t="s">
        <v>630</v>
      </c>
      <c r="C95" s="232">
        <f>'700'!F78</f>
        <v>0</v>
      </c>
      <c r="D95" s="232">
        <f>'700'!G78</f>
        <v>0</v>
      </c>
      <c r="E95" s="232">
        <f>'700'!H78</f>
        <v>8000</v>
      </c>
      <c r="F95" s="232">
        <f>'700'!I78</f>
        <v>0</v>
      </c>
      <c r="G95" s="232">
        <f>'700'!J78</f>
        <v>0</v>
      </c>
      <c r="H95" s="232">
        <f>'700'!K78</f>
        <v>0</v>
      </c>
      <c r="I95" s="232">
        <f>'700'!L78</f>
        <v>0</v>
      </c>
      <c r="J95" s="232">
        <f>'700'!M78</f>
        <v>0</v>
      </c>
      <c r="K95" s="232">
        <f>'700'!N78</f>
        <v>7000</v>
      </c>
      <c r="L95" s="232">
        <f>'700'!O78</f>
        <v>0</v>
      </c>
      <c r="M95" s="232">
        <f>'700'!P78</f>
        <v>0</v>
      </c>
      <c r="N95" s="232">
        <f>'700'!Q78</f>
        <v>0</v>
      </c>
      <c r="O95" s="173">
        <f t="shared" si="1"/>
        <v>15000</v>
      </c>
      <c r="P95"/>
      <c r="Q95" s="174"/>
    </row>
    <row r="96" spans="1:17" s="234" customFormat="1">
      <c r="A96" s="220">
        <v>701</v>
      </c>
      <c r="B96" s="220" t="s">
        <v>631</v>
      </c>
      <c r="C96" s="232">
        <f>'701'!F78</f>
        <v>0</v>
      </c>
      <c r="D96" s="232">
        <f>'701'!G78</f>
        <v>0</v>
      </c>
      <c r="E96" s="232">
        <f>'701'!H78</f>
        <v>40000</v>
      </c>
      <c r="F96" s="232">
        <f>'701'!I78</f>
        <v>0</v>
      </c>
      <c r="G96" s="232">
        <f>'701'!J78</f>
        <v>0</v>
      </c>
      <c r="H96" s="232">
        <f>'701'!K78</f>
        <v>0</v>
      </c>
      <c r="I96" s="232">
        <f>'701'!L78</f>
        <v>0</v>
      </c>
      <c r="J96" s="232">
        <f>'701'!M78</f>
        <v>0</v>
      </c>
      <c r="K96" s="232">
        <f>'701'!N78</f>
        <v>39000</v>
      </c>
      <c r="L96" s="232">
        <f>'701'!O78</f>
        <v>0</v>
      </c>
      <c r="M96" s="232">
        <f>'701'!P78</f>
        <v>0</v>
      </c>
      <c r="N96" s="232">
        <f>'701'!Q78</f>
        <v>0</v>
      </c>
      <c r="O96" s="173">
        <f t="shared" si="1"/>
        <v>79000</v>
      </c>
      <c r="P96"/>
      <c r="Q96" s="174"/>
    </row>
    <row r="97" spans="1:17" s="234" customFormat="1">
      <c r="A97" s="220">
        <v>702</v>
      </c>
      <c r="B97" s="220" t="s">
        <v>632</v>
      </c>
      <c r="C97" s="232">
        <f>'702'!F78</f>
        <v>0</v>
      </c>
      <c r="D97" s="232">
        <f>'702'!G78</f>
        <v>0</v>
      </c>
      <c r="E97" s="232">
        <f>'702'!H78</f>
        <v>2000</v>
      </c>
      <c r="F97" s="232">
        <f>'702'!I78</f>
        <v>0</v>
      </c>
      <c r="G97" s="232">
        <f>'702'!J78</f>
        <v>0</v>
      </c>
      <c r="H97" s="232">
        <f>'702'!K78</f>
        <v>0</v>
      </c>
      <c r="I97" s="232">
        <f>'702'!L78</f>
        <v>0</v>
      </c>
      <c r="J97" s="232">
        <f>'702'!M78</f>
        <v>0</v>
      </c>
      <c r="K97" s="232">
        <f>'702'!N78</f>
        <v>2000</v>
      </c>
      <c r="L97" s="232">
        <f>'702'!O78</f>
        <v>0</v>
      </c>
      <c r="M97" s="232">
        <f>'702'!P78</f>
        <v>0</v>
      </c>
      <c r="N97" s="232">
        <f>'702'!Q78</f>
        <v>0</v>
      </c>
      <c r="O97" s="173">
        <f t="shared" si="1"/>
        <v>4000</v>
      </c>
      <c r="P97"/>
      <c r="Q97" s="174"/>
    </row>
    <row r="98" spans="1:17" s="234" customFormat="1">
      <c r="A98" s="220">
        <v>703</v>
      </c>
      <c r="B98" s="220" t="s">
        <v>633</v>
      </c>
      <c r="C98" s="232">
        <f>'703'!F78</f>
        <v>0</v>
      </c>
      <c r="D98" s="232">
        <f>'703'!G78</f>
        <v>0</v>
      </c>
      <c r="E98" s="232">
        <f>'703'!H78</f>
        <v>8000</v>
      </c>
      <c r="F98" s="232">
        <f>'703'!I78</f>
        <v>0</v>
      </c>
      <c r="G98" s="232">
        <f>'703'!J78</f>
        <v>0</v>
      </c>
      <c r="H98" s="232">
        <f>'703'!K78</f>
        <v>0</v>
      </c>
      <c r="I98" s="232">
        <f>'703'!L78</f>
        <v>0</v>
      </c>
      <c r="J98" s="232">
        <f>'703'!M78</f>
        <v>0</v>
      </c>
      <c r="K98" s="232">
        <f>'703'!N78</f>
        <v>7000</v>
      </c>
      <c r="L98" s="232">
        <f>'703'!O78</f>
        <v>0</v>
      </c>
      <c r="M98" s="232">
        <f>'703'!P78</f>
        <v>0</v>
      </c>
      <c r="N98" s="232">
        <f>'703'!Q78</f>
        <v>0</v>
      </c>
      <c r="O98" s="173">
        <f t="shared" si="1"/>
        <v>15000</v>
      </c>
      <c r="P98"/>
      <c r="Q98" s="174"/>
    </row>
    <row r="99" spans="1:17" s="234" customFormat="1">
      <c r="A99" s="220">
        <v>705</v>
      </c>
      <c r="B99" s="220" t="s">
        <v>634</v>
      </c>
      <c r="C99" s="232">
        <f>'705'!F78</f>
        <v>0</v>
      </c>
      <c r="D99" s="232">
        <f>'705'!G78</f>
        <v>0</v>
      </c>
      <c r="E99" s="232">
        <f>'705'!H78</f>
        <v>18000</v>
      </c>
      <c r="F99" s="232">
        <f>'705'!I78</f>
        <v>0</v>
      </c>
      <c r="G99" s="232">
        <f>'705'!J78</f>
        <v>0</v>
      </c>
      <c r="H99" s="232">
        <f>'705'!K78</f>
        <v>0</v>
      </c>
      <c r="I99" s="232">
        <f>'705'!L78</f>
        <v>0</v>
      </c>
      <c r="J99" s="232">
        <f>'705'!M78</f>
        <v>0</v>
      </c>
      <c r="K99" s="232">
        <f>'705'!N78</f>
        <v>18000</v>
      </c>
      <c r="L99" s="232">
        <f>'705'!O78</f>
        <v>0</v>
      </c>
      <c r="M99" s="232">
        <f>'705'!P78</f>
        <v>0</v>
      </c>
      <c r="N99" s="232">
        <f>'705'!Q78</f>
        <v>0</v>
      </c>
      <c r="O99" s="173">
        <f t="shared" si="1"/>
        <v>36000</v>
      </c>
      <c r="P99"/>
      <c r="Q99" s="174"/>
    </row>
    <row r="100" spans="1:17" s="234" customFormat="1">
      <c r="A100" s="220">
        <v>706</v>
      </c>
      <c r="B100" s="220" t="s">
        <v>635</v>
      </c>
      <c r="C100" s="232">
        <f>'706'!F78</f>
        <v>0</v>
      </c>
      <c r="D100" s="232">
        <f>'706'!G78</f>
        <v>0</v>
      </c>
      <c r="E100" s="232">
        <f>'706'!H78</f>
        <v>46000</v>
      </c>
      <c r="F100" s="232">
        <f>'706'!I78</f>
        <v>0</v>
      </c>
      <c r="G100" s="232">
        <f>'706'!J78</f>
        <v>0</v>
      </c>
      <c r="H100" s="232">
        <f>'706'!K78</f>
        <v>0</v>
      </c>
      <c r="I100" s="232">
        <f>'706'!L78</f>
        <v>0</v>
      </c>
      <c r="J100" s="232">
        <f>'706'!M78</f>
        <v>0</v>
      </c>
      <c r="K100" s="232">
        <f>'706'!N78</f>
        <v>46000</v>
      </c>
      <c r="L100" s="232">
        <f>'706'!O78</f>
        <v>0</v>
      </c>
      <c r="M100" s="232">
        <f>'706'!P78</f>
        <v>0</v>
      </c>
      <c r="N100" s="232">
        <f>'706'!Q78</f>
        <v>0</v>
      </c>
      <c r="O100" s="173">
        <f t="shared" si="1"/>
        <v>92000</v>
      </c>
      <c r="P100"/>
      <c r="Q100" s="174"/>
    </row>
    <row r="101" spans="1:17" s="234" customFormat="1">
      <c r="A101" s="220">
        <v>707</v>
      </c>
      <c r="B101" s="220" t="s">
        <v>636</v>
      </c>
      <c r="C101" s="232">
        <f>'707'!F78</f>
        <v>0</v>
      </c>
      <c r="D101" s="232">
        <f>'707'!G78</f>
        <v>0</v>
      </c>
      <c r="E101" s="232">
        <f>'707'!H78</f>
        <v>106000</v>
      </c>
      <c r="F101" s="232">
        <f>'707'!I78</f>
        <v>0</v>
      </c>
      <c r="G101" s="232">
        <f>'707'!J78</f>
        <v>0</v>
      </c>
      <c r="H101" s="232">
        <f>'707'!K78</f>
        <v>0</v>
      </c>
      <c r="I101" s="232">
        <f>'707'!L78</f>
        <v>0</v>
      </c>
      <c r="J101" s="232">
        <f>'707'!M78</f>
        <v>0</v>
      </c>
      <c r="K101" s="232">
        <f>'707'!N78</f>
        <v>105000</v>
      </c>
      <c r="L101" s="232">
        <f>'707'!O78</f>
        <v>0</v>
      </c>
      <c r="M101" s="232">
        <f>'707'!P78</f>
        <v>0</v>
      </c>
      <c r="N101" s="232">
        <f>'707'!Q78</f>
        <v>0</v>
      </c>
      <c r="O101" s="173">
        <f t="shared" si="1"/>
        <v>211000</v>
      </c>
      <c r="P101"/>
      <c r="Q101" s="174"/>
    </row>
    <row r="102" spans="1:17" s="234" customFormat="1">
      <c r="A102" s="220">
        <v>708</v>
      </c>
      <c r="B102" s="220" t="s">
        <v>637</v>
      </c>
      <c r="C102" s="232">
        <f>'708'!F78</f>
        <v>0</v>
      </c>
      <c r="D102" s="232">
        <f>'708'!G78</f>
        <v>0</v>
      </c>
      <c r="E102" s="232">
        <f>'708'!H78</f>
        <v>36000</v>
      </c>
      <c r="F102" s="232">
        <f>'708'!I78</f>
        <v>0</v>
      </c>
      <c r="G102" s="232">
        <f>'708'!J78</f>
        <v>0</v>
      </c>
      <c r="H102" s="232">
        <f>'708'!K78</f>
        <v>0</v>
      </c>
      <c r="I102" s="232">
        <f>'708'!L78</f>
        <v>0</v>
      </c>
      <c r="J102" s="232">
        <f>'708'!M78</f>
        <v>0</v>
      </c>
      <c r="K102" s="232">
        <f>'708'!N78</f>
        <v>36000</v>
      </c>
      <c r="L102" s="232">
        <f>'708'!O78</f>
        <v>0</v>
      </c>
      <c r="M102" s="232">
        <f>'708'!P78</f>
        <v>0</v>
      </c>
      <c r="N102" s="232">
        <f>'708'!Q78</f>
        <v>0</v>
      </c>
      <c r="O102" s="173">
        <f t="shared" si="1"/>
        <v>72000</v>
      </c>
      <c r="P102"/>
      <c r="Q102" s="174"/>
    </row>
    <row r="103" spans="1:17" customFormat="1">
      <c r="A103" s="319" t="s">
        <v>218</v>
      </c>
      <c r="B103" s="319"/>
      <c r="C103" s="178">
        <f>SUM(C2:C102)</f>
        <v>0</v>
      </c>
      <c r="D103" s="178">
        <f t="shared" ref="D103:O103" si="2">SUM(D2:D102)</f>
        <v>0</v>
      </c>
      <c r="E103" s="178">
        <f t="shared" si="2"/>
        <v>6422000</v>
      </c>
      <c r="F103" s="178">
        <f t="shared" si="2"/>
        <v>0</v>
      </c>
      <c r="G103" s="178">
        <f t="shared" si="2"/>
        <v>0</v>
      </c>
      <c r="H103" s="178">
        <f t="shared" si="2"/>
        <v>0</v>
      </c>
      <c r="I103" s="178">
        <f t="shared" si="2"/>
        <v>0</v>
      </c>
      <c r="J103" s="178">
        <f t="shared" si="2"/>
        <v>0</v>
      </c>
      <c r="K103" s="178">
        <f t="shared" si="2"/>
        <v>6369000</v>
      </c>
      <c r="L103" s="178">
        <f t="shared" si="2"/>
        <v>0</v>
      </c>
      <c r="M103" s="178">
        <f t="shared" si="2"/>
        <v>0</v>
      </c>
      <c r="N103" s="178">
        <f t="shared" si="2"/>
        <v>0</v>
      </c>
      <c r="O103" s="178">
        <f t="shared" si="2"/>
        <v>12791000</v>
      </c>
    </row>
    <row r="104" spans="1:17" customFormat="1">
      <c r="A104" s="179"/>
      <c r="B104" s="179"/>
      <c r="C104" s="174"/>
      <c r="D104" s="176"/>
      <c r="E104" s="176"/>
      <c r="F104" s="176"/>
      <c r="G104" s="176"/>
      <c r="H104" s="176"/>
      <c r="I104" s="176"/>
      <c r="J104" s="176"/>
      <c r="K104" s="176"/>
      <c r="L104" s="176"/>
      <c r="M104" s="176"/>
      <c r="N104" s="176"/>
      <c r="O104" s="180"/>
    </row>
  </sheetData>
  <mergeCells count="1">
    <mergeCell ref="A103:B103"/>
  </mergeCells>
  <phoneticPr fontId="4" type="noConversion"/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706</v>
      </c>
      <c r="D1" s="230" t="str">
        <f>VLOOKUP(C1,學校編號!A:B,2,FALSE)</f>
        <v>706大興國小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18361000</v>
      </c>
      <c r="E2" s="37"/>
      <c r="F2" s="37">
        <f>F48+F71+F77+F78+F84</f>
        <v>7787000</v>
      </c>
      <c r="G2" s="37">
        <f t="shared" ref="G2:Q2" si="0">G48+G71+G77+G78+G84</f>
        <v>1286000</v>
      </c>
      <c r="H2" s="37">
        <f t="shared" si="0"/>
        <v>1354000</v>
      </c>
      <c r="I2" s="37">
        <f t="shared" si="0"/>
        <v>1286000</v>
      </c>
      <c r="J2" s="37">
        <f t="shared" si="0"/>
        <v>1288000</v>
      </c>
      <c r="K2" s="37">
        <f t="shared" si="0"/>
        <v>1286000</v>
      </c>
      <c r="L2" s="37">
        <f t="shared" si="0"/>
        <v>1304000</v>
      </c>
      <c r="M2" s="37">
        <f t="shared" si="0"/>
        <v>1286000</v>
      </c>
      <c r="N2" s="37">
        <f t="shared" si="0"/>
        <v>1187000</v>
      </c>
      <c r="O2" s="37">
        <f t="shared" si="0"/>
        <v>101000</v>
      </c>
      <c r="P2" s="37">
        <f t="shared" si="0"/>
        <v>101000</v>
      </c>
      <c r="Q2" s="37">
        <f t="shared" si="0"/>
        <v>95000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101000</v>
      </c>
      <c r="E3" s="37" t="s">
        <v>513</v>
      </c>
      <c r="F3" s="37">
        <f t="shared" ref="F3:P17" si="1">ROUND($D3/12,0)</f>
        <v>8417</v>
      </c>
      <c r="G3" s="37">
        <f t="shared" si="1"/>
        <v>8417</v>
      </c>
      <c r="H3" s="37">
        <f t="shared" si="1"/>
        <v>8417</v>
      </c>
      <c r="I3" s="37">
        <f t="shared" si="1"/>
        <v>8417</v>
      </c>
      <c r="J3" s="37">
        <f t="shared" si="1"/>
        <v>8417</v>
      </c>
      <c r="K3" s="37">
        <f t="shared" si="1"/>
        <v>8417</v>
      </c>
      <c r="L3" s="37">
        <f t="shared" si="1"/>
        <v>8417</v>
      </c>
      <c r="M3" s="37">
        <f t="shared" si="1"/>
        <v>8417</v>
      </c>
      <c r="N3" s="37">
        <f t="shared" si="1"/>
        <v>8417</v>
      </c>
      <c r="O3" s="37">
        <f t="shared" si="1"/>
        <v>8417</v>
      </c>
      <c r="P3" s="37">
        <f t="shared" si="1"/>
        <v>8417</v>
      </c>
      <c r="Q3" s="37">
        <f t="shared" ref="Q3:Q10" si="2">D3-SUM(F3:P3)</f>
        <v>8413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43000</v>
      </c>
      <c r="E4" s="37" t="s">
        <v>513</v>
      </c>
      <c r="F4" s="37">
        <f t="shared" si="1"/>
        <v>3583</v>
      </c>
      <c r="G4" s="37">
        <f t="shared" si="1"/>
        <v>3583</v>
      </c>
      <c r="H4" s="37">
        <f t="shared" si="1"/>
        <v>3583</v>
      </c>
      <c r="I4" s="37">
        <f t="shared" si="1"/>
        <v>3583</v>
      </c>
      <c r="J4" s="37">
        <f t="shared" si="1"/>
        <v>3583</v>
      </c>
      <c r="K4" s="37">
        <f t="shared" si="1"/>
        <v>3583</v>
      </c>
      <c r="L4" s="37">
        <f t="shared" si="1"/>
        <v>3583</v>
      </c>
      <c r="M4" s="37">
        <f t="shared" si="1"/>
        <v>3583</v>
      </c>
      <c r="N4" s="37">
        <f t="shared" si="1"/>
        <v>3583</v>
      </c>
      <c r="O4" s="37">
        <f t="shared" si="1"/>
        <v>3583</v>
      </c>
      <c r="P4" s="37">
        <f t="shared" si="1"/>
        <v>3583</v>
      </c>
      <c r="Q4" s="37">
        <f t="shared" si="2"/>
        <v>3587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63000</v>
      </c>
      <c r="E7" s="37" t="s">
        <v>513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3000</v>
      </c>
      <c r="E9" s="37" t="s">
        <v>513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0</v>
      </c>
      <c r="E13" s="37" t="s">
        <v>513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36000</v>
      </c>
      <c r="E15" s="37" t="s">
        <v>193</v>
      </c>
      <c r="F15" s="37">
        <f>ROUND($D15/2,-3)</f>
        <v>18000</v>
      </c>
      <c r="G15" s="37"/>
      <c r="H15" s="37"/>
      <c r="I15" s="37"/>
      <c r="J15" s="37"/>
      <c r="K15" s="37"/>
      <c r="L15" s="37">
        <f>D15-F15</f>
        <v>18000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164000</v>
      </c>
      <c r="E16" s="37" t="s">
        <v>513</v>
      </c>
      <c r="F16" s="37">
        <f>ROUND($D16/12,0)</f>
        <v>13667</v>
      </c>
      <c r="G16" s="37">
        <f t="shared" si="1"/>
        <v>13667</v>
      </c>
      <c r="H16" s="37">
        <f t="shared" si="1"/>
        <v>13667</v>
      </c>
      <c r="I16" s="37">
        <f t="shared" si="1"/>
        <v>13667</v>
      </c>
      <c r="J16" s="37">
        <f t="shared" si="1"/>
        <v>13667</v>
      </c>
      <c r="K16" s="37">
        <f t="shared" si="1"/>
        <v>13667</v>
      </c>
      <c r="L16" s="37">
        <f t="shared" si="1"/>
        <v>13667</v>
      </c>
      <c r="M16" s="37">
        <f t="shared" si="1"/>
        <v>13667</v>
      </c>
      <c r="N16" s="37">
        <f t="shared" si="1"/>
        <v>13667</v>
      </c>
      <c r="O16" s="37">
        <f t="shared" si="1"/>
        <v>13667</v>
      </c>
      <c r="P16" s="37">
        <f t="shared" si="1"/>
        <v>13667</v>
      </c>
      <c r="Q16" s="37">
        <f>D16-SUM(F16:P16)</f>
        <v>13663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41000</v>
      </c>
      <c r="E17" s="37" t="s">
        <v>513</v>
      </c>
      <c r="F17" s="37">
        <f>ROUND($D17/12,0)</f>
        <v>3417</v>
      </c>
      <c r="G17" s="37">
        <f t="shared" si="1"/>
        <v>3417</v>
      </c>
      <c r="H17" s="37">
        <f t="shared" si="1"/>
        <v>3417</v>
      </c>
      <c r="I17" s="37">
        <f t="shared" si="1"/>
        <v>3417</v>
      </c>
      <c r="J17" s="37">
        <f t="shared" si="1"/>
        <v>3417</v>
      </c>
      <c r="K17" s="37">
        <f t="shared" si="1"/>
        <v>3417</v>
      </c>
      <c r="L17" s="37">
        <f t="shared" si="1"/>
        <v>3417</v>
      </c>
      <c r="M17" s="37">
        <f t="shared" si="1"/>
        <v>3417</v>
      </c>
      <c r="N17" s="37">
        <f t="shared" si="1"/>
        <v>3417</v>
      </c>
      <c r="O17" s="37">
        <f t="shared" si="1"/>
        <v>3417</v>
      </c>
      <c r="P17" s="37">
        <f t="shared" si="1"/>
        <v>3417</v>
      </c>
      <c r="Q17" s="37">
        <f>D17-SUM(F17:P17)</f>
        <v>3413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541000</v>
      </c>
      <c r="E25" s="106"/>
      <c r="F25" s="106">
        <f>ROUND(SUM(F3:F24),-3)</f>
        <v>60000</v>
      </c>
      <c r="G25" s="106">
        <f t="shared" ref="G25:P25" si="5">ROUND(SUM(G3:G24),-3)</f>
        <v>42000</v>
      </c>
      <c r="H25" s="106">
        <f t="shared" si="5"/>
        <v>42000</v>
      </c>
      <c r="I25" s="106">
        <f t="shared" si="5"/>
        <v>42000</v>
      </c>
      <c r="J25" s="106">
        <f t="shared" si="5"/>
        <v>42000</v>
      </c>
      <c r="K25" s="106">
        <f t="shared" si="5"/>
        <v>42000</v>
      </c>
      <c r="L25" s="106">
        <f t="shared" si="5"/>
        <v>60000</v>
      </c>
      <c r="M25" s="106">
        <f t="shared" si="5"/>
        <v>42000</v>
      </c>
      <c r="N25" s="106">
        <f t="shared" si="5"/>
        <v>42000</v>
      </c>
      <c r="O25" s="106">
        <f t="shared" si="5"/>
        <v>42000</v>
      </c>
      <c r="P25" s="106">
        <f t="shared" si="5"/>
        <v>42000</v>
      </c>
      <c r="Q25" s="106">
        <f t="shared" ref="Q25:Q33" si="6">D25-SUM(F25:P25)</f>
        <v>43000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235000</v>
      </c>
      <c r="E27" s="37" t="s">
        <v>513</v>
      </c>
      <c r="F27" s="37">
        <f t="shared" ref="F27:P33" si="8">ROUND($D27/12,0)</f>
        <v>19583</v>
      </c>
      <c r="G27" s="37">
        <f t="shared" si="8"/>
        <v>19583</v>
      </c>
      <c r="H27" s="37">
        <f t="shared" si="8"/>
        <v>19583</v>
      </c>
      <c r="I27" s="37">
        <f t="shared" si="8"/>
        <v>19583</v>
      </c>
      <c r="J27" s="37">
        <f t="shared" si="8"/>
        <v>19583</v>
      </c>
      <c r="K27" s="37">
        <f t="shared" si="8"/>
        <v>19583</v>
      </c>
      <c r="L27" s="37">
        <f t="shared" si="8"/>
        <v>19583</v>
      </c>
      <c r="M27" s="37">
        <f t="shared" si="8"/>
        <v>19583</v>
      </c>
      <c r="N27" s="37">
        <f t="shared" si="8"/>
        <v>19583</v>
      </c>
      <c r="O27" s="37">
        <f t="shared" si="8"/>
        <v>19583</v>
      </c>
      <c r="P27" s="37">
        <f t="shared" si="8"/>
        <v>19583</v>
      </c>
      <c r="Q27" s="37">
        <f t="shared" si="6"/>
        <v>19587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17000</v>
      </c>
      <c r="E29" s="37" t="s">
        <v>513</v>
      </c>
      <c r="F29" s="37">
        <f t="shared" si="8"/>
        <v>1417</v>
      </c>
      <c r="G29" s="37">
        <f t="shared" si="8"/>
        <v>1417</v>
      </c>
      <c r="H29" s="37">
        <f t="shared" si="8"/>
        <v>1417</v>
      </c>
      <c r="I29" s="37">
        <f t="shared" si="8"/>
        <v>1417</v>
      </c>
      <c r="J29" s="37">
        <f t="shared" si="8"/>
        <v>1417</v>
      </c>
      <c r="K29" s="37">
        <f t="shared" si="8"/>
        <v>1417</v>
      </c>
      <c r="L29" s="37">
        <f t="shared" si="8"/>
        <v>1417</v>
      </c>
      <c r="M29" s="37">
        <f t="shared" si="8"/>
        <v>1417</v>
      </c>
      <c r="N29" s="37">
        <f t="shared" si="8"/>
        <v>1417</v>
      </c>
      <c r="O29" s="37">
        <f t="shared" si="8"/>
        <v>1417</v>
      </c>
      <c r="P29" s="37">
        <f t="shared" si="8"/>
        <v>1417</v>
      </c>
      <c r="Q29" s="37">
        <f t="shared" si="6"/>
        <v>1413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5000</v>
      </c>
      <c r="E30" s="37" t="s">
        <v>513</v>
      </c>
      <c r="F30" s="37">
        <f t="shared" si="8"/>
        <v>417</v>
      </c>
      <c r="G30" s="37">
        <f t="shared" si="8"/>
        <v>417</v>
      </c>
      <c r="H30" s="37">
        <f t="shared" si="8"/>
        <v>417</v>
      </c>
      <c r="I30" s="37">
        <f t="shared" si="8"/>
        <v>417</v>
      </c>
      <c r="J30" s="37">
        <f t="shared" si="8"/>
        <v>417</v>
      </c>
      <c r="K30" s="37">
        <f t="shared" si="8"/>
        <v>417</v>
      </c>
      <c r="L30" s="37">
        <f t="shared" si="8"/>
        <v>417</v>
      </c>
      <c r="M30" s="37">
        <f t="shared" si="8"/>
        <v>417</v>
      </c>
      <c r="N30" s="37">
        <f t="shared" si="8"/>
        <v>417</v>
      </c>
      <c r="O30" s="37">
        <f t="shared" si="8"/>
        <v>417</v>
      </c>
      <c r="P30" s="37">
        <f t="shared" si="8"/>
        <v>417</v>
      </c>
      <c r="Q30" s="37">
        <f t="shared" si="6"/>
        <v>413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2000</v>
      </c>
      <c r="E31" s="37" t="s">
        <v>513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259000</v>
      </c>
      <c r="E37" s="106"/>
      <c r="F37" s="106">
        <f t="shared" ref="F37:P37" si="9">ROUND(SUM(F26:F36),-3)</f>
        <v>22000</v>
      </c>
      <c r="G37" s="106">
        <f t="shared" si="9"/>
        <v>22000</v>
      </c>
      <c r="H37" s="106">
        <f t="shared" si="9"/>
        <v>22000</v>
      </c>
      <c r="I37" s="106">
        <f t="shared" si="9"/>
        <v>22000</v>
      </c>
      <c r="J37" s="106">
        <f t="shared" si="9"/>
        <v>22000</v>
      </c>
      <c r="K37" s="106">
        <f t="shared" si="9"/>
        <v>22000</v>
      </c>
      <c r="L37" s="106">
        <f t="shared" si="9"/>
        <v>22000</v>
      </c>
      <c r="M37" s="106">
        <f t="shared" si="9"/>
        <v>22000</v>
      </c>
      <c r="N37" s="106">
        <f t="shared" si="9"/>
        <v>22000</v>
      </c>
      <c r="O37" s="106">
        <f t="shared" si="9"/>
        <v>22000</v>
      </c>
      <c r="P37" s="106">
        <f t="shared" si="9"/>
        <v>22000</v>
      </c>
      <c r="Q37" s="106">
        <f>D37-SUM(F37:P37)</f>
        <v>17000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806000</v>
      </c>
      <c r="E48" s="37"/>
      <c r="F48" s="112">
        <f>F25+F37+F45+F47</f>
        <v>84000</v>
      </c>
      <c r="G48" s="112">
        <f t="shared" ref="G48:R48" si="14">G25+G37+G45+G47</f>
        <v>64000</v>
      </c>
      <c r="H48" s="112">
        <f t="shared" si="14"/>
        <v>64000</v>
      </c>
      <c r="I48" s="112">
        <f t="shared" si="14"/>
        <v>64000</v>
      </c>
      <c r="J48" s="112">
        <f t="shared" si="14"/>
        <v>66000</v>
      </c>
      <c r="K48" s="112">
        <f t="shared" si="14"/>
        <v>64000</v>
      </c>
      <c r="L48" s="112">
        <f t="shared" si="14"/>
        <v>82000</v>
      </c>
      <c r="M48" s="112">
        <f t="shared" si="14"/>
        <v>64000</v>
      </c>
      <c r="N48" s="112">
        <f t="shared" si="14"/>
        <v>66000</v>
      </c>
      <c r="O48" s="112">
        <f t="shared" si="14"/>
        <v>64000</v>
      </c>
      <c r="P48" s="112">
        <f t="shared" si="14"/>
        <v>64000</v>
      </c>
      <c r="Q48" s="112">
        <f t="shared" si="14"/>
        <v>60000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11280000</v>
      </c>
      <c r="E49" s="111" t="s">
        <v>678</v>
      </c>
      <c r="F49" s="37">
        <f>ROUND($D49/12*5,-3)</f>
        <v>4700000</v>
      </c>
      <c r="G49" s="37">
        <f>ROUND($D49/12,-3)</f>
        <v>940000</v>
      </c>
      <c r="H49" s="37">
        <f t="shared" ref="H49:L53" si="15">ROUND($D49/12,-3)</f>
        <v>940000</v>
      </c>
      <c r="I49" s="37">
        <f t="shared" si="15"/>
        <v>940000</v>
      </c>
      <c r="J49" s="37">
        <f t="shared" si="15"/>
        <v>940000</v>
      </c>
      <c r="K49" s="37">
        <f t="shared" si="15"/>
        <v>940000</v>
      </c>
      <c r="L49" s="37">
        <f t="shared" si="15"/>
        <v>940000</v>
      </c>
      <c r="M49" s="37">
        <f>D49-SUM(F49:L49)</f>
        <v>940000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0</v>
      </c>
      <c r="E51" s="111" t="s">
        <v>678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0</v>
      </c>
      <c r="E52" s="111" t="s">
        <v>678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23000</v>
      </c>
      <c r="E54" s="37" t="s">
        <v>513</v>
      </c>
      <c r="F54" s="37">
        <f t="shared" ref="F54:P62" si="19">ROUND($D54/12,0)</f>
        <v>1917</v>
      </c>
      <c r="G54" s="37">
        <f t="shared" si="19"/>
        <v>1917</v>
      </c>
      <c r="H54" s="37">
        <f t="shared" si="19"/>
        <v>1917</v>
      </c>
      <c r="I54" s="37">
        <f t="shared" si="19"/>
        <v>1917</v>
      </c>
      <c r="J54" s="37">
        <f t="shared" si="19"/>
        <v>1917</v>
      </c>
      <c r="K54" s="37">
        <f t="shared" si="19"/>
        <v>1917</v>
      </c>
      <c r="L54" s="37">
        <f t="shared" si="19"/>
        <v>1917</v>
      </c>
      <c r="M54" s="37">
        <f t="shared" si="19"/>
        <v>1917</v>
      </c>
      <c r="N54" s="37">
        <f t="shared" si="19"/>
        <v>1917</v>
      </c>
      <c r="O54" s="37">
        <f t="shared" si="19"/>
        <v>1917</v>
      </c>
      <c r="P54" s="37">
        <f t="shared" si="19"/>
        <v>1917</v>
      </c>
      <c r="Q54" s="37">
        <f t="shared" ref="Q54:Q62" si="20">D54-SUM(F54:P54)</f>
        <v>1913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395000</v>
      </c>
      <c r="E62" s="37" t="s">
        <v>194</v>
      </c>
      <c r="F62" s="37">
        <f t="shared" si="19"/>
        <v>32917</v>
      </c>
      <c r="G62" s="37">
        <f t="shared" si="19"/>
        <v>32917</v>
      </c>
      <c r="H62" s="37">
        <f t="shared" si="19"/>
        <v>32917</v>
      </c>
      <c r="I62" s="37">
        <f t="shared" si="19"/>
        <v>32917</v>
      </c>
      <c r="J62" s="37">
        <f t="shared" si="19"/>
        <v>32917</v>
      </c>
      <c r="K62" s="37">
        <f t="shared" si="19"/>
        <v>32917</v>
      </c>
      <c r="L62" s="37">
        <f t="shared" si="19"/>
        <v>32917</v>
      </c>
      <c r="M62" s="37">
        <f t="shared" si="19"/>
        <v>32917</v>
      </c>
      <c r="N62" s="37">
        <f t="shared" si="19"/>
        <v>32917</v>
      </c>
      <c r="O62" s="37">
        <f t="shared" si="19"/>
        <v>32917</v>
      </c>
      <c r="P62" s="37">
        <f t="shared" si="19"/>
        <v>32917</v>
      </c>
      <c r="Q62" s="37">
        <f t="shared" si="20"/>
        <v>32913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1298000</v>
      </c>
      <c r="E63" s="37" t="s">
        <v>679</v>
      </c>
      <c r="F63" s="37">
        <f>ROUND($D63/5,-3)</f>
        <v>260000</v>
      </c>
      <c r="G63" s="37"/>
      <c r="H63" s="37"/>
      <c r="I63" s="37"/>
      <c r="J63" s="37"/>
      <c r="K63" s="37"/>
      <c r="L63" s="37"/>
      <c r="M63" s="37"/>
      <c r="N63" s="37">
        <f>D63-F63</f>
        <v>1038000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1368000</v>
      </c>
      <c r="E64" s="37" t="s">
        <v>194</v>
      </c>
      <c r="F64" s="37">
        <f>D64</f>
        <v>1368000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1171000</v>
      </c>
      <c r="E65" s="111" t="s">
        <v>678</v>
      </c>
      <c r="F65" s="37">
        <f>ROUND($D65/12*5,-3)</f>
        <v>488000</v>
      </c>
      <c r="G65" s="37">
        <f>ROUND($D65/12,-3)</f>
        <v>98000</v>
      </c>
      <c r="H65" s="37">
        <f t="shared" ref="H65:L67" si="21">ROUND($D65/12,-3)</f>
        <v>98000</v>
      </c>
      <c r="I65" s="37">
        <f t="shared" si="21"/>
        <v>98000</v>
      </c>
      <c r="J65" s="37">
        <f t="shared" si="21"/>
        <v>98000</v>
      </c>
      <c r="K65" s="37">
        <f t="shared" si="21"/>
        <v>98000</v>
      </c>
      <c r="L65" s="37">
        <f t="shared" si="21"/>
        <v>98000</v>
      </c>
      <c r="M65" s="37">
        <f>D65-SUM(F65:L65)</f>
        <v>95000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365000</v>
      </c>
      <c r="E66" s="111" t="s">
        <v>678</v>
      </c>
      <c r="F66" s="37">
        <f>ROUND($D66/12*5,-3)</f>
        <v>152000</v>
      </c>
      <c r="G66" s="37">
        <f t="shared" ref="G66:G67" si="22">ROUND($D66/12,-3)</f>
        <v>30000</v>
      </c>
      <c r="H66" s="37">
        <f t="shared" si="21"/>
        <v>30000</v>
      </c>
      <c r="I66" s="37">
        <f t="shared" si="21"/>
        <v>30000</v>
      </c>
      <c r="J66" s="37">
        <f t="shared" si="21"/>
        <v>30000</v>
      </c>
      <c r="K66" s="37">
        <f t="shared" si="21"/>
        <v>30000</v>
      </c>
      <c r="L66" s="37">
        <f t="shared" si="21"/>
        <v>30000</v>
      </c>
      <c r="M66" s="37">
        <f t="shared" ref="M66:M67" si="23">D66-SUM(F66:L66)</f>
        <v>33000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741000</v>
      </c>
      <c r="E67" s="111" t="s">
        <v>678</v>
      </c>
      <c r="F67" s="37">
        <f>ROUND($D67/12*5,-3)</f>
        <v>309000</v>
      </c>
      <c r="G67" s="37">
        <f t="shared" si="22"/>
        <v>62000</v>
      </c>
      <c r="H67" s="37">
        <f t="shared" si="21"/>
        <v>62000</v>
      </c>
      <c r="I67" s="37">
        <f t="shared" si="21"/>
        <v>62000</v>
      </c>
      <c r="J67" s="37">
        <f t="shared" si="21"/>
        <v>62000</v>
      </c>
      <c r="K67" s="37">
        <f t="shared" si="21"/>
        <v>62000</v>
      </c>
      <c r="L67" s="37">
        <f t="shared" si="21"/>
        <v>62000</v>
      </c>
      <c r="M67" s="37">
        <f t="shared" si="23"/>
        <v>60000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22000</v>
      </c>
      <c r="E68" s="37" t="s">
        <v>195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112000</v>
      </c>
      <c r="E69" s="37" t="s">
        <v>194</v>
      </c>
      <c r="F69" s="37">
        <f>D69</f>
        <v>112000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16799000</v>
      </c>
      <c r="E71" s="239"/>
      <c r="F71" s="239">
        <f t="shared" ref="F71:P71" si="24">ROUND(SUM(F49:F70),-3)</f>
        <v>7426000</v>
      </c>
      <c r="G71" s="239">
        <f t="shared" si="24"/>
        <v>1167000</v>
      </c>
      <c r="H71" s="239">
        <f t="shared" si="24"/>
        <v>1189000</v>
      </c>
      <c r="I71" s="239">
        <f t="shared" si="24"/>
        <v>1167000</v>
      </c>
      <c r="J71" s="239">
        <f t="shared" si="24"/>
        <v>1167000</v>
      </c>
      <c r="K71" s="239">
        <f t="shared" si="24"/>
        <v>1167000</v>
      </c>
      <c r="L71" s="239">
        <f t="shared" si="24"/>
        <v>1167000</v>
      </c>
      <c r="M71" s="239">
        <f t="shared" si="24"/>
        <v>1165000</v>
      </c>
      <c r="N71" s="239">
        <f t="shared" si="24"/>
        <v>1075000</v>
      </c>
      <c r="O71" s="239">
        <f t="shared" si="24"/>
        <v>37000</v>
      </c>
      <c r="P71" s="239">
        <f t="shared" si="24"/>
        <v>37000</v>
      </c>
      <c r="Q71" s="239">
        <f>D71-SUM(F71:P71)</f>
        <v>35000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664000</v>
      </c>
      <c r="E73" s="111" t="s">
        <v>678</v>
      </c>
      <c r="F73" s="37">
        <f>ROUND($D73/12*5,-3)</f>
        <v>277000</v>
      </c>
      <c r="G73" s="37">
        <f>ROUND($D73/12,-3)</f>
        <v>55000</v>
      </c>
      <c r="H73" s="37">
        <f t="shared" ref="H73:L76" si="25">ROUND($D73/12,-3)</f>
        <v>55000</v>
      </c>
      <c r="I73" s="37">
        <f t="shared" si="25"/>
        <v>55000</v>
      </c>
      <c r="J73" s="37">
        <f t="shared" si="25"/>
        <v>55000</v>
      </c>
      <c r="K73" s="37">
        <f t="shared" si="25"/>
        <v>55000</v>
      </c>
      <c r="L73" s="37">
        <f t="shared" si="25"/>
        <v>55000</v>
      </c>
      <c r="M73" s="37">
        <f>D73-SUM(F73:L73)</f>
        <v>57000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664000</v>
      </c>
      <c r="E77" s="239"/>
      <c r="F77" s="239">
        <f>ROUND(SUM(F72:F76),-3)</f>
        <v>277000</v>
      </c>
      <c r="G77" s="239">
        <f t="shared" ref="G77:N77" si="27">ROUND(SUM(G72:G76),-3)</f>
        <v>55000</v>
      </c>
      <c r="H77" s="239">
        <f t="shared" si="27"/>
        <v>55000</v>
      </c>
      <c r="I77" s="239">
        <f t="shared" si="27"/>
        <v>55000</v>
      </c>
      <c r="J77" s="239">
        <f t="shared" si="27"/>
        <v>55000</v>
      </c>
      <c r="K77" s="239">
        <f t="shared" si="27"/>
        <v>55000</v>
      </c>
      <c r="L77" s="239">
        <f t="shared" si="27"/>
        <v>55000</v>
      </c>
      <c r="M77" s="239">
        <f t="shared" si="27"/>
        <v>57000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92000</v>
      </c>
      <c r="E78" s="37" t="s">
        <v>655</v>
      </c>
      <c r="F78" s="216"/>
      <c r="G78" s="216"/>
      <c r="H78" s="216">
        <f>ROUND($D78/2,-3)</f>
        <v>46000</v>
      </c>
      <c r="I78" s="216"/>
      <c r="J78" s="216"/>
      <c r="K78" s="216"/>
      <c r="L78" s="216"/>
      <c r="M78" s="216"/>
      <c r="N78" s="216">
        <f>D78-H78</f>
        <v>46000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17555000</v>
      </c>
      <c r="E79" s="218"/>
      <c r="F79" s="218">
        <f>F77+F71+F78</f>
        <v>7703000</v>
      </c>
      <c r="G79" s="218">
        <f t="shared" ref="G79:Q79" si="29">G77+G71+G78</f>
        <v>1222000</v>
      </c>
      <c r="H79" s="218">
        <f t="shared" si="29"/>
        <v>1290000</v>
      </c>
      <c r="I79" s="218">
        <f t="shared" si="29"/>
        <v>1222000</v>
      </c>
      <c r="J79" s="218">
        <f t="shared" si="29"/>
        <v>1222000</v>
      </c>
      <c r="K79" s="218">
        <f t="shared" si="29"/>
        <v>1222000</v>
      </c>
      <c r="L79" s="218">
        <f t="shared" si="29"/>
        <v>1222000</v>
      </c>
      <c r="M79" s="218">
        <f t="shared" si="29"/>
        <v>1222000</v>
      </c>
      <c r="N79" s="218">
        <f t="shared" si="29"/>
        <v>1121000</v>
      </c>
      <c r="O79" s="218">
        <f t="shared" si="29"/>
        <v>37000</v>
      </c>
      <c r="P79" s="218">
        <f t="shared" si="29"/>
        <v>37000</v>
      </c>
      <c r="Q79" s="218">
        <f t="shared" si="29"/>
        <v>35000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18361000</v>
      </c>
      <c r="E88" s="37"/>
      <c r="F88" s="37">
        <f>F89+F90+F91+F92+F93</f>
        <v>7787000</v>
      </c>
      <c r="G88" s="37">
        <f t="shared" ref="G88:Q88" si="32">G89+G90+G91+G92+G93</f>
        <v>1286000</v>
      </c>
      <c r="H88" s="37">
        <f t="shared" si="32"/>
        <v>1354000</v>
      </c>
      <c r="I88" s="37">
        <f t="shared" si="32"/>
        <v>1286000</v>
      </c>
      <c r="J88" s="37">
        <f t="shared" si="32"/>
        <v>1288000</v>
      </c>
      <c r="K88" s="37">
        <f t="shared" si="32"/>
        <v>1286000</v>
      </c>
      <c r="L88" s="37">
        <f t="shared" si="32"/>
        <v>1304000</v>
      </c>
      <c r="M88" s="37">
        <f t="shared" si="32"/>
        <v>1286000</v>
      </c>
      <c r="N88" s="37">
        <f t="shared" si="32"/>
        <v>1187000</v>
      </c>
      <c r="O88" s="37">
        <f t="shared" si="32"/>
        <v>101000</v>
      </c>
      <c r="P88" s="37">
        <f t="shared" si="32"/>
        <v>101000</v>
      </c>
      <c r="Q88" s="37">
        <f t="shared" si="32"/>
        <v>95000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18360000</v>
      </c>
      <c r="E93" s="106"/>
      <c r="F93" s="106">
        <f>F94+F95+F96+F97</f>
        <v>7787000</v>
      </c>
      <c r="G93" s="106">
        <f t="shared" ref="G93:Q93" si="34">G94+G95+G96+G97</f>
        <v>1286000</v>
      </c>
      <c r="H93" s="106">
        <f t="shared" si="34"/>
        <v>1354000</v>
      </c>
      <c r="I93" s="106">
        <f t="shared" si="34"/>
        <v>1286000</v>
      </c>
      <c r="J93" s="106">
        <f t="shared" si="34"/>
        <v>1288000</v>
      </c>
      <c r="K93" s="106">
        <f t="shared" si="34"/>
        <v>1286000</v>
      </c>
      <c r="L93" s="106">
        <f t="shared" si="34"/>
        <v>1304000</v>
      </c>
      <c r="M93" s="106">
        <f t="shared" si="34"/>
        <v>1286000</v>
      </c>
      <c r="N93" s="106">
        <f t="shared" si="34"/>
        <v>1187000</v>
      </c>
      <c r="O93" s="106">
        <f t="shared" si="34"/>
        <v>101000</v>
      </c>
      <c r="P93" s="106">
        <f t="shared" si="34"/>
        <v>101000</v>
      </c>
      <c r="Q93" s="106">
        <f t="shared" si="34"/>
        <v>94000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650000</v>
      </c>
      <c r="E94" s="111" t="s">
        <v>522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64000</v>
      </c>
      <c r="E95" s="107" t="s">
        <v>225</v>
      </c>
      <c r="F95" s="37">
        <f>ROUND($D95/12,-3)</f>
        <v>5000</v>
      </c>
      <c r="G95" s="37">
        <f t="shared" ref="G95:P95" si="36">ROUND($D95/12,-3)</f>
        <v>5000</v>
      </c>
      <c r="H95" s="37">
        <f t="shared" si="36"/>
        <v>5000</v>
      </c>
      <c r="I95" s="37">
        <f t="shared" si="36"/>
        <v>5000</v>
      </c>
      <c r="J95" s="37">
        <f t="shared" si="36"/>
        <v>5000</v>
      </c>
      <c r="K95" s="37">
        <f t="shared" si="36"/>
        <v>5000</v>
      </c>
      <c r="L95" s="37">
        <f t="shared" si="36"/>
        <v>5000</v>
      </c>
      <c r="M95" s="37">
        <f t="shared" si="36"/>
        <v>5000</v>
      </c>
      <c r="N95" s="37">
        <f t="shared" si="36"/>
        <v>5000</v>
      </c>
      <c r="O95" s="37">
        <f t="shared" si="36"/>
        <v>5000</v>
      </c>
      <c r="P95" s="37">
        <f t="shared" si="36"/>
        <v>5000</v>
      </c>
      <c r="Q95" s="37">
        <f>D95-SUM(F95:P95)</f>
        <v>9000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17646000</v>
      </c>
      <c r="E97" s="37"/>
      <c r="F97" s="37">
        <f>F2+F87-F89-F90-F91-F92-F94-F95-F96</f>
        <v>7511000</v>
      </c>
      <c r="G97" s="37">
        <f t="shared" ref="G97:Q97" si="37">G2+G87-G89-G90-G91-G92-G94-G95-G96</f>
        <v>1227000</v>
      </c>
      <c r="H97" s="37">
        <f t="shared" si="37"/>
        <v>1295000</v>
      </c>
      <c r="I97" s="37">
        <f t="shared" si="37"/>
        <v>1227000</v>
      </c>
      <c r="J97" s="37">
        <f t="shared" si="37"/>
        <v>1229000</v>
      </c>
      <c r="K97" s="37">
        <f t="shared" si="37"/>
        <v>1227000</v>
      </c>
      <c r="L97" s="37">
        <f t="shared" si="37"/>
        <v>1245000</v>
      </c>
      <c r="M97" s="37">
        <f t="shared" si="37"/>
        <v>1226000</v>
      </c>
      <c r="N97" s="37">
        <f t="shared" si="37"/>
        <v>1182000</v>
      </c>
      <c r="O97" s="37">
        <f>O2+O87-O89-O90-O91-O92-O94-O95-O96</f>
        <v>96000</v>
      </c>
      <c r="P97" s="37">
        <f t="shared" si="37"/>
        <v>96000</v>
      </c>
      <c r="Q97" s="37">
        <f t="shared" si="37"/>
        <v>85000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0</v>
      </c>
    </row>
    <row r="104" spans="2:18" ht="33">
      <c r="B104" s="69" t="s">
        <v>235</v>
      </c>
      <c r="D104" s="30">
        <f>HLOOKUP(D1,縣庫撥款收入明細表!H:DD,16,FALSE)</f>
        <v>60000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4000</v>
      </c>
    </row>
    <row r="109" spans="2:18" ht="33">
      <c r="B109" s="75" t="s">
        <v>239</v>
      </c>
      <c r="D109" s="30">
        <f>HLOOKUP(D1,縣庫撥款收入明細表!H:DD,21,FALSE)</f>
        <v>17646000</v>
      </c>
    </row>
    <row r="110" spans="2:18" ht="16.5" customHeight="1"/>
    <row r="111" spans="2:18" ht="19.5" customHeight="1">
      <c r="B111" s="4" t="s">
        <v>700</v>
      </c>
      <c r="F111" s="30">
        <f>F93-F77-F78</f>
        <v>7510000</v>
      </c>
      <c r="G111" s="30">
        <f t="shared" ref="G111:Q111" si="38">G93-G77-G78</f>
        <v>1231000</v>
      </c>
      <c r="H111" s="30">
        <f t="shared" si="38"/>
        <v>1253000</v>
      </c>
      <c r="I111" s="30">
        <f t="shared" si="38"/>
        <v>1231000</v>
      </c>
      <c r="J111" s="30">
        <f t="shared" si="38"/>
        <v>1233000</v>
      </c>
      <c r="K111" s="30">
        <f t="shared" si="38"/>
        <v>1231000</v>
      </c>
      <c r="L111" s="30">
        <f t="shared" si="38"/>
        <v>1249000</v>
      </c>
      <c r="M111" s="30">
        <f t="shared" si="38"/>
        <v>1229000</v>
      </c>
      <c r="N111" s="30">
        <f t="shared" si="38"/>
        <v>1141000</v>
      </c>
      <c r="O111" s="30">
        <f t="shared" si="38"/>
        <v>101000</v>
      </c>
      <c r="P111" s="30">
        <f t="shared" si="38"/>
        <v>101000</v>
      </c>
      <c r="Q111" s="30">
        <f t="shared" si="38"/>
        <v>94000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2" priority="1" operator="lessThan">
      <formula>0</formula>
    </cfRule>
  </conditionalFormatting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56" workbookViewId="0">
      <selection activeCell="A72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707</v>
      </c>
      <c r="D1" s="230" t="str">
        <f>VLOOKUP(C1,學校編號!A:B,2,FALSE)</f>
        <v>707中原國小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81483000</v>
      </c>
      <c r="E2" s="37"/>
      <c r="F2" s="37">
        <f>F48+F71+F77+F78+F84</f>
        <v>35245000</v>
      </c>
      <c r="G2" s="37">
        <f t="shared" ref="G2:Q2" si="0">G48+G71+G77+G78+G84</f>
        <v>5740000</v>
      </c>
      <c r="H2" s="37">
        <f t="shared" si="0"/>
        <v>5964000</v>
      </c>
      <c r="I2" s="37">
        <f t="shared" si="0"/>
        <v>5752000</v>
      </c>
      <c r="J2" s="37">
        <f t="shared" si="0"/>
        <v>5746000</v>
      </c>
      <c r="K2" s="37">
        <f t="shared" si="0"/>
        <v>5746000</v>
      </c>
      <c r="L2" s="37">
        <f t="shared" si="0"/>
        <v>6076000</v>
      </c>
      <c r="M2" s="37">
        <f t="shared" si="0"/>
        <v>5745000</v>
      </c>
      <c r="N2" s="37">
        <f t="shared" si="0"/>
        <v>4731000</v>
      </c>
      <c r="O2" s="37">
        <f t="shared" si="0"/>
        <v>277000</v>
      </c>
      <c r="P2" s="37">
        <f t="shared" si="0"/>
        <v>227000</v>
      </c>
      <c r="Q2" s="37">
        <f t="shared" si="0"/>
        <v>234000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381000</v>
      </c>
      <c r="E3" s="37" t="s">
        <v>513</v>
      </c>
      <c r="F3" s="37">
        <f t="shared" ref="F3:P17" si="1">ROUND($D3/12,0)</f>
        <v>31750</v>
      </c>
      <c r="G3" s="37">
        <f t="shared" si="1"/>
        <v>31750</v>
      </c>
      <c r="H3" s="37">
        <f t="shared" si="1"/>
        <v>31750</v>
      </c>
      <c r="I3" s="37">
        <f t="shared" si="1"/>
        <v>31750</v>
      </c>
      <c r="J3" s="37">
        <f t="shared" si="1"/>
        <v>31750</v>
      </c>
      <c r="K3" s="37">
        <f t="shared" si="1"/>
        <v>31750</v>
      </c>
      <c r="L3" s="37">
        <f t="shared" si="1"/>
        <v>31750</v>
      </c>
      <c r="M3" s="37">
        <f t="shared" si="1"/>
        <v>31750</v>
      </c>
      <c r="N3" s="37">
        <f t="shared" si="1"/>
        <v>31750</v>
      </c>
      <c r="O3" s="37">
        <f t="shared" si="1"/>
        <v>31750</v>
      </c>
      <c r="P3" s="37">
        <f t="shared" si="1"/>
        <v>31750</v>
      </c>
      <c r="Q3" s="37">
        <f t="shared" ref="Q3:Q10" si="2">D3-SUM(F3:P3)</f>
        <v>31750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164000</v>
      </c>
      <c r="E4" s="37" t="s">
        <v>513</v>
      </c>
      <c r="F4" s="37">
        <f t="shared" si="1"/>
        <v>13667</v>
      </c>
      <c r="G4" s="37">
        <f t="shared" si="1"/>
        <v>13667</v>
      </c>
      <c r="H4" s="37">
        <f t="shared" si="1"/>
        <v>13667</v>
      </c>
      <c r="I4" s="37">
        <f t="shared" si="1"/>
        <v>13667</v>
      </c>
      <c r="J4" s="37">
        <f t="shared" si="1"/>
        <v>13667</v>
      </c>
      <c r="K4" s="37">
        <f t="shared" si="1"/>
        <v>13667</v>
      </c>
      <c r="L4" s="37">
        <f t="shared" si="1"/>
        <v>13667</v>
      </c>
      <c r="M4" s="37">
        <f t="shared" si="1"/>
        <v>13667</v>
      </c>
      <c r="N4" s="37">
        <f t="shared" si="1"/>
        <v>13667</v>
      </c>
      <c r="O4" s="37">
        <f t="shared" si="1"/>
        <v>13667</v>
      </c>
      <c r="P4" s="37">
        <f t="shared" si="1"/>
        <v>13667</v>
      </c>
      <c r="Q4" s="37">
        <f t="shared" si="2"/>
        <v>13663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75000</v>
      </c>
      <c r="E7" s="37" t="s">
        <v>513</v>
      </c>
      <c r="F7" s="37">
        <f t="shared" si="1"/>
        <v>6250</v>
      </c>
      <c r="G7" s="37">
        <f t="shared" si="1"/>
        <v>6250</v>
      </c>
      <c r="H7" s="37">
        <f t="shared" si="1"/>
        <v>6250</v>
      </c>
      <c r="I7" s="37">
        <f t="shared" si="1"/>
        <v>6250</v>
      </c>
      <c r="J7" s="37">
        <f t="shared" si="1"/>
        <v>6250</v>
      </c>
      <c r="K7" s="37">
        <f t="shared" si="1"/>
        <v>6250</v>
      </c>
      <c r="L7" s="37">
        <f t="shared" si="1"/>
        <v>6250</v>
      </c>
      <c r="M7" s="37">
        <f t="shared" si="1"/>
        <v>6250</v>
      </c>
      <c r="N7" s="37">
        <f t="shared" si="1"/>
        <v>6250</v>
      </c>
      <c r="O7" s="37">
        <f t="shared" si="1"/>
        <v>6250</v>
      </c>
      <c r="P7" s="37">
        <f t="shared" si="1"/>
        <v>6250</v>
      </c>
      <c r="Q7" s="37">
        <f t="shared" si="2"/>
        <v>6250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90000</v>
      </c>
      <c r="E8" s="37" t="s">
        <v>513</v>
      </c>
      <c r="F8" s="37">
        <f t="shared" si="1"/>
        <v>7500</v>
      </c>
      <c r="G8" s="37">
        <f t="shared" si="1"/>
        <v>7500</v>
      </c>
      <c r="H8" s="37">
        <f t="shared" si="1"/>
        <v>7500</v>
      </c>
      <c r="I8" s="37">
        <f t="shared" si="1"/>
        <v>7500</v>
      </c>
      <c r="J8" s="37">
        <f t="shared" si="1"/>
        <v>7500</v>
      </c>
      <c r="K8" s="37">
        <f t="shared" si="1"/>
        <v>7500</v>
      </c>
      <c r="L8" s="37">
        <f t="shared" si="1"/>
        <v>7500</v>
      </c>
      <c r="M8" s="37">
        <f t="shared" si="1"/>
        <v>7500</v>
      </c>
      <c r="N8" s="37">
        <f t="shared" si="1"/>
        <v>7500</v>
      </c>
      <c r="O8" s="37">
        <f t="shared" si="1"/>
        <v>7500</v>
      </c>
      <c r="P8" s="37">
        <f t="shared" si="1"/>
        <v>7500</v>
      </c>
      <c r="Q8" s="37">
        <f t="shared" si="2"/>
        <v>7500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15000</v>
      </c>
      <c r="E9" s="37" t="s">
        <v>513</v>
      </c>
      <c r="F9" s="37">
        <f t="shared" si="1"/>
        <v>1250</v>
      </c>
      <c r="G9" s="37">
        <f t="shared" si="1"/>
        <v>1250</v>
      </c>
      <c r="H9" s="37">
        <f t="shared" si="1"/>
        <v>1250</v>
      </c>
      <c r="I9" s="37">
        <f t="shared" si="1"/>
        <v>1250</v>
      </c>
      <c r="J9" s="37">
        <f t="shared" si="1"/>
        <v>1250</v>
      </c>
      <c r="K9" s="37">
        <f t="shared" si="1"/>
        <v>1250</v>
      </c>
      <c r="L9" s="37">
        <f t="shared" si="1"/>
        <v>1250</v>
      </c>
      <c r="M9" s="37">
        <f t="shared" si="1"/>
        <v>1250</v>
      </c>
      <c r="N9" s="37">
        <f t="shared" si="1"/>
        <v>1250</v>
      </c>
      <c r="O9" s="37">
        <f t="shared" si="1"/>
        <v>1250</v>
      </c>
      <c r="P9" s="37">
        <f t="shared" si="1"/>
        <v>1250</v>
      </c>
      <c r="Q9" s="37">
        <f t="shared" si="2"/>
        <v>1250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34000</v>
      </c>
      <c r="E10" s="37" t="s">
        <v>513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18000</v>
      </c>
      <c r="E11" s="37" t="s">
        <v>194</v>
      </c>
      <c r="F11" s="37">
        <f>D11</f>
        <v>18000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568000</v>
      </c>
      <c r="E12" s="110" t="s">
        <v>200</v>
      </c>
      <c r="F12" s="37">
        <f>ROUND($D12/12*3,-3)</f>
        <v>142000</v>
      </c>
      <c r="G12" s="37">
        <f>ROUND($D12/12,-3)</f>
        <v>47000</v>
      </c>
      <c r="H12" s="37">
        <f t="shared" ref="H12:N12" si="4">ROUND($D12/12,-3)</f>
        <v>47000</v>
      </c>
      <c r="I12" s="37">
        <f t="shared" si="4"/>
        <v>47000</v>
      </c>
      <c r="J12" s="37">
        <f t="shared" si="4"/>
        <v>47000</v>
      </c>
      <c r="K12" s="37">
        <f t="shared" si="4"/>
        <v>47000</v>
      </c>
      <c r="L12" s="37">
        <f t="shared" si="4"/>
        <v>47000</v>
      </c>
      <c r="M12" s="37">
        <f t="shared" si="4"/>
        <v>47000</v>
      </c>
      <c r="N12" s="37">
        <f t="shared" si="4"/>
        <v>47000</v>
      </c>
      <c r="O12" s="37">
        <f>D12-SUM(F12:N12)</f>
        <v>50000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88000</v>
      </c>
      <c r="E13" s="37" t="s">
        <v>513</v>
      </c>
      <c r="F13" s="37">
        <f>ROUND($D13/12,0)</f>
        <v>7333</v>
      </c>
      <c r="G13" s="37">
        <f t="shared" si="1"/>
        <v>7333</v>
      </c>
      <c r="H13" s="37">
        <f t="shared" si="1"/>
        <v>7333</v>
      </c>
      <c r="I13" s="37">
        <f t="shared" si="1"/>
        <v>7333</v>
      </c>
      <c r="J13" s="37">
        <f t="shared" si="1"/>
        <v>7333</v>
      </c>
      <c r="K13" s="37">
        <f t="shared" si="1"/>
        <v>7333</v>
      </c>
      <c r="L13" s="37">
        <f t="shared" si="1"/>
        <v>7333</v>
      </c>
      <c r="M13" s="37">
        <f t="shared" si="1"/>
        <v>7333</v>
      </c>
      <c r="N13" s="37">
        <f t="shared" si="1"/>
        <v>7333</v>
      </c>
      <c r="O13" s="37">
        <f t="shared" si="1"/>
        <v>7333</v>
      </c>
      <c r="P13" s="37">
        <f t="shared" si="1"/>
        <v>7333</v>
      </c>
      <c r="Q13" s="37">
        <f>D13-SUM(F13:P13)</f>
        <v>7337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150000</v>
      </c>
      <c r="E15" s="37" t="s">
        <v>193</v>
      </c>
      <c r="F15" s="37">
        <f>ROUND($D15/2,-3)</f>
        <v>75000</v>
      </c>
      <c r="G15" s="37"/>
      <c r="H15" s="37"/>
      <c r="I15" s="37"/>
      <c r="J15" s="37"/>
      <c r="K15" s="37"/>
      <c r="L15" s="37">
        <f>D15-F15</f>
        <v>75000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75000</v>
      </c>
      <c r="E16" s="37" t="s">
        <v>513</v>
      </c>
      <c r="F16" s="37">
        <f>ROUND($D16/12,0)</f>
        <v>6250</v>
      </c>
      <c r="G16" s="37">
        <f t="shared" si="1"/>
        <v>6250</v>
      </c>
      <c r="H16" s="37">
        <f t="shared" si="1"/>
        <v>6250</v>
      </c>
      <c r="I16" s="37">
        <f t="shared" si="1"/>
        <v>6250</v>
      </c>
      <c r="J16" s="37">
        <f t="shared" si="1"/>
        <v>6250</v>
      </c>
      <c r="K16" s="37">
        <f t="shared" si="1"/>
        <v>6250</v>
      </c>
      <c r="L16" s="37">
        <f t="shared" si="1"/>
        <v>6250</v>
      </c>
      <c r="M16" s="37">
        <f t="shared" si="1"/>
        <v>6250</v>
      </c>
      <c r="N16" s="37">
        <f t="shared" si="1"/>
        <v>6250</v>
      </c>
      <c r="O16" s="37">
        <f t="shared" si="1"/>
        <v>6250</v>
      </c>
      <c r="P16" s="37">
        <f t="shared" si="1"/>
        <v>6250</v>
      </c>
      <c r="Q16" s="37">
        <f>D16-SUM(F16:P16)</f>
        <v>6250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63000</v>
      </c>
      <c r="E17" s="37" t="s">
        <v>513</v>
      </c>
      <c r="F17" s="37">
        <f>ROUND($D17/12,0)</f>
        <v>5250</v>
      </c>
      <c r="G17" s="37">
        <f t="shared" si="1"/>
        <v>5250</v>
      </c>
      <c r="H17" s="37">
        <f t="shared" si="1"/>
        <v>5250</v>
      </c>
      <c r="I17" s="37">
        <f t="shared" si="1"/>
        <v>5250</v>
      </c>
      <c r="J17" s="37">
        <f t="shared" si="1"/>
        <v>5250</v>
      </c>
      <c r="K17" s="37">
        <f t="shared" si="1"/>
        <v>5250</v>
      </c>
      <c r="L17" s="37">
        <f t="shared" si="1"/>
        <v>5250</v>
      </c>
      <c r="M17" s="37">
        <f t="shared" si="1"/>
        <v>5250</v>
      </c>
      <c r="N17" s="37">
        <f t="shared" si="1"/>
        <v>5250</v>
      </c>
      <c r="O17" s="37">
        <f t="shared" si="1"/>
        <v>5250</v>
      </c>
      <c r="P17" s="37">
        <f t="shared" si="1"/>
        <v>5250</v>
      </c>
      <c r="Q17" s="37">
        <f>D17-SUM(F17:P17)</f>
        <v>5250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508000</v>
      </c>
      <c r="E24" s="37" t="s">
        <v>193</v>
      </c>
      <c r="F24" s="37">
        <f>ROUND($D24/2,-3)</f>
        <v>254000</v>
      </c>
      <c r="G24" s="37"/>
      <c r="H24" s="37"/>
      <c r="I24" s="37"/>
      <c r="J24" s="37"/>
      <c r="K24" s="37"/>
      <c r="L24" s="37">
        <f>D24-F24</f>
        <v>254000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2229000</v>
      </c>
      <c r="E25" s="106"/>
      <c r="F25" s="106">
        <f>ROUND(SUM(F3:F24),-3)</f>
        <v>571000</v>
      </c>
      <c r="G25" s="106">
        <f t="shared" ref="G25:P25" si="5">ROUND(SUM(G3:G24),-3)</f>
        <v>129000</v>
      </c>
      <c r="H25" s="106">
        <f t="shared" si="5"/>
        <v>129000</v>
      </c>
      <c r="I25" s="106">
        <f t="shared" si="5"/>
        <v>129000</v>
      </c>
      <c r="J25" s="106">
        <f t="shared" si="5"/>
        <v>129000</v>
      </c>
      <c r="K25" s="106">
        <f t="shared" si="5"/>
        <v>129000</v>
      </c>
      <c r="L25" s="106">
        <f t="shared" si="5"/>
        <v>458000</v>
      </c>
      <c r="M25" s="106">
        <f t="shared" si="5"/>
        <v>129000</v>
      </c>
      <c r="N25" s="106">
        <f t="shared" si="5"/>
        <v>129000</v>
      </c>
      <c r="O25" s="106">
        <f t="shared" si="5"/>
        <v>132000</v>
      </c>
      <c r="P25" s="106">
        <f t="shared" si="5"/>
        <v>82000</v>
      </c>
      <c r="Q25" s="106">
        <f t="shared" ref="Q25:Q33" si="6">D25-SUM(F25:P25)</f>
        <v>83000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62000</v>
      </c>
      <c r="E26" s="111" t="s">
        <v>202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8000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357000</v>
      </c>
      <c r="E27" s="37" t="s">
        <v>513</v>
      </c>
      <c r="F27" s="37">
        <f t="shared" ref="F27:P33" si="8">ROUND($D27/12,0)</f>
        <v>29750</v>
      </c>
      <c r="G27" s="37">
        <f t="shared" si="8"/>
        <v>29750</v>
      </c>
      <c r="H27" s="37">
        <f t="shared" si="8"/>
        <v>29750</v>
      </c>
      <c r="I27" s="37">
        <f t="shared" si="8"/>
        <v>29750</v>
      </c>
      <c r="J27" s="37">
        <f t="shared" si="8"/>
        <v>29750</v>
      </c>
      <c r="K27" s="37">
        <f t="shared" si="8"/>
        <v>29750</v>
      </c>
      <c r="L27" s="37">
        <f t="shared" si="8"/>
        <v>29750</v>
      </c>
      <c r="M27" s="37">
        <f t="shared" si="8"/>
        <v>29750</v>
      </c>
      <c r="N27" s="37">
        <f t="shared" si="8"/>
        <v>29750</v>
      </c>
      <c r="O27" s="37">
        <f t="shared" si="8"/>
        <v>29750</v>
      </c>
      <c r="P27" s="37">
        <f t="shared" si="8"/>
        <v>29750</v>
      </c>
      <c r="Q27" s="37">
        <f t="shared" si="6"/>
        <v>29750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37000</v>
      </c>
      <c r="E29" s="37" t="s">
        <v>513</v>
      </c>
      <c r="F29" s="37">
        <f t="shared" si="8"/>
        <v>3083</v>
      </c>
      <c r="G29" s="37">
        <f t="shared" si="8"/>
        <v>3083</v>
      </c>
      <c r="H29" s="37">
        <f t="shared" si="8"/>
        <v>3083</v>
      </c>
      <c r="I29" s="37">
        <f t="shared" si="8"/>
        <v>3083</v>
      </c>
      <c r="J29" s="37">
        <f t="shared" si="8"/>
        <v>3083</v>
      </c>
      <c r="K29" s="37">
        <f t="shared" si="8"/>
        <v>3083</v>
      </c>
      <c r="L29" s="37">
        <f t="shared" si="8"/>
        <v>3083</v>
      </c>
      <c r="M29" s="37">
        <f t="shared" si="8"/>
        <v>3083</v>
      </c>
      <c r="N29" s="37">
        <f t="shared" si="8"/>
        <v>3083</v>
      </c>
      <c r="O29" s="37">
        <f t="shared" si="8"/>
        <v>3083</v>
      </c>
      <c r="P29" s="37">
        <f t="shared" si="8"/>
        <v>3083</v>
      </c>
      <c r="Q29" s="37">
        <f t="shared" si="6"/>
        <v>3087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83000</v>
      </c>
      <c r="E30" s="37" t="s">
        <v>513</v>
      </c>
      <c r="F30" s="37">
        <f t="shared" si="8"/>
        <v>6917</v>
      </c>
      <c r="G30" s="37">
        <f t="shared" si="8"/>
        <v>6917</v>
      </c>
      <c r="H30" s="37">
        <f t="shared" si="8"/>
        <v>6917</v>
      </c>
      <c r="I30" s="37">
        <f t="shared" si="8"/>
        <v>6917</v>
      </c>
      <c r="J30" s="37">
        <f t="shared" si="8"/>
        <v>6917</v>
      </c>
      <c r="K30" s="37">
        <f t="shared" si="8"/>
        <v>6917</v>
      </c>
      <c r="L30" s="37">
        <f t="shared" si="8"/>
        <v>6917</v>
      </c>
      <c r="M30" s="37">
        <f t="shared" si="8"/>
        <v>6917</v>
      </c>
      <c r="N30" s="37">
        <f t="shared" si="8"/>
        <v>6917</v>
      </c>
      <c r="O30" s="37">
        <f t="shared" si="8"/>
        <v>6917</v>
      </c>
      <c r="P30" s="37">
        <f t="shared" si="8"/>
        <v>6917</v>
      </c>
      <c r="Q30" s="37">
        <f t="shared" si="6"/>
        <v>6913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39000</v>
      </c>
      <c r="E31" s="37" t="s">
        <v>513</v>
      </c>
      <c r="F31" s="37">
        <f t="shared" si="8"/>
        <v>3250</v>
      </c>
      <c r="G31" s="37">
        <f t="shared" si="8"/>
        <v>3250</v>
      </c>
      <c r="H31" s="37">
        <f t="shared" si="8"/>
        <v>3250</v>
      </c>
      <c r="I31" s="37">
        <f t="shared" si="8"/>
        <v>3250</v>
      </c>
      <c r="J31" s="37">
        <f t="shared" si="8"/>
        <v>3250</v>
      </c>
      <c r="K31" s="37">
        <f t="shared" si="8"/>
        <v>3250</v>
      </c>
      <c r="L31" s="37">
        <f t="shared" si="8"/>
        <v>3250</v>
      </c>
      <c r="M31" s="37">
        <f t="shared" si="8"/>
        <v>3250</v>
      </c>
      <c r="N31" s="37">
        <f t="shared" si="8"/>
        <v>3250</v>
      </c>
      <c r="O31" s="37">
        <f t="shared" si="8"/>
        <v>3250</v>
      </c>
      <c r="P31" s="37">
        <f t="shared" si="8"/>
        <v>3250</v>
      </c>
      <c r="Q31" s="37">
        <f t="shared" si="6"/>
        <v>3250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60000</v>
      </c>
      <c r="E32" s="37" t="s">
        <v>513</v>
      </c>
      <c r="F32" s="37">
        <f t="shared" si="8"/>
        <v>5000</v>
      </c>
      <c r="G32" s="37">
        <f t="shared" si="8"/>
        <v>5000</v>
      </c>
      <c r="H32" s="37">
        <f t="shared" si="8"/>
        <v>5000</v>
      </c>
      <c r="I32" s="37">
        <f t="shared" si="8"/>
        <v>5000</v>
      </c>
      <c r="J32" s="37">
        <f t="shared" si="8"/>
        <v>5000</v>
      </c>
      <c r="K32" s="37">
        <f t="shared" si="8"/>
        <v>5000</v>
      </c>
      <c r="L32" s="37">
        <f t="shared" si="8"/>
        <v>5000</v>
      </c>
      <c r="M32" s="37">
        <f t="shared" si="8"/>
        <v>5000</v>
      </c>
      <c r="N32" s="37">
        <f t="shared" si="8"/>
        <v>5000</v>
      </c>
      <c r="O32" s="37">
        <f t="shared" si="8"/>
        <v>5000</v>
      </c>
      <c r="P32" s="37">
        <f t="shared" si="8"/>
        <v>5000</v>
      </c>
      <c r="Q32" s="37">
        <f t="shared" si="6"/>
        <v>5000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36000</v>
      </c>
      <c r="E33" s="37" t="s">
        <v>513</v>
      </c>
      <c r="F33" s="37">
        <f t="shared" si="8"/>
        <v>3000</v>
      </c>
      <c r="G33" s="37">
        <f t="shared" si="8"/>
        <v>3000</v>
      </c>
      <c r="H33" s="37">
        <f t="shared" si="8"/>
        <v>3000</v>
      </c>
      <c r="I33" s="37">
        <f t="shared" si="8"/>
        <v>3000</v>
      </c>
      <c r="J33" s="37">
        <f t="shared" si="8"/>
        <v>3000</v>
      </c>
      <c r="K33" s="37">
        <f t="shared" si="8"/>
        <v>3000</v>
      </c>
      <c r="L33" s="37">
        <f t="shared" si="8"/>
        <v>3000</v>
      </c>
      <c r="M33" s="37">
        <f t="shared" si="8"/>
        <v>3000</v>
      </c>
      <c r="N33" s="37">
        <f t="shared" si="8"/>
        <v>3000</v>
      </c>
      <c r="O33" s="37">
        <f t="shared" si="8"/>
        <v>3000</v>
      </c>
      <c r="P33" s="37">
        <f t="shared" si="8"/>
        <v>3000</v>
      </c>
      <c r="Q33" s="37">
        <f t="shared" si="6"/>
        <v>3000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674000</v>
      </c>
      <c r="E37" s="106"/>
      <c r="F37" s="106">
        <f t="shared" ref="F37:P37" si="9">ROUND(SUM(F26:F36),-3)</f>
        <v>57000</v>
      </c>
      <c r="G37" s="106">
        <f t="shared" si="9"/>
        <v>51000</v>
      </c>
      <c r="H37" s="106">
        <f t="shared" si="9"/>
        <v>57000</v>
      </c>
      <c r="I37" s="106">
        <f t="shared" si="9"/>
        <v>57000</v>
      </c>
      <c r="J37" s="106">
        <f t="shared" si="9"/>
        <v>57000</v>
      </c>
      <c r="K37" s="106">
        <f t="shared" si="9"/>
        <v>57000</v>
      </c>
      <c r="L37" s="106">
        <f t="shared" si="9"/>
        <v>51000</v>
      </c>
      <c r="M37" s="106">
        <f t="shared" si="9"/>
        <v>57000</v>
      </c>
      <c r="N37" s="106">
        <f t="shared" si="9"/>
        <v>57000</v>
      </c>
      <c r="O37" s="106">
        <f t="shared" si="9"/>
        <v>57000</v>
      </c>
      <c r="P37" s="106">
        <f t="shared" si="9"/>
        <v>57000</v>
      </c>
      <c r="Q37" s="106">
        <f>D37-SUM(F37:P37)</f>
        <v>59000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6000</v>
      </c>
      <c r="E42" s="37" t="s">
        <v>197</v>
      </c>
      <c r="F42" s="37"/>
      <c r="G42" s="37"/>
      <c r="H42" s="37"/>
      <c r="I42" s="37">
        <f>D42</f>
        <v>6000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194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7000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7000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14000</v>
      </c>
      <c r="E45" s="106"/>
      <c r="F45" s="106">
        <f t="shared" ref="F45:P45" si="12">ROUND(SUM(F42:F44),-3)</f>
        <v>1000</v>
      </c>
      <c r="G45" s="106">
        <f t="shared" si="12"/>
        <v>0</v>
      </c>
      <c r="H45" s="106">
        <f t="shared" si="12"/>
        <v>0</v>
      </c>
      <c r="I45" s="106">
        <f t="shared" si="12"/>
        <v>6000</v>
      </c>
      <c r="J45" s="106">
        <f t="shared" si="12"/>
        <v>0</v>
      </c>
      <c r="K45" s="106">
        <f t="shared" si="12"/>
        <v>0</v>
      </c>
      <c r="L45" s="106">
        <f t="shared" si="12"/>
        <v>7000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0</v>
      </c>
      <c r="E46" s="37" t="s">
        <v>708</v>
      </c>
      <c r="F46" s="37">
        <f>ROUND($D46/3,0)</f>
        <v>0</v>
      </c>
      <c r="G46" s="37"/>
      <c r="H46" s="37"/>
      <c r="I46" s="37"/>
      <c r="J46" s="37">
        <f>ROUND($D46/3,0)</f>
        <v>0</v>
      </c>
      <c r="K46" s="37"/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0</v>
      </c>
      <c r="E47" s="106"/>
      <c r="F47" s="106">
        <f t="shared" ref="F47:P47" si="13">ROUND(SUM(F46),-3)</f>
        <v>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2917000</v>
      </c>
      <c r="E48" s="37"/>
      <c r="F48" s="112">
        <f>F25+F37+F45+F47</f>
        <v>629000</v>
      </c>
      <c r="G48" s="112">
        <f t="shared" ref="G48:R48" si="14">G25+G37+G45+G47</f>
        <v>180000</v>
      </c>
      <c r="H48" s="112">
        <f t="shared" si="14"/>
        <v>186000</v>
      </c>
      <c r="I48" s="112">
        <f t="shared" si="14"/>
        <v>192000</v>
      </c>
      <c r="J48" s="112">
        <f t="shared" si="14"/>
        <v>186000</v>
      </c>
      <c r="K48" s="112">
        <f t="shared" si="14"/>
        <v>186000</v>
      </c>
      <c r="L48" s="112">
        <f t="shared" si="14"/>
        <v>516000</v>
      </c>
      <c r="M48" s="112">
        <f t="shared" si="14"/>
        <v>186000</v>
      </c>
      <c r="N48" s="112">
        <f t="shared" si="14"/>
        <v>186000</v>
      </c>
      <c r="O48" s="112">
        <f t="shared" si="14"/>
        <v>189000</v>
      </c>
      <c r="P48" s="112">
        <f t="shared" si="14"/>
        <v>139000</v>
      </c>
      <c r="Q48" s="112">
        <f t="shared" si="14"/>
        <v>142000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47201000</v>
      </c>
      <c r="E49" s="111" t="s">
        <v>678</v>
      </c>
      <c r="F49" s="37">
        <f>ROUND($D49/12*5,-3)</f>
        <v>19667000</v>
      </c>
      <c r="G49" s="37">
        <f>ROUND($D49/12,-3)</f>
        <v>3933000</v>
      </c>
      <c r="H49" s="37">
        <f t="shared" ref="H49:L53" si="15">ROUND($D49/12,-3)</f>
        <v>3933000</v>
      </c>
      <c r="I49" s="37">
        <f t="shared" si="15"/>
        <v>3933000</v>
      </c>
      <c r="J49" s="37">
        <f t="shared" si="15"/>
        <v>3933000</v>
      </c>
      <c r="K49" s="37">
        <f t="shared" si="15"/>
        <v>3933000</v>
      </c>
      <c r="L49" s="37">
        <f t="shared" si="15"/>
        <v>3933000</v>
      </c>
      <c r="M49" s="37">
        <f>D49-SUM(F49:L49)</f>
        <v>3936000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433000</v>
      </c>
      <c r="E50" s="111" t="s">
        <v>678</v>
      </c>
      <c r="F50" s="37">
        <f t="shared" ref="F50:F52" si="16">ROUND($D50/12*5,-3)</f>
        <v>180000</v>
      </c>
      <c r="G50" s="37">
        <f t="shared" ref="G50:G53" si="17">ROUND($D50/12,-3)</f>
        <v>36000</v>
      </c>
      <c r="H50" s="37">
        <f t="shared" si="15"/>
        <v>36000</v>
      </c>
      <c r="I50" s="37">
        <f t="shared" si="15"/>
        <v>36000</v>
      </c>
      <c r="J50" s="37">
        <f t="shared" si="15"/>
        <v>36000</v>
      </c>
      <c r="K50" s="37">
        <f t="shared" si="15"/>
        <v>36000</v>
      </c>
      <c r="L50" s="37">
        <f t="shared" si="15"/>
        <v>36000</v>
      </c>
      <c r="M50" s="37">
        <f t="shared" ref="M50:M53" si="18">D50-SUM(F50:L50)</f>
        <v>37000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3791000</v>
      </c>
      <c r="E51" s="111" t="s">
        <v>678</v>
      </c>
      <c r="F51" s="37">
        <f t="shared" si="16"/>
        <v>1580000</v>
      </c>
      <c r="G51" s="37">
        <f t="shared" si="17"/>
        <v>316000</v>
      </c>
      <c r="H51" s="37">
        <f t="shared" si="15"/>
        <v>316000</v>
      </c>
      <c r="I51" s="37">
        <f t="shared" si="15"/>
        <v>316000</v>
      </c>
      <c r="J51" s="37">
        <f t="shared" si="15"/>
        <v>316000</v>
      </c>
      <c r="K51" s="37">
        <f t="shared" si="15"/>
        <v>316000</v>
      </c>
      <c r="L51" s="37">
        <f t="shared" si="15"/>
        <v>316000</v>
      </c>
      <c r="M51" s="37">
        <f t="shared" si="18"/>
        <v>315000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868000</v>
      </c>
      <c r="E52" s="111" t="s">
        <v>678</v>
      </c>
      <c r="F52" s="37">
        <f t="shared" si="16"/>
        <v>362000</v>
      </c>
      <c r="G52" s="37">
        <f t="shared" si="17"/>
        <v>72000</v>
      </c>
      <c r="H52" s="37">
        <f t="shared" si="15"/>
        <v>72000</v>
      </c>
      <c r="I52" s="37">
        <f t="shared" si="15"/>
        <v>72000</v>
      </c>
      <c r="J52" s="37">
        <f t="shared" si="15"/>
        <v>72000</v>
      </c>
      <c r="K52" s="37">
        <f t="shared" si="15"/>
        <v>72000</v>
      </c>
      <c r="L52" s="37">
        <f t="shared" si="15"/>
        <v>72000</v>
      </c>
      <c r="M52" s="37">
        <f t="shared" si="18"/>
        <v>74000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117000</v>
      </c>
      <c r="E54" s="37" t="s">
        <v>513</v>
      </c>
      <c r="F54" s="37">
        <f t="shared" ref="F54:P62" si="19">ROUND($D54/12,0)</f>
        <v>9750</v>
      </c>
      <c r="G54" s="37">
        <f t="shared" si="19"/>
        <v>9750</v>
      </c>
      <c r="H54" s="37">
        <f t="shared" si="19"/>
        <v>9750</v>
      </c>
      <c r="I54" s="37">
        <f t="shared" si="19"/>
        <v>9750</v>
      </c>
      <c r="J54" s="37">
        <f t="shared" si="19"/>
        <v>9750</v>
      </c>
      <c r="K54" s="37">
        <f t="shared" si="19"/>
        <v>9750</v>
      </c>
      <c r="L54" s="37">
        <f t="shared" si="19"/>
        <v>9750</v>
      </c>
      <c r="M54" s="37">
        <f t="shared" si="19"/>
        <v>9750</v>
      </c>
      <c r="N54" s="37">
        <f t="shared" si="19"/>
        <v>9750</v>
      </c>
      <c r="O54" s="37">
        <f t="shared" si="19"/>
        <v>9750</v>
      </c>
      <c r="P54" s="37">
        <f t="shared" si="19"/>
        <v>9750</v>
      </c>
      <c r="Q54" s="37">
        <f t="shared" ref="Q54:Q62" si="20">D54-SUM(F54:P54)</f>
        <v>9750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943000</v>
      </c>
      <c r="E62" s="37" t="s">
        <v>194</v>
      </c>
      <c r="F62" s="37">
        <f t="shared" si="19"/>
        <v>78583</v>
      </c>
      <c r="G62" s="37">
        <f t="shared" si="19"/>
        <v>78583</v>
      </c>
      <c r="H62" s="37">
        <f t="shared" si="19"/>
        <v>78583</v>
      </c>
      <c r="I62" s="37">
        <f t="shared" si="19"/>
        <v>78583</v>
      </c>
      <c r="J62" s="37">
        <f t="shared" si="19"/>
        <v>78583</v>
      </c>
      <c r="K62" s="37">
        <f t="shared" si="19"/>
        <v>78583</v>
      </c>
      <c r="L62" s="37">
        <f t="shared" si="19"/>
        <v>78583</v>
      </c>
      <c r="M62" s="37">
        <f t="shared" si="19"/>
        <v>78583</v>
      </c>
      <c r="N62" s="37">
        <f t="shared" si="19"/>
        <v>78583</v>
      </c>
      <c r="O62" s="37">
        <f t="shared" si="19"/>
        <v>78583</v>
      </c>
      <c r="P62" s="37">
        <f t="shared" si="19"/>
        <v>78583</v>
      </c>
      <c r="Q62" s="37">
        <f t="shared" si="20"/>
        <v>78587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5440000</v>
      </c>
      <c r="E63" s="37" t="s">
        <v>679</v>
      </c>
      <c r="F63" s="37">
        <f>ROUND($D63/5,-3)</f>
        <v>1088000</v>
      </c>
      <c r="G63" s="37"/>
      <c r="H63" s="37"/>
      <c r="I63" s="37"/>
      <c r="J63" s="37"/>
      <c r="K63" s="37"/>
      <c r="L63" s="37"/>
      <c r="M63" s="37"/>
      <c r="N63" s="37">
        <f>D63-F63</f>
        <v>4352000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5731000</v>
      </c>
      <c r="E64" s="37" t="s">
        <v>194</v>
      </c>
      <c r="F64" s="37">
        <f>D64</f>
        <v>5731000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4960000</v>
      </c>
      <c r="E65" s="111" t="s">
        <v>678</v>
      </c>
      <c r="F65" s="37">
        <f>ROUND($D65/12*5,-3)</f>
        <v>2067000</v>
      </c>
      <c r="G65" s="37">
        <f>ROUND($D65/12,-3)</f>
        <v>413000</v>
      </c>
      <c r="H65" s="37">
        <f t="shared" ref="H65:L67" si="21">ROUND($D65/12,-3)</f>
        <v>413000</v>
      </c>
      <c r="I65" s="37">
        <f t="shared" si="21"/>
        <v>413000</v>
      </c>
      <c r="J65" s="37">
        <f t="shared" si="21"/>
        <v>413000</v>
      </c>
      <c r="K65" s="37">
        <f t="shared" si="21"/>
        <v>413000</v>
      </c>
      <c r="L65" s="37">
        <f t="shared" si="21"/>
        <v>413000</v>
      </c>
      <c r="M65" s="37">
        <f>D65-SUM(F65:L65)</f>
        <v>415000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1231000</v>
      </c>
      <c r="E66" s="111" t="s">
        <v>678</v>
      </c>
      <c r="F66" s="37">
        <f>ROUND($D66/12*5,-3)</f>
        <v>513000</v>
      </c>
      <c r="G66" s="37">
        <f t="shared" ref="G66:G67" si="22">ROUND($D66/12,-3)</f>
        <v>103000</v>
      </c>
      <c r="H66" s="37">
        <f t="shared" si="21"/>
        <v>103000</v>
      </c>
      <c r="I66" s="37">
        <f t="shared" si="21"/>
        <v>103000</v>
      </c>
      <c r="J66" s="37">
        <f t="shared" si="21"/>
        <v>103000</v>
      </c>
      <c r="K66" s="37">
        <f t="shared" si="21"/>
        <v>103000</v>
      </c>
      <c r="L66" s="37">
        <f t="shared" si="21"/>
        <v>103000</v>
      </c>
      <c r="M66" s="37">
        <f t="shared" ref="M66:M67" si="23">D66-SUM(F66:L66)</f>
        <v>100000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3167000</v>
      </c>
      <c r="E67" s="111" t="s">
        <v>678</v>
      </c>
      <c r="F67" s="37">
        <f>ROUND($D67/12*5,-3)</f>
        <v>1320000</v>
      </c>
      <c r="G67" s="37">
        <f t="shared" si="22"/>
        <v>264000</v>
      </c>
      <c r="H67" s="37">
        <f t="shared" si="21"/>
        <v>264000</v>
      </c>
      <c r="I67" s="37">
        <f t="shared" si="21"/>
        <v>264000</v>
      </c>
      <c r="J67" s="37">
        <f t="shared" si="21"/>
        <v>264000</v>
      </c>
      <c r="K67" s="37">
        <f t="shared" si="21"/>
        <v>264000</v>
      </c>
      <c r="L67" s="37">
        <f t="shared" si="21"/>
        <v>264000</v>
      </c>
      <c r="M67" s="37">
        <f t="shared" si="23"/>
        <v>263000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112000</v>
      </c>
      <c r="E68" s="37" t="s">
        <v>195</v>
      </c>
      <c r="F68" s="37"/>
      <c r="G68" s="37"/>
      <c r="H68" s="37">
        <f>D68</f>
        <v>112000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347000</v>
      </c>
      <c r="E69" s="37" t="s">
        <v>194</v>
      </c>
      <c r="F69" s="37">
        <f>D69</f>
        <v>347000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74341000</v>
      </c>
      <c r="E71" s="239"/>
      <c r="F71" s="239">
        <f t="shared" ref="F71:P71" si="24">ROUND(SUM(F49:F70),-3)</f>
        <v>32943000</v>
      </c>
      <c r="G71" s="239">
        <f t="shared" si="24"/>
        <v>5225000</v>
      </c>
      <c r="H71" s="239">
        <f t="shared" si="24"/>
        <v>5337000</v>
      </c>
      <c r="I71" s="239">
        <f t="shared" si="24"/>
        <v>5225000</v>
      </c>
      <c r="J71" s="239">
        <f t="shared" si="24"/>
        <v>5225000</v>
      </c>
      <c r="K71" s="239">
        <f t="shared" si="24"/>
        <v>5225000</v>
      </c>
      <c r="L71" s="239">
        <f t="shared" si="24"/>
        <v>5225000</v>
      </c>
      <c r="M71" s="239">
        <f t="shared" si="24"/>
        <v>5228000</v>
      </c>
      <c r="N71" s="239">
        <f t="shared" si="24"/>
        <v>4440000</v>
      </c>
      <c r="O71" s="239">
        <f t="shared" si="24"/>
        <v>88000</v>
      </c>
      <c r="P71" s="239">
        <f t="shared" si="24"/>
        <v>88000</v>
      </c>
      <c r="Q71" s="239">
        <f>D71-SUM(F71:P71)</f>
        <v>92000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4014000</v>
      </c>
      <c r="E73" s="111" t="s">
        <v>678</v>
      </c>
      <c r="F73" s="37">
        <f>ROUND($D73/12*5,-3)</f>
        <v>1673000</v>
      </c>
      <c r="G73" s="37">
        <f>ROUND($D73/12,-3)</f>
        <v>335000</v>
      </c>
      <c r="H73" s="37">
        <f t="shared" ref="H73:L76" si="25">ROUND($D73/12,-3)</f>
        <v>335000</v>
      </c>
      <c r="I73" s="37">
        <f t="shared" si="25"/>
        <v>335000</v>
      </c>
      <c r="J73" s="37">
        <f t="shared" si="25"/>
        <v>335000</v>
      </c>
      <c r="K73" s="37">
        <f t="shared" si="25"/>
        <v>335000</v>
      </c>
      <c r="L73" s="37">
        <f t="shared" si="25"/>
        <v>335000</v>
      </c>
      <c r="M73" s="37">
        <f>D73-SUM(F73:L73)</f>
        <v>331000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4014000</v>
      </c>
      <c r="E77" s="239"/>
      <c r="F77" s="239">
        <f>ROUND(SUM(F72:F76),-3)</f>
        <v>1673000</v>
      </c>
      <c r="G77" s="239">
        <f t="shared" ref="G77:N77" si="27">ROUND(SUM(G72:G76),-3)</f>
        <v>335000</v>
      </c>
      <c r="H77" s="239">
        <f t="shared" si="27"/>
        <v>335000</v>
      </c>
      <c r="I77" s="239">
        <f t="shared" si="27"/>
        <v>335000</v>
      </c>
      <c r="J77" s="239">
        <f t="shared" si="27"/>
        <v>335000</v>
      </c>
      <c r="K77" s="239">
        <f t="shared" si="27"/>
        <v>335000</v>
      </c>
      <c r="L77" s="239">
        <f t="shared" si="27"/>
        <v>335000</v>
      </c>
      <c r="M77" s="239">
        <f t="shared" si="27"/>
        <v>331000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211000</v>
      </c>
      <c r="E78" s="37" t="s">
        <v>655</v>
      </c>
      <c r="F78" s="216"/>
      <c r="G78" s="216"/>
      <c r="H78" s="216">
        <f>ROUND($D78/2,-3)</f>
        <v>106000</v>
      </c>
      <c r="I78" s="216"/>
      <c r="J78" s="216"/>
      <c r="K78" s="216"/>
      <c r="L78" s="216"/>
      <c r="M78" s="216"/>
      <c r="N78" s="216">
        <f>D78-H78</f>
        <v>105000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78566000</v>
      </c>
      <c r="E79" s="218"/>
      <c r="F79" s="218">
        <f>F77+F71+F78</f>
        <v>34616000</v>
      </c>
      <c r="G79" s="218">
        <f t="shared" ref="G79:Q79" si="29">G77+G71+G78</f>
        <v>5560000</v>
      </c>
      <c r="H79" s="218">
        <f t="shared" si="29"/>
        <v>5778000</v>
      </c>
      <c r="I79" s="218">
        <f t="shared" si="29"/>
        <v>5560000</v>
      </c>
      <c r="J79" s="218">
        <f t="shared" si="29"/>
        <v>5560000</v>
      </c>
      <c r="K79" s="218">
        <f t="shared" si="29"/>
        <v>5560000</v>
      </c>
      <c r="L79" s="218">
        <f t="shared" si="29"/>
        <v>5560000</v>
      </c>
      <c r="M79" s="218">
        <f t="shared" si="29"/>
        <v>5559000</v>
      </c>
      <c r="N79" s="218">
        <f t="shared" si="29"/>
        <v>4545000</v>
      </c>
      <c r="O79" s="218">
        <f t="shared" si="29"/>
        <v>88000</v>
      </c>
      <c r="P79" s="218">
        <f t="shared" si="29"/>
        <v>88000</v>
      </c>
      <c r="Q79" s="218">
        <f t="shared" si="29"/>
        <v>92000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81483000</v>
      </c>
      <c r="E88" s="37"/>
      <c r="F88" s="37">
        <f>F89+F90+F91+F92+F93</f>
        <v>35245000</v>
      </c>
      <c r="G88" s="37">
        <f t="shared" ref="G88:Q88" si="32">G89+G90+G91+G92+G93</f>
        <v>5740000</v>
      </c>
      <c r="H88" s="37">
        <f t="shared" si="32"/>
        <v>5964000</v>
      </c>
      <c r="I88" s="37">
        <f t="shared" si="32"/>
        <v>5752000</v>
      </c>
      <c r="J88" s="37">
        <f t="shared" si="32"/>
        <v>5746000</v>
      </c>
      <c r="K88" s="37">
        <f t="shared" si="32"/>
        <v>5746000</v>
      </c>
      <c r="L88" s="37">
        <f t="shared" si="32"/>
        <v>6076000</v>
      </c>
      <c r="M88" s="37">
        <f t="shared" si="32"/>
        <v>5745000</v>
      </c>
      <c r="N88" s="37">
        <f t="shared" si="32"/>
        <v>4731000</v>
      </c>
      <c r="O88" s="37">
        <f t="shared" si="32"/>
        <v>277000</v>
      </c>
      <c r="P88" s="37">
        <f t="shared" si="32"/>
        <v>227000</v>
      </c>
      <c r="Q88" s="37">
        <f t="shared" si="32"/>
        <v>234000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8000</v>
      </c>
      <c r="E89" s="106" t="s">
        <v>193</v>
      </c>
      <c r="F89" s="106">
        <f>ROUND($D89/2,-3)</f>
        <v>4000</v>
      </c>
      <c r="G89" s="106"/>
      <c r="H89" s="106"/>
      <c r="I89" s="106"/>
      <c r="J89" s="106"/>
      <c r="K89" s="106"/>
      <c r="L89" s="106">
        <f>D89-F89</f>
        <v>4000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500000</v>
      </c>
      <c r="E90" s="106" t="s">
        <v>702</v>
      </c>
      <c r="F90" s="106"/>
      <c r="G90" s="106"/>
      <c r="H90" s="106">
        <f>ROUND($D90/2,-3)</f>
        <v>250000</v>
      </c>
      <c r="I90" s="106"/>
      <c r="J90" s="106"/>
      <c r="K90" s="106"/>
      <c r="L90" s="106"/>
      <c r="M90" s="106">
        <f>D90-H90</f>
        <v>250000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5000</v>
      </c>
      <c r="M92" s="106"/>
      <c r="N92" s="106"/>
      <c r="O92" s="106"/>
      <c r="P92" s="106"/>
      <c r="Q92" s="106">
        <f>ROUND($D92/2,-3)</f>
        <v>5000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80965000</v>
      </c>
      <c r="E93" s="106"/>
      <c r="F93" s="106">
        <f>F94+F95+F96+F97</f>
        <v>35241000</v>
      </c>
      <c r="G93" s="106">
        <f t="shared" ref="G93:Q93" si="34">G94+G95+G96+G97</f>
        <v>5740000</v>
      </c>
      <c r="H93" s="106">
        <f t="shared" si="34"/>
        <v>5714000</v>
      </c>
      <c r="I93" s="106">
        <f t="shared" si="34"/>
        <v>5752000</v>
      </c>
      <c r="J93" s="106">
        <f t="shared" si="34"/>
        <v>5746000</v>
      </c>
      <c r="K93" s="106">
        <f t="shared" si="34"/>
        <v>5746000</v>
      </c>
      <c r="L93" s="106">
        <f t="shared" si="34"/>
        <v>6067000</v>
      </c>
      <c r="M93" s="106">
        <f t="shared" si="34"/>
        <v>5495000</v>
      </c>
      <c r="N93" s="106">
        <f t="shared" si="34"/>
        <v>4731000</v>
      </c>
      <c r="O93" s="106">
        <f t="shared" si="34"/>
        <v>277000</v>
      </c>
      <c r="P93" s="106">
        <f t="shared" si="34"/>
        <v>227000</v>
      </c>
      <c r="Q93" s="106">
        <f t="shared" si="34"/>
        <v>229000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3197000</v>
      </c>
      <c r="E94" s="111" t="s">
        <v>522</v>
      </c>
      <c r="F94" s="37">
        <f>ROUND($D94/12*5,-3)</f>
        <v>1332000</v>
      </c>
      <c r="G94" s="37">
        <f>ROUND($D94/12,-3)</f>
        <v>266000</v>
      </c>
      <c r="H94" s="37">
        <f t="shared" ref="H94:L94" si="35">ROUND($D94/12,-3)</f>
        <v>266000</v>
      </c>
      <c r="I94" s="37">
        <f t="shared" si="35"/>
        <v>266000</v>
      </c>
      <c r="J94" s="37">
        <f t="shared" si="35"/>
        <v>266000</v>
      </c>
      <c r="K94" s="37">
        <f t="shared" si="35"/>
        <v>266000</v>
      </c>
      <c r="L94" s="37">
        <f t="shared" si="35"/>
        <v>266000</v>
      </c>
      <c r="M94" s="37">
        <f>D94-SUM(F94:L94)</f>
        <v>269000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453000</v>
      </c>
      <c r="E95" s="107" t="s">
        <v>225</v>
      </c>
      <c r="F95" s="37">
        <f>ROUND($D95/12,-3)</f>
        <v>38000</v>
      </c>
      <c r="G95" s="37">
        <f t="shared" ref="G95:P95" si="36">ROUND($D95/12,-3)</f>
        <v>38000</v>
      </c>
      <c r="H95" s="37">
        <f t="shared" si="36"/>
        <v>38000</v>
      </c>
      <c r="I95" s="37">
        <f t="shared" si="36"/>
        <v>38000</v>
      </c>
      <c r="J95" s="37">
        <f t="shared" si="36"/>
        <v>38000</v>
      </c>
      <c r="K95" s="37">
        <f t="shared" si="36"/>
        <v>38000</v>
      </c>
      <c r="L95" s="37">
        <f t="shared" si="36"/>
        <v>38000</v>
      </c>
      <c r="M95" s="37">
        <f t="shared" si="36"/>
        <v>38000</v>
      </c>
      <c r="N95" s="37">
        <f t="shared" si="36"/>
        <v>38000</v>
      </c>
      <c r="O95" s="37">
        <f t="shared" si="36"/>
        <v>38000</v>
      </c>
      <c r="P95" s="37">
        <f t="shared" si="36"/>
        <v>38000</v>
      </c>
      <c r="Q95" s="37">
        <f>D95-SUM(F95:P95)</f>
        <v>35000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742000</v>
      </c>
      <c r="E96" s="186" t="s">
        <v>701</v>
      </c>
      <c r="F96" s="37"/>
      <c r="G96" s="37"/>
      <c r="H96" s="37">
        <f>ROUND($D96/2,-3)</f>
        <v>371000</v>
      </c>
      <c r="I96" s="37"/>
      <c r="J96" s="37"/>
      <c r="K96" s="37"/>
      <c r="L96" s="37"/>
      <c r="M96" s="37">
        <f>D96-H96</f>
        <v>371000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76573000</v>
      </c>
      <c r="E97" s="37"/>
      <c r="F97" s="37">
        <f>F2+F87-F89-F90-F91-F92-F94-F95-F96</f>
        <v>33871000</v>
      </c>
      <c r="G97" s="37">
        <f t="shared" ref="G97:Q97" si="37">G2+G87-G89-G90-G91-G92-G94-G95-G96</f>
        <v>5436000</v>
      </c>
      <c r="H97" s="37">
        <f t="shared" si="37"/>
        <v>5039000</v>
      </c>
      <c r="I97" s="37">
        <f t="shared" si="37"/>
        <v>5448000</v>
      </c>
      <c r="J97" s="37">
        <f t="shared" si="37"/>
        <v>5442000</v>
      </c>
      <c r="K97" s="37">
        <f t="shared" si="37"/>
        <v>5442000</v>
      </c>
      <c r="L97" s="37">
        <f t="shared" si="37"/>
        <v>5763000</v>
      </c>
      <c r="M97" s="37">
        <f t="shared" si="37"/>
        <v>4817000</v>
      </c>
      <c r="N97" s="37">
        <f t="shared" si="37"/>
        <v>4693000</v>
      </c>
      <c r="O97" s="37">
        <f>O2+O87-O89-O90-O91-O92-O94-O95-O96</f>
        <v>239000</v>
      </c>
      <c r="P97" s="37">
        <f t="shared" si="37"/>
        <v>189000</v>
      </c>
      <c r="Q97" s="37">
        <f t="shared" si="37"/>
        <v>194000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800000</v>
      </c>
    </row>
    <row r="101" spans="2:18" ht="33">
      <c r="B101" s="70" t="s">
        <v>232</v>
      </c>
      <c r="D101" s="30">
        <f>HLOOKUP(D1,縣庫撥款收入明細表!H:DD,5,FALSE)</f>
        <v>660000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1737000</v>
      </c>
    </row>
    <row r="104" spans="2:18" ht="33">
      <c r="B104" s="69" t="s">
        <v>235</v>
      </c>
      <c r="D104" s="30">
        <f>HLOOKUP(D1,縣庫撥款收入明細表!H:DD,16,FALSE)</f>
        <v>432000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742000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21000</v>
      </c>
    </row>
    <row r="109" spans="2:18" ht="33">
      <c r="B109" s="75" t="s">
        <v>239</v>
      </c>
      <c r="D109" s="30">
        <f>HLOOKUP(D1,縣庫撥款收入明細表!H:DD,21,FALSE)</f>
        <v>76573000</v>
      </c>
    </row>
    <row r="110" spans="2:18" ht="16.5" customHeight="1"/>
    <row r="111" spans="2:18" ht="19.5" customHeight="1">
      <c r="B111" s="4" t="s">
        <v>700</v>
      </c>
      <c r="F111" s="30">
        <f>F93-F77-F78</f>
        <v>33568000</v>
      </c>
      <c r="G111" s="30">
        <f t="shared" ref="G111:Q111" si="38">G93-G77-G78</f>
        <v>5405000</v>
      </c>
      <c r="H111" s="30">
        <f t="shared" si="38"/>
        <v>5273000</v>
      </c>
      <c r="I111" s="30">
        <f t="shared" si="38"/>
        <v>5417000</v>
      </c>
      <c r="J111" s="30">
        <f t="shared" si="38"/>
        <v>5411000</v>
      </c>
      <c r="K111" s="30">
        <f t="shared" si="38"/>
        <v>5411000</v>
      </c>
      <c r="L111" s="30">
        <f t="shared" si="38"/>
        <v>5732000</v>
      </c>
      <c r="M111" s="30">
        <f t="shared" si="38"/>
        <v>5164000</v>
      </c>
      <c r="N111" s="30">
        <f t="shared" si="38"/>
        <v>4626000</v>
      </c>
      <c r="O111" s="30">
        <f t="shared" si="38"/>
        <v>277000</v>
      </c>
      <c r="P111" s="30">
        <f t="shared" si="38"/>
        <v>227000</v>
      </c>
      <c r="Q111" s="30">
        <f t="shared" si="38"/>
        <v>229000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" priority="1" operator="lessThan">
      <formula>0</formula>
    </cfRule>
  </conditionalFormatting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79" zoomScale="106" zoomScaleNormal="106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708</v>
      </c>
      <c r="D1" s="230" t="str">
        <f>VLOOKUP(C1,學校編號!A:B,2,FALSE)</f>
        <v>708西寶國小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20459000</v>
      </c>
      <c r="E2" s="37"/>
      <c r="F2" s="37">
        <f>F48+F71+F77+F78+F84</f>
        <v>8768000</v>
      </c>
      <c r="G2" s="37">
        <f t="shared" ref="G2:Q2" si="0">G48+G71+G77+G78+G84</f>
        <v>1469000</v>
      </c>
      <c r="H2" s="37">
        <f t="shared" si="0"/>
        <v>1524000</v>
      </c>
      <c r="I2" s="37">
        <f t="shared" si="0"/>
        <v>1487000</v>
      </c>
      <c r="J2" s="37">
        <f t="shared" si="0"/>
        <v>1477000</v>
      </c>
      <c r="K2" s="37">
        <f t="shared" si="0"/>
        <v>1475000</v>
      </c>
      <c r="L2" s="37">
        <f t="shared" si="0"/>
        <v>1577000</v>
      </c>
      <c r="M2" s="37">
        <f t="shared" si="0"/>
        <v>1467000</v>
      </c>
      <c r="N2" s="37">
        <f t="shared" si="0"/>
        <v>827000</v>
      </c>
      <c r="O2" s="37">
        <f t="shared" si="0"/>
        <v>150000</v>
      </c>
      <c r="P2" s="37">
        <f t="shared" si="0"/>
        <v>100000</v>
      </c>
      <c r="Q2" s="37">
        <f t="shared" si="0"/>
        <v>138000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513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51000</v>
      </c>
      <c r="E4" s="37" t="s">
        <v>513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63000</v>
      </c>
      <c r="E7" s="37" t="s">
        <v>513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34000</v>
      </c>
      <c r="E10" s="37" t="s">
        <v>513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36000</v>
      </c>
      <c r="E11" s="37" t="s">
        <v>194</v>
      </c>
      <c r="F11" s="37">
        <f>D11</f>
        <v>36000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568000</v>
      </c>
      <c r="E12" s="110" t="s">
        <v>200</v>
      </c>
      <c r="F12" s="37">
        <f>ROUND($D12/12*3,-3)</f>
        <v>142000</v>
      </c>
      <c r="G12" s="37">
        <f>ROUND($D12/12,-3)</f>
        <v>47000</v>
      </c>
      <c r="H12" s="37">
        <f t="shared" ref="H12:N12" si="4">ROUND($D12/12,-3)</f>
        <v>47000</v>
      </c>
      <c r="I12" s="37">
        <f t="shared" si="4"/>
        <v>47000</v>
      </c>
      <c r="J12" s="37">
        <f t="shared" si="4"/>
        <v>47000</v>
      </c>
      <c r="K12" s="37">
        <f t="shared" si="4"/>
        <v>47000</v>
      </c>
      <c r="L12" s="37">
        <f t="shared" si="4"/>
        <v>47000</v>
      </c>
      <c r="M12" s="37">
        <f t="shared" si="4"/>
        <v>47000</v>
      </c>
      <c r="N12" s="37">
        <f t="shared" si="4"/>
        <v>47000</v>
      </c>
      <c r="O12" s="37">
        <f>D12-SUM(F12:N12)</f>
        <v>50000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513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10000</v>
      </c>
      <c r="E24" s="37" t="s">
        <v>193</v>
      </c>
      <c r="F24" s="37">
        <f>ROUND($D24/2,-3)</f>
        <v>5000</v>
      </c>
      <c r="G24" s="37"/>
      <c r="H24" s="37"/>
      <c r="I24" s="37"/>
      <c r="J24" s="37"/>
      <c r="K24" s="37"/>
      <c r="L24" s="37">
        <f>D24-F24</f>
        <v>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1199000</v>
      </c>
      <c r="E25" s="106"/>
      <c r="F25" s="106">
        <f>ROUND(SUM(F3:F24),-3)</f>
        <v>254000</v>
      </c>
      <c r="G25" s="106">
        <f t="shared" ref="G25:P25" si="5">ROUND(SUM(G3:G24),-3)</f>
        <v>92000</v>
      </c>
      <c r="H25" s="106">
        <f t="shared" si="5"/>
        <v>92000</v>
      </c>
      <c r="I25" s="106">
        <f t="shared" si="5"/>
        <v>92000</v>
      </c>
      <c r="J25" s="106">
        <f t="shared" si="5"/>
        <v>92000</v>
      </c>
      <c r="K25" s="106">
        <f t="shared" si="5"/>
        <v>92000</v>
      </c>
      <c r="L25" s="106">
        <f t="shared" si="5"/>
        <v>122000</v>
      </c>
      <c r="M25" s="106">
        <f t="shared" si="5"/>
        <v>92000</v>
      </c>
      <c r="N25" s="106">
        <f t="shared" si="5"/>
        <v>92000</v>
      </c>
      <c r="O25" s="106">
        <f t="shared" si="5"/>
        <v>95000</v>
      </c>
      <c r="P25" s="106">
        <f t="shared" si="5"/>
        <v>45000</v>
      </c>
      <c r="Q25" s="106">
        <f t="shared" ref="Q25:Q33" si="6">D25-SUM(F25:P25)</f>
        <v>39000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62000</v>
      </c>
      <c r="E26" s="111" t="s">
        <v>202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8000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513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513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11000</v>
      </c>
      <c r="E30" s="37" t="s">
        <v>513</v>
      </c>
      <c r="F30" s="37">
        <f t="shared" si="8"/>
        <v>917</v>
      </c>
      <c r="G30" s="37">
        <f t="shared" si="8"/>
        <v>917</v>
      </c>
      <c r="H30" s="37">
        <f t="shared" si="8"/>
        <v>917</v>
      </c>
      <c r="I30" s="37">
        <f t="shared" si="8"/>
        <v>917</v>
      </c>
      <c r="J30" s="37">
        <f t="shared" si="8"/>
        <v>917</v>
      </c>
      <c r="K30" s="37">
        <f t="shared" si="8"/>
        <v>917</v>
      </c>
      <c r="L30" s="37">
        <f t="shared" si="8"/>
        <v>917</v>
      </c>
      <c r="M30" s="37">
        <f t="shared" si="8"/>
        <v>917</v>
      </c>
      <c r="N30" s="37">
        <f t="shared" si="8"/>
        <v>917</v>
      </c>
      <c r="O30" s="37">
        <f t="shared" si="8"/>
        <v>917</v>
      </c>
      <c r="P30" s="37">
        <f t="shared" si="8"/>
        <v>917</v>
      </c>
      <c r="Q30" s="37">
        <f t="shared" si="6"/>
        <v>913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4000</v>
      </c>
      <c r="E31" s="37" t="s">
        <v>513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131000</v>
      </c>
      <c r="E36" s="37" t="s">
        <v>193</v>
      </c>
      <c r="F36" s="37">
        <f>ROUND($D36/2,-3)</f>
        <v>66000</v>
      </c>
      <c r="G36" s="37"/>
      <c r="H36" s="37"/>
      <c r="I36" s="37"/>
      <c r="J36" s="37"/>
      <c r="K36" s="37"/>
      <c r="L36" s="37">
        <f>D36-F36</f>
        <v>65000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467000</v>
      </c>
      <c r="E37" s="106"/>
      <c r="F37" s="106">
        <f t="shared" ref="F37:P37" si="9">ROUND(SUM(F26:F36),-3)</f>
        <v>95000</v>
      </c>
      <c r="G37" s="106">
        <f t="shared" si="9"/>
        <v>23000</v>
      </c>
      <c r="H37" s="106">
        <f t="shared" si="9"/>
        <v>29000</v>
      </c>
      <c r="I37" s="106">
        <f t="shared" si="9"/>
        <v>29000</v>
      </c>
      <c r="J37" s="106">
        <f t="shared" si="9"/>
        <v>29000</v>
      </c>
      <c r="K37" s="106">
        <f t="shared" si="9"/>
        <v>29000</v>
      </c>
      <c r="L37" s="106">
        <f t="shared" si="9"/>
        <v>88000</v>
      </c>
      <c r="M37" s="106">
        <f t="shared" si="9"/>
        <v>29000</v>
      </c>
      <c r="N37" s="106">
        <f t="shared" si="9"/>
        <v>29000</v>
      </c>
      <c r="O37" s="106">
        <f t="shared" si="9"/>
        <v>29000</v>
      </c>
      <c r="P37" s="106">
        <f t="shared" si="9"/>
        <v>29000</v>
      </c>
      <c r="Q37" s="106">
        <f>D37-SUM(F37:P37)</f>
        <v>29000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12000</v>
      </c>
      <c r="E42" s="37" t="s">
        <v>197</v>
      </c>
      <c r="F42" s="37"/>
      <c r="G42" s="37"/>
      <c r="H42" s="37"/>
      <c r="I42" s="37">
        <f>D42</f>
        <v>12000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194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11000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24000</v>
      </c>
      <c r="E45" s="106"/>
      <c r="F45" s="106">
        <f t="shared" ref="F45:P45" si="12">ROUND(SUM(F42:F44),-3)</f>
        <v>1000</v>
      </c>
      <c r="G45" s="106">
        <f t="shared" si="12"/>
        <v>0</v>
      </c>
      <c r="H45" s="106">
        <f t="shared" si="12"/>
        <v>0</v>
      </c>
      <c r="I45" s="106">
        <f t="shared" si="12"/>
        <v>12000</v>
      </c>
      <c r="J45" s="106">
        <f t="shared" si="12"/>
        <v>0</v>
      </c>
      <c r="K45" s="106">
        <f t="shared" si="12"/>
        <v>0</v>
      </c>
      <c r="L45" s="106">
        <f t="shared" si="12"/>
        <v>11000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1696000</v>
      </c>
      <c r="E48" s="37"/>
      <c r="F48" s="112">
        <f>F25+F37+F45+F47</f>
        <v>352000</v>
      </c>
      <c r="G48" s="112">
        <f t="shared" ref="G48:R48" si="14">G25+G37+G45+G47</f>
        <v>115000</v>
      </c>
      <c r="H48" s="112">
        <f t="shared" si="14"/>
        <v>121000</v>
      </c>
      <c r="I48" s="112">
        <f t="shared" si="14"/>
        <v>133000</v>
      </c>
      <c r="J48" s="112">
        <f t="shared" si="14"/>
        <v>123000</v>
      </c>
      <c r="K48" s="112">
        <f t="shared" si="14"/>
        <v>121000</v>
      </c>
      <c r="L48" s="112">
        <f t="shared" si="14"/>
        <v>221000</v>
      </c>
      <c r="M48" s="112">
        <f t="shared" si="14"/>
        <v>121000</v>
      </c>
      <c r="N48" s="112">
        <f t="shared" si="14"/>
        <v>123000</v>
      </c>
      <c r="O48" s="112">
        <f t="shared" si="14"/>
        <v>124000</v>
      </c>
      <c r="P48" s="112">
        <f t="shared" si="14"/>
        <v>74000</v>
      </c>
      <c r="Q48" s="112">
        <f t="shared" si="14"/>
        <v>68000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13252000</v>
      </c>
      <c r="E49" s="111" t="s">
        <v>678</v>
      </c>
      <c r="F49" s="37">
        <f>ROUND($D49/12*5,-3)</f>
        <v>5522000</v>
      </c>
      <c r="G49" s="37">
        <f>ROUND($D49/12,-3)</f>
        <v>1104000</v>
      </c>
      <c r="H49" s="37">
        <f t="shared" ref="H49:L53" si="15">ROUND($D49/12,-3)</f>
        <v>1104000</v>
      </c>
      <c r="I49" s="37">
        <f t="shared" si="15"/>
        <v>1104000</v>
      </c>
      <c r="J49" s="37">
        <f t="shared" si="15"/>
        <v>1104000</v>
      </c>
      <c r="K49" s="37">
        <f t="shared" si="15"/>
        <v>1104000</v>
      </c>
      <c r="L49" s="37">
        <f t="shared" si="15"/>
        <v>1104000</v>
      </c>
      <c r="M49" s="37">
        <f>D49-SUM(F49:L49)</f>
        <v>1106000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0</v>
      </c>
      <c r="E51" s="111" t="s">
        <v>678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0</v>
      </c>
      <c r="E52" s="111" t="s">
        <v>678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513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44000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260000</v>
      </c>
      <c r="E62" s="37" t="s">
        <v>194</v>
      </c>
      <c r="F62" s="37">
        <f t="shared" si="19"/>
        <v>21667</v>
      </c>
      <c r="G62" s="37">
        <f t="shared" si="19"/>
        <v>21667</v>
      </c>
      <c r="H62" s="37">
        <f t="shared" si="19"/>
        <v>21667</v>
      </c>
      <c r="I62" s="37">
        <f t="shared" si="19"/>
        <v>21667</v>
      </c>
      <c r="J62" s="37">
        <f t="shared" si="19"/>
        <v>21667</v>
      </c>
      <c r="K62" s="37">
        <f t="shared" si="19"/>
        <v>21667</v>
      </c>
      <c r="L62" s="37">
        <f t="shared" si="19"/>
        <v>21667</v>
      </c>
      <c r="M62" s="37">
        <f t="shared" si="19"/>
        <v>21667</v>
      </c>
      <c r="N62" s="37">
        <f t="shared" si="19"/>
        <v>21667</v>
      </c>
      <c r="O62" s="37">
        <f t="shared" si="19"/>
        <v>21667</v>
      </c>
      <c r="P62" s="37">
        <f t="shared" si="19"/>
        <v>21667</v>
      </c>
      <c r="Q62" s="37">
        <f t="shared" si="20"/>
        <v>21663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802000</v>
      </c>
      <c r="E63" s="37" t="s">
        <v>679</v>
      </c>
      <c r="F63" s="37">
        <f>ROUND($D63/5,-3)</f>
        <v>160000</v>
      </c>
      <c r="G63" s="37"/>
      <c r="H63" s="37"/>
      <c r="I63" s="37"/>
      <c r="J63" s="37"/>
      <c r="K63" s="37"/>
      <c r="L63" s="37"/>
      <c r="M63" s="37"/>
      <c r="N63" s="37">
        <f>D63-F63</f>
        <v>642000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1463000</v>
      </c>
      <c r="E64" s="37" t="s">
        <v>194</v>
      </c>
      <c r="F64" s="37">
        <f>D64</f>
        <v>1463000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1064000</v>
      </c>
      <c r="E65" s="111" t="s">
        <v>678</v>
      </c>
      <c r="F65" s="37">
        <f>ROUND($D65/12*5,-3)</f>
        <v>443000</v>
      </c>
      <c r="G65" s="37">
        <f>ROUND($D65/12,-3)</f>
        <v>89000</v>
      </c>
      <c r="H65" s="37">
        <f t="shared" ref="H65:L67" si="21">ROUND($D65/12,-3)</f>
        <v>89000</v>
      </c>
      <c r="I65" s="37">
        <f t="shared" si="21"/>
        <v>89000</v>
      </c>
      <c r="J65" s="37">
        <f t="shared" si="21"/>
        <v>89000</v>
      </c>
      <c r="K65" s="37">
        <f t="shared" si="21"/>
        <v>89000</v>
      </c>
      <c r="L65" s="37">
        <f t="shared" si="21"/>
        <v>89000</v>
      </c>
      <c r="M65" s="37">
        <f>D65-SUM(F65:L65)</f>
        <v>87000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270000</v>
      </c>
      <c r="E66" s="111" t="s">
        <v>678</v>
      </c>
      <c r="F66" s="37">
        <f>ROUND($D66/12*5,-3)</f>
        <v>113000</v>
      </c>
      <c r="G66" s="37">
        <f t="shared" ref="G66:G67" si="22">ROUND($D66/12,-3)</f>
        <v>23000</v>
      </c>
      <c r="H66" s="37">
        <f t="shared" si="21"/>
        <v>23000</v>
      </c>
      <c r="I66" s="37">
        <f t="shared" si="21"/>
        <v>23000</v>
      </c>
      <c r="J66" s="37">
        <f t="shared" si="21"/>
        <v>23000</v>
      </c>
      <c r="K66" s="37">
        <f t="shared" si="21"/>
        <v>23000</v>
      </c>
      <c r="L66" s="37">
        <f t="shared" si="21"/>
        <v>23000</v>
      </c>
      <c r="M66" s="37">
        <f t="shared" ref="M66:M67" si="23">D66-SUM(F66:L66)</f>
        <v>19000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1136000</v>
      </c>
      <c r="E67" s="111" t="s">
        <v>678</v>
      </c>
      <c r="F67" s="37">
        <f>ROUND($D67/12*5,-3)</f>
        <v>473000</v>
      </c>
      <c r="G67" s="37">
        <f t="shared" si="22"/>
        <v>95000</v>
      </c>
      <c r="H67" s="37">
        <f t="shared" si="21"/>
        <v>95000</v>
      </c>
      <c r="I67" s="37">
        <f t="shared" si="21"/>
        <v>95000</v>
      </c>
      <c r="J67" s="37">
        <f t="shared" si="21"/>
        <v>95000</v>
      </c>
      <c r="K67" s="37">
        <f t="shared" si="21"/>
        <v>95000</v>
      </c>
      <c r="L67" s="37">
        <f t="shared" si="21"/>
        <v>95000</v>
      </c>
      <c r="M67" s="37">
        <f t="shared" si="23"/>
        <v>93000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13000</v>
      </c>
      <c r="E68" s="37" t="s">
        <v>195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129000</v>
      </c>
      <c r="E69" s="37" t="s">
        <v>194</v>
      </c>
      <c r="F69" s="37">
        <f>D69</f>
        <v>129000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5000</v>
      </c>
      <c r="E70" s="37" t="s">
        <v>193</v>
      </c>
      <c r="F70" s="37">
        <f>ROUND($D70/2,-3)</f>
        <v>3000</v>
      </c>
      <c r="G70" s="37"/>
      <c r="H70" s="37"/>
      <c r="I70" s="37"/>
      <c r="J70" s="37"/>
      <c r="K70" s="37"/>
      <c r="L70" s="37">
        <f>D70-F70</f>
        <v>2000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18490000</v>
      </c>
      <c r="E71" s="239"/>
      <c r="F71" s="239">
        <f t="shared" ref="F71:P71" si="24">ROUND(SUM(F49:F70),-3)</f>
        <v>8332000</v>
      </c>
      <c r="G71" s="239">
        <f t="shared" si="24"/>
        <v>1337000</v>
      </c>
      <c r="H71" s="239">
        <f t="shared" si="24"/>
        <v>1350000</v>
      </c>
      <c r="I71" s="239">
        <f t="shared" si="24"/>
        <v>1337000</v>
      </c>
      <c r="J71" s="239">
        <f t="shared" si="24"/>
        <v>1337000</v>
      </c>
      <c r="K71" s="239">
        <f t="shared" si="24"/>
        <v>1337000</v>
      </c>
      <c r="L71" s="239">
        <f t="shared" si="24"/>
        <v>1339000</v>
      </c>
      <c r="M71" s="239">
        <f t="shared" si="24"/>
        <v>1331000</v>
      </c>
      <c r="N71" s="239">
        <f t="shared" si="24"/>
        <v>668000</v>
      </c>
      <c r="O71" s="239">
        <f t="shared" si="24"/>
        <v>26000</v>
      </c>
      <c r="P71" s="239">
        <f t="shared" si="24"/>
        <v>26000</v>
      </c>
      <c r="Q71" s="239">
        <f>D71-SUM(F71:P71)</f>
        <v>70000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201000</v>
      </c>
      <c r="E73" s="111" t="s">
        <v>678</v>
      </c>
      <c r="F73" s="37">
        <f>ROUND($D73/12*5,-3)</f>
        <v>84000</v>
      </c>
      <c r="G73" s="37">
        <f>ROUND($D73/12,-3)</f>
        <v>17000</v>
      </c>
      <c r="H73" s="37">
        <f t="shared" ref="H73:L76" si="25">ROUND($D73/12,-3)</f>
        <v>17000</v>
      </c>
      <c r="I73" s="37">
        <f t="shared" si="25"/>
        <v>17000</v>
      </c>
      <c r="J73" s="37">
        <f t="shared" si="25"/>
        <v>17000</v>
      </c>
      <c r="K73" s="37">
        <f t="shared" si="25"/>
        <v>17000</v>
      </c>
      <c r="L73" s="37">
        <f t="shared" si="25"/>
        <v>17000</v>
      </c>
      <c r="M73" s="37">
        <f>D73-SUM(F73:L73)</f>
        <v>15000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201000</v>
      </c>
      <c r="E77" s="239"/>
      <c r="F77" s="239">
        <f>ROUND(SUM(F72:F76),-3)</f>
        <v>84000</v>
      </c>
      <c r="G77" s="239">
        <f t="shared" ref="G77:N77" si="27">ROUND(SUM(G72:G76),-3)</f>
        <v>17000</v>
      </c>
      <c r="H77" s="239">
        <f t="shared" si="27"/>
        <v>17000</v>
      </c>
      <c r="I77" s="239">
        <f t="shared" si="27"/>
        <v>17000</v>
      </c>
      <c r="J77" s="239">
        <f t="shared" si="27"/>
        <v>17000</v>
      </c>
      <c r="K77" s="239">
        <f t="shared" si="27"/>
        <v>17000</v>
      </c>
      <c r="L77" s="239">
        <f t="shared" si="27"/>
        <v>17000</v>
      </c>
      <c r="M77" s="239">
        <f t="shared" si="27"/>
        <v>15000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72000</v>
      </c>
      <c r="E78" s="37" t="s">
        <v>655</v>
      </c>
      <c r="F78" s="216"/>
      <c r="G78" s="216"/>
      <c r="H78" s="216">
        <f>ROUND($D78/2,-3)</f>
        <v>36000</v>
      </c>
      <c r="I78" s="216"/>
      <c r="J78" s="216"/>
      <c r="K78" s="216"/>
      <c r="L78" s="216"/>
      <c r="M78" s="216"/>
      <c r="N78" s="216">
        <f>D78-H78</f>
        <v>36000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18763000</v>
      </c>
      <c r="E79" s="218"/>
      <c r="F79" s="218">
        <f>F77+F71+F78</f>
        <v>8416000</v>
      </c>
      <c r="G79" s="218">
        <f t="shared" ref="G79:Q79" si="29">G77+G71+G78</f>
        <v>1354000</v>
      </c>
      <c r="H79" s="218">
        <f t="shared" si="29"/>
        <v>1403000</v>
      </c>
      <c r="I79" s="218">
        <f t="shared" si="29"/>
        <v>1354000</v>
      </c>
      <c r="J79" s="218">
        <f t="shared" si="29"/>
        <v>1354000</v>
      </c>
      <c r="K79" s="218">
        <f t="shared" si="29"/>
        <v>1354000</v>
      </c>
      <c r="L79" s="218">
        <f t="shared" si="29"/>
        <v>1356000</v>
      </c>
      <c r="M79" s="218">
        <f t="shared" si="29"/>
        <v>1346000</v>
      </c>
      <c r="N79" s="218">
        <f t="shared" si="29"/>
        <v>704000</v>
      </c>
      <c r="O79" s="218">
        <f t="shared" si="29"/>
        <v>26000</v>
      </c>
      <c r="P79" s="218">
        <f t="shared" si="29"/>
        <v>26000</v>
      </c>
      <c r="Q79" s="218">
        <f t="shared" si="29"/>
        <v>70000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-126000</v>
      </c>
      <c r="E87" s="37"/>
      <c r="F87" s="37">
        <f>D87</f>
        <v>-126000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20333000</v>
      </c>
      <c r="E88" s="37"/>
      <c r="F88" s="37">
        <f>F89+F90+F91+F92+F93</f>
        <v>8642000</v>
      </c>
      <c r="G88" s="37">
        <f t="shared" ref="G88:Q88" si="32">G89+G90+G91+G92+G93</f>
        <v>1469000</v>
      </c>
      <c r="H88" s="37">
        <f t="shared" si="32"/>
        <v>1524000</v>
      </c>
      <c r="I88" s="37">
        <f t="shared" si="32"/>
        <v>1487000</v>
      </c>
      <c r="J88" s="37">
        <f t="shared" si="32"/>
        <v>1477000</v>
      </c>
      <c r="K88" s="37">
        <f t="shared" si="32"/>
        <v>1475000</v>
      </c>
      <c r="L88" s="37">
        <f t="shared" si="32"/>
        <v>1577000</v>
      </c>
      <c r="M88" s="37">
        <f t="shared" si="32"/>
        <v>1467000</v>
      </c>
      <c r="N88" s="37">
        <f t="shared" si="32"/>
        <v>827000</v>
      </c>
      <c r="O88" s="37">
        <f t="shared" si="32"/>
        <v>150000</v>
      </c>
      <c r="P88" s="37">
        <f t="shared" si="32"/>
        <v>100000</v>
      </c>
      <c r="Q88" s="37">
        <f t="shared" si="32"/>
        <v>138000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20000</v>
      </c>
      <c r="E90" s="106" t="s">
        <v>702</v>
      </c>
      <c r="F90" s="106"/>
      <c r="G90" s="106"/>
      <c r="H90" s="106">
        <f>ROUND($D90/2,-3)</f>
        <v>10000</v>
      </c>
      <c r="I90" s="106"/>
      <c r="J90" s="106"/>
      <c r="K90" s="106"/>
      <c r="L90" s="106"/>
      <c r="M90" s="106">
        <f>D90-H90</f>
        <v>10000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2000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20311000</v>
      </c>
      <c r="E93" s="106"/>
      <c r="F93" s="106">
        <f>F94+F95+F96+F97</f>
        <v>8642000</v>
      </c>
      <c r="G93" s="106">
        <f t="shared" ref="G93:Q93" si="34">G94+G95+G96+G97</f>
        <v>1469000</v>
      </c>
      <c r="H93" s="106">
        <f t="shared" si="34"/>
        <v>1514000</v>
      </c>
      <c r="I93" s="106">
        <f t="shared" si="34"/>
        <v>1487000</v>
      </c>
      <c r="J93" s="106">
        <f t="shared" si="34"/>
        <v>1477000</v>
      </c>
      <c r="K93" s="106">
        <f t="shared" si="34"/>
        <v>1475000</v>
      </c>
      <c r="L93" s="106">
        <f t="shared" si="34"/>
        <v>1576000</v>
      </c>
      <c r="M93" s="106">
        <f t="shared" si="34"/>
        <v>1457000</v>
      </c>
      <c r="N93" s="106">
        <f t="shared" si="34"/>
        <v>827000</v>
      </c>
      <c r="O93" s="106">
        <f t="shared" si="34"/>
        <v>150000</v>
      </c>
      <c r="P93" s="106">
        <f t="shared" si="34"/>
        <v>100000</v>
      </c>
      <c r="Q93" s="106">
        <f t="shared" si="34"/>
        <v>137000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1950000</v>
      </c>
      <c r="E94" s="111" t="s">
        <v>522</v>
      </c>
      <c r="F94" s="37">
        <f>ROUND($D94/12*5,-3)</f>
        <v>813000</v>
      </c>
      <c r="G94" s="37">
        <f>ROUND($D94/12,-3)</f>
        <v>163000</v>
      </c>
      <c r="H94" s="37">
        <f t="shared" ref="H94:L94" si="35">ROUND($D94/12,-3)</f>
        <v>163000</v>
      </c>
      <c r="I94" s="37">
        <f t="shared" si="35"/>
        <v>163000</v>
      </c>
      <c r="J94" s="37">
        <f t="shared" si="35"/>
        <v>163000</v>
      </c>
      <c r="K94" s="37">
        <f t="shared" si="35"/>
        <v>163000</v>
      </c>
      <c r="L94" s="37">
        <f t="shared" si="35"/>
        <v>163000</v>
      </c>
      <c r="M94" s="37">
        <f>D94-SUM(F94:L94)</f>
        <v>159000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77000</v>
      </c>
      <c r="E95" s="107" t="s">
        <v>225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18284000</v>
      </c>
      <c r="E97" s="37"/>
      <c r="F97" s="37">
        <f>F2+F87-F89-F90-F91-F92-F94-F95-F96</f>
        <v>7823000</v>
      </c>
      <c r="G97" s="37">
        <f t="shared" ref="G97:Q97" si="37">G2+G87-G89-G90-G91-G92-G94-G95-G96</f>
        <v>1300000</v>
      </c>
      <c r="H97" s="37">
        <f t="shared" si="37"/>
        <v>1345000</v>
      </c>
      <c r="I97" s="37">
        <f t="shared" si="37"/>
        <v>1318000</v>
      </c>
      <c r="J97" s="37">
        <f t="shared" si="37"/>
        <v>1308000</v>
      </c>
      <c r="K97" s="37">
        <f t="shared" si="37"/>
        <v>1306000</v>
      </c>
      <c r="L97" s="37">
        <f t="shared" si="37"/>
        <v>1407000</v>
      </c>
      <c r="M97" s="37">
        <f t="shared" si="37"/>
        <v>1292000</v>
      </c>
      <c r="N97" s="37">
        <f t="shared" si="37"/>
        <v>821000</v>
      </c>
      <c r="O97" s="37">
        <f>O2+O87-O89-O90-O91-O92-O94-O95-O96</f>
        <v>144000</v>
      </c>
      <c r="P97" s="37">
        <f t="shared" si="37"/>
        <v>94000</v>
      </c>
      <c r="Q97" s="37">
        <f t="shared" si="37"/>
        <v>126000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0</v>
      </c>
    </row>
    <row r="104" spans="2:18" ht="33">
      <c r="B104" s="69" t="s">
        <v>235</v>
      </c>
      <c r="D104" s="30">
        <f>HLOOKUP(D1,縣庫撥款收入明細表!H:DD,16,FALSE)</f>
        <v>72000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1300000</v>
      </c>
    </row>
    <row r="108" spans="2:18" ht="33">
      <c r="B108" s="69" t="s">
        <v>238</v>
      </c>
      <c r="D108" s="30">
        <f>HLOOKUP(D1,縣庫撥款收入明細表!H:DD,20,FALSE)</f>
        <v>5000</v>
      </c>
    </row>
    <row r="109" spans="2:18" ht="33">
      <c r="B109" s="75" t="s">
        <v>239</v>
      </c>
      <c r="D109" s="30">
        <f>HLOOKUP(D1,縣庫撥款收入明細表!H:DD,21,FALSE)</f>
        <v>18284000</v>
      </c>
    </row>
    <row r="110" spans="2:18" ht="16.5" customHeight="1"/>
    <row r="111" spans="2:18" ht="19.5" customHeight="1">
      <c r="B111" s="4" t="s">
        <v>700</v>
      </c>
      <c r="F111" s="30">
        <f>F93-F77-F78</f>
        <v>8558000</v>
      </c>
      <c r="G111" s="30">
        <f t="shared" ref="G111:Q111" si="38">G93-G77-G78</f>
        <v>1452000</v>
      </c>
      <c r="H111" s="30">
        <f t="shared" si="38"/>
        <v>1461000</v>
      </c>
      <c r="I111" s="30">
        <f t="shared" si="38"/>
        <v>1470000</v>
      </c>
      <c r="J111" s="30">
        <f t="shared" si="38"/>
        <v>1460000</v>
      </c>
      <c r="K111" s="30">
        <f t="shared" si="38"/>
        <v>1458000</v>
      </c>
      <c r="L111" s="30">
        <f t="shared" si="38"/>
        <v>1559000</v>
      </c>
      <c r="M111" s="30">
        <f t="shared" si="38"/>
        <v>1442000</v>
      </c>
      <c r="N111" s="30">
        <f t="shared" si="38"/>
        <v>791000</v>
      </c>
      <c r="O111" s="30">
        <f t="shared" si="38"/>
        <v>150000</v>
      </c>
      <c r="P111" s="30">
        <f t="shared" si="38"/>
        <v>100000</v>
      </c>
      <c r="Q111" s="30">
        <f t="shared" si="38"/>
        <v>137000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82" workbookViewId="0">
      <selection activeCell="F111" sqref="F111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601</v>
      </c>
      <c r="D1" s="230" t="str">
        <f>VLOOKUP(C1,學校編號!A:B,2,FALSE)</f>
        <v>601明禮國小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60361000</v>
      </c>
      <c r="E2" s="37"/>
      <c r="F2" s="37">
        <f>F48+F71+F77+F78+F84</f>
        <v>25852000</v>
      </c>
      <c r="G2" s="37">
        <f t="shared" ref="G2:Q2" si="0">G48+G71+G77+G78+G84</f>
        <v>4396000</v>
      </c>
      <c r="H2" s="37">
        <f t="shared" si="0"/>
        <v>4539000</v>
      </c>
      <c r="I2" s="37">
        <f t="shared" si="0"/>
        <v>4396000</v>
      </c>
      <c r="J2" s="37">
        <f t="shared" si="0"/>
        <v>4398000</v>
      </c>
      <c r="K2" s="37">
        <f t="shared" si="0"/>
        <v>4396000</v>
      </c>
      <c r="L2" s="37">
        <f t="shared" si="0"/>
        <v>4488000</v>
      </c>
      <c r="M2" s="37">
        <f t="shared" si="0"/>
        <v>4400000</v>
      </c>
      <c r="N2" s="37">
        <f t="shared" si="0"/>
        <v>2998000</v>
      </c>
      <c r="O2" s="37">
        <f t="shared" si="0"/>
        <v>167000</v>
      </c>
      <c r="P2" s="37">
        <f t="shared" si="0"/>
        <v>167000</v>
      </c>
      <c r="Q2" s="37">
        <f t="shared" si="0"/>
        <v>164000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283000</v>
      </c>
      <c r="E3" s="37" t="s">
        <v>513</v>
      </c>
      <c r="F3" s="37">
        <f t="shared" ref="F3:P17" si="1">ROUND($D3/12,0)</f>
        <v>23583</v>
      </c>
      <c r="G3" s="37">
        <f t="shared" si="1"/>
        <v>23583</v>
      </c>
      <c r="H3" s="37">
        <f t="shared" si="1"/>
        <v>23583</v>
      </c>
      <c r="I3" s="37">
        <f t="shared" si="1"/>
        <v>23583</v>
      </c>
      <c r="J3" s="37">
        <f t="shared" si="1"/>
        <v>23583</v>
      </c>
      <c r="K3" s="37">
        <f t="shared" si="1"/>
        <v>23583</v>
      </c>
      <c r="L3" s="37">
        <f t="shared" si="1"/>
        <v>23583</v>
      </c>
      <c r="M3" s="37">
        <f t="shared" si="1"/>
        <v>23583</v>
      </c>
      <c r="N3" s="37">
        <f t="shared" si="1"/>
        <v>23583</v>
      </c>
      <c r="O3" s="37">
        <f t="shared" si="1"/>
        <v>23583</v>
      </c>
      <c r="P3" s="37">
        <f t="shared" si="1"/>
        <v>23583</v>
      </c>
      <c r="Q3" s="37">
        <f t="shared" ref="Q3:Q10" si="2">D3-SUM(F3:P3)</f>
        <v>23587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122000</v>
      </c>
      <c r="E4" s="37" t="s">
        <v>513</v>
      </c>
      <c r="F4" s="37">
        <f t="shared" si="1"/>
        <v>10167</v>
      </c>
      <c r="G4" s="37">
        <f t="shared" si="1"/>
        <v>10167</v>
      </c>
      <c r="H4" s="37">
        <f t="shared" si="1"/>
        <v>10167</v>
      </c>
      <c r="I4" s="37">
        <f t="shared" si="1"/>
        <v>10167</v>
      </c>
      <c r="J4" s="37">
        <f t="shared" si="1"/>
        <v>10167</v>
      </c>
      <c r="K4" s="37">
        <f t="shared" si="1"/>
        <v>10167</v>
      </c>
      <c r="L4" s="37">
        <f t="shared" si="1"/>
        <v>10167</v>
      </c>
      <c r="M4" s="37">
        <f t="shared" si="1"/>
        <v>10167</v>
      </c>
      <c r="N4" s="37">
        <f t="shared" si="1"/>
        <v>10167</v>
      </c>
      <c r="O4" s="37">
        <f t="shared" si="1"/>
        <v>10167</v>
      </c>
      <c r="P4" s="37">
        <f t="shared" si="1"/>
        <v>10167</v>
      </c>
      <c r="Q4" s="37">
        <f t="shared" si="2"/>
        <v>10163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70000</v>
      </c>
      <c r="E7" s="37" t="s">
        <v>513</v>
      </c>
      <c r="F7" s="37">
        <f t="shared" si="1"/>
        <v>5833</v>
      </c>
      <c r="G7" s="37">
        <f t="shared" si="1"/>
        <v>5833</v>
      </c>
      <c r="H7" s="37">
        <f t="shared" si="1"/>
        <v>5833</v>
      </c>
      <c r="I7" s="37">
        <f t="shared" si="1"/>
        <v>5833</v>
      </c>
      <c r="J7" s="37">
        <f t="shared" si="1"/>
        <v>5833</v>
      </c>
      <c r="K7" s="37">
        <f t="shared" si="1"/>
        <v>5833</v>
      </c>
      <c r="L7" s="37">
        <f t="shared" si="1"/>
        <v>5833</v>
      </c>
      <c r="M7" s="37">
        <f t="shared" si="1"/>
        <v>5833</v>
      </c>
      <c r="N7" s="37">
        <f t="shared" si="1"/>
        <v>5833</v>
      </c>
      <c r="O7" s="37">
        <f t="shared" si="1"/>
        <v>5833</v>
      </c>
      <c r="P7" s="37">
        <f t="shared" si="1"/>
        <v>5833</v>
      </c>
      <c r="Q7" s="37">
        <f t="shared" si="2"/>
        <v>5837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60000</v>
      </c>
      <c r="E8" s="37" t="s">
        <v>513</v>
      </c>
      <c r="F8" s="37">
        <f t="shared" si="1"/>
        <v>5000</v>
      </c>
      <c r="G8" s="37">
        <f t="shared" si="1"/>
        <v>5000</v>
      </c>
      <c r="H8" s="37">
        <f t="shared" si="1"/>
        <v>5000</v>
      </c>
      <c r="I8" s="37">
        <f t="shared" si="1"/>
        <v>5000</v>
      </c>
      <c r="J8" s="37">
        <f t="shared" si="1"/>
        <v>5000</v>
      </c>
      <c r="K8" s="37">
        <f t="shared" si="1"/>
        <v>5000</v>
      </c>
      <c r="L8" s="37">
        <f t="shared" si="1"/>
        <v>5000</v>
      </c>
      <c r="M8" s="37">
        <f t="shared" si="1"/>
        <v>5000</v>
      </c>
      <c r="N8" s="37">
        <f t="shared" si="1"/>
        <v>5000</v>
      </c>
      <c r="O8" s="37">
        <f t="shared" si="1"/>
        <v>5000</v>
      </c>
      <c r="P8" s="37">
        <f t="shared" si="1"/>
        <v>5000</v>
      </c>
      <c r="Q8" s="37">
        <f t="shared" si="2"/>
        <v>5000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3000</v>
      </c>
      <c r="E9" s="37" t="s">
        <v>513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93000</v>
      </c>
      <c r="E15" s="37" t="s">
        <v>193</v>
      </c>
      <c r="F15" s="37">
        <f>ROUND($D15/2,-3)</f>
        <v>47000</v>
      </c>
      <c r="G15" s="37"/>
      <c r="H15" s="37"/>
      <c r="I15" s="37"/>
      <c r="J15" s="37"/>
      <c r="K15" s="37"/>
      <c r="L15" s="37">
        <f>D15-F15</f>
        <v>46000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60000</v>
      </c>
      <c r="E16" s="37" t="s">
        <v>513</v>
      </c>
      <c r="F16" s="37">
        <f>ROUND($D16/12,0)</f>
        <v>5000</v>
      </c>
      <c r="G16" s="37">
        <f t="shared" si="1"/>
        <v>5000</v>
      </c>
      <c r="H16" s="37">
        <f t="shared" si="1"/>
        <v>5000</v>
      </c>
      <c r="I16" s="37">
        <f t="shared" si="1"/>
        <v>5000</v>
      </c>
      <c r="J16" s="37">
        <f t="shared" si="1"/>
        <v>5000</v>
      </c>
      <c r="K16" s="37">
        <f t="shared" si="1"/>
        <v>5000</v>
      </c>
      <c r="L16" s="37">
        <f t="shared" si="1"/>
        <v>5000</v>
      </c>
      <c r="M16" s="37">
        <f t="shared" si="1"/>
        <v>5000</v>
      </c>
      <c r="N16" s="37">
        <f t="shared" si="1"/>
        <v>5000</v>
      </c>
      <c r="O16" s="37">
        <f t="shared" si="1"/>
        <v>5000</v>
      </c>
      <c r="P16" s="37">
        <f t="shared" si="1"/>
        <v>5000</v>
      </c>
      <c r="Q16" s="37">
        <f>D16-SUM(F16:P16)</f>
        <v>5000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54000</v>
      </c>
      <c r="E17" s="37" t="s">
        <v>513</v>
      </c>
      <c r="F17" s="37">
        <f>ROUND($D17/12,0)</f>
        <v>4500</v>
      </c>
      <c r="G17" s="37">
        <f t="shared" si="1"/>
        <v>4500</v>
      </c>
      <c r="H17" s="37">
        <f t="shared" si="1"/>
        <v>4500</v>
      </c>
      <c r="I17" s="37">
        <f t="shared" si="1"/>
        <v>4500</v>
      </c>
      <c r="J17" s="37">
        <f t="shared" si="1"/>
        <v>4500</v>
      </c>
      <c r="K17" s="37">
        <f t="shared" si="1"/>
        <v>4500</v>
      </c>
      <c r="L17" s="37">
        <f t="shared" si="1"/>
        <v>4500</v>
      </c>
      <c r="M17" s="37">
        <f t="shared" si="1"/>
        <v>4500</v>
      </c>
      <c r="N17" s="37">
        <f t="shared" si="1"/>
        <v>4500</v>
      </c>
      <c r="O17" s="37">
        <f t="shared" si="1"/>
        <v>4500</v>
      </c>
      <c r="P17" s="37">
        <f t="shared" si="1"/>
        <v>4500</v>
      </c>
      <c r="Q17" s="37">
        <f>D17-SUM(F17:P17)</f>
        <v>4500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969000</v>
      </c>
      <c r="E25" s="106"/>
      <c r="F25" s="106">
        <f>ROUND(SUM(F3:F24),-3)</f>
        <v>120000</v>
      </c>
      <c r="G25" s="106">
        <f t="shared" ref="G25:P25" si="5">ROUND(SUM(G3:G24),-3)</f>
        <v>73000</v>
      </c>
      <c r="H25" s="106">
        <f t="shared" si="5"/>
        <v>73000</v>
      </c>
      <c r="I25" s="106">
        <f t="shared" si="5"/>
        <v>73000</v>
      </c>
      <c r="J25" s="106">
        <f t="shared" si="5"/>
        <v>73000</v>
      </c>
      <c r="K25" s="106">
        <f t="shared" si="5"/>
        <v>73000</v>
      </c>
      <c r="L25" s="106">
        <f t="shared" si="5"/>
        <v>119000</v>
      </c>
      <c r="M25" s="106">
        <f t="shared" si="5"/>
        <v>73000</v>
      </c>
      <c r="N25" s="106">
        <f t="shared" si="5"/>
        <v>73000</v>
      </c>
      <c r="O25" s="106">
        <f t="shared" si="5"/>
        <v>73000</v>
      </c>
      <c r="P25" s="106">
        <f t="shared" si="5"/>
        <v>73000</v>
      </c>
      <c r="Q25" s="106">
        <f t="shared" ref="Q25:Q33" si="6">D25-SUM(F25:P25)</f>
        <v>73000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308000</v>
      </c>
      <c r="E27" s="37" t="s">
        <v>513</v>
      </c>
      <c r="F27" s="37">
        <f t="shared" ref="F27:P33" si="8">ROUND($D27/12,0)</f>
        <v>25667</v>
      </c>
      <c r="G27" s="37">
        <f t="shared" si="8"/>
        <v>25667</v>
      </c>
      <c r="H27" s="37">
        <f t="shared" si="8"/>
        <v>25667</v>
      </c>
      <c r="I27" s="37">
        <f t="shared" si="8"/>
        <v>25667</v>
      </c>
      <c r="J27" s="37">
        <f t="shared" si="8"/>
        <v>25667</v>
      </c>
      <c r="K27" s="37">
        <f t="shared" si="8"/>
        <v>25667</v>
      </c>
      <c r="L27" s="37">
        <f t="shared" si="8"/>
        <v>25667</v>
      </c>
      <c r="M27" s="37">
        <f t="shared" si="8"/>
        <v>25667</v>
      </c>
      <c r="N27" s="37">
        <f t="shared" si="8"/>
        <v>25667</v>
      </c>
      <c r="O27" s="37">
        <f t="shared" si="8"/>
        <v>25667</v>
      </c>
      <c r="P27" s="37">
        <f t="shared" si="8"/>
        <v>25667</v>
      </c>
      <c r="Q27" s="37">
        <f t="shared" si="6"/>
        <v>25663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29000</v>
      </c>
      <c r="E29" s="37" t="s">
        <v>513</v>
      </c>
      <c r="F29" s="37">
        <f t="shared" si="8"/>
        <v>2417</v>
      </c>
      <c r="G29" s="37">
        <f t="shared" si="8"/>
        <v>2417</v>
      </c>
      <c r="H29" s="37">
        <f t="shared" si="8"/>
        <v>2417</v>
      </c>
      <c r="I29" s="37">
        <f t="shared" si="8"/>
        <v>2417</v>
      </c>
      <c r="J29" s="37">
        <f t="shared" si="8"/>
        <v>2417</v>
      </c>
      <c r="K29" s="37">
        <f t="shared" si="8"/>
        <v>2417</v>
      </c>
      <c r="L29" s="37">
        <f t="shared" si="8"/>
        <v>2417</v>
      </c>
      <c r="M29" s="37">
        <f t="shared" si="8"/>
        <v>2417</v>
      </c>
      <c r="N29" s="37">
        <f t="shared" si="8"/>
        <v>2417</v>
      </c>
      <c r="O29" s="37">
        <f t="shared" si="8"/>
        <v>2417</v>
      </c>
      <c r="P29" s="37">
        <f t="shared" si="8"/>
        <v>2417</v>
      </c>
      <c r="Q29" s="37">
        <f t="shared" si="6"/>
        <v>2413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44000</v>
      </c>
      <c r="E30" s="37" t="s">
        <v>513</v>
      </c>
      <c r="F30" s="37">
        <f t="shared" si="8"/>
        <v>3667</v>
      </c>
      <c r="G30" s="37">
        <f t="shared" si="8"/>
        <v>3667</v>
      </c>
      <c r="H30" s="37">
        <f t="shared" si="8"/>
        <v>3667</v>
      </c>
      <c r="I30" s="37">
        <f t="shared" si="8"/>
        <v>3667</v>
      </c>
      <c r="J30" s="37">
        <f t="shared" si="8"/>
        <v>3667</v>
      </c>
      <c r="K30" s="37">
        <f t="shared" si="8"/>
        <v>3667</v>
      </c>
      <c r="L30" s="37">
        <f t="shared" si="8"/>
        <v>3667</v>
      </c>
      <c r="M30" s="37">
        <f t="shared" si="8"/>
        <v>3667</v>
      </c>
      <c r="N30" s="37">
        <f t="shared" si="8"/>
        <v>3667</v>
      </c>
      <c r="O30" s="37">
        <f t="shared" si="8"/>
        <v>3667</v>
      </c>
      <c r="P30" s="37">
        <f t="shared" si="8"/>
        <v>3667</v>
      </c>
      <c r="Q30" s="37">
        <f t="shared" si="6"/>
        <v>3663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21000</v>
      </c>
      <c r="E31" s="37" t="s">
        <v>513</v>
      </c>
      <c r="F31" s="37">
        <f t="shared" si="8"/>
        <v>1750</v>
      </c>
      <c r="G31" s="37">
        <f t="shared" si="8"/>
        <v>1750</v>
      </c>
      <c r="H31" s="37">
        <f t="shared" si="8"/>
        <v>1750</v>
      </c>
      <c r="I31" s="37">
        <f t="shared" si="8"/>
        <v>1750</v>
      </c>
      <c r="J31" s="37">
        <f t="shared" si="8"/>
        <v>1750</v>
      </c>
      <c r="K31" s="37">
        <f t="shared" si="8"/>
        <v>1750</v>
      </c>
      <c r="L31" s="37">
        <f t="shared" si="8"/>
        <v>1750</v>
      </c>
      <c r="M31" s="37">
        <f t="shared" si="8"/>
        <v>1750</v>
      </c>
      <c r="N31" s="37">
        <f t="shared" si="8"/>
        <v>1750</v>
      </c>
      <c r="O31" s="37">
        <f t="shared" si="8"/>
        <v>1750</v>
      </c>
      <c r="P31" s="37">
        <f t="shared" si="8"/>
        <v>1750</v>
      </c>
      <c r="Q31" s="37">
        <f t="shared" si="6"/>
        <v>1750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12000</v>
      </c>
      <c r="E32" s="37" t="s">
        <v>513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8000</v>
      </c>
      <c r="E33" s="37" t="s">
        <v>513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93000</v>
      </c>
      <c r="E36" s="37" t="s">
        <v>193</v>
      </c>
      <c r="F36" s="37">
        <f>ROUND($D36/2,-3)</f>
        <v>47000</v>
      </c>
      <c r="G36" s="37"/>
      <c r="H36" s="37"/>
      <c r="I36" s="37"/>
      <c r="J36" s="37"/>
      <c r="K36" s="37"/>
      <c r="L36" s="37">
        <f>D36-F36</f>
        <v>46000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515000</v>
      </c>
      <c r="E37" s="106"/>
      <c r="F37" s="106">
        <f t="shared" ref="F37:P37" si="9">ROUND(SUM(F26:F36),-3)</f>
        <v>82000</v>
      </c>
      <c r="G37" s="106">
        <f t="shared" si="9"/>
        <v>35000</v>
      </c>
      <c r="H37" s="106">
        <f t="shared" si="9"/>
        <v>35000</v>
      </c>
      <c r="I37" s="106">
        <f t="shared" si="9"/>
        <v>35000</v>
      </c>
      <c r="J37" s="106">
        <f t="shared" si="9"/>
        <v>35000</v>
      </c>
      <c r="K37" s="106">
        <f t="shared" si="9"/>
        <v>35000</v>
      </c>
      <c r="L37" s="106">
        <f t="shared" si="9"/>
        <v>81000</v>
      </c>
      <c r="M37" s="106">
        <f t="shared" si="9"/>
        <v>35000</v>
      </c>
      <c r="N37" s="106">
        <f t="shared" si="9"/>
        <v>35000</v>
      </c>
      <c r="O37" s="106">
        <f t="shared" si="9"/>
        <v>35000</v>
      </c>
      <c r="P37" s="106">
        <f t="shared" si="9"/>
        <v>35000</v>
      </c>
      <c r="Q37" s="106">
        <f>D37-SUM(F37:P37)</f>
        <v>37000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1490000</v>
      </c>
      <c r="E48" s="37"/>
      <c r="F48" s="112">
        <f>F25+F37+F45+F47</f>
        <v>204000</v>
      </c>
      <c r="G48" s="112">
        <f t="shared" ref="G48:R48" si="14">G25+G37+G45+G47</f>
        <v>108000</v>
      </c>
      <c r="H48" s="112">
        <f t="shared" si="14"/>
        <v>108000</v>
      </c>
      <c r="I48" s="112">
        <f t="shared" si="14"/>
        <v>108000</v>
      </c>
      <c r="J48" s="112">
        <f t="shared" si="14"/>
        <v>110000</v>
      </c>
      <c r="K48" s="112">
        <f t="shared" si="14"/>
        <v>108000</v>
      </c>
      <c r="L48" s="112">
        <f t="shared" si="14"/>
        <v>200000</v>
      </c>
      <c r="M48" s="112">
        <f t="shared" si="14"/>
        <v>108000</v>
      </c>
      <c r="N48" s="112">
        <f t="shared" si="14"/>
        <v>110000</v>
      </c>
      <c r="O48" s="112">
        <f t="shared" si="14"/>
        <v>108000</v>
      </c>
      <c r="P48" s="112">
        <f t="shared" si="14"/>
        <v>108000</v>
      </c>
      <c r="Q48" s="112">
        <f t="shared" si="14"/>
        <v>110000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28534000</v>
      </c>
      <c r="E49" s="111" t="s">
        <v>678</v>
      </c>
      <c r="F49" s="37">
        <f>ROUND($D49/12*5,-3)</f>
        <v>11889000</v>
      </c>
      <c r="G49" s="37">
        <f>ROUND($D49/12,-3)</f>
        <v>2378000</v>
      </c>
      <c r="H49" s="37">
        <f t="shared" ref="H49:L53" si="15">ROUND($D49/12,-3)</f>
        <v>2378000</v>
      </c>
      <c r="I49" s="37">
        <f t="shared" si="15"/>
        <v>2378000</v>
      </c>
      <c r="J49" s="37">
        <f t="shared" si="15"/>
        <v>2378000</v>
      </c>
      <c r="K49" s="37">
        <f t="shared" si="15"/>
        <v>2378000</v>
      </c>
      <c r="L49" s="37">
        <f t="shared" si="15"/>
        <v>2378000</v>
      </c>
      <c r="M49" s="37">
        <f>D49-SUM(F49:L49)</f>
        <v>2377000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3545000</v>
      </c>
      <c r="E51" s="111" t="s">
        <v>678</v>
      </c>
      <c r="F51" s="37">
        <f t="shared" si="16"/>
        <v>1477000</v>
      </c>
      <c r="G51" s="37">
        <f t="shared" si="17"/>
        <v>295000</v>
      </c>
      <c r="H51" s="37">
        <f t="shared" si="15"/>
        <v>295000</v>
      </c>
      <c r="I51" s="37">
        <f t="shared" si="15"/>
        <v>295000</v>
      </c>
      <c r="J51" s="37">
        <f t="shared" si="15"/>
        <v>295000</v>
      </c>
      <c r="K51" s="37">
        <f t="shared" si="15"/>
        <v>295000</v>
      </c>
      <c r="L51" s="37">
        <f t="shared" si="15"/>
        <v>295000</v>
      </c>
      <c r="M51" s="37">
        <f t="shared" si="18"/>
        <v>298000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868000</v>
      </c>
      <c r="E52" s="111" t="s">
        <v>678</v>
      </c>
      <c r="F52" s="37">
        <f t="shared" si="16"/>
        <v>362000</v>
      </c>
      <c r="G52" s="37">
        <f t="shared" si="17"/>
        <v>72000</v>
      </c>
      <c r="H52" s="37">
        <f t="shared" si="15"/>
        <v>72000</v>
      </c>
      <c r="I52" s="37">
        <f t="shared" si="15"/>
        <v>72000</v>
      </c>
      <c r="J52" s="37">
        <f t="shared" si="15"/>
        <v>72000</v>
      </c>
      <c r="K52" s="37">
        <f t="shared" si="15"/>
        <v>72000</v>
      </c>
      <c r="L52" s="37">
        <f t="shared" si="15"/>
        <v>72000</v>
      </c>
      <c r="M52" s="37">
        <f t="shared" si="18"/>
        <v>74000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79000</v>
      </c>
      <c r="E54" s="37" t="s">
        <v>513</v>
      </c>
      <c r="F54" s="37">
        <f t="shared" ref="F54:P62" si="19">ROUND($D54/12,0)</f>
        <v>6583</v>
      </c>
      <c r="G54" s="37">
        <f t="shared" si="19"/>
        <v>6583</v>
      </c>
      <c r="H54" s="37">
        <f t="shared" si="19"/>
        <v>6583</v>
      </c>
      <c r="I54" s="37">
        <f t="shared" si="19"/>
        <v>6583</v>
      </c>
      <c r="J54" s="37">
        <f t="shared" si="19"/>
        <v>6583</v>
      </c>
      <c r="K54" s="37">
        <f t="shared" si="19"/>
        <v>6583</v>
      </c>
      <c r="L54" s="37">
        <f t="shared" si="19"/>
        <v>6583</v>
      </c>
      <c r="M54" s="37">
        <f t="shared" si="19"/>
        <v>6583</v>
      </c>
      <c r="N54" s="37">
        <f t="shared" si="19"/>
        <v>6583</v>
      </c>
      <c r="O54" s="37">
        <f t="shared" si="19"/>
        <v>6583</v>
      </c>
      <c r="P54" s="37">
        <f t="shared" si="19"/>
        <v>6583</v>
      </c>
      <c r="Q54" s="37">
        <f t="shared" ref="Q54:Q62" si="20">D54-SUM(F54:P54)</f>
        <v>6587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600000</v>
      </c>
      <c r="E62" s="37" t="s">
        <v>194</v>
      </c>
      <c r="F62" s="37">
        <f t="shared" si="19"/>
        <v>50000</v>
      </c>
      <c r="G62" s="37">
        <f t="shared" si="19"/>
        <v>50000</v>
      </c>
      <c r="H62" s="37">
        <f t="shared" si="19"/>
        <v>50000</v>
      </c>
      <c r="I62" s="37">
        <f t="shared" si="19"/>
        <v>50000</v>
      </c>
      <c r="J62" s="37">
        <f t="shared" si="19"/>
        <v>50000</v>
      </c>
      <c r="K62" s="37">
        <f t="shared" si="19"/>
        <v>50000</v>
      </c>
      <c r="L62" s="37">
        <f t="shared" si="19"/>
        <v>50000</v>
      </c>
      <c r="M62" s="37">
        <f t="shared" si="19"/>
        <v>50000</v>
      </c>
      <c r="N62" s="37">
        <f t="shared" si="19"/>
        <v>50000</v>
      </c>
      <c r="O62" s="37">
        <f t="shared" si="19"/>
        <v>50000</v>
      </c>
      <c r="P62" s="37">
        <f t="shared" si="19"/>
        <v>50000</v>
      </c>
      <c r="Q62" s="37">
        <f t="shared" si="20"/>
        <v>50000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3441000</v>
      </c>
      <c r="E63" s="37" t="s">
        <v>679</v>
      </c>
      <c r="F63" s="37">
        <f>ROUND($D63/5,-3)</f>
        <v>688000</v>
      </c>
      <c r="G63" s="37"/>
      <c r="H63" s="37"/>
      <c r="I63" s="37"/>
      <c r="J63" s="37"/>
      <c r="K63" s="37"/>
      <c r="L63" s="37"/>
      <c r="M63" s="37"/>
      <c r="N63" s="37">
        <f>D63-F63</f>
        <v>2753000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3452000</v>
      </c>
      <c r="E64" s="37" t="s">
        <v>194</v>
      </c>
      <c r="F64" s="37">
        <f>D64</f>
        <v>3452000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3070000</v>
      </c>
      <c r="E65" s="111" t="s">
        <v>678</v>
      </c>
      <c r="F65" s="37">
        <f>ROUND($D65/12*5,-3)</f>
        <v>1279000</v>
      </c>
      <c r="G65" s="37">
        <f>ROUND($D65/12,-3)</f>
        <v>256000</v>
      </c>
      <c r="H65" s="37">
        <f t="shared" ref="H65:L67" si="21">ROUND($D65/12,-3)</f>
        <v>256000</v>
      </c>
      <c r="I65" s="37">
        <f t="shared" si="21"/>
        <v>256000</v>
      </c>
      <c r="J65" s="37">
        <f t="shared" si="21"/>
        <v>256000</v>
      </c>
      <c r="K65" s="37">
        <f t="shared" si="21"/>
        <v>256000</v>
      </c>
      <c r="L65" s="37">
        <f t="shared" si="21"/>
        <v>256000</v>
      </c>
      <c r="M65" s="37">
        <f>D65-SUM(F65:L65)</f>
        <v>255000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754000</v>
      </c>
      <c r="E66" s="111" t="s">
        <v>678</v>
      </c>
      <c r="F66" s="37">
        <f>ROUND($D66/12*5,-3)</f>
        <v>314000</v>
      </c>
      <c r="G66" s="37">
        <f t="shared" ref="G66:G67" si="22">ROUND($D66/12,-3)</f>
        <v>63000</v>
      </c>
      <c r="H66" s="37">
        <f t="shared" si="21"/>
        <v>63000</v>
      </c>
      <c r="I66" s="37">
        <f t="shared" si="21"/>
        <v>63000</v>
      </c>
      <c r="J66" s="37">
        <f t="shared" si="21"/>
        <v>63000</v>
      </c>
      <c r="K66" s="37">
        <f t="shared" si="21"/>
        <v>63000</v>
      </c>
      <c r="L66" s="37">
        <f t="shared" si="21"/>
        <v>63000</v>
      </c>
      <c r="M66" s="37">
        <f t="shared" ref="M66:M67" si="23">D66-SUM(F66:L66)</f>
        <v>62000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1861000</v>
      </c>
      <c r="E67" s="111" t="s">
        <v>678</v>
      </c>
      <c r="F67" s="37">
        <f>ROUND($D67/12*5,-3)</f>
        <v>775000</v>
      </c>
      <c r="G67" s="37">
        <f t="shared" si="22"/>
        <v>155000</v>
      </c>
      <c r="H67" s="37">
        <f t="shared" si="21"/>
        <v>155000</v>
      </c>
      <c r="I67" s="37">
        <f t="shared" si="21"/>
        <v>155000</v>
      </c>
      <c r="J67" s="37">
        <f t="shared" si="21"/>
        <v>155000</v>
      </c>
      <c r="K67" s="37">
        <f t="shared" si="21"/>
        <v>155000</v>
      </c>
      <c r="L67" s="37">
        <f t="shared" si="21"/>
        <v>155000</v>
      </c>
      <c r="M67" s="37">
        <f t="shared" si="23"/>
        <v>156000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67000</v>
      </c>
      <c r="E68" s="37" t="s">
        <v>195</v>
      </c>
      <c r="F68" s="37"/>
      <c r="G68" s="37"/>
      <c r="H68" s="37">
        <f>D68</f>
        <v>67000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192000</v>
      </c>
      <c r="E69" s="37" t="s">
        <v>194</v>
      </c>
      <c r="F69" s="37">
        <f>D69</f>
        <v>192000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46487000</v>
      </c>
      <c r="E71" s="239"/>
      <c r="F71" s="239">
        <f t="shared" ref="F71:P71" si="24">ROUND(SUM(F49:F70),-3)</f>
        <v>20487000</v>
      </c>
      <c r="G71" s="239">
        <f t="shared" si="24"/>
        <v>3278000</v>
      </c>
      <c r="H71" s="239">
        <f t="shared" si="24"/>
        <v>3345000</v>
      </c>
      <c r="I71" s="239">
        <f t="shared" si="24"/>
        <v>3278000</v>
      </c>
      <c r="J71" s="239">
        <f t="shared" si="24"/>
        <v>3278000</v>
      </c>
      <c r="K71" s="239">
        <f t="shared" si="24"/>
        <v>3278000</v>
      </c>
      <c r="L71" s="239">
        <f t="shared" si="24"/>
        <v>3278000</v>
      </c>
      <c r="M71" s="239">
        <f t="shared" si="24"/>
        <v>3281000</v>
      </c>
      <c r="N71" s="239">
        <f t="shared" si="24"/>
        <v>2812000</v>
      </c>
      <c r="O71" s="239">
        <f t="shared" si="24"/>
        <v>59000</v>
      </c>
      <c r="P71" s="239">
        <f t="shared" si="24"/>
        <v>59000</v>
      </c>
      <c r="Q71" s="239">
        <f>D71-SUM(F71:P71)</f>
        <v>54000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10846000</v>
      </c>
      <c r="E73" s="111" t="s">
        <v>678</v>
      </c>
      <c r="F73" s="37">
        <f>ROUND($D73/12*5,-3)</f>
        <v>4519000</v>
      </c>
      <c r="G73" s="37">
        <f>ROUND($D73/12,-3)</f>
        <v>904000</v>
      </c>
      <c r="H73" s="37">
        <f t="shared" ref="H73:L76" si="25">ROUND($D73/12,-3)</f>
        <v>904000</v>
      </c>
      <c r="I73" s="37">
        <f t="shared" si="25"/>
        <v>904000</v>
      </c>
      <c r="J73" s="37">
        <f t="shared" si="25"/>
        <v>904000</v>
      </c>
      <c r="K73" s="37">
        <f t="shared" si="25"/>
        <v>904000</v>
      </c>
      <c r="L73" s="37">
        <f t="shared" si="25"/>
        <v>904000</v>
      </c>
      <c r="M73" s="37">
        <f>D73-SUM(F73:L73)</f>
        <v>903000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1276000</v>
      </c>
      <c r="E76" s="111" t="s">
        <v>678</v>
      </c>
      <c r="F76" s="37">
        <f>ROUND($D76/12*5,-3)</f>
        <v>532000</v>
      </c>
      <c r="G76" s="37">
        <f>ROUND($D76/12,-3)</f>
        <v>106000</v>
      </c>
      <c r="H76" s="37">
        <f t="shared" si="25"/>
        <v>106000</v>
      </c>
      <c r="I76" s="37">
        <f t="shared" si="25"/>
        <v>106000</v>
      </c>
      <c r="J76" s="37">
        <f t="shared" si="25"/>
        <v>106000</v>
      </c>
      <c r="K76" s="37">
        <f t="shared" si="25"/>
        <v>106000</v>
      </c>
      <c r="L76" s="37">
        <f t="shared" si="25"/>
        <v>106000</v>
      </c>
      <c r="M76" s="37">
        <f t="shared" si="26"/>
        <v>108000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12122000</v>
      </c>
      <c r="E77" s="239"/>
      <c r="F77" s="239">
        <f>ROUND(SUM(F72:F76),-3)</f>
        <v>5051000</v>
      </c>
      <c r="G77" s="239">
        <f t="shared" ref="G77:N77" si="27">ROUND(SUM(G72:G76),-3)</f>
        <v>1010000</v>
      </c>
      <c r="H77" s="239">
        <f t="shared" si="27"/>
        <v>1010000</v>
      </c>
      <c r="I77" s="239">
        <f t="shared" si="27"/>
        <v>1010000</v>
      </c>
      <c r="J77" s="239">
        <f t="shared" si="27"/>
        <v>1010000</v>
      </c>
      <c r="K77" s="239">
        <f t="shared" si="27"/>
        <v>1010000</v>
      </c>
      <c r="L77" s="239">
        <f t="shared" si="27"/>
        <v>1010000</v>
      </c>
      <c r="M77" s="239">
        <f t="shared" si="27"/>
        <v>1011000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152000</v>
      </c>
      <c r="E78" s="37" t="s">
        <v>655</v>
      </c>
      <c r="F78" s="216"/>
      <c r="G78" s="216"/>
      <c r="H78" s="216">
        <f>ROUND($D78/2,-3)</f>
        <v>76000</v>
      </c>
      <c r="I78" s="216"/>
      <c r="J78" s="216"/>
      <c r="K78" s="216"/>
      <c r="L78" s="216"/>
      <c r="M78" s="216"/>
      <c r="N78" s="216">
        <f>D78-H78</f>
        <v>76000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58761000</v>
      </c>
      <c r="E79" s="218"/>
      <c r="F79" s="218">
        <f>F77+F71+F78</f>
        <v>25538000</v>
      </c>
      <c r="G79" s="218">
        <f t="shared" ref="G79:Q79" si="29">G77+G71+G78</f>
        <v>4288000</v>
      </c>
      <c r="H79" s="218">
        <f t="shared" si="29"/>
        <v>4431000</v>
      </c>
      <c r="I79" s="218">
        <f t="shared" si="29"/>
        <v>4288000</v>
      </c>
      <c r="J79" s="218">
        <f t="shared" si="29"/>
        <v>4288000</v>
      </c>
      <c r="K79" s="218">
        <f t="shared" si="29"/>
        <v>4288000</v>
      </c>
      <c r="L79" s="218">
        <f t="shared" si="29"/>
        <v>4288000</v>
      </c>
      <c r="M79" s="218">
        <f t="shared" si="29"/>
        <v>4292000</v>
      </c>
      <c r="N79" s="218">
        <f t="shared" si="29"/>
        <v>2888000</v>
      </c>
      <c r="O79" s="218">
        <f t="shared" si="29"/>
        <v>59000</v>
      </c>
      <c r="P79" s="218">
        <f t="shared" si="29"/>
        <v>59000</v>
      </c>
      <c r="Q79" s="218">
        <f t="shared" si="29"/>
        <v>54000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20000</v>
      </c>
      <c r="E81" s="106" t="s">
        <v>194</v>
      </c>
      <c r="F81" s="106">
        <f t="shared" ref="F81:F83" si="30">D81</f>
        <v>20000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90000</v>
      </c>
      <c r="E83" s="106" t="s">
        <v>194</v>
      </c>
      <c r="F83" s="106">
        <f t="shared" si="30"/>
        <v>90000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110000</v>
      </c>
      <c r="E84" s="113"/>
      <c r="F84" s="113">
        <f>SUM(F80:F83)</f>
        <v>110000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-200000</v>
      </c>
      <c r="E87" s="37"/>
      <c r="F87" s="37">
        <f>D87</f>
        <v>-200000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60161000</v>
      </c>
      <c r="E88" s="37"/>
      <c r="F88" s="37">
        <f>F89+F90+F91+F92+F93</f>
        <v>25652000</v>
      </c>
      <c r="G88" s="37">
        <f t="shared" ref="G88:Q88" si="32">G89+G90+G91+G92+G93</f>
        <v>4396000</v>
      </c>
      <c r="H88" s="37">
        <f t="shared" si="32"/>
        <v>4539000</v>
      </c>
      <c r="I88" s="37">
        <f t="shared" si="32"/>
        <v>4396000</v>
      </c>
      <c r="J88" s="37">
        <f t="shared" si="32"/>
        <v>4398000</v>
      </c>
      <c r="K88" s="37">
        <f t="shared" si="32"/>
        <v>4396000</v>
      </c>
      <c r="L88" s="37">
        <f t="shared" si="32"/>
        <v>4488000</v>
      </c>
      <c r="M88" s="37">
        <f t="shared" si="32"/>
        <v>4400000</v>
      </c>
      <c r="N88" s="37">
        <f t="shared" si="32"/>
        <v>2998000</v>
      </c>
      <c r="O88" s="37">
        <f t="shared" si="32"/>
        <v>167000</v>
      </c>
      <c r="P88" s="37">
        <f t="shared" si="32"/>
        <v>167000</v>
      </c>
      <c r="Q88" s="37">
        <f t="shared" si="32"/>
        <v>164000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3000</v>
      </c>
      <c r="E90" s="106" t="s">
        <v>702</v>
      </c>
      <c r="F90" s="106"/>
      <c r="G90" s="106"/>
      <c r="H90" s="106">
        <f>ROUND($D90/2,-3)</f>
        <v>2000</v>
      </c>
      <c r="I90" s="106"/>
      <c r="J90" s="106"/>
      <c r="K90" s="106"/>
      <c r="L90" s="106"/>
      <c r="M90" s="106">
        <f>D90-H90</f>
        <v>1000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30000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15000</v>
      </c>
      <c r="M92" s="106"/>
      <c r="N92" s="106"/>
      <c r="O92" s="106"/>
      <c r="P92" s="106"/>
      <c r="Q92" s="106">
        <f>ROUND($D92/2,-3)</f>
        <v>15000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60128000</v>
      </c>
      <c r="E93" s="106"/>
      <c r="F93" s="106">
        <f>F94+F95+F96+F97</f>
        <v>25652000</v>
      </c>
      <c r="G93" s="106">
        <f t="shared" ref="G93:Q93" si="34">G94+G95+G96+G97</f>
        <v>4396000</v>
      </c>
      <c r="H93" s="106">
        <f t="shared" si="34"/>
        <v>4537000</v>
      </c>
      <c r="I93" s="106">
        <f t="shared" si="34"/>
        <v>4396000</v>
      </c>
      <c r="J93" s="106">
        <f t="shared" si="34"/>
        <v>4398000</v>
      </c>
      <c r="K93" s="106">
        <f t="shared" si="34"/>
        <v>4396000</v>
      </c>
      <c r="L93" s="106">
        <f t="shared" si="34"/>
        <v>4473000</v>
      </c>
      <c r="M93" s="106">
        <f t="shared" si="34"/>
        <v>4399000</v>
      </c>
      <c r="N93" s="106">
        <f t="shared" si="34"/>
        <v>2998000</v>
      </c>
      <c r="O93" s="106">
        <f t="shared" si="34"/>
        <v>167000</v>
      </c>
      <c r="P93" s="106">
        <f t="shared" si="34"/>
        <v>167000</v>
      </c>
      <c r="Q93" s="106">
        <f t="shared" si="34"/>
        <v>149000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5178000</v>
      </c>
      <c r="E94" s="111" t="s">
        <v>522</v>
      </c>
      <c r="F94" s="37">
        <f>ROUND($D94/12*5,-3)</f>
        <v>2158000</v>
      </c>
      <c r="G94" s="37">
        <f>ROUND($D94/12,-3)</f>
        <v>432000</v>
      </c>
      <c r="H94" s="37">
        <f t="shared" ref="H94:L94" si="35">ROUND($D94/12,-3)</f>
        <v>432000</v>
      </c>
      <c r="I94" s="37">
        <f t="shared" si="35"/>
        <v>432000</v>
      </c>
      <c r="J94" s="37">
        <f t="shared" si="35"/>
        <v>432000</v>
      </c>
      <c r="K94" s="37">
        <f t="shared" si="35"/>
        <v>432000</v>
      </c>
      <c r="L94" s="37">
        <f t="shared" si="35"/>
        <v>432000</v>
      </c>
      <c r="M94" s="37">
        <f>D94-SUM(F94:L94)</f>
        <v>428000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254000</v>
      </c>
      <c r="E95" s="107" t="s">
        <v>225</v>
      </c>
      <c r="F95" s="37">
        <f>ROUND($D95/12,-3)</f>
        <v>21000</v>
      </c>
      <c r="G95" s="37">
        <f t="shared" ref="G95:P95" si="36">ROUND($D95/12,-3)</f>
        <v>21000</v>
      </c>
      <c r="H95" s="37">
        <f t="shared" si="36"/>
        <v>21000</v>
      </c>
      <c r="I95" s="37">
        <f t="shared" si="36"/>
        <v>21000</v>
      </c>
      <c r="J95" s="37">
        <f t="shared" si="36"/>
        <v>21000</v>
      </c>
      <c r="K95" s="37">
        <f t="shared" si="36"/>
        <v>21000</v>
      </c>
      <c r="L95" s="37">
        <f t="shared" si="36"/>
        <v>21000</v>
      </c>
      <c r="M95" s="37">
        <f t="shared" si="36"/>
        <v>21000</v>
      </c>
      <c r="N95" s="37">
        <f t="shared" si="36"/>
        <v>21000</v>
      </c>
      <c r="O95" s="37">
        <f t="shared" si="36"/>
        <v>21000</v>
      </c>
      <c r="P95" s="37">
        <f t="shared" si="36"/>
        <v>21000</v>
      </c>
      <c r="Q95" s="37">
        <f>D95-SUM(F95:P95)</f>
        <v>23000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280000</v>
      </c>
      <c r="E96" s="186" t="s">
        <v>701</v>
      </c>
      <c r="F96" s="37"/>
      <c r="G96" s="37"/>
      <c r="H96" s="37">
        <f>ROUND($D96/2,-3)</f>
        <v>140000</v>
      </c>
      <c r="I96" s="37"/>
      <c r="J96" s="37"/>
      <c r="K96" s="37"/>
      <c r="L96" s="37"/>
      <c r="M96" s="37">
        <f>D96-H96</f>
        <v>140000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54416000</v>
      </c>
      <c r="E97" s="37"/>
      <c r="F97" s="37">
        <f>F2+F87-F89-F90-F91-F92-F94-F95-F96</f>
        <v>23473000</v>
      </c>
      <c r="G97" s="37">
        <f t="shared" ref="G97:Q97" si="37">G2+G87-G89-G90-G91-G92-G94-G95-G96</f>
        <v>3943000</v>
      </c>
      <c r="H97" s="37">
        <f t="shared" si="37"/>
        <v>3944000</v>
      </c>
      <c r="I97" s="37">
        <f t="shared" si="37"/>
        <v>3943000</v>
      </c>
      <c r="J97" s="37">
        <f t="shared" si="37"/>
        <v>3945000</v>
      </c>
      <c r="K97" s="37">
        <f t="shared" si="37"/>
        <v>3943000</v>
      </c>
      <c r="L97" s="37">
        <f t="shared" si="37"/>
        <v>4020000</v>
      </c>
      <c r="M97" s="37">
        <f t="shared" si="37"/>
        <v>3810000</v>
      </c>
      <c r="N97" s="37">
        <f t="shared" si="37"/>
        <v>2977000</v>
      </c>
      <c r="O97" s="37">
        <f>O2+O87-O89-O90-O91-O92-O94-O95-O96</f>
        <v>146000</v>
      </c>
      <c r="P97" s="37">
        <f t="shared" si="37"/>
        <v>146000</v>
      </c>
      <c r="Q97" s="37">
        <f t="shared" si="37"/>
        <v>126000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800000</v>
      </c>
    </row>
    <row r="101" spans="2:18" ht="33">
      <c r="B101" s="70" t="s">
        <v>232</v>
      </c>
      <c r="D101" s="30">
        <f>HLOOKUP(D1,縣庫撥款收入明細表!H:DD,5,FALSE)</f>
        <v>2640000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1738000</v>
      </c>
    </row>
    <row r="104" spans="2:18" ht="33">
      <c r="B104" s="69" t="s">
        <v>235</v>
      </c>
      <c r="D104" s="30">
        <f>HLOOKUP(D1,縣庫撥款收入明細表!H:DD,16,FALSE)</f>
        <v>240000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280000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14000</v>
      </c>
    </row>
    <row r="109" spans="2:18" ht="33">
      <c r="B109" s="75" t="s">
        <v>239</v>
      </c>
      <c r="D109" s="30">
        <f>HLOOKUP(D1,縣庫撥款收入明細表!H:DD,21,FALSE)</f>
        <v>54416000</v>
      </c>
    </row>
    <row r="110" spans="2:18" ht="16.5" customHeight="1"/>
    <row r="111" spans="2:18" ht="19.5" customHeight="1">
      <c r="B111" s="4" t="s">
        <v>700</v>
      </c>
      <c r="F111" s="30">
        <f>F93-F77-F78</f>
        <v>20601000</v>
      </c>
      <c r="G111" s="30">
        <f t="shared" ref="G111:Q111" si="38">G93-G77-G78</f>
        <v>3386000</v>
      </c>
      <c r="H111" s="30">
        <f t="shared" si="38"/>
        <v>3451000</v>
      </c>
      <c r="I111" s="30">
        <f t="shared" si="38"/>
        <v>3386000</v>
      </c>
      <c r="J111" s="30">
        <f t="shared" si="38"/>
        <v>3388000</v>
      </c>
      <c r="K111" s="30">
        <f t="shared" si="38"/>
        <v>3386000</v>
      </c>
      <c r="L111" s="30">
        <f t="shared" si="38"/>
        <v>3463000</v>
      </c>
      <c r="M111" s="30">
        <f t="shared" si="38"/>
        <v>3388000</v>
      </c>
      <c r="N111" s="30">
        <f t="shared" si="38"/>
        <v>2922000</v>
      </c>
      <c r="O111" s="30">
        <f t="shared" si="38"/>
        <v>167000</v>
      </c>
      <c r="P111" s="30">
        <f t="shared" si="38"/>
        <v>167000</v>
      </c>
      <c r="Q111" s="30">
        <f t="shared" si="38"/>
        <v>149000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00" priority="1" operator="lessThan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79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602</v>
      </c>
      <c r="D1" s="230" t="str">
        <f>VLOOKUP(C1,學校編號!A:B,2,FALSE)</f>
        <v>602明義國小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234150000</v>
      </c>
      <c r="E2" s="37"/>
      <c r="F2" s="37">
        <f>F48+F71+F77+F78+F84</f>
        <v>100397000</v>
      </c>
      <c r="G2" s="37">
        <f t="shared" ref="G2:Q2" si="0">G48+G71+G77+G78+G84</f>
        <v>16676000</v>
      </c>
      <c r="H2" s="37">
        <f t="shared" si="0"/>
        <v>17405000</v>
      </c>
      <c r="I2" s="37">
        <f t="shared" si="0"/>
        <v>16676000</v>
      </c>
      <c r="J2" s="37">
        <f t="shared" si="0"/>
        <v>16700000</v>
      </c>
      <c r="K2" s="37">
        <f t="shared" si="0"/>
        <v>16676000</v>
      </c>
      <c r="L2" s="37">
        <f t="shared" si="0"/>
        <v>17330000</v>
      </c>
      <c r="M2" s="37">
        <f t="shared" si="0"/>
        <v>16674000</v>
      </c>
      <c r="N2" s="37">
        <f t="shared" si="0"/>
        <v>13919000</v>
      </c>
      <c r="O2" s="37">
        <f t="shared" si="0"/>
        <v>565000</v>
      </c>
      <c r="P2" s="37">
        <f t="shared" si="0"/>
        <v>565000</v>
      </c>
      <c r="Q2" s="37">
        <f t="shared" si="0"/>
        <v>567000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834000</v>
      </c>
      <c r="E3" s="37" t="s">
        <v>513</v>
      </c>
      <c r="F3" s="37">
        <f t="shared" ref="F3:P17" si="1">ROUND($D3/12,0)</f>
        <v>69500</v>
      </c>
      <c r="G3" s="37">
        <f t="shared" si="1"/>
        <v>69500</v>
      </c>
      <c r="H3" s="37">
        <f t="shared" si="1"/>
        <v>69500</v>
      </c>
      <c r="I3" s="37">
        <f t="shared" si="1"/>
        <v>69500</v>
      </c>
      <c r="J3" s="37">
        <f t="shared" si="1"/>
        <v>69500</v>
      </c>
      <c r="K3" s="37">
        <f t="shared" si="1"/>
        <v>69500</v>
      </c>
      <c r="L3" s="37">
        <f t="shared" si="1"/>
        <v>69500</v>
      </c>
      <c r="M3" s="37">
        <f t="shared" si="1"/>
        <v>69500</v>
      </c>
      <c r="N3" s="37">
        <f t="shared" si="1"/>
        <v>69500</v>
      </c>
      <c r="O3" s="37">
        <f t="shared" si="1"/>
        <v>69500</v>
      </c>
      <c r="P3" s="37">
        <f t="shared" si="1"/>
        <v>69500</v>
      </c>
      <c r="Q3" s="37">
        <f t="shared" ref="Q3:Q10" si="2">D3-SUM(F3:P3)</f>
        <v>69500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357000</v>
      </c>
      <c r="E4" s="37" t="s">
        <v>513</v>
      </c>
      <c r="F4" s="37">
        <f t="shared" si="1"/>
        <v>29750</v>
      </c>
      <c r="G4" s="37">
        <f t="shared" si="1"/>
        <v>29750</v>
      </c>
      <c r="H4" s="37">
        <f t="shared" si="1"/>
        <v>29750</v>
      </c>
      <c r="I4" s="37">
        <f t="shared" si="1"/>
        <v>29750</v>
      </c>
      <c r="J4" s="37">
        <f t="shared" si="1"/>
        <v>29750</v>
      </c>
      <c r="K4" s="37">
        <f t="shared" si="1"/>
        <v>29750</v>
      </c>
      <c r="L4" s="37">
        <f t="shared" si="1"/>
        <v>29750</v>
      </c>
      <c r="M4" s="37">
        <f t="shared" si="1"/>
        <v>29750</v>
      </c>
      <c r="N4" s="37">
        <f t="shared" si="1"/>
        <v>29750</v>
      </c>
      <c r="O4" s="37">
        <f t="shared" si="1"/>
        <v>29750</v>
      </c>
      <c r="P4" s="37">
        <f t="shared" si="1"/>
        <v>29750</v>
      </c>
      <c r="Q4" s="37">
        <f t="shared" si="2"/>
        <v>29750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45000</v>
      </c>
      <c r="E5" s="37" t="s">
        <v>513</v>
      </c>
      <c r="F5" s="37">
        <f t="shared" si="1"/>
        <v>3750</v>
      </c>
      <c r="G5" s="37">
        <f t="shared" si="1"/>
        <v>3750</v>
      </c>
      <c r="H5" s="37">
        <f t="shared" si="1"/>
        <v>3750</v>
      </c>
      <c r="I5" s="37">
        <f t="shared" si="1"/>
        <v>3750</v>
      </c>
      <c r="J5" s="37">
        <f t="shared" si="1"/>
        <v>3750</v>
      </c>
      <c r="K5" s="37">
        <f t="shared" si="1"/>
        <v>3750</v>
      </c>
      <c r="L5" s="37">
        <f t="shared" si="1"/>
        <v>3750</v>
      </c>
      <c r="M5" s="37">
        <f t="shared" si="1"/>
        <v>3750</v>
      </c>
      <c r="N5" s="37">
        <f t="shared" si="1"/>
        <v>3750</v>
      </c>
      <c r="O5" s="37">
        <f t="shared" si="1"/>
        <v>3750</v>
      </c>
      <c r="P5" s="37">
        <f t="shared" si="1"/>
        <v>3750</v>
      </c>
      <c r="Q5" s="37">
        <f t="shared" si="2"/>
        <v>3750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271000</v>
      </c>
      <c r="E6" s="37" t="s">
        <v>513</v>
      </c>
      <c r="F6" s="37">
        <f t="shared" si="1"/>
        <v>22583</v>
      </c>
      <c r="G6" s="37">
        <f t="shared" si="1"/>
        <v>22583</v>
      </c>
      <c r="H6" s="37">
        <f t="shared" si="1"/>
        <v>22583</v>
      </c>
      <c r="I6" s="37">
        <f t="shared" si="1"/>
        <v>22583</v>
      </c>
      <c r="J6" s="37">
        <f t="shared" si="1"/>
        <v>22583</v>
      </c>
      <c r="K6" s="37">
        <f t="shared" si="1"/>
        <v>22583</v>
      </c>
      <c r="L6" s="37">
        <f t="shared" si="1"/>
        <v>22583</v>
      </c>
      <c r="M6" s="37">
        <f t="shared" si="1"/>
        <v>22583</v>
      </c>
      <c r="N6" s="37">
        <f t="shared" si="1"/>
        <v>22583</v>
      </c>
      <c r="O6" s="37">
        <f t="shared" si="1"/>
        <v>22583</v>
      </c>
      <c r="P6" s="37">
        <f t="shared" si="1"/>
        <v>22583</v>
      </c>
      <c r="Q6" s="37">
        <f t="shared" si="2"/>
        <v>22587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99000</v>
      </c>
      <c r="E7" s="37" t="s">
        <v>513</v>
      </c>
      <c r="F7" s="37">
        <f t="shared" si="1"/>
        <v>8250</v>
      </c>
      <c r="G7" s="37">
        <f t="shared" si="1"/>
        <v>8250</v>
      </c>
      <c r="H7" s="37">
        <f t="shared" si="1"/>
        <v>8250</v>
      </c>
      <c r="I7" s="37">
        <f t="shared" si="1"/>
        <v>8250</v>
      </c>
      <c r="J7" s="37">
        <f t="shared" si="1"/>
        <v>8250</v>
      </c>
      <c r="K7" s="37">
        <f t="shared" si="1"/>
        <v>8250</v>
      </c>
      <c r="L7" s="37">
        <f t="shared" si="1"/>
        <v>8250</v>
      </c>
      <c r="M7" s="37">
        <f t="shared" si="1"/>
        <v>8250</v>
      </c>
      <c r="N7" s="37">
        <f t="shared" si="1"/>
        <v>8250</v>
      </c>
      <c r="O7" s="37">
        <f t="shared" si="1"/>
        <v>8250</v>
      </c>
      <c r="P7" s="37">
        <f t="shared" si="1"/>
        <v>8250</v>
      </c>
      <c r="Q7" s="37">
        <f t="shared" si="2"/>
        <v>8250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120000</v>
      </c>
      <c r="E8" s="37" t="s">
        <v>513</v>
      </c>
      <c r="F8" s="37">
        <f t="shared" si="1"/>
        <v>10000</v>
      </c>
      <c r="G8" s="37">
        <f t="shared" si="1"/>
        <v>10000</v>
      </c>
      <c r="H8" s="37">
        <f t="shared" si="1"/>
        <v>10000</v>
      </c>
      <c r="I8" s="37">
        <f t="shared" si="1"/>
        <v>10000</v>
      </c>
      <c r="J8" s="37">
        <f t="shared" si="1"/>
        <v>10000</v>
      </c>
      <c r="K8" s="37">
        <f t="shared" si="1"/>
        <v>10000</v>
      </c>
      <c r="L8" s="37">
        <f t="shared" si="1"/>
        <v>10000</v>
      </c>
      <c r="M8" s="37">
        <f t="shared" si="1"/>
        <v>10000</v>
      </c>
      <c r="N8" s="37">
        <f t="shared" si="1"/>
        <v>10000</v>
      </c>
      <c r="O8" s="37">
        <f t="shared" si="1"/>
        <v>10000</v>
      </c>
      <c r="P8" s="37">
        <f t="shared" si="1"/>
        <v>10000</v>
      </c>
      <c r="Q8" s="37">
        <f t="shared" si="2"/>
        <v>10000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53000</v>
      </c>
      <c r="E9" s="37" t="s">
        <v>513</v>
      </c>
      <c r="F9" s="37">
        <f t="shared" si="1"/>
        <v>4417</v>
      </c>
      <c r="G9" s="37">
        <f t="shared" si="1"/>
        <v>4417</v>
      </c>
      <c r="H9" s="37">
        <f t="shared" si="1"/>
        <v>4417</v>
      </c>
      <c r="I9" s="37">
        <f t="shared" si="1"/>
        <v>4417</v>
      </c>
      <c r="J9" s="37">
        <f t="shared" si="1"/>
        <v>4417</v>
      </c>
      <c r="K9" s="37">
        <f t="shared" si="1"/>
        <v>4417</v>
      </c>
      <c r="L9" s="37">
        <f t="shared" si="1"/>
        <v>4417</v>
      </c>
      <c r="M9" s="37">
        <f t="shared" si="1"/>
        <v>4417</v>
      </c>
      <c r="N9" s="37">
        <f t="shared" si="1"/>
        <v>4417</v>
      </c>
      <c r="O9" s="37">
        <f t="shared" si="1"/>
        <v>4417</v>
      </c>
      <c r="P9" s="37">
        <f t="shared" si="1"/>
        <v>4417</v>
      </c>
      <c r="Q9" s="37">
        <f t="shared" si="2"/>
        <v>4413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745000</v>
      </c>
      <c r="E13" s="37" t="s">
        <v>513</v>
      </c>
      <c r="F13" s="37">
        <f>ROUND($D13/12,0)</f>
        <v>62083</v>
      </c>
      <c r="G13" s="37">
        <f t="shared" si="1"/>
        <v>62083</v>
      </c>
      <c r="H13" s="37">
        <f t="shared" si="1"/>
        <v>62083</v>
      </c>
      <c r="I13" s="37">
        <f t="shared" si="1"/>
        <v>62083</v>
      </c>
      <c r="J13" s="37">
        <f t="shared" si="1"/>
        <v>62083</v>
      </c>
      <c r="K13" s="37">
        <f t="shared" si="1"/>
        <v>62083</v>
      </c>
      <c r="L13" s="37">
        <f t="shared" si="1"/>
        <v>62083</v>
      </c>
      <c r="M13" s="37">
        <f t="shared" si="1"/>
        <v>62083</v>
      </c>
      <c r="N13" s="37">
        <f t="shared" si="1"/>
        <v>62083</v>
      </c>
      <c r="O13" s="37">
        <f t="shared" si="1"/>
        <v>62083</v>
      </c>
      <c r="P13" s="37">
        <f t="shared" si="1"/>
        <v>62083</v>
      </c>
      <c r="Q13" s="37">
        <f>D13-SUM(F13:P13)</f>
        <v>62087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378000</v>
      </c>
      <c r="E15" s="37" t="s">
        <v>193</v>
      </c>
      <c r="F15" s="37">
        <f>ROUND($D15/2,-3)</f>
        <v>189000</v>
      </c>
      <c r="G15" s="37"/>
      <c r="H15" s="37"/>
      <c r="I15" s="37"/>
      <c r="J15" s="37"/>
      <c r="K15" s="37"/>
      <c r="L15" s="37">
        <f>D15-F15</f>
        <v>189000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190000</v>
      </c>
      <c r="E16" s="37" t="s">
        <v>513</v>
      </c>
      <c r="F16" s="37">
        <f>ROUND($D16/12,0)</f>
        <v>15833</v>
      </c>
      <c r="G16" s="37">
        <f t="shared" si="1"/>
        <v>15833</v>
      </c>
      <c r="H16" s="37">
        <f t="shared" si="1"/>
        <v>15833</v>
      </c>
      <c r="I16" s="37">
        <f t="shared" si="1"/>
        <v>15833</v>
      </c>
      <c r="J16" s="37">
        <f t="shared" si="1"/>
        <v>15833</v>
      </c>
      <c r="K16" s="37">
        <f t="shared" si="1"/>
        <v>15833</v>
      </c>
      <c r="L16" s="37">
        <f t="shared" si="1"/>
        <v>15833</v>
      </c>
      <c r="M16" s="37">
        <f t="shared" si="1"/>
        <v>15833</v>
      </c>
      <c r="N16" s="37">
        <f t="shared" si="1"/>
        <v>15833</v>
      </c>
      <c r="O16" s="37">
        <f t="shared" si="1"/>
        <v>15833</v>
      </c>
      <c r="P16" s="37">
        <f t="shared" si="1"/>
        <v>15833</v>
      </c>
      <c r="Q16" s="37">
        <f>D16-SUM(F16:P16)</f>
        <v>15837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98000</v>
      </c>
      <c r="E17" s="37" t="s">
        <v>513</v>
      </c>
      <c r="F17" s="37">
        <f>ROUND($D17/12,0)</f>
        <v>8167</v>
      </c>
      <c r="G17" s="37">
        <f t="shared" si="1"/>
        <v>8167</v>
      </c>
      <c r="H17" s="37">
        <f t="shared" si="1"/>
        <v>8167</v>
      </c>
      <c r="I17" s="37">
        <f t="shared" si="1"/>
        <v>8167</v>
      </c>
      <c r="J17" s="37">
        <f t="shared" si="1"/>
        <v>8167</v>
      </c>
      <c r="K17" s="37">
        <f t="shared" si="1"/>
        <v>8167</v>
      </c>
      <c r="L17" s="37">
        <f t="shared" si="1"/>
        <v>8167</v>
      </c>
      <c r="M17" s="37">
        <f t="shared" si="1"/>
        <v>8167</v>
      </c>
      <c r="N17" s="37">
        <f t="shared" si="1"/>
        <v>8167</v>
      </c>
      <c r="O17" s="37">
        <f t="shared" si="1"/>
        <v>8167</v>
      </c>
      <c r="P17" s="37">
        <f t="shared" si="1"/>
        <v>8167</v>
      </c>
      <c r="Q17" s="37">
        <f>D17-SUM(F17:P17)</f>
        <v>8163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930000</v>
      </c>
      <c r="E24" s="37" t="s">
        <v>193</v>
      </c>
      <c r="F24" s="37">
        <f>ROUND($D24/2,-3)</f>
        <v>465000</v>
      </c>
      <c r="G24" s="37"/>
      <c r="H24" s="37"/>
      <c r="I24" s="37"/>
      <c r="J24" s="37"/>
      <c r="K24" s="37"/>
      <c r="L24" s="37">
        <f>D24-F24</f>
        <v>465000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4120000</v>
      </c>
      <c r="E25" s="106"/>
      <c r="F25" s="106">
        <f>ROUND(SUM(F3:F24),-3)</f>
        <v>888000</v>
      </c>
      <c r="G25" s="106">
        <f t="shared" ref="G25:P25" si="5">ROUND(SUM(G3:G24),-3)</f>
        <v>234000</v>
      </c>
      <c r="H25" s="106">
        <f t="shared" si="5"/>
        <v>234000</v>
      </c>
      <c r="I25" s="106">
        <f t="shared" si="5"/>
        <v>234000</v>
      </c>
      <c r="J25" s="106">
        <f t="shared" si="5"/>
        <v>234000</v>
      </c>
      <c r="K25" s="106">
        <f t="shared" si="5"/>
        <v>234000</v>
      </c>
      <c r="L25" s="106">
        <f t="shared" si="5"/>
        <v>888000</v>
      </c>
      <c r="M25" s="106">
        <f t="shared" si="5"/>
        <v>234000</v>
      </c>
      <c r="N25" s="106">
        <f t="shared" si="5"/>
        <v>234000</v>
      </c>
      <c r="O25" s="106">
        <f t="shared" si="5"/>
        <v>234000</v>
      </c>
      <c r="P25" s="106">
        <f t="shared" si="5"/>
        <v>234000</v>
      </c>
      <c r="Q25" s="106">
        <f t="shared" ref="Q25:Q33" si="6">D25-SUM(F25:P25)</f>
        <v>238000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730000</v>
      </c>
      <c r="E27" s="37" t="s">
        <v>513</v>
      </c>
      <c r="F27" s="37">
        <f t="shared" ref="F27:P33" si="8">ROUND($D27/12,0)</f>
        <v>60833</v>
      </c>
      <c r="G27" s="37">
        <f t="shared" si="8"/>
        <v>60833</v>
      </c>
      <c r="H27" s="37">
        <f t="shared" si="8"/>
        <v>60833</v>
      </c>
      <c r="I27" s="37">
        <f t="shared" si="8"/>
        <v>60833</v>
      </c>
      <c r="J27" s="37">
        <f t="shared" si="8"/>
        <v>60833</v>
      </c>
      <c r="K27" s="37">
        <f t="shared" si="8"/>
        <v>60833</v>
      </c>
      <c r="L27" s="37">
        <f t="shared" si="8"/>
        <v>60833</v>
      </c>
      <c r="M27" s="37">
        <f t="shared" si="8"/>
        <v>60833</v>
      </c>
      <c r="N27" s="37">
        <f t="shared" si="8"/>
        <v>60833</v>
      </c>
      <c r="O27" s="37">
        <f t="shared" si="8"/>
        <v>60833</v>
      </c>
      <c r="P27" s="37">
        <f t="shared" si="8"/>
        <v>60833</v>
      </c>
      <c r="Q27" s="37">
        <f t="shared" si="6"/>
        <v>60837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16000</v>
      </c>
      <c r="E28" s="37" t="s">
        <v>513</v>
      </c>
      <c r="F28" s="37">
        <f t="shared" si="8"/>
        <v>1333</v>
      </c>
      <c r="G28" s="37">
        <f t="shared" si="8"/>
        <v>1333</v>
      </c>
      <c r="H28" s="37">
        <f t="shared" si="8"/>
        <v>1333</v>
      </c>
      <c r="I28" s="37">
        <f t="shared" si="8"/>
        <v>1333</v>
      </c>
      <c r="J28" s="37">
        <f t="shared" si="8"/>
        <v>1333</v>
      </c>
      <c r="K28" s="37">
        <f t="shared" si="8"/>
        <v>1333</v>
      </c>
      <c r="L28" s="37">
        <f t="shared" si="8"/>
        <v>1333</v>
      </c>
      <c r="M28" s="37">
        <f t="shared" si="8"/>
        <v>1333</v>
      </c>
      <c r="N28" s="37">
        <f t="shared" si="8"/>
        <v>1333</v>
      </c>
      <c r="O28" s="37">
        <f t="shared" si="8"/>
        <v>1333</v>
      </c>
      <c r="P28" s="37">
        <f t="shared" si="8"/>
        <v>1333</v>
      </c>
      <c r="Q28" s="37">
        <f t="shared" si="6"/>
        <v>1337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69000</v>
      </c>
      <c r="E29" s="37" t="s">
        <v>513</v>
      </c>
      <c r="F29" s="37">
        <f t="shared" si="8"/>
        <v>5750</v>
      </c>
      <c r="G29" s="37">
        <f t="shared" si="8"/>
        <v>5750</v>
      </c>
      <c r="H29" s="37">
        <f t="shared" si="8"/>
        <v>5750</v>
      </c>
      <c r="I29" s="37">
        <f t="shared" si="8"/>
        <v>5750</v>
      </c>
      <c r="J29" s="37">
        <f t="shared" si="8"/>
        <v>5750</v>
      </c>
      <c r="K29" s="37">
        <f t="shared" si="8"/>
        <v>5750</v>
      </c>
      <c r="L29" s="37">
        <f t="shared" si="8"/>
        <v>5750</v>
      </c>
      <c r="M29" s="37">
        <f t="shared" si="8"/>
        <v>5750</v>
      </c>
      <c r="N29" s="37">
        <f t="shared" si="8"/>
        <v>5750</v>
      </c>
      <c r="O29" s="37">
        <f t="shared" si="8"/>
        <v>5750</v>
      </c>
      <c r="P29" s="37">
        <f t="shared" si="8"/>
        <v>5750</v>
      </c>
      <c r="Q29" s="37">
        <f t="shared" si="6"/>
        <v>5750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259000</v>
      </c>
      <c r="E30" s="37" t="s">
        <v>513</v>
      </c>
      <c r="F30" s="37">
        <f t="shared" si="8"/>
        <v>21583</v>
      </c>
      <c r="G30" s="37">
        <f t="shared" si="8"/>
        <v>21583</v>
      </c>
      <c r="H30" s="37">
        <f t="shared" si="8"/>
        <v>21583</v>
      </c>
      <c r="I30" s="37">
        <f t="shared" si="8"/>
        <v>21583</v>
      </c>
      <c r="J30" s="37">
        <f t="shared" si="8"/>
        <v>21583</v>
      </c>
      <c r="K30" s="37">
        <f t="shared" si="8"/>
        <v>21583</v>
      </c>
      <c r="L30" s="37">
        <f t="shared" si="8"/>
        <v>21583</v>
      </c>
      <c r="M30" s="37">
        <f t="shared" si="8"/>
        <v>21583</v>
      </c>
      <c r="N30" s="37">
        <f t="shared" si="8"/>
        <v>21583</v>
      </c>
      <c r="O30" s="37">
        <f t="shared" si="8"/>
        <v>21583</v>
      </c>
      <c r="P30" s="37">
        <f t="shared" si="8"/>
        <v>21583</v>
      </c>
      <c r="Q30" s="37">
        <f t="shared" si="6"/>
        <v>21587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128000</v>
      </c>
      <c r="E31" s="37" t="s">
        <v>513</v>
      </c>
      <c r="F31" s="37">
        <f t="shared" si="8"/>
        <v>10667</v>
      </c>
      <c r="G31" s="37">
        <f t="shared" si="8"/>
        <v>10667</v>
      </c>
      <c r="H31" s="37">
        <f t="shared" si="8"/>
        <v>10667</v>
      </c>
      <c r="I31" s="37">
        <f t="shared" si="8"/>
        <v>10667</v>
      </c>
      <c r="J31" s="37">
        <f t="shared" si="8"/>
        <v>10667</v>
      </c>
      <c r="K31" s="37">
        <f t="shared" si="8"/>
        <v>10667</v>
      </c>
      <c r="L31" s="37">
        <f t="shared" si="8"/>
        <v>10667</v>
      </c>
      <c r="M31" s="37">
        <f t="shared" si="8"/>
        <v>10667</v>
      </c>
      <c r="N31" s="37">
        <f t="shared" si="8"/>
        <v>10667</v>
      </c>
      <c r="O31" s="37">
        <f t="shared" si="8"/>
        <v>10667</v>
      </c>
      <c r="P31" s="37">
        <f t="shared" si="8"/>
        <v>10667</v>
      </c>
      <c r="Q31" s="37">
        <f t="shared" si="6"/>
        <v>10663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12000</v>
      </c>
      <c r="E32" s="37" t="s">
        <v>513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8000</v>
      </c>
      <c r="E33" s="37" t="s">
        <v>513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1222000</v>
      </c>
      <c r="E37" s="106"/>
      <c r="F37" s="106">
        <f t="shared" ref="F37:P37" si="9">ROUND(SUM(F26:F36),-3)</f>
        <v>102000</v>
      </c>
      <c r="G37" s="106">
        <f t="shared" si="9"/>
        <v>102000</v>
      </c>
      <c r="H37" s="106">
        <f t="shared" si="9"/>
        <v>102000</v>
      </c>
      <c r="I37" s="106">
        <f t="shared" si="9"/>
        <v>102000</v>
      </c>
      <c r="J37" s="106">
        <f t="shared" si="9"/>
        <v>102000</v>
      </c>
      <c r="K37" s="106">
        <f t="shared" si="9"/>
        <v>102000</v>
      </c>
      <c r="L37" s="106">
        <f t="shared" si="9"/>
        <v>102000</v>
      </c>
      <c r="M37" s="106">
        <f t="shared" si="9"/>
        <v>102000</v>
      </c>
      <c r="N37" s="106">
        <f t="shared" si="9"/>
        <v>102000</v>
      </c>
      <c r="O37" s="106">
        <f t="shared" si="9"/>
        <v>102000</v>
      </c>
      <c r="P37" s="106">
        <f t="shared" si="9"/>
        <v>102000</v>
      </c>
      <c r="Q37" s="106">
        <f>D37-SUM(F37:P37)</f>
        <v>100000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72000</v>
      </c>
      <c r="E46" s="37" t="s">
        <v>708</v>
      </c>
      <c r="F46" s="37">
        <f>ROUND($D46/3,0)</f>
        <v>24000</v>
      </c>
      <c r="G46" s="37"/>
      <c r="H46" s="37"/>
      <c r="I46" s="37"/>
      <c r="J46" s="37">
        <f>ROUND($D46/3,0)</f>
        <v>24000</v>
      </c>
      <c r="K46" s="37"/>
      <c r="L46" s="37"/>
      <c r="M46" s="37"/>
      <c r="N46" s="37">
        <f>ROUND($D46/3,0)</f>
        <v>24000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72000</v>
      </c>
      <c r="E47" s="106"/>
      <c r="F47" s="106">
        <f t="shared" ref="F47:P47" si="13">ROUND(SUM(F46),-3)</f>
        <v>24000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24000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24000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5414000</v>
      </c>
      <c r="E48" s="37"/>
      <c r="F48" s="112">
        <f>F25+F37+F45+F47</f>
        <v>1014000</v>
      </c>
      <c r="G48" s="112">
        <f t="shared" ref="G48:R48" si="14">G25+G37+G45+G47</f>
        <v>336000</v>
      </c>
      <c r="H48" s="112">
        <f t="shared" si="14"/>
        <v>336000</v>
      </c>
      <c r="I48" s="112">
        <f t="shared" si="14"/>
        <v>336000</v>
      </c>
      <c r="J48" s="112">
        <f t="shared" si="14"/>
        <v>360000</v>
      </c>
      <c r="K48" s="112">
        <f t="shared" si="14"/>
        <v>336000</v>
      </c>
      <c r="L48" s="112">
        <f t="shared" si="14"/>
        <v>990000</v>
      </c>
      <c r="M48" s="112">
        <f t="shared" si="14"/>
        <v>336000</v>
      </c>
      <c r="N48" s="112">
        <f t="shared" si="14"/>
        <v>360000</v>
      </c>
      <c r="O48" s="112">
        <f t="shared" si="14"/>
        <v>336000</v>
      </c>
      <c r="P48" s="112">
        <f t="shared" si="14"/>
        <v>336000</v>
      </c>
      <c r="Q48" s="112">
        <f t="shared" si="14"/>
        <v>338000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118234000</v>
      </c>
      <c r="E49" s="111" t="s">
        <v>678</v>
      </c>
      <c r="F49" s="37">
        <f>ROUND($D49/12*5,-3)</f>
        <v>49264000</v>
      </c>
      <c r="G49" s="37">
        <f>ROUND($D49/12,-3)</f>
        <v>9853000</v>
      </c>
      <c r="H49" s="37">
        <f t="shared" ref="H49:L53" si="15">ROUND($D49/12,-3)</f>
        <v>9853000</v>
      </c>
      <c r="I49" s="37">
        <f t="shared" si="15"/>
        <v>9853000</v>
      </c>
      <c r="J49" s="37">
        <f t="shared" si="15"/>
        <v>9853000</v>
      </c>
      <c r="K49" s="37">
        <f t="shared" si="15"/>
        <v>9853000</v>
      </c>
      <c r="L49" s="37">
        <f t="shared" si="15"/>
        <v>9853000</v>
      </c>
      <c r="M49" s="37">
        <f>D49-SUM(F49:L49)</f>
        <v>9852000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865000</v>
      </c>
      <c r="E50" s="111" t="s">
        <v>678</v>
      </c>
      <c r="F50" s="37">
        <f t="shared" ref="F50:F52" si="16">ROUND($D50/12*5,-3)</f>
        <v>360000</v>
      </c>
      <c r="G50" s="37">
        <f t="shared" ref="G50:G53" si="17">ROUND($D50/12,-3)</f>
        <v>72000</v>
      </c>
      <c r="H50" s="37">
        <f t="shared" si="15"/>
        <v>72000</v>
      </c>
      <c r="I50" s="37">
        <f t="shared" si="15"/>
        <v>72000</v>
      </c>
      <c r="J50" s="37">
        <f t="shared" si="15"/>
        <v>72000</v>
      </c>
      <c r="K50" s="37">
        <f t="shared" si="15"/>
        <v>72000</v>
      </c>
      <c r="L50" s="37">
        <f t="shared" si="15"/>
        <v>72000</v>
      </c>
      <c r="M50" s="37">
        <f t="shared" ref="M50:M53" si="18">D50-SUM(F50:L50)</f>
        <v>73000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6036000</v>
      </c>
      <c r="E51" s="111" t="s">
        <v>678</v>
      </c>
      <c r="F51" s="37">
        <f t="shared" si="16"/>
        <v>2515000</v>
      </c>
      <c r="G51" s="37">
        <f t="shared" si="17"/>
        <v>503000</v>
      </c>
      <c r="H51" s="37">
        <f t="shared" si="15"/>
        <v>503000</v>
      </c>
      <c r="I51" s="37">
        <f t="shared" si="15"/>
        <v>503000</v>
      </c>
      <c r="J51" s="37">
        <f t="shared" si="15"/>
        <v>503000</v>
      </c>
      <c r="K51" s="37">
        <f t="shared" si="15"/>
        <v>503000</v>
      </c>
      <c r="L51" s="37">
        <f t="shared" si="15"/>
        <v>503000</v>
      </c>
      <c r="M51" s="37">
        <f t="shared" si="18"/>
        <v>503000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1302000</v>
      </c>
      <c r="E52" s="111" t="s">
        <v>678</v>
      </c>
      <c r="F52" s="37">
        <f t="shared" si="16"/>
        <v>543000</v>
      </c>
      <c r="G52" s="37">
        <f t="shared" si="17"/>
        <v>109000</v>
      </c>
      <c r="H52" s="37">
        <f t="shared" si="15"/>
        <v>109000</v>
      </c>
      <c r="I52" s="37">
        <f t="shared" si="15"/>
        <v>109000</v>
      </c>
      <c r="J52" s="37">
        <f t="shared" si="15"/>
        <v>109000</v>
      </c>
      <c r="K52" s="37">
        <f t="shared" si="15"/>
        <v>109000</v>
      </c>
      <c r="L52" s="37">
        <f t="shared" si="15"/>
        <v>109000</v>
      </c>
      <c r="M52" s="37">
        <f t="shared" si="18"/>
        <v>105000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808000</v>
      </c>
      <c r="E53" s="111" t="s">
        <v>678</v>
      </c>
      <c r="F53" s="37">
        <f>ROUND($D53/12*5,-3)</f>
        <v>337000</v>
      </c>
      <c r="G53" s="37">
        <f t="shared" si="17"/>
        <v>67000</v>
      </c>
      <c r="H53" s="37">
        <f t="shared" si="15"/>
        <v>67000</v>
      </c>
      <c r="I53" s="37">
        <f t="shared" si="15"/>
        <v>67000</v>
      </c>
      <c r="J53" s="37">
        <f t="shared" si="15"/>
        <v>67000</v>
      </c>
      <c r="K53" s="37">
        <f t="shared" si="15"/>
        <v>67000</v>
      </c>
      <c r="L53" s="37">
        <f t="shared" si="15"/>
        <v>67000</v>
      </c>
      <c r="M53" s="37">
        <f t="shared" si="18"/>
        <v>69000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436000</v>
      </c>
      <c r="E54" s="37" t="s">
        <v>513</v>
      </c>
      <c r="F54" s="37">
        <f t="shared" ref="F54:P62" si="19">ROUND($D54/12,0)</f>
        <v>36333</v>
      </c>
      <c r="G54" s="37">
        <f t="shared" si="19"/>
        <v>36333</v>
      </c>
      <c r="H54" s="37">
        <f t="shared" si="19"/>
        <v>36333</v>
      </c>
      <c r="I54" s="37">
        <f t="shared" si="19"/>
        <v>36333</v>
      </c>
      <c r="J54" s="37">
        <f t="shared" si="19"/>
        <v>36333</v>
      </c>
      <c r="K54" s="37">
        <f t="shared" si="19"/>
        <v>36333</v>
      </c>
      <c r="L54" s="37">
        <f t="shared" si="19"/>
        <v>36333</v>
      </c>
      <c r="M54" s="37">
        <f t="shared" si="19"/>
        <v>36333</v>
      </c>
      <c r="N54" s="37">
        <f t="shared" si="19"/>
        <v>36333</v>
      </c>
      <c r="O54" s="37">
        <f t="shared" si="19"/>
        <v>36333</v>
      </c>
      <c r="P54" s="37">
        <f t="shared" si="19"/>
        <v>36333</v>
      </c>
      <c r="Q54" s="37">
        <f t="shared" ref="Q54:Q62" si="20">D54-SUM(F54:P54)</f>
        <v>36337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435000</v>
      </c>
      <c r="E55" s="37" t="s">
        <v>513</v>
      </c>
      <c r="F55" s="37">
        <f t="shared" si="19"/>
        <v>36250</v>
      </c>
      <c r="G55" s="37">
        <f t="shared" si="19"/>
        <v>36250</v>
      </c>
      <c r="H55" s="37">
        <f t="shared" si="19"/>
        <v>36250</v>
      </c>
      <c r="I55" s="37">
        <f t="shared" si="19"/>
        <v>36250</v>
      </c>
      <c r="J55" s="37">
        <f t="shared" si="19"/>
        <v>36250</v>
      </c>
      <c r="K55" s="37">
        <f t="shared" si="19"/>
        <v>36250</v>
      </c>
      <c r="L55" s="37">
        <f t="shared" si="19"/>
        <v>36250</v>
      </c>
      <c r="M55" s="37">
        <f t="shared" si="19"/>
        <v>36250</v>
      </c>
      <c r="N55" s="37">
        <f t="shared" si="19"/>
        <v>36250</v>
      </c>
      <c r="O55" s="37">
        <f t="shared" si="19"/>
        <v>36250</v>
      </c>
      <c r="P55" s="37">
        <f t="shared" si="19"/>
        <v>36250</v>
      </c>
      <c r="Q55" s="37">
        <f t="shared" si="20"/>
        <v>36250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72000</v>
      </c>
      <c r="E56" s="37" t="s">
        <v>513</v>
      </c>
      <c r="F56" s="37">
        <f t="shared" si="19"/>
        <v>6000</v>
      </c>
      <c r="G56" s="37">
        <f t="shared" si="19"/>
        <v>6000</v>
      </c>
      <c r="H56" s="37">
        <f t="shared" si="19"/>
        <v>6000</v>
      </c>
      <c r="I56" s="37">
        <f t="shared" si="19"/>
        <v>6000</v>
      </c>
      <c r="J56" s="37">
        <f t="shared" si="19"/>
        <v>6000</v>
      </c>
      <c r="K56" s="37">
        <f t="shared" si="19"/>
        <v>6000</v>
      </c>
      <c r="L56" s="37">
        <f t="shared" si="19"/>
        <v>6000</v>
      </c>
      <c r="M56" s="37">
        <f t="shared" si="19"/>
        <v>6000</v>
      </c>
      <c r="N56" s="37">
        <f t="shared" si="19"/>
        <v>6000</v>
      </c>
      <c r="O56" s="37">
        <f t="shared" si="19"/>
        <v>6000</v>
      </c>
      <c r="P56" s="37">
        <f t="shared" si="19"/>
        <v>6000</v>
      </c>
      <c r="Q56" s="37">
        <f t="shared" si="20"/>
        <v>6000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69000</v>
      </c>
      <c r="E57" s="37" t="s">
        <v>513</v>
      </c>
      <c r="F57" s="37">
        <f t="shared" si="19"/>
        <v>5750</v>
      </c>
      <c r="G57" s="37">
        <f t="shared" si="19"/>
        <v>5750</v>
      </c>
      <c r="H57" s="37">
        <f t="shared" si="19"/>
        <v>5750</v>
      </c>
      <c r="I57" s="37">
        <f t="shared" si="19"/>
        <v>5750</v>
      </c>
      <c r="J57" s="37">
        <f t="shared" si="19"/>
        <v>5750</v>
      </c>
      <c r="K57" s="37">
        <f t="shared" si="19"/>
        <v>5750</v>
      </c>
      <c r="L57" s="37">
        <f t="shared" si="19"/>
        <v>5750</v>
      </c>
      <c r="M57" s="37">
        <f t="shared" si="19"/>
        <v>5750</v>
      </c>
      <c r="N57" s="37">
        <f t="shared" si="19"/>
        <v>5750</v>
      </c>
      <c r="O57" s="37">
        <f t="shared" si="19"/>
        <v>5750</v>
      </c>
      <c r="P57" s="37">
        <f t="shared" si="19"/>
        <v>5750</v>
      </c>
      <c r="Q57" s="37">
        <f t="shared" si="20"/>
        <v>5750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156000</v>
      </c>
      <c r="E58" s="37" t="s">
        <v>513</v>
      </c>
      <c r="F58" s="37">
        <f t="shared" si="19"/>
        <v>13000</v>
      </c>
      <c r="G58" s="37">
        <f t="shared" si="19"/>
        <v>13000</v>
      </c>
      <c r="H58" s="37">
        <f t="shared" si="19"/>
        <v>13000</v>
      </c>
      <c r="I58" s="37">
        <f t="shared" si="19"/>
        <v>13000</v>
      </c>
      <c r="J58" s="37">
        <f t="shared" si="19"/>
        <v>13000</v>
      </c>
      <c r="K58" s="37">
        <f t="shared" si="19"/>
        <v>13000</v>
      </c>
      <c r="L58" s="37">
        <f t="shared" si="19"/>
        <v>13000</v>
      </c>
      <c r="M58" s="37">
        <f t="shared" si="19"/>
        <v>13000</v>
      </c>
      <c r="N58" s="37">
        <f t="shared" si="19"/>
        <v>13000</v>
      </c>
      <c r="O58" s="37">
        <f t="shared" si="19"/>
        <v>13000</v>
      </c>
      <c r="P58" s="37">
        <f t="shared" si="19"/>
        <v>13000</v>
      </c>
      <c r="Q58" s="37">
        <f t="shared" si="20"/>
        <v>13000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1580000</v>
      </c>
      <c r="E62" s="37" t="s">
        <v>194</v>
      </c>
      <c r="F62" s="37">
        <f t="shared" si="19"/>
        <v>131667</v>
      </c>
      <c r="G62" s="37">
        <f t="shared" si="19"/>
        <v>131667</v>
      </c>
      <c r="H62" s="37">
        <f t="shared" si="19"/>
        <v>131667</v>
      </c>
      <c r="I62" s="37">
        <f t="shared" si="19"/>
        <v>131667</v>
      </c>
      <c r="J62" s="37">
        <f t="shared" si="19"/>
        <v>131667</v>
      </c>
      <c r="K62" s="37">
        <f t="shared" si="19"/>
        <v>131667</v>
      </c>
      <c r="L62" s="37">
        <f t="shared" si="19"/>
        <v>131667</v>
      </c>
      <c r="M62" s="37">
        <f t="shared" si="19"/>
        <v>131667</v>
      </c>
      <c r="N62" s="37">
        <f t="shared" si="19"/>
        <v>131667</v>
      </c>
      <c r="O62" s="37">
        <f t="shared" si="19"/>
        <v>131667</v>
      </c>
      <c r="P62" s="37">
        <f t="shared" si="19"/>
        <v>131667</v>
      </c>
      <c r="Q62" s="37">
        <f t="shared" si="20"/>
        <v>131663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16060000</v>
      </c>
      <c r="E63" s="37" t="s">
        <v>679</v>
      </c>
      <c r="F63" s="37">
        <f>ROUND($D63/5,-3)</f>
        <v>3212000</v>
      </c>
      <c r="G63" s="37"/>
      <c r="H63" s="37"/>
      <c r="I63" s="37"/>
      <c r="J63" s="37"/>
      <c r="K63" s="37"/>
      <c r="L63" s="37"/>
      <c r="M63" s="37"/>
      <c r="N63" s="37">
        <f>D63-F63</f>
        <v>12848000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14470000</v>
      </c>
      <c r="E64" s="37" t="s">
        <v>194</v>
      </c>
      <c r="F64" s="37">
        <f>D64</f>
        <v>14470000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12852000</v>
      </c>
      <c r="E65" s="111" t="s">
        <v>678</v>
      </c>
      <c r="F65" s="37">
        <f>ROUND($D65/12*5,-3)</f>
        <v>5355000</v>
      </c>
      <c r="G65" s="37">
        <f>ROUND($D65/12,-3)</f>
        <v>1071000</v>
      </c>
      <c r="H65" s="37">
        <f t="shared" ref="H65:L67" si="21">ROUND($D65/12,-3)</f>
        <v>1071000</v>
      </c>
      <c r="I65" s="37">
        <f t="shared" si="21"/>
        <v>1071000</v>
      </c>
      <c r="J65" s="37">
        <f t="shared" si="21"/>
        <v>1071000</v>
      </c>
      <c r="K65" s="37">
        <f t="shared" si="21"/>
        <v>1071000</v>
      </c>
      <c r="L65" s="37">
        <f t="shared" si="21"/>
        <v>1071000</v>
      </c>
      <c r="M65" s="37">
        <f>D65-SUM(F65:L65)</f>
        <v>1071000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3280000</v>
      </c>
      <c r="E66" s="111" t="s">
        <v>678</v>
      </c>
      <c r="F66" s="37">
        <f>ROUND($D66/12*5,-3)</f>
        <v>1367000</v>
      </c>
      <c r="G66" s="37">
        <f t="shared" ref="G66:G67" si="22">ROUND($D66/12,-3)</f>
        <v>273000</v>
      </c>
      <c r="H66" s="37">
        <f t="shared" si="21"/>
        <v>273000</v>
      </c>
      <c r="I66" s="37">
        <f t="shared" si="21"/>
        <v>273000</v>
      </c>
      <c r="J66" s="37">
        <f t="shared" si="21"/>
        <v>273000</v>
      </c>
      <c r="K66" s="37">
        <f t="shared" si="21"/>
        <v>273000</v>
      </c>
      <c r="L66" s="37">
        <f t="shared" si="21"/>
        <v>273000</v>
      </c>
      <c r="M66" s="37">
        <f t="shared" ref="M66:M67" si="23">D66-SUM(F66:L66)</f>
        <v>275000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7788000</v>
      </c>
      <c r="E67" s="111" t="s">
        <v>678</v>
      </c>
      <c r="F67" s="37">
        <f>ROUND($D67/12*5,-3)</f>
        <v>3245000</v>
      </c>
      <c r="G67" s="37">
        <f t="shared" si="22"/>
        <v>649000</v>
      </c>
      <c r="H67" s="37">
        <f t="shared" si="21"/>
        <v>649000</v>
      </c>
      <c r="I67" s="37">
        <f t="shared" si="21"/>
        <v>649000</v>
      </c>
      <c r="J67" s="37">
        <f t="shared" si="21"/>
        <v>649000</v>
      </c>
      <c r="K67" s="37">
        <f t="shared" si="21"/>
        <v>649000</v>
      </c>
      <c r="L67" s="37">
        <f t="shared" si="21"/>
        <v>649000</v>
      </c>
      <c r="M67" s="37">
        <f t="shared" si="23"/>
        <v>649000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247000</v>
      </c>
      <c r="E68" s="37" t="s">
        <v>195</v>
      </c>
      <c r="F68" s="37"/>
      <c r="G68" s="37"/>
      <c r="H68" s="37">
        <f>D68</f>
        <v>247000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507000</v>
      </c>
      <c r="E69" s="37" t="s">
        <v>194</v>
      </c>
      <c r="F69" s="37">
        <f>D69</f>
        <v>507000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185197000</v>
      </c>
      <c r="E71" s="239"/>
      <c r="F71" s="239">
        <f t="shared" ref="F71:P71" si="24">ROUND(SUM(F49:F70),-3)</f>
        <v>81404000</v>
      </c>
      <c r="G71" s="239">
        <f t="shared" si="24"/>
        <v>12826000</v>
      </c>
      <c r="H71" s="239">
        <f t="shared" si="24"/>
        <v>13073000</v>
      </c>
      <c r="I71" s="239">
        <f t="shared" si="24"/>
        <v>12826000</v>
      </c>
      <c r="J71" s="239">
        <f t="shared" si="24"/>
        <v>12826000</v>
      </c>
      <c r="K71" s="239">
        <f t="shared" si="24"/>
        <v>12826000</v>
      </c>
      <c r="L71" s="239">
        <f t="shared" si="24"/>
        <v>12826000</v>
      </c>
      <c r="M71" s="239">
        <f t="shared" si="24"/>
        <v>12826000</v>
      </c>
      <c r="N71" s="239">
        <f t="shared" si="24"/>
        <v>13077000</v>
      </c>
      <c r="O71" s="239">
        <f t="shared" si="24"/>
        <v>229000</v>
      </c>
      <c r="P71" s="239">
        <f t="shared" si="24"/>
        <v>229000</v>
      </c>
      <c r="Q71" s="239">
        <f>D71-SUM(F71:P71)</f>
        <v>229000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111000</v>
      </c>
      <c r="E72" s="37" t="s">
        <v>194</v>
      </c>
      <c r="F72" s="37">
        <f>D72</f>
        <v>111000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39555000</v>
      </c>
      <c r="E73" s="111" t="s">
        <v>678</v>
      </c>
      <c r="F73" s="37">
        <f>ROUND($D73/12*5,-3)</f>
        <v>16481000</v>
      </c>
      <c r="G73" s="37">
        <f>ROUND($D73/12,-3)</f>
        <v>3296000</v>
      </c>
      <c r="H73" s="37">
        <f t="shared" ref="H73:L76" si="25">ROUND($D73/12,-3)</f>
        <v>3296000</v>
      </c>
      <c r="I73" s="37">
        <f t="shared" si="25"/>
        <v>3296000</v>
      </c>
      <c r="J73" s="37">
        <f t="shared" si="25"/>
        <v>3296000</v>
      </c>
      <c r="K73" s="37">
        <f t="shared" si="25"/>
        <v>3296000</v>
      </c>
      <c r="L73" s="37">
        <f t="shared" si="25"/>
        <v>3296000</v>
      </c>
      <c r="M73" s="37">
        <f>D73-SUM(F73:L73)</f>
        <v>3298000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46000</v>
      </c>
      <c r="E75" s="111" t="s">
        <v>678</v>
      </c>
      <c r="F75" s="37">
        <f>ROUND($D75/12*5,-3)</f>
        <v>19000</v>
      </c>
      <c r="G75" s="37">
        <f>ROUND($D75/12,-3)</f>
        <v>4000</v>
      </c>
      <c r="H75" s="37">
        <f t="shared" si="25"/>
        <v>4000</v>
      </c>
      <c r="I75" s="37">
        <f t="shared" si="25"/>
        <v>4000</v>
      </c>
      <c r="J75" s="37">
        <f t="shared" si="25"/>
        <v>4000</v>
      </c>
      <c r="K75" s="37">
        <f t="shared" si="25"/>
        <v>4000</v>
      </c>
      <c r="L75" s="37">
        <f t="shared" si="25"/>
        <v>4000</v>
      </c>
      <c r="M75" s="37">
        <f t="shared" si="26"/>
        <v>3000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2563000</v>
      </c>
      <c r="E76" s="111" t="s">
        <v>678</v>
      </c>
      <c r="F76" s="37">
        <f>ROUND($D76/12*5,-3)</f>
        <v>1068000</v>
      </c>
      <c r="G76" s="37">
        <f>ROUND($D76/12,-3)</f>
        <v>214000</v>
      </c>
      <c r="H76" s="37">
        <f t="shared" si="25"/>
        <v>214000</v>
      </c>
      <c r="I76" s="37">
        <f t="shared" si="25"/>
        <v>214000</v>
      </c>
      <c r="J76" s="37">
        <f t="shared" si="25"/>
        <v>214000</v>
      </c>
      <c r="K76" s="37">
        <f t="shared" si="25"/>
        <v>214000</v>
      </c>
      <c r="L76" s="37">
        <f t="shared" si="25"/>
        <v>214000</v>
      </c>
      <c r="M76" s="37">
        <f t="shared" si="26"/>
        <v>211000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42275000</v>
      </c>
      <c r="E77" s="239"/>
      <c r="F77" s="239">
        <f>ROUND(SUM(F72:F76),-3)</f>
        <v>17679000</v>
      </c>
      <c r="G77" s="239">
        <f t="shared" ref="G77:N77" si="27">ROUND(SUM(G72:G76),-3)</f>
        <v>3514000</v>
      </c>
      <c r="H77" s="239">
        <f t="shared" si="27"/>
        <v>3514000</v>
      </c>
      <c r="I77" s="239">
        <f t="shared" si="27"/>
        <v>3514000</v>
      </c>
      <c r="J77" s="239">
        <f t="shared" si="27"/>
        <v>3514000</v>
      </c>
      <c r="K77" s="239">
        <f t="shared" si="27"/>
        <v>3514000</v>
      </c>
      <c r="L77" s="239">
        <f t="shared" si="27"/>
        <v>3514000</v>
      </c>
      <c r="M77" s="239">
        <f t="shared" si="27"/>
        <v>3512000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964000</v>
      </c>
      <c r="E78" s="37" t="s">
        <v>655</v>
      </c>
      <c r="F78" s="216"/>
      <c r="G78" s="216"/>
      <c r="H78" s="216">
        <f>ROUND($D78/2,-3)</f>
        <v>482000</v>
      </c>
      <c r="I78" s="216"/>
      <c r="J78" s="216"/>
      <c r="K78" s="216"/>
      <c r="L78" s="216"/>
      <c r="M78" s="216"/>
      <c r="N78" s="216">
        <f>D78-H78</f>
        <v>482000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228436000</v>
      </c>
      <c r="E79" s="218"/>
      <c r="F79" s="218">
        <f>F77+F71+F78</f>
        <v>99083000</v>
      </c>
      <c r="G79" s="218">
        <f t="shared" ref="G79:Q79" si="29">G77+G71+G78</f>
        <v>16340000</v>
      </c>
      <c r="H79" s="218">
        <f t="shared" si="29"/>
        <v>17069000</v>
      </c>
      <c r="I79" s="218">
        <f t="shared" si="29"/>
        <v>16340000</v>
      </c>
      <c r="J79" s="218">
        <f t="shared" si="29"/>
        <v>16340000</v>
      </c>
      <c r="K79" s="218">
        <f t="shared" si="29"/>
        <v>16340000</v>
      </c>
      <c r="L79" s="218">
        <f t="shared" si="29"/>
        <v>16340000</v>
      </c>
      <c r="M79" s="218">
        <f t="shared" si="29"/>
        <v>16338000</v>
      </c>
      <c r="N79" s="218">
        <f t="shared" si="29"/>
        <v>13559000</v>
      </c>
      <c r="O79" s="218">
        <f t="shared" si="29"/>
        <v>229000</v>
      </c>
      <c r="P79" s="218">
        <f t="shared" si="29"/>
        <v>229000</v>
      </c>
      <c r="Q79" s="218">
        <f t="shared" si="29"/>
        <v>229000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150000</v>
      </c>
      <c r="E81" s="106" t="s">
        <v>194</v>
      </c>
      <c r="F81" s="106">
        <f t="shared" ref="F81:F83" si="30">D81</f>
        <v>150000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150000</v>
      </c>
      <c r="E83" s="106" t="s">
        <v>194</v>
      </c>
      <c r="F83" s="106">
        <f t="shared" si="30"/>
        <v>150000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300000</v>
      </c>
      <c r="E84" s="113"/>
      <c r="F84" s="113">
        <f>SUM(F80:F83)</f>
        <v>300000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-300000</v>
      </c>
      <c r="E87" s="37"/>
      <c r="F87" s="37">
        <f>D87</f>
        <v>-300000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233850000</v>
      </c>
      <c r="E88" s="37"/>
      <c r="F88" s="37">
        <f>F89+F90+F91+F92+F93</f>
        <v>100097000</v>
      </c>
      <c r="G88" s="37">
        <f t="shared" ref="G88:Q88" si="32">G89+G90+G91+G92+G93</f>
        <v>16676000</v>
      </c>
      <c r="H88" s="37">
        <f t="shared" si="32"/>
        <v>17405000</v>
      </c>
      <c r="I88" s="37">
        <f t="shared" si="32"/>
        <v>16676000</v>
      </c>
      <c r="J88" s="37">
        <f t="shared" si="32"/>
        <v>16700000</v>
      </c>
      <c r="K88" s="37">
        <f t="shared" si="32"/>
        <v>16676000</v>
      </c>
      <c r="L88" s="37">
        <f t="shared" si="32"/>
        <v>17330000</v>
      </c>
      <c r="M88" s="37">
        <f t="shared" si="32"/>
        <v>16674000</v>
      </c>
      <c r="N88" s="37">
        <f t="shared" si="32"/>
        <v>13919000</v>
      </c>
      <c r="O88" s="37">
        <f t="shared" si="32"/>
        <v>565000</v>
      </c>
      <c r="P88" s="37">
        <f t="shared" si="32"/>
        <v>565000</v>
      </c>
      <c r="Q88" s="37">
        <f t="shared" si="32"/>
        <v>567000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130000</v>
      </c>
      <c r="E89" s="106" t="s">
        <v>193</v>
      </c>
      <c r="F89" s="106">
        <f>ROUND($D89/2,-3)</f>
        <v>65000</v>
      </c>
      <c r="G89" s="106"/>
      <c r="H89" s="106"/>
      <c r="I89" s="106"/>
      <c r="J89" s="106"/>
      <c r="K89" s="106"/>
      <c r="L89" s="106">
        <f>D89-F89</f>
        <v>65000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821000</v>
      </c>
      <c r="E90" s="106" t="s">
        <v>702</v>
      </c>
      <c r="F90" s="106"/>
      <c r="G90" s="106"/>
      <c r="H90" s="106">
        <f>ROUND($D90/2,-3)</f>
        <v>411000</v>
      </c>
      <c r="I90" s="106"/>
      <c r="J90" s="106"/>
      <c r="K90" s="106"/>
      <c r="L90" s="106"/>
      <c r="M90" s="106">
        <f>D90-H90</f>
        <v>410000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30000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15000</v>
      </c>
      <c r="M92" s="106"/>
      <c r="N92" s="106"/>
      <c r="O92" s="106"/>
      <c r="P92" s="106"/>
      <c r="Q92" s="106">
        <f>ROUND($D92/2,-3)</f>
        <v>15000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232869000</v>
      </c>
      <c r="E93" s="106"/>
      <c r="F93" s="106">
        <f>F94+F95+F96+F97</f>
        <v>100032000</v>
      </c>
      <c r="G93" s="106">
        <f t="shared" ref="G93:Q93" si="34">G94+G95+G96+G97</f>
        <v>16676000</v>
      </c>
      <c r="H93" s="106">
        <f t="shared" si="34"/>
        <v>16994000</v>
      </c>
      <c r="I93" s="106">
        <f t="shared" si="34"/>
        <v>16676000</v>
      </c>
      <c r="J93" s="106">
        <f t="shared" si="34"/>
        <v>16700000</v>
      </c>
      <c r="K93" s="106">
        <f t="shared" si="34"/>
        <v>16676000</v>
      </c>
      <c r="L93" s="106">
        <f t="shared" si="34"/>
        <v>17250000</v>
      </c>
      <c r="M93" s="106">
        <f t="shared" si="34"/>
        <v>16264000</v>
      </c>
      <c r="N93" s="106">
        <f t="shared" si="34"/>
        <v>13919000</v>
      </c>
      <c r="O93" s="106">
        <f t="shared" si="34"/>
        <v>565000</v>
      </c>
      <c r="P93" s="106">
        <f t="shared" si="34"/>
        <v>565000</v>
      </c>
      <c r="Q93" s="106">
        <f t="shared" si="34"/>
        <v>552000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7742000</v>
      </c>
      <c r="E94" s="111" t="s">
        <v>522</v>
      </c>
      <c r="F94" s="37">
        <f>ROUND($D94/12*5,-3)</f>
        <v>3226000</v>
      </c>
      <c r="G94" s="37">
        <f>ROUND($D94/12,-3)</f>
        <v>645000</v>
      </c>
      <c r="H94" s="37">
        <f t="shared" ref="H94:L94" si="35">ROUND($D94/12,-3)</f>
        <v>645000</v>
      </c>
      <c r="I94" s="37">
        <f t="shared" si="35"/>
        <v>645000</v>
      </c>
      <c r="J94" s="37">
        <f t="shared" si="35"/>
        <v>645000</v>
      </c>
      <c r="K94" s="37">
        <f t="shared" si="35"/>
        <v>645000</v>
      </c>
      <c r="L94" s="37">
        <f t="shared" si="35"/>
        <v>645000</v>
      </c>
      <c r="M94" s="37">
        <f>D94-SUM(F94:L94)</f>
        <v>646000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870000</v>
      </c>
      <c r="E95" s="107" t="s">
        <v>225</v>
      </c>
      <c r="F95" s="37">
        <f>ROUND($D95/12,-3)</f>
        <v>73000</v>
      </c>
      <c r="G95" s="37">
        <f t="shared" ref="G95:P95" si="36">ROUND($D95/12,-3)</f>
        <v>73000</v>
      </c>
      <c r="H95" s="37">
        <f t="shared" si="36"/>
        <v>73000</v>
      </c>
      <c r="I95" s="37">
        <f t="shared" si="36"/>
        <v>73000</v>
      </c>
      <c r="J95" s="37">
        <f t="shared" si="36"/>
        <v>73000</v>
      </c>
      <c r="K95" s="37">
        <f t="shared" si="36"/>
        <v>73000</v>
      </c>
      <c r="L95" s="37">
        <f t="shared" si="36"/>
        <v>73000</v>
      </c>
      <c r="M95" s="37">
        <f t="shared" si="36"/>
        <v>73000</v>
      </c>
      <c r="N95" s="37">
        <f t="shared" si="36"/>
        <v>73000</v>
      </c>
      <c r="O95" s="37">
        <f t="shared" si="36"/>
        <v>73000</v>
      </c>
      <c r="P95" s="37">
        <f t="shared" si="36"/>
        <v>73000</v>
      </c>
      <c r="Q95" s="37">
        <f>D95-SUM(F95:P95)</f>
        <v>67000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1918000</v>
      </c>
      <c r="E96" s="186" t="s">
        <v>701</v>
      </c>
      <c r="F96" s="37"/>
      <c r="G96" s="37"/>
      <c r="H96" s="37">
        <f>ROUND($D96/2,-3)</f>
        <v>959000</v>
      </c>
      <c r="I96" s="37"/>
      <c r="J96" s="37"/>
      <c r="K96" s="37"/>
      <c r="L96" s="37"/>
      <c r="M96" s="37">
        <f>D96-H96</f>
        <v>959000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222339000</v>
      </c>
      <c r="E97" s="37"/>
      <c r="F97" s="37">
        <f>F2+F87-F89-F90-F91-F92-F94-F95-F96</f>
        <v>96733000</v>
      </c>
      <c r="G97" s="37">
        <f t="shared" ref="G97:Q97" si="37">G2+G87-G89-G90-G91-G92-G94-G95-G96</f>
        <v>15958000</v>
      </c>
      <c r="H97" s="37">
        <f t="shared" si="37"/>
        <v>15317000</v>
      </c>
      <c r="I97" s="37">
        <f t="shared" si="37"/>
        <v>15958000</v>
      </c>
      <c r="J97" s="37">
        <f t="shared" si="37"/>
        <v>15982000</v>
      </c>
      <c r="K97" s="37">
        <f t="shared" si="37"/>
        <v>15958000</v>
      </c>
      <c r="L97" s="37">
        <f t="shared" si="37"/>
        <v>16532000</v>
      </c>
      <c r="M97" s="37">
        <f t="shared" si="37"/>
        <v>14586000</v>
      </c>
      <c r="N97" s="37">
        <f t="shared" si="37"/>
        <v>13846000</v>
      </c>
      <c r="O97" s="37">
        <f>O2+O87-O89-O90-O91-O92-O94-O95-O96</f>
        <v>492000</v>
      </c>
      <c r="P97" s="37">
        <f t="shared" si="37"/>
        <v>492000</v>
      </c>
      <c r="Q97" s="37">
        <f t="shared" si="37"/>
        <v>485000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1021000</v>
      </c>
    </row>
    <row r="100" spans="2:18" ht="33" customHeight="1">
      <c r="B100" s="70" t="s">
        <v>231</v>
      </c>
      <c r="D100" s="30">
        <f>HLOOKUP(D1,縣庫撥款收入明細表!H:DD,4,FALSE)</f>
        <v>1600000</v>
      </c>
    </row>
    <row r="101" spans="2:18" ht="33">
      <c r="B101" s="70" t="s">
        <v>232</v>
      </c>
      <c r="D101" s="30">
        <f>HLOOKUP(D1,縣庫撥款收入明細表!H:DD,5,FALSE)</f>
        <v>1320000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3801000</v>
      </c>
    </row>
    <row r="104" spans="2:18" ht="33">
      <c r="B104" s="69" t="s">
        <v>235</v>
      </c>
      <c r="D104" s="30">
        <f>HLOOKUP(D1,縣庫撥款收入明細表!H:DD,16,FALSE)</f>
        <v>792000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1918000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78000</v>
      </c>
    </row>
    <row r="109" spans="2:18" ht="33">
      <c r="B109" s="75" t="s">
        <v>239</v>
      </c>
      <c r="D109" s="30">
        <f>HLOOKUP(D1,縣庫撥款收入明細表!H:DD,21,FALSE)</f>
        <v>222339000</v>
      </c>
    </row>
    <row r="110" spans="2:18" ht="16.5" customHeight="1"/>
    <row r="111" spans="2:18" ht="19.5" customHeight="1">
      <c r="B111" s="4" t="s">
        <v>700</v>
      </c>
      <c r="F111" s="30">
        <f>F93-F77-F78</f>
        <v>82353000</v>
      </c>
      <c r="G111" s="30">
        <f t="shared" ref="G111:Q111" si="38">G93-G77-G78</f>
        <v>13162000</v>
      </c>
      <c r="H111" s="30">
        <f t="shared" si="38"/>
        <v>12998000</v>
      </c>
      <c r="I111" s="30">
        <f t="shared" si="38"/>
        <v>13162000</v>
      </c>
      <c r="J111" s="30">
        <f t="shared" si="38"/>
        <v>13186000</v>
      </c>
      <c r="K111" s="30">
        <f t="shared" si="38"/>
        <v>13162000</v>
      </c>
      <c r="L111" s="30">
        <f t="shared" si="38"/>
        <v>13736000</v>
      </c>
      <c r="M111" s="30">
        <f t="shared" si="38"/>
        <v>12752000</v>
      </c>
      <c r="N111" s="30">
        <f t="shared" si="38"/>
        <v>13437000</v>
      </c>
      <c r="O111" s="30">
        <f t="shared" si="38"/>
        <v>565000</v>
      </c>
      <c r="P111" s="30">
        <f t="shared" si="38"/>
        <v>565000</v>
      </c>
      <c r="Q111" s="30">
        <f t="shared" si="38"/>
        <v>552000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99" priority="1" operator="lessThan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76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603</v>
      </c>
      <c r="D1" s="230" t="str">
        <f>VLOOKUP(C1,學校編號!A:B,2,FALSE)</f>
        <v>603明廉國小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99354000</v>
      </c>
      <c r="E2" s="37"/>
      <c r="F2" s="37">
        <f>F48+F71+F77+F78+F84</f>
        <v>42386000</v>
      </c>
      <c r="G2" s="37">
        <f t="shared" ref="G2:Q2" si="0">G48+G71+G77+G78+G84</f>
        <v>7174000</v>
      </c>
      <c r="H2" s="37">
        <f t="shared" si="0"/>
        <v>7535000</v>
      </c>
      <c r="I2" s="37">
        <f t="shared" si="0"/>
        <v>7174000</v>
      </c>
      <c r="J2" s="37">
        <f t="shared" si="0"/>
        <v>7180000</v>
      </c>
      <c r="K2" s="37">
        <f t="shared" si="0"/>
        <v>7174000</v>
      </c>
      <c r="L2" s="37">
        <f t="shared" si="0"/>
        <v>7278000</v>
      </c>
      <c r="M2" s="37">
        <f t="shared" si="0"/>
        <v>7171000</v>
      </c>
      <c r="N2" s="37">
        <f t="shared" si="0"/>
        <v>5582000</v>
      </c>
      <c r="O2" s="37">
        <f t="shared" si="0"/>
        <v>231000</v>
      </c>
      <c r="P2" s="37">
        <f t="shared" si="0"/>
        <v>231000</v>
      </c>
      <c r="Q2" s="37">
        <f t="shared" si="0"/>
        <v>238000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401000</v>
      </c>
      <c r="E3" s="37" t="s">
        <v>513</v>
      </c>
      <c r="F3" s="37">
        <f t="shared" ref="F3:P17" si="1">ROUND($D3/12,0)</f>
        <v>33417</v>
      </c>
      <c r="G3" s="37">
        <f t="shared" si="1"/>
        <v>33417</v>
      </c>
      <c r="H3" s="37">
        <f t="shared" si="1"/>
        <v>33417</v>
      </c>
      <c r="I3" s="37">
        <f t="shared" si="1"/>
        <v>33417</v>
      </c>
      <c r="J3" s="37">
        <f t="shared" si="1"/>
        <v>33417</v>
      </c>
      <c r="K3" s="37">
        <f t="shared" si="1"/>
        <v>33417</v>
      </c>
      <c r="L3" s="37">
        <f t="shared" si="1"/>
        <v>33417</v>
      </c>
      <c r="M3" s="37">
        <f t="shared" si="1"/>
        <v>33417</v>
      </c>
      <c r="N3" s="37">
        <f t="shared" si="1"/>
        <v>33417</v>
      </c>
      <c r="O3" s="37">
        <f t="shared" si="1"/>
        <v>33417</v>
      </c>
      <c r="P3" s="37">
        <f t="shared" si="1"/>
        <v>33417</v>
      </c>
      <c r="Q3" s="37">
        <f t="shared" ref="Q3:Q10" si="2">D3-SUM(F3:P3)</f>
        <v>33413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172000</v>
      </c>
      <c r="E4" s="37" t="s">
        <v>513</v>
      </c>
      <c r="F4" s="37">
        <f t="shared" si="1"/>
        <v>14333</v>
      </c>
      <c r="G4" s="37">
        <f t="shared" si="1"/>
        <v>14333</v>
      </c>
      <c r="H4" s="37">
        <f t="shared" si="1"/>
        <v>14333</v>
      </c>
      <c r="I4" s="37">
        <f t="shared" si="1"/>
        <v>14333</v>
      </c>
      <c r="J4" s="37">
        <f t="shared" si="1"/>
        <v>14333</v>
      </c>
      <c r="K4" s="37">
        <f t="shared" si="1"/>
        <v>14333</v>
      </c>
      <c r="L4" s="37">
        <f t="shared" si="1"/>
        <v>14333</v>
      </c>
      <c r="M4" s="37">
        <f t="shared" si="1"/>
        <v>14333</v>
      </c>
      <c r="N4" s="37">
        <f t="shared" si="1"/>
        <v>14333</v>
      </c>
      <c r="O4" s="37">
        <f t="shared" si="1"/>
        <v>14333</v>
      </c>
      <c r="P4" s="37">
        <f t="shared" si="1"/>
        <v>14333</v>
      </c>
      <c r="Q4" s="37">
        <f t="shared" si="2"/>
        <v>14337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76000</v>
      </c>
      <c r="E7" s="37" t="s">
        <v>513</v>
      </c>
      <c r="F7" s="37">
        <f t="shared" si="1"/>
        <v>6333</v>
      </c>
      <c r="G7" s="37">
        <f t="shared" si="1"/>
        <v>6333</v>
      </c>
      <c r="H7" s="37">
        <f t="shared" si="1"/>
        <v>6333</v>
      </c>
      <c r="I7" s="37">
        <f t="shared" si="1"/>
        <v>6333</v>
      </c>
      <c r="J7" s="37">
        <f t="shared" si="1"/>
        <v>6333</v>
      </c>
      <c r="K7" s="37">
        <f t="shared" si="1"/>
        <v>6333</v>
      </c>
      <c r="L7" s="37">
        <f t="shared" si="1"/>
        <v>6333</v>
      </c>
      <c r="M7" s="37">
        <f t="shared" si="1"/>
        <v>6333</v>
      </c>
      <c r="N7" s="37">
        <f t="shared" si="1"/>
        <v>6333</v>
      </c>
      <c r="O7" s="37">
        <f t="shared" si="1"/>
        <v>6333</v>
      </c>
      <c r="P7" s="37">
        <f t="shared" si="1"/>
        <v>6333</v>
      </c>
      <c r="Q7" s="37">
        <f t="shared" si="2"/>
        <v>6337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90000</v>
      </c>
      <c r="E8" s="37" t="s">
        <v>513</v>
      </c>
      <c r="F8" s="37">
        <f t="shared" si="1"/>
        <v>7500</v>
      </c>
      <c r="G8" s="37">
        <f t="shared" si="1"/>
        <v>7500</v>
      </c>
      <c r="H8" s="37">
        <f t="shared" si="1"/>
        <v>7500</v>
      </c>
      <c r="I8" s="37">
        <f t="shared" si="1"/>
        <v>7500</v>
      </c>
      <c r="J8" s="37">
        <f t="shared" si="1"/>
        <v>7500</v>
      </c>
      <c r="K8" s="37">
        <f t="shared" si="1"/>
        <v>7500</v>
      </c>
      <c r="L8" s="37">
        <f t="shared" si="1"/>
        <v>7500</v>
      </c>
      <c r="M8" s="37">
        <f t="shared" si="1"/>
        <v>7500</v>
      </c>
      <c r="N8" s="37">
        <f t="shared" si="1"/>
        <v>7500</v>
      </c>
      <c r="O8" s="37">
        <f t="shared" si="1"/>
        <v>7500</v>
      </c>
      <c r="P8" s="37">
        <f t="shared" si="1"/>
        <v>7500</v>
      </c>
      <c r="Q8" s="37">
        <f t="shared" si="2"/>
        <v>7500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12000</v>
      </c>
      <c r="E9" s="37" t="s">
        <v>513</v>
      </c>
      <c r="F9" s="37">
        <f t="shared" si="1"/>
        <v>1000</v>
      </c>
      <c r="G9" s="37">
        <f t="shared" si="1"/>
        <v>1000</v>
      </c>
      <c r="H9" s="37">
        <f t="shared" si="1"/>
        <v>1000</v>
      </c>
      <c r="I9" s="37">
        <f t="shared" si="1"/>
        <v>1000</v>
      </c>
      <c r="J9" s="37">
        <f t="shared" si="1"/>
        <v>1000</v>
      </c>
      <c r="K9" s="37">
        <f t="shared" si="1"/>
        <v>1000</v>
      </c>
      <c r="L9" s="37">
        <f t="shared" si="1"/>
        <v>1000</v>
      </c>
      <c r="M9" s="37">
        <f t="shared" si="1"/>
        <v>1000</v>
      </c>
      <c r="N9" s="37">
        <f t="shared" si="1"/>
        <v>1000</v>
      </c>
      <c r="O9" s="37">
        <f t="shared" si="1"/>
        <v>1000</v>
      </c>
      <c r="P9" s="37">
        <f t="shared" si="1"/>
        <v>1000</v>
      </c>
      <c r="Q9" s="37">
        <f t="shared" si="2"/>
        <v>1000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144000</v>
      </c>
      <c r="E15" s="37" t="s">
        <v>193</v>
      </c>
      <c r="F15" s="37">
        <f>ROUND($D15/2,-3)</f>
        <v>72000</v>
      </c>
      <c r="G15" s="37"/>
      <c r="H15" s="37"/>
      <c r="I15" s="37"/>
      <c r="J15" s="37"/>
      <c r="K15" s="37"/>
      <c r="L15" s="37">
        <f>D15-F15</f>
        <v>72000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65000</v>
      </c>
      <c r="E17" s="37" t="s">
        <v>513</v>
      </c>
      <c r="F17" s="37">
        <f>ROUND($D17/12,0)</f>
        <v>5417</v>
      </c>
      <c r="G17" s="37">
        <f t="shared" si="1"/>
        <v>5417</v>
      </c>
      <c r="H17" s="37">
        <f t="shared" si="1"/>
        <v>5417</v>
      </c>
      <c r="I17" s="37">
        <f t="shared" si="1"/>
        <v>5417</v>
      </c>
      <c r="J17" s="37">
        <f t="shared" si="1"/>
        <v>5417</v>
      </c>
      <c r="K17" s="37">
        <f t="shared" si="1"/>
        <v>5417</v>
      </c>
      <c r="L17" s="37">
        <f t="shared" si="1"/>
        <v>5417</v>
      </c>
      <c r="M17" s="37">
        <f t="shared" si="1"/>
        <v>5417</v>
      </c>
      <c r="N17" s="37">
        <f t="shared" si="1"/>
        <v>5417</v>
      </c>
      <c r="O17" s="37">
        <f t="shared" si="1"/>
        <v>5417</v>
      </c>
      <c r="P17" s="37">
        <f t="shared" si="1"/>
        <v>5417</v>
      </c>
      <c r="Q17" s="37">
        <f>D17-SUM(F17:P17)</f>
        <v>5413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65000</v>
      </c>
      <c r="E24" s="37" t="s">
        <v>193</v>
      </c>
      <c r="F24" s="37">
        <f>ROUND($D24/2,-3)</f>
        <v>33000</v>
      </c>
      <c r="G24" s="37"/>
      <c r="H24" s="37"/>
      <c r="I24" s="37"/>
      <c r="J24" s="37"/>
      <c r="K24" s="37"/>
      <c r="L24" s="37">
        <f>D24-F24</f>
        <v>32000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1269000</v>
      </c>
      <c r="E25" s="106"/>
      <c r="F25" s="106">
        <f>ROUND(SUM(F3:F24),-3)</f>
        <v>193000</v>
      </c>
      <c r="G25" s="106">
        <f t="shared" ref="G25:P25" si="5">ROUND(SUM(G3:G24),-3)</f>
        <v>88000</v>
      </c>
      <c r="H25" s="106">
        <f t="shared" si="5"/>
        <v>88000</v>
      </c>
      <c r="I25" s="106">
        <f t="shared" si="5"/>
        <v>88000</v>
      </c>
      <c r="J25" s="106">
        <f t="shared" si="5"/>
        <v>88000</v>
      </c>
      <c r="K25" s="106">
        <f t="shared" si="5"/>
        <v>88000</v>
      </c>
      <c r="L25" s="106">
        <f t="shared" si="5"/>
        <v>192000</v>
      </c>
      <c r="M25" s="106">
        <f t="shared" si="5"/>
        <v>88000</v>
      </c>
      <c r="N25" s="106">
        <f t="shared" si="5"/>
        <v>88000</v>
      </c>
      <c r="O25" s="106">
        <f t="shared" si="5"/>
        <v>88000</v>
      </c>
      <c r="P25" s="106">
        <f t="shared" si="5"/>
        <v>88000</v>
      </c>
      <c r="Q25" s="106">
        <f t="shared" ref="Q25:Q33" si="6">D25-SUM(F25:P25)</f>
        <v>92000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369000</v>
      </c>
      <c r="E27" s="37" t="s">
        <v>513</v>
      </c>
      <c r="F27" s="37">
        <f t="shared" ref="F27:P33" si="8">ROUND($D27/12,0)</f>
        <v>30750</v>
      </c>
      <c r="G27" s="37">
        <f t="shared" si="8"/>
        <v>30750</v>
      </c>
      <c r="H27" s="37">
        <f t="shared" si="8"/>
        <v>30750</v>
      </c>
      <c r="I27" s="37">
        <f t="shared" si="8"/>
        <v>30750</v>
      </c>
      <c r="J27" s="37">
        <f t="shared" si="8"/>
        <v>30750</v>
      </c>
      <c r="K27" s="37">
        <f t="shared" si="8"/>
        <v>30750</v>
      </c>
      <c r="L27" s="37">
        <f t="shared" si="8"/>
        <v>30750</v>
      </c>
      <c r="M27" s="37">
        <f t="shared" si="8"/>
        <v>30750</v>
      </c>
      <c r="N27" s="37">
        <f t="shared" si="8"/>
        <v>30750</v>
      </c>
      <c r="O27" s="37">
        <f t="shared" si="8"/>
        <v>30750</v>
      </c>
      <c r="P27" s="37">
        <f t="shared" si="8"/>
        <v>30750</v>
      </c>
      <c r="Q27" s="37">
        <f t="shared" si="6"/>
        <v>30750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39000</v>
      </c>
      <c r="E29" s="37" t="s">
        <v>513</v>
      </c>
      <c r="F29" s="37">
        <f t="shared" si="8"/>
        <v>3250</v>
      </c>
      <c r="G29" s="37">
        <f t="shared" si="8"/>
        <v>3250</v>
      </c>
      <c r="H29" s="37">
        <f t="shared" si="8"/>
        <v>3250</v>
      </c>
      <c r="I29" s="37">
        <f t="shared" si="8"/>
        <v>3250</v>
      </c>
      <c r="J29" s="37">
        <f t="shared" si="8"/>
        <v>3250</v>
      </c>
      <c r="K29" s="37">
        <f t="shared" si="8"/>
        <v>3250</v>
      </c>
      <c r="L29" s="37">
        <f t="shared" si="8"/>
        <v>3250</v>
      </c>
      <c r="M29" s="37">
        <f t="shared" si="8"/>
        <v>3250</v>
      </c>
      <c r="N29" s="37">
        <f t="shared" si="8"/>
        <v>3250</v>
      </c>
      <c r="O29" s="37">
        <f t="shared" si="8"/>
        <v>3250</v>
      </c>
      <c r="P29" s="37">
        <f t="shared" si="8"/>
        <v>3250</v>
      </c>
      <c r="Q29" s="37">
        <f t="shared" si="6"/>
        <v>3250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96000</v>
      </c>
      <c r="E30" s="37" t="s">
        <v>513</v>
      </c>
      <c r="F30" s="37">
        <f t="shared" si="8"/>
        <v>8000</v>
      </c>
      <c r="G30" s="37">
        <f t="shared" si="8"/>
        <v>8000</v>
      </c>
      <c r="H30" s="37">
        <f t="shared" si="8"/>
        <v>8000</v>
      </c>
      <c r="I30" s="37">
        <f t="shared" si="8"/>
        <v>8000</v>
      </c>
      <c r="J30" s="37">
        <f t="shared" si="8"/>
        <v>8000</v>
      </c>
      <c r="K30" s="37">
        <f t="shared" si="8"/>
        <v>8000</v>
      </c>
      <c r="L30" s="37">
        <f t="shared" si="8"/>
        <v>8000</v>
      </c>
      <c r="M30" s="37">
        <f t="shared" si="8"/>
        <v>8000</v>
      </c>
      <c r="N30" s="37">
        <f t="shared" si="8"/>
        <v>8000</v>
      </c>
      <c r="O30" s="37">
        <f t="shared" si="8"/>
        <v>8000</v>
      </c>
      <c r="P30" s="37">
        <f t="shared" si="8"/>
        <v>8000</v>
      </c>
      <c r="Q30" s="37">
        <f t="shared" si="6"/>
        <v>8000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46000</v>
      </c>
      <c r="E31" s="37" t="s">
        <v>513</v>
      </c>
      <c r="F31" s="37">
        <f t="shared" si="8"/>
        <v>3833</v>
      </c>
      <c r="G31" s="37">
        <f t="shared" si="8"/>
        <v>3833</v>
      </c>
      <c r="H31" s="37">
        <f t="shared" si="8"/>
        <v>3833</v>
      </c>
      <c r="I31" s="37">
        <f t="shared" si="8"/>
        <v>3833</v>
      </c>
      <c r="J31" s="37">
        <f t="shared" si="8"/>
        <v>3833</v>
      </c>
      <c r="K31" s="37">
        <f t="shared" si="8"/>
        <v>3833</v>
      </c>
      <c r="L31" s="37">
        <f t="shared" si="8"/>
        <v>3833</v>
      </c>
      <c r="M31" s="37">
        <f t="shared" si="8"/>
        <v>3833</v>
      </c>
      <c r="N31" s="37">
        <f t="shared" si="8"/>
        <v>3833</v>
      </c>
      <c r="O31" s="37">
        <f t="shared" si="8"/>
        <v>3833</v>
      </c>
      <c r="P31" s="37">
        <f t="shared" si="8"/>
        <v>3833</v>
      </c>
      <c r="Q31" s="37">
        <f t="shared" si="6"/>
        <v>3837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24000</v>
      </c>
      <c r="E32" s="37" t="s">
        <v>513</v>
      </c>
      <c r="F32" s="37">
        <f t="shared" si="8"/>
        <v>2000</v>
      </c>
      <c r="G32" s="37">
        <f t="shared" si="8"/>
        <v>2000</v>
      </c>
      <c r="H32" s="37">
        <f t="shared" si="8"/>
        <v>2000</v>
      </c>
      <c r="I32" s="37">
        <f t="shared" si="8"/>
        <v>2000</v>
      </c>
      <c r="J32" s="37">
        <f t="shared" si="8"/>
        <v>2000</v>
      </c>
      <c r="K32" s="37">
        <f t="shared" si="8"/>
        <v>2000</v>
      </c>
      <c r="L32" s="37">
        <f t="shared" si="8"/>
        <v>2000</v>
      </c>
      <c r="M32" s="37">
        <f t="shared" si="8"/>
        <v>2000</v>
      </c>
      <c r="N32" s="37">
        <f t="shared" si="8"/>
        <v>2000</v>
      </c>
      <c r="O32" s="37">
        <f t="shared" si="8"/>
        <v>2000</v>
      </c>
      <c r="P32" s="37">
        <f t="shared" si="8"/>
        <v>2000</v>
      </c>
      <c r="Q32" s="37">
        <f t="shared" si="6"/>
        <v>2000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18000</v>
      </c>
      <c r="E33" s="37" t="s">
        <v>513</v>
      </c>
      <c r="F33" s="37">
        <f t="shared" si="8"/>
        <v>1500</v>
      </c>
      <c r="G33" s="37">
        <f t="shared" si="8"/>
        <v>1500</v>
      </c>
      <c r="H33" s="37">
        <f t="shared" si="8"/>
        <v>1500</v>
      </c>
      <c r="I33" s="37">
        <f t="shared" si="8"/>
        <v>1500</v>
      </c>
      <c r="J33" s="37">
        <f t="shared" si="8"/>
        <v>1500</v>
      </c>
      <c r="K33" s="37">
        <f t="shared" si="8"/>
        <v>1500</v>
      </c>
      <c r="L33" s="37">
        <f t="shared" si="8"/>
        <v>1500</v>
      </c>
      <c r="M33" s="37">
        <f t="shared" si="8"/>
        <v>1500</v>
      </c>
      <c r="N33" s="37">
        <f t="shared" si="8"/>
        <v>1500</v>
      </c>
      <c r="O33" s="37">
        <f t="shared" si="8"/>
        <v>1500</v>
      </c>
      <c r="P33" s="37">
        <f t="shared" si="8"/>
        <v>1500</v>
      </c>
      <c r="Q33" s="37">
        <f t="shared" si="6"/>
        <v>1500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592000</v>
      </c>
      <c r="E37" s="106"/>
      <c r="F37" s="106">
        <f t="shared" ref="F37:P37" si="9">ROUND(SUM(F26:F36),-3)</f>
        <v>49000</v>
      </c>
      <c r="G37" s="106">
        <f t="shared" si="9"/>
        <v>49000</v>
      </c>
      <c r="H37" s="106">
        <f t="shared" si="9"/>
        <v>49000</v>
      </c>
      <c r="I37" s="106">
        <f t="shared" si="9"/>
        <v>49000</v>
      </c>
      <c r="J37" s="106">
        <f t="shared" si="9"/>
        <v>49000</v>
      </c>
      <c r="K37" s="106">
        <f t="shared" si="9"/>
        <v>49000</v>
      </c>
      <c r="L37" s="106">
        <f t="shared" si="9"/>
        <v>49000</v>
      </c>
      <c r="M37" s="106">
        <f t="shared" si="9"/>
        <v>49000</v>
      </c>
      <c r="N37" s="106">
        <f t="shared" si="9"/>
        <v>49000</v>
      </c>
      <c r="O37" s="106">
        <f t="shared" si="9"/>
        <v>49000</v>
      </c>
      <c r="P37" s="106">
        <f t="shared" si="9"/>
        <v>49000</v>
      </c>
      <c r="Q37" s="106">
        <f>D37-SUM(F37:P37)</f>
        <v>53000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18000</v>
      </c>
      <c r="E46" s="37" t="s">
        <v>708</v>
      </c>
      <c r="F46" s="37">
        <f>ROUND($D46/3,0)</f>
        <v>6000</v>
      </c>
      <c r="G46" s="37"/>
      <c r="H46" s="37"/>
      <c r="I46" s="37"/>
      <c r="J46" s="37">
        <f>ROUND($D46/3,0)</f>
        <v>6000</v>
      </c>
      <c r="K46" s="37"/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18000</v>
      </c>
      <c r="E47" s="106"/>
      <c r="F47" s="106">
        <f t="shared" ref="F47:P47" si="13">ROUND(SUM(F46),-3)</f>
        <v>6000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6000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6000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1879000</v>
      </c>
      <c r="E48" s="37"/>
      <c r="F48" s="112">
        <f>F25+F37+F45+F47</f>
        <v>248000</v>
      </c>
      <c r="G48" s="112">
        <f t="shared" ref="G48:R48" si="14">G25+G37+G45+G47</f>
        <v>137000</v>
      </c>
      <c r="H48" s="112">
        <f t="shared" si="14"/>
        <v>137000</v>
      </c>
      <c r="I48" s="112">
        <f t="shared" si="14"/>
        <v>137000</v>
      </c>
      <c r="J48" s="112">
        <f t="shared" si="14"/>
        <v>143000</v>
      </c>
      <c r="K48" s="112">
        <f t="shared" si="14"/>
        <v>137000</v>
      </c>
      <c r="L48" s="112">
        <f t="shared" si="14"/>
        <v>241000</v>
      </c>
      <c r="M48" s="112">
        <f t="shared" si="14"/>
        <v>137000</v>
      </c>
      <c r="N48" s="112">
        <f t="shared" si="14"/>
        <v>143000</v>
      </c>
      <c r="O48" s="112">
        <f t="shared" si="14"/>
        <v>137000</v>
      </c>
      <c r="P48" s="112">
        <f t="shared" si="14"/>
        <v>137000</v>
      </c>
      <c r="Q48" s="112">
        <f t="shared" si="14"/>
        <v>145000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46706000</v>
      </c>
      <c r="E49" s="111" t="s">
        <v>678</v>
      </c>
      <c r="F49" s="37">
        <f>ROUND($D49/12*5,-3)</f>
        <v>19461000</v>
      </c>
      <c r="G49" s="37">
        <f>ROUND($D49/12,-3)</f>
        <v>3892000</v>
      </c>
      <c r="H49" s="37">
        <f t="shared" ref="H49:L53" si="15">ROUND($D49/12,-3)</f>
        <v>3892000</v>
      </c>
      <c r="I49" s="37">
        <f t="shared" si="15"/>
        <v>3892000</v>
      </c>
      <c r="J49" s="37">
        <f t="shared" si="15"/>
        <v>3892000</v>
      </c>
      <c r="K49" s="37">
        <f t="shared" si="15"/>
        <v>3892000</v>
      </c>
      <c r="L49" s="37">
        <f t="shared" si="15"/>
        <v>3892000</v>
      </c>
      <c r="M49" s="37">
        <f>D49-SUM(F49:L49)</f>
        <v>3893000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4929000</v>
      </c>
      <c r="E51" s="111" t="s">
        <v>678</v>
      </c>
      <c r="F51" s="37">
        <f t="shared" si="16"/>
        <v>2054000</v>
      </c>
      <c r="G51" s="37">
        <f t="shared" si="17"/>
        <v>411000</v>
      </c>
      <c r="H51" s="37">
        <f t="shared" si="15"/>
        <v>411000</v>
      </c>
      <c r="I51" s="37">
        <f t="shared" si="15"/>
        <v>411000</v>
      </c>
      <c r="J51" s="37">
        <f t="shared" si="15"/>
        <v>411000</v>
      </c>
      <c r="K51" s="37">
        <f t="shared" si="15"/>
        <v>411000</v>
      </c>
      <c r="L51" s="37">
        <f t="shared" si="15"/>
        <v>411000</v>
      </c>
      <c r="M51" s="37">
        <f t="shared" si="18"/>
        <v>409000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754000</v>
      </c>
      <c r="E52" s="111" t="s">
        <v>678</v>
      </c>
      <c r="F52" s="37">
        <f t="shared" si="16"/>
        <v>314000</v>
      </c>
      <c r="G52" s="37">
        <f t="shared" si="17"/>
        <v>63000</v>
      </c>
      <c r="H52" s="37">
        <f t="shared" si="15"/>
        <v>63000</v>
      </c>
      <c r="I52" s="37">
        <f t="shared" si="15"/>
        <v>63000</v>
      </c>
      <c r="J52" s="37">
        <f t="shared" si="15"/>
        <v>63000</v>
      </c>
      <c r="K52" s="37">
        <f t="shared" si="15"/>
        <v>63000</v>
      </c>
      <c r="L52" s="37">
        <f t="shared" si="15"/>
        <v>63000</v>
      </c>
      <c r="M52" s="37">
        <f t="shared" si="18"/>
        <v>62000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181000</v>
      </c>
      <c r="E54" s="37" t="s">
        <v>513</v>
      </c>
      <c r="F54" s="37">
        <f t="shared" ref="F54:P62" si="19">ROUND($D54/12,0)</f>
        <v>15083</v>
      </c>
      <c r="G54" s="37">
        <f t="shared" si="19"/>
        <v>15083</v>
      </c>
      <c r="H54" s="37">
        <f t="shared" si="19"/>
        <v>15083</v>
      </c>
      <c r="I54" s="37">
        <f t="shared" si="19"/>
        <v>15083</v>
      </c>
      <c r="J54" s="37">
        <f t="shared" si="19"/>
        <v>15083</v>
      </c>
      <c r="K54" s="37">
        <f t="shared" si="19"/>
        <v>15083</v>
      </c>
      <c r="L54" s="37">
        <f t="shared" si="19"/>
        <v>15083</v>
      </c>
      <c r="M54" s="37">
        <f t="shared" si="19"/>
        <v>15083</v>
      </c>
      <c r="N54" s="37">
        <f t="shared" si="19"/>
        <v>15083</v>
      </c>
      <c r="O54" s="37">
        <f t="shared" si="19"/>
        <v>15083</v>
      </c>
      <c r="P54" s="37">
        <f t="shared" si="19"/>
        <v>15083</v>
      </c>
      <c r="Q54" s="37">
        <f t="shared" ref="Q54:Q62" si="20">D54-SUM(F54:P54)</f>
        <v>15087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946000</v>
      </c>
      <c r="E62" s="37" t="s">
        <v>194</v>
      </c>
      <c r="F62" s="37">
        <f t="shared" si="19"/>
        <v>78833</v>
      </c>
      <c r="G62" s="37">
        <f t="shared" si="19"/>
        <v>78833</v>
      </c>
      <c r="H62" s="37">
        <f t="shared" si="19"/>
        <v>78833</v>
      </c>
      <c r="I62" s="37">
        <f t="shared" si="19"/>
        <v>78833</v>
      </c>
      <c r="J62" s="37">
        <f t="shared" si="19"/>
        <v>78833</v>
      </c>
      <c r="K62" s="37">
        <f t="shared" si="19"/>
        <v>78833</v>
      </c>
      <c r="L62" s="37">
        <f t="shared" si="19"/>
        <v>78833</v>
      </c>
      <c r="M62" s="37">
        <f t="shared" si="19"/>
        <v>78833</v>
      </c>
      <c r="N62" s="37">
        <f t="shared" si="19"/>
        <v>78833</v>
      </c>
      <c r="O62" s="37">
        <f t="shared" si="19"/>
        <v>78833</v>
      </c>
      <c r="P62" s="37">
        <f t="shared" si="19"/>
        <v>78833</v>
      </c>
      <c r="Q62" s="37">
        <f t="shared" si="20"/>
        <v>78837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6344000</v>
      </c>
      <c r="E63" s="37" t="s">
        <v>679</v>
      </c>
      <c r="F63" s="37">
        <f>ROUND($D63/5,-3)</f>
        <v>1269000</v>
      </c>
      <c r="G63" s="37"/>
      <c r="H63" s="37"/>
      <c r="I63" s="37"/>
      <c r="J63" s="37"/>
      <c r="K63" s="37"/>
      <c r="L63" s="37"/>
      <c r="M63" s="37"/>
      <c r="N63" s="37">
        <f>D63-F63</f>
        <v>5075000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5641000</v>
      </c>
      <c r="E64" s="37" t="s">
        <v>194</v>
      </c>
      <c r="F64" s="37">
        <f>D64</f>
        <v>5641000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5069000</v>
      </c>
      <c r="E65" s="111" t="s">
        <v>678</v>
      </c>
      <c r="F65" s="37">
        <f>ROUND($D65/12*5,-3)</f>
        <v>2112000</v>
      </c>
      <c r="G65" s="37">
        <f>ROUND($D65/12,-3)</f>
        <v>422000</v>
      </c>
      <c r="H65" s="37">
        <f t="shared" ref="H65:L67" si="21">ROUND($D65/12,-3)</f>
        <v>422000</v>
      </c>
      <c r="I65" s="37">
        <f t="shared" si="21"/>
        <v>422000</v>
      </c>
      <c r="J65" s="37">
        <f t="shared" si="21"/>
        <v>422000</v>
      </c>
      <c r="K65" s="37">
        <f t="shared" si="21"/>
        <v>422000</v>
      </c>
      <c r="L65" s="37">
        <f t="shared" si="21"/>
        <v>422000</v>
      </c>
      <c r="M65" s="37">
        <f>D65-SUM(F65:L65)</f>
        <v>425000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1357000</v>
      </c>
      <c r="E66" s="111" t="s">
        <v>678</v>
      </c>
      <c r="F66" s="37">
        <f>ROUND($D66/12*5,-3)</f>
        <v>565000</v>
      </c>
      <c r="G66" s="37">
        <f t="shared" ref="G66:G67" si="22">ROUND($D66/12,-3)</f>
        <v>113000</v>
      </c>
      <c r="H66" s="37">
        <f t="shared" si="21"/>
        <v>113000</v>
      </c>
      <c r="I66" s="37">
        <f t="shared" si="21"/>
        <v>113000</v>
      </c>
      <c r="J66" s="37">
        <f t="shared" si="21"/>
        <v>113000</v>
      </c>
      <c r="K66" s="37">
        <f t="shared" si="21"/>
        <v>113000</v>
      </c>
      <c r="L66" s="37">
        <f t="shared" si="21"/>
        <v>113000</v>
      </c>
      <c r="M66" s="37">
        <f t="shared" ref="M66:M67" si="23">D66-SUM(F66:L66)</f>
        <v>114000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2917000</v>
      </c>
      <c r="E67" s="111" t="s">
        <v>678</v>
      </c>
      <c r="F67" s="37">
        <f>ROUND($D67/12*5,-3)</f>
        <v>1215000</v>
      </c>
      <c r="G67" s="37">
        <f t="shared" si="22"/>
        <v>243000</v>
      </c>
      <c r="H67" s="37">
        <f t="shared" si="21"/>
        <v>243000</v>
      </c>
      <c r="I67" s="37">
        <f t="shared" si="21"/>
        <v>243000</v>
      </c>
      <c r="J67" s="37">
        <f t="shared" si="21"/>
        <v>243000</v>
      </c>
      <c r="K67" s="37">
        <f t="shared" si="21"/>
        <v>243000</v>
      </c>
      <c r="L67" s="37">
        <f t="shared" si="21"/>
        <v>243000</v>
      </c>
      <c r="M67" s="37">
        <f t="shared" si="23"/>
        <v>244000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90000</v>
      </c>
      <c r="E68" s="37" t="s">
        <v>195</v>
      </c>
      <c r="F68" s="37"/>
      <c r="G68" s="37"/>
      <c r="H68" s="37">
        <f>D68</f>
        <v>90000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272000</v>
      </c>
      <c r="E69" s="37" t="s">
        <v>194</v>
      </c>
      <c r="F69" s="37">
        <f>D69</f>
        <v>272000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75206000</v>
      </c>
      <c r="E71" s="239"/>
      <c r="F71" s="239">
        <f t="shared" ref="F71:P71" si="24">ROUND(SUM(F49:F70),-3)</f>
        <v>32997000</v>
      </c>
      <c r="G71" s="239">
        <f t="shared" si="24"/>
        <v>5238000</v>
      </c>
      <c r="H71" s="239">
        <f t="shared" si="24"/>
        <v>5328000</v>
      </c>
      <c r="I71" s="239">
        <f t="shared" si="24"/>
        <v>5238000</v>
      </c>
      <c r="J71" s="239">
        <f t="shared" si="24"/>
        <v>5238000</v>
      </c>
      <c r="K71" s="239">
        <f t="shared" si="24"/>
        <v>5238000</v>
      </c>
      <c r="L71" s="239">
        <f t="shared" si="24"/>
        <v>5238000</v>
      </c>
      <c r="M71" s="239">
        <f t="shared" si="24"/>
        <v>5241000</v>
      </c>
      <c r="N71" s="239">
        <f t="shared" si="24"/>
        <v>5169000</v>
      </c>
      <c r="O71" s="239">
        <f t="shared" si="24"/>
        <v>94000</v>
      </c>
      <c r="P71" s="239">
        <f t="shared" si="24"/>
        <v>94000</v>
      </c>
      <c r="Q71" s="239">
        <f>D71-SUM(F71:P71)</f>
        <v>93000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20094000</v>
      </c>
      <c r="E73" s="111" t="s">
        <v>678</v>
      </c>
      <c r="F73" s="37">
        <f>ROUND($D73/12*5,-3)</f>
        <v>8373000</v>
      </c>
      <c r="G73" s="37">
        <f>ROUND($D73/12,-3)</f>
        <v>1675000</v>
      </c>
      <c r="H73" s="37">
        <f t="shared" ref="H73:L76" si="25">ROUND($D73/12,-3)</f>
        <v>1675000</v>
      </c>
      <c r="I73" s="37">
        <f t="shared" si="25"/>
        <v>1675000</v>
      </c>
      <c r="J73" s="37">
        <f t="shared" si="25"/>
        <v>1675000</v>
      </c>
      <c r="K73" s="37">
        <f t="shared" si="25"/>
        <v>1675000</v>
      </c>
      <c r="L73" s="37">
        <f t="shared" si="25"/>
        <v>1675000</v>
      </c>
      <c r="M73" s="37">
        <f>D73-SUM(F73:L73)</f>
        <v>1671000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1484000</v>
      </c>
      <c r="E76" s="111" t="s">
        <v>678</v>
      </c>
      <c r="F76" s="37">
        <f>ROUND($D76/12*5,-3)</f>
        <v>618000</v>
      </c>
      <c r="G76" s="37">
        <f>ROUND($D76/12,-3)</f>
        <v>124000</v>
      </c>
      <c r="H76" s="37">
        <f t="shared" si="25"/>
        <v>124000</v>
      </c>
      <c r="I76" s="37">
        <f t="shared" si="25"/>
        <v>124000</v>
      </c>
      <c r="J76" s="37">
        <f t="shared" si="25"/>
        <v>124000</v>
      </c>
      <c r="K76" s="37">
        <f t="shared" si="25"/>
        <v>124000</v>
      </c>
      <c r="L76" s="37">
        <f t="shared" si="25"/>
        <v>124000</v>
      </c>
      <c r="M76" s="37">
        <f t="shared" si="26"/>
        <v>122000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21578000</v>
      </c>
      <c r="E77" s="239"/>
      <c r="F77" s="239">
        <f>ROUND(SUM(F72:F76),-3)</f>
        <v>8991000</v>
      </c>
      <c r="G77" s="239">
        <f t="shared" ref="G77:N77" si="27">ROUND(SUM(G72:G76),-3)</f>
        <v>1799000</v>
      </c>
      <c r="H77" s="239">
        <f t="shared" si="27"/>
        <v>1799000</v>
      </c>
      <c r="I77" s="239">
        <f t="shared" si="27"/>
        <v>1799000</v>
      </c>
      <c r="J77" s="239">
        <f t="shared" si="27"/>
        <v>1799000</v>
      </c>
      <c r="K77" s="239">
        <f t="shared" si="27"/>
        <v>1799000</v>
      </c>
      <c r="L77" s="239">
        <f t="shared" si="27"/>
        <v>1799000</v>
      </c>
      <c r="M77" s="239">
        <f t="shared" si="27"/>
        <v>1793000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541000</v>
      </c>
      <c r="E78" s="37" t="s">
        <v>655</v>
      </c>
      <c r="F78" s="216"/>
      <c r="G78" s="216"/>
      <c r="H78" s="216">
        <f>ROUND($D78/2,-3)</f>
        <v>271000</v>
      </c>
      <c r="I78" s="216"/>
      <c r="J78" s="216"/>
      <c r="K78" s="216"/>
      <c r="L78" s="216"/>
      <c r="M78" s="216"/>
      <c r="N78" s="216">
        <f>D78-H78</f>
        <v>270000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97325000</v>
      </c>
      <c r="E79" s="218"/>
      <c r="F79" s="218">
        <f>F77+F71+F78</f>
        <v>41988000</v>
      </c>
      <c r="G79" s="218">
        <f t="shared" ref="G79:Q79" si="29">G77+G71+G78</f>
        <v>7037000</v>
      </c>
      <c r="H79" s="218">
        <f t="shared" si="29"/>
        <v>7398000</v>
      </c>
      <c r="I79" s="218">
        <f t="shared" si="29"/>
        <v>7037000</v>
      </c>
      <c r="J79" s="218">
        <f t="shared" si="29"/>
        <v>7037000</v>
      </c>
      <c r="K79" s="218">
        <f t="shared" si="29"/>
        <v>7037000</v>
      </c>
      <c r="L79" s="218">
        <f t="shared" si="29"/>
        <v>7037000</v>
      </c>
      <c r="M79" s="218">
        <f t="shared" si="29"/>
        <v>7034000</v>
      </c>
      <c r="N79" s="218">
        <f t="shared" si="29"/>
        <v>5439000</v>
      </c>
      <c r="O79" s="218">
        <f t="shared" si="29"/>
        <v>94000</v>
      </c>
      <c r="P79" s="218">
        <f t="shared" si="29"/>
        <v>94000</v>
      </c>
      <c r="Q79" s="218">
        <f t="shared" si="29"/>
        <v>93000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150000</v>
      </c>
      <c r="E83" s="106" t="s">
        <v>194</v>
      </c>
      <c r="F83" s="106">
        <f t="shared" si="30"/>
        <v>150000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150000</v>
      </c>
      <c r="E84" s="113"/>
      <c r="F84" s="113">
        <f>SUM(F80:F83)</f>
        <v>150000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-150000</v>
      </c>
      <c r="E87" s="37"/>
      <c r="F87" s="37">
        <f>D87</f>
        <v>-150000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99204000</v>
      </c>
      <c r="E88" s="37"/>
      <c r="F88" s="37">
        <f>F89+F90+F91+F92+F93</f>
        <v>42236000</v>
      </c>
      <c r="G88" s="37">
        <f t="shared" ref="G88:Q88" si="32">G89+G90+G91+G92+G93</f>
        <v>7174000</v>
      </c>
      <c r="H88" s="37">
        <f t="shared" si="32"/>
        <v>7535000</v>
      </c>
      <c r="I88" s="37">
        <f t="shared" si="32"/>
        <v>7174000</v>
      </c>
      <c r="J88" s="37">
        <f t="shared" si="32"/>
        <v>7180000</v>
      </c>
      <c r="K88" s="37">
        <f t="shared" si="32"/>
        <v>7174000</v>
      </c>
      <c r="L88" s="37">
        <f t="shared" si="32"/>
        <v>7278000</v>
      </c>
      <c r="M88" s="37">
        <f t="shared" si="32"/>
        <v>7171000</v>
      </c>
      <c r="N88" s="37">
        <f t="shared" si="32"/>
        <v>5582000</v>
      </c>
      <c r="O88" s="37">
        <f t="shared" si="32"/>
        <v>231000</v>
      </c>
      <c r="P88" s="37">
        <f t="shared" si="32"/>
        <v>231000</v>
      </c>
      <c r="Q88" s="37">
        <f t="shared" si="32"/>
        <v>238000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5000</v>
      </c>
      <c r="E89" s="106" t="s">
        <v>193</v>
      </c>
      <c r="F89" s="106">
        <f>ROUND($D89/2,-3)</f>
        <v>3000</v>
      </c>
      <c r="G89" s="106"/>
      <c r="H89" s="106"/>
      <c r="I89" s="106"/>
      <c r="J89" s="106"/>
      <c r="K89" s="106"/>
      <c r="L89" s="106">
        <f>D89-F89</f>
        <v>2000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60000</v>
      </c>
      <c r="E90" s="106" t="s">
        <v>702</v>
      </c>
      <c r="F90" s="106"/>
      <c r="G90" s="106"/>
      <c r="H90" s="106">
        <f>ROUND($D90/2,-3)</f>
        <v>30000</v>
      </c>
      <c r="I90" s="106"/>
      <c r="J90" s="106"/>
      <c r="K90" s="106"/>
      <c r="L90" s="106"/>
      <c r="M90" s="106">
        <f>D90-H90</f>
        <v>30000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5000</v>
      </c>
      <c r="M92" s="106"/>
      <c r="N92" s="106"/>
      <c r="O92" s="106"/>
      <c r="P92" s="106"/>
      <c r="Q92" s="106">
        <f>ROUND($D92/2,-3)</f>
        <v>5000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99129000</v>
      </c>
      <c r="E93" s="106"/>
      <c r="F93" s="106">
        <f>F94+F95+F96+F97</f>
        <v>42233000</v>
      </c>
      <c r="G93" s="106">
        <f t="shared" ref="G93:Q93" si="34">G94+G95+G96+G97</f>
        <v>7174000</v>
      </c>
      <c r="H93" s="106">
        <f t="shared" si="34"/>
        <v>7505000</v>
      </c>
      <c r="I93" s="106">
        <f t="shared" si="34"/>
        <v>7174000</v>
      </c>
      <c r="J93" s="106">
        <f t="shared" si="34"/>
        <v>7180000</v>
      </c>
      <c r="K93" s="106">
        <f t="shared" si="34"/>
        <v>7174000</v>
      </c>
      <c r="L93" s="106">
        <f t="shared" si="34"/>
        <v>7271000</v>
      </c>
      <c r="M93" s="106">
        <f t="shared" si="34"/>
        <v>7141000</v>
      </c>
      <c r="N93" s="106">
        <f t="shared" si="34"/>
        <v>5582000</v>
      </c>
      <c r="O93" s="106">
        <f t="shared" si="34"/>
        <v>231000</v>
      </c>
      <c r="P93" s="106">
        <f t="shared" si="34"/>
        <v>231000</v>
      </c>
      <c r="Q93" s="106">
        <f t="shared" si="34"/>
        <v>233000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7372000</v>
      </c>
      <c r="E94" s="111" t="s">
        <v>522</v>
      </c>
      <c r="F94" s="37">
        <f>ROUND($D94/12*5,-3)</f>
        <v>3072000</v>
      </c>
      <c r="G94" s="37">
        <f>ROUND($D94/12,-3)</f>
        <v>614000</v>
      </c>
      <c r="H94" s="37">
        <f t="shared" ref="H94:L94" si="35">ROUND($D94/12,-3)</f>
        <v>614000</v>
      </c>
      <c r="I94" s="37">
        <f t="shared" si="35"/>
        <v>614000</v>
      </c>
      <c r="J94" s="37">
        <f t="shared" si="35"/>
        <v>614000</v>
      </c>
      <c r="K94" s="37">
        <f t="shared" si="35"/>
        <v>614000</v>
      </c>
      <c r="L94" s="37">
        <f t="shared" si="35"/>
        <v>614000</v>
      </c>
      <c r="M94" s="37">
        <f>D94-SUM(F94:L94)</f>
        <v>616000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368000</v>
      </c>
      <c r="E95" s="107" t="s">
        <v>225</v>
      </c>
      <c r="F95" s="37">
        <f>ROUND($D95/12,-3)</f>
        <v>31000</v>
      </c>
      <c r="G95" s="37">
        <f t="shared" ref="G95:P95" si="36">ROUND($D95/12,-3)</f>
        <v>31000</v>
      </c>
      <c r="H95" s="37">
        <f t="shared" si="36"/>
        <v>31000</v>
      </c>
      <c r="I95" s="37">
        <f t="shared" si="36"/>
        <v>31000</v>
      </c>
      <c r="J95" s="37">
        <f t="shared" si="36"/>
        <v>31000</v>
      </c>
      <c r="K95" s="37">
        <f t="shared" si="36"/>
        <v>31000</v>
      </c>
      <c r="L95" s="37">
        <f t="shared" si="36"/>
        <v>31000</v>
      </c>
      <c r="M95" s="37">
        <f t="shared" si="36"/>
        <v>31000</v>
      </c>
      <c r="N95" s="37">
        <f t="shared" si="36"/>
        <v>31000</v>
      </c>
      <c r="O95" s="37">
        <f t="shared" si="36"/>
        <v>31000</v>
      </c>
      <c r="P95" s="37">
        <f t="shared" si="36"/>
        <v>31000</v>
      </c>
      <c r="Q95" s="37">
        <f>D95-SUM(F95:P95)</f>
        <v>27000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14000</v>
      </c>
      <c r="E96" s="186" t="s">
        <v>701</v>
      </c>
      <c r="F96" s="37"/>
      <c r="G96" s="37"/>
      <c r="H96" s="37">
        <f>ROUND($D96/2,-3)</f>
        <v>7000</v>
      </c>
      <c r="I96" s="37"/>
      <c r="J96" s="37"/>
      <c r="K96" s="37"/>
      <c r="L96" s="37"/>
      <c r="M96" s="37">
        <f>D96-H96</f>
        <v>7000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91375000</v>
      </c>
      <c r="E97" s="37"/>
      <c r="F97" s="37">
        <f>F2+F87-F89-F90-F91-F92-F94-F95-F96</f>
        <v>39130000</v>
      </c>
      <c r="G97" s="37">
        <f t="shared" ref="G97:Q97" si="37">G2+G87-G89-G90-G91-G92-G94-G95-G96</f>
        <v>6529000</v>
      </c>
      <c r="H97" s="37">
        <f t="shared" si="37"/>
        <v>6853000</v>
      </c>
      <c r="I97" s="37">
        <f t="shared" si="37"/>
        <v>6529000</v>
      </c>
      <c r="J97" s="37">
        <f t="shared" si="37"/>
        <v>6535000</v>
      </c>
      <c r="K97" s="37">
        <f t="shared" si="37"/>
        <v>6529000</v>
      </c>
      <c r="L97" s="37">
        <f t="shared" si="37"/>
        <v>6626000</v>
      </c>
      <c r="M97" s="37">
        <f t="shared" si="37"/>
        <v>6487000</v>
      </c>
      <c r="N97" s="37">
        <f t="shared" si="37"/>
        <v>5551000</v>
      </c>
      <c r="O97" s="37">
        <f>O2+O87-O89-O90-O91-O92-O94-O95-O96</f>
        <v>200000</v>
      </c>
      <c r="P97" s="37">
        <f t="shared" si="37"/>
        <v>200000</v>
      </c>
      <c r="Q97" s="37">
        <f t="shared" si="37"/>
        <v>206000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800000</v>
      </c>
    </row>
    <row r="101" spans="2:18" ht="33">
      <c r="B101" s="70" t="s">
        <v>232</v>
      </c>
      <c r="D101" s="30">
        <f>HLOOKUP(D1,縣庫撥款收入明細表!H:DD,5,FALSE)</f>
        <v>4900000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1672000</v>
      </c>
    </row>
    <row r="104" spans="2:18" ht="33">
      <c r="B104" s="69" t="s">
        <v>235</v>
      </c>
      <c r="D104" s="30">
        <f>HLOOKUP(D1,縣庫撥款收入明細表!H:DD,16,FALSE)</f>
        <v>336000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14000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32000</v>
      </c>
    </row>
    <row r="109" spans="2:18" ht="33">
      <c r="B109" s="75" t="s">
        <v>239</v>
      </c>
      <c r="D109" s="30">
        <f>HLOOKUP(D1,縣庫撥款收入明細表!H:DD,21,FALSE)</f>
        <v>91375000</v>
      </c>
    </row>
    <row r="110" spans="2:18" ht="16.5" customHeight="1"/>
    <row r="111" spans="2:18" ht="19.5" customHeight="1">
      <c r="B111" s="4" t="s">
        <v>700</v>
      </c>
      <c r="F111" s="30">
        <f>F93-F77-F78</f>
        <v>33242000</v>
      </c>
      <c r="G111" s="30">
        <f t="shared" ref="G111:Q111" si="38">G93-G77-G78</f>
        <v>5375000</v>
      </c>
      <c r="H111" s="30">
        <f t="shared" si="38"/>
        <v>5435000</v>
      </c>
      <c r="I111" s="30">
        <f t="shared" si="38"/>
        <v>5375000</v>
      </c>
      <c r="J111" s="30">
        <f t="shared" si="38"/>
        <v>5381000</v>
      </c>
      <c r="K111" s="30">
        <f t="shared" si="38"/>
        <v>5375000</v>
      </c>
      <c r="L111" s="30">
        <f t="shared" si="38"/>
        <v>5472000</v>
      </c>
      <c r="M111" s="30">
        <f t="shared" si="38"/>
        <v>5348000</v>
      </c>
      <c r="N111" s="30">
        <f t="shared" si="38"/>
        <v>5312000</v>
      </c>
      <c r="O111" s="30">
        <f t="shared" si="38"/>
        <v>231000</v>
      </c>
      <c r="P111" s="30">
        <f t="shared" si="38"/>
        <v>231000</v>
      </c>
      <c r="Q111" s="30">
        <f t="shared" si="38"/>
        <v>233000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9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94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604</v>
      </c>
      <c r="D1" s="230" t="str">
        <f>VLOOKUP(C1,學校編號!A:B,2,FALSE)</f>
        <v>604明恥國小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66923000</v>
      </c>
      <c r="E2" s="37"/>
      <c r="F2" s="37">
        <f>F48+F71+F77+F78+F84</f>
        <v>28682000</v>
      </c>
      <c r="G2" s="37">
        <f t="shared" ref="G2:Q2" si="0">G48+G71+G77+G78+G84</f>
        <v>4817000</v>
      </c>
      <c r="H2" s="37">
        <f t="shared" si="0"/>
        <v>5067000</v>
      </c>
      <c r="I2" s="37">
        <f t="shared" si="0"/>
        <v>4829000</v>
      </c>
      <c r="J2" s="37">
        <f t="shared" si="0"/>
        <v>4833000</v>
      </c>
      <c r="K2" s="37">
        <f t="shared" si="0"/>
        <v>4823000</v>
      </c>
      <c r="L2" s="37">
        <f t="shared" si="0"/>
        <v>5023000</v>
      </c>
      <c r="M2" s="37">
        <f t="shared" si="0"/>
        <v>4832000</v>
      </c>
      <c r="N2" s="37">
        <f t="shared" si="0"/>
        <v>3380000</v>
      </c>
      <c r="O2" s="37">
        <f t="shared" si="0"/>
        <v>248000</v>
      </c>
      <c r="P2" s="37">
        <f t="shared" si="0"/>
        <v>198000</v>
      </c>
      <c r="Q2" s="37">
        <f t="shared" si="0"/>
        <v>191000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321000</v>
      </c>
      <c r="E3" s="37" t="s">
        <v>513</v>
      </c>
      <c r="F3" s="37">
        <f t="shared" ref="F3:P17" si="1">ROUND($D3/12,0)</f>
        <v>26750</v>
      </c>
      <c r="G3" s="37">
        <f t="shared" si="1"/>
        <v>26750</v>
      </c>
      <c r="H3" s="37">
        <f t="shared" si="1"/>
        <v>26750</v>
      </c>
      <c r="I3" s="37">
        <f t="shared" si="1"/>
        <v>26750</v>
      </c>
      <c r="J3" s="37">
        <f t="shared" si="1"/>
        <v>26750</v>
      </c>
      <c r="K3" s="37">
        <f t="shared" si="1"/>
        <v>26750</v>
      </c>
      <c r="L3" s="37">
        <f t="shared" si="1"/>
        <v>26750</v>
      </c>
      <c r="M3" s="37">
        <f t="shared" si="1"/>
        <v>26750</v>
      </c>
      <c r="N3" s="37">
        <f t="shared" si="1"/>
        <v>26750</v>
      </c>
      <c r="O3" s="37">
        <f t="shared" si="1"/>
        <v>26750</v>
      </c>
      <c r="P3" s="37">
        <f t="shared" si="1"/>
        <v>26750</v>
      </c>
      <c r="Q3" s="37">
        <f t="shared" ref="Q3:Q10" si="2">D3-SUM(F3:P3)</f>
        <v>26750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138000</v>
      </c>
      <c r="E4" s="37" t="s">
        <v>513</v>
      </c>
      <c r="F4" s="37">
        <f t="shared" si="1"/>
        <v>11500</v>
      </c>
      <c r="G4" s="37">
        <f t="shared" si="1"/>
        <v>11500</v>
      </c>
      <c r="H4" s="37">
        <f t="shared" si="1"/>
        <v>11500</v>
      </c>
      <c r="I4" s="37">
        <f t="shared" si="1"/>
        <v>11500</v>
      </c>
      <c r="J4" s="37">
        <f t="shared" si="1"/>
        <v>11500</v>
      </c>
      <c r="K4" s="37">
        <f t="shared" si="1"/>
        <v>11500</v>
      </c>
      <c r="L4" s="37">
        <f t="shared" si="1"/>
        <v>11500</v>
      </c>
      <c r="M4" s="37">
        <f t="shared" si="1"/>
        <v>11500</v>
      </c>
      <c r="N4" s="37">
        <f t="shared" si="1"/>
        <v>11500</v>
      </c>
      <c r="O4" s="37">
        <f t="shared" si="1"/>
        <v>11500</v>
      </c>
      <c r="P4" s="37">
        <f t="shared" si="1"/>
        <v>11500</v>
      </c>
      <c r="Q4" s="37">
        <f t="shared" si="2"/>
        <v>11500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72000</v>
      </c>
      <c r="E7" s="37" t="s">
        <v>513</v>
      </c>
      <c r="F7" s="37">
        <f t="shared" si="1"/>
        <v>6000</v>
      </c>
      <c r="G7" s="37">
        <f t="shared" si="1"/>
        <v>6000</v>
      </c>
      <c r="H7" s="37">
        <f t="shared" si="1"/>
        <v>6000</v>
      </c>
      <c r="I7" s="37">
        <f t="shared" si="1"/>
        <v>6000</v>
      </c>
      <c r="J7" s="37">
        <f t="shared" si="1"/>
        <v>6000</v>
      </c>
      <c r="K7" s="37">
        <f t="shared" si="1"/>
        <v>6000</v>
      </c>
      <c r="L7" s="37">
        <f t="shared" si="1"/>
        <v>6000</v>
      </c>
      <c r="M7" s="37">
        <f t="shared" si="1"/>
        <v>6000</v>
      </c>
      <c r="N7" s="37">
        <f t="shared" si="1"/>
        <v>6000</v>
      </c>
      <c r="O7" s="37">
        <f t="shared" si="1"/>
        <v>6000</v>
      </c>
      <c r="P7" s="37">
        <f t="shared" si="1"/>
        <v>6000</v>
      </c>
      <c r="Q7" s="37">
        <f t="shared" si="2"/>
        <v>6000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6000</v>
      </c>
      <c r="E9" s="37" t="s">
        <v>513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34000</v>
      </c>
      <c r="E10" s="37" t="s">
        <v>513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18000</v>
      </c>
      <c r="E11" s="37" t="s">
        <v>194</v>
      </c>
      <c r="F11" s="37">
        <f>D11</f>
        <v>18000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568000</v>
      </c>
      <c r="E12" s="110" t="s">
        <v>200</v>
      </c>
      <c r="F12" s="37">
        <f>ROUND($D12/12*3,-3)</f>
        <v>142000</v>
      </c>
      <c r="G12" s="37">
        <f>ROUND($D12/12,-3)</f>
        <v>47000</v>
      </c>
      <c r="H12" s="37">
        <f t="shared" ref="H12:N12" si="4">ROUND($D12/12,-3)</f>
        <v>47000</v>
      </c>
      <c r="I12" s="37">
        <f t="shared" si="4"/>
        <v>47000</v>
      </c>
      <c r="J12" s="37">
        <f t="shared" si="4"/>
        <v>47000</v>
      </c>
      <c r="K12" s="37">
        <f t="shared" si="4"/>
        <v>47000</v>
      </c>
      <c r="L12" s="37">
        <f t="shared" si="4"/>
        <v>47000</v>
      </c>
      <c r="M12" s="37">
        <f t="shared" si="4"/>
        <v>47000</v>
      </c>
      <c r="N12" s="37">
        <f t="shared" si="4"/>
        <v>47000</v>
      </c>
      <c r="O12" s="37">
        <f>D12-SUM(F12:N12)</f>
        <v>50000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80000</v>
      </c>
      <c r="E13" s="37" t="s">
        <v>513</v>
      </c>
      <c r="F13" s="37">
        <f>ROUND($D13/12,0)</f>
        <v>6667</v>
      </c>
      <c r="G13" s="37">
        <f t="shared" si="1"/>
        <v>6667</v>
      </c>
      <c r="H13" s="37">
        <f t="shared" si="1"/>
        <v>6667</v>
      </c>
      <c r="I13" s="37">
        <f t="shared" si="1"/>
        <v>6667</v>
      </c>
      <c r="J13" s="37">
        <f t="shared" si="1"/>
        <v>6667</v>
      </c>
      <c r="K13" s="37">
        <f t="shared" si="1"/>
        <v>6667</v>
      </c>
      <c r="L13" s="37">
        <f t="shared" si="1"/>
        <v>6667</v>
      </c>
      <c r="M13" s="37">
        <f t="shared" si="1"/>
        <v>6667</v>
      </c>
      <c r="N13" s="37">
        <f t="shared" si="1"/>
        <v>6667</v>
      </c>
      <c r="O13" s="37">
        <f t="shared" si="1"/>
        <v>6667</v>
      </c>
      <c r="P13" s="37">
        <f t="shared" si="1"/>
        <v>6667</v>
      </c>
      <c r="Q13" s="37">
        <f>D13-SUM(F13:P13)</f>
        <v>6663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117000</v>
      </c>
      <c r="E15" s="37" t="s">
        <v>193</v>
      </c>
      <c r="F15" s="37">
        <f>ROUND($D15/2,-3)</f>
        <v>59000</v>
      </c>
      <c r="G15" s="37"/>
      <c r="H15" s="37"/>
      <c r="I15" s="37"/>
      <c r="J15" s="37"/>
      <c r="K15" s="37"/>
      <c r="L15" s="37">
        <f>D15-F15</f>
        <v>58000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84000</v>
      </c>
      <c r="E16" s="37" t="s">
        <v>513</v>
      </c>
      <c r="F16" s="37">
        <f>ROUND($D16/12,0)</f>
        <v>7000</v>
      </c>
      <c r="G16" s="37">
        <f t="shared" si="1"/>
        <v>7000</v>
      </c>
      <c r="H16" s="37">
        <f t="shared" si="1"/>
        <v>7000</v>
      </c>
      <c r="I16" s="37">
        <f t="shared" si="1"/>
        <v>7000</v>
      </c>
      <c r="J16" s="37">
        <f t="shared" si="1"/>
        <v>7000</v>
      </c>
      <c r="K16" s="37">
        <f t="shared" si="1"/>
        <v>7000</v>
      </c>
      <c r="L16" s="37">
        <f t="shared" si="1"/>
        <v>7000</v>
      </c>
      <c r="M16" s="37">
        <f t="shared" si="1"/>
        <v>7000</v>
      </c>
      <c r="N16" s="37">
        <f t="shared" si="1"/>
        <v>7000</v>
      </c>
      <c r="O16" s="37">
        <f t="shared" si="1"/>
        <v>7000</v>
      </c>
      <c r="P16" s="37">
        <f t="shared" si="1"/>
        <v>7000</v>
      </c>
      <c r="Q16" s="37">
        <f>D16-SUM(F16:P16)</f>
        <v>7000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57000</v>
      </c>
      <c r="E17" s="37" t="s">
        <v>513</v>
      </c>
      <c r="F17" s="37">
        <f>ROUND($D17/12,0)</f>
        <v>4750</v>
      </c>
      <c r="G17" s="37">
        <f t="shared" si="1"/>
        <v>4750</v>
      </c>
      <c r="H17" s="37">
        <f t="shared" si="1"/>
        <v>4750</v>
      </c>
      <c r="I17" s="37">
        <f t="shared" si="1"/>
        <v>4750</v>
      </c>
      <c r="J17" s="37">
        <f t="shared" si="1"/>
        <v>4750</v>
      </c>
      <c r="K17" s="37">
        <f t="shared" si="1"/>
        <v>4750</v>
      </c>
      <c r="L17" s="37">
        <f t="shared" si="1"/>
        <v>4750</v>
      </c>
      <c r="M17" s="37">
        <f t="shared" si="1"/>
        <v>4750</v>
      </c>
      <c r="N17" s="37">
        <f t="shared" si="1"/>
        <v>4750</v>
      </c>
      <c r="O17" s="37">
        <f t="shared" si="1"/>
        <v>4750</v>
      </c>
      <c r="P17" s="37">
        <f t="shared" si="1"/>
        <v>4750</v>
      </c>
      <c r="Q17" s="37">
        <f>D17-SUM(F17:P17)</f>
        <v>4750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223000</v>
      </c>
      <c r="E24" s="37" t="s">
        <v>193</v>
      </c>
      <c r="F24" s="37">
        <f>ROUND($D24/2,-3)</f>
        <v>112000</v>
      </c>
      <c r="G24" s="37"/>
      <c r="H24" s="37"/>
      <c r="I24" s="37"/>
      <c r="J24" s="37"/>
      <c r="K24" s="37"/>
      <c r="L24" s="37">
        <f>D24-F24</f>
        <v>111000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1828000</v>
      </c>
      <c r="E25" s="106"/>
      <c r="F25" s="106">
        <f>ROUND(SUM(F3:F24),-3)</f>
        <v>406000</v>
      </c>
      <c r="G25" s="106">
        <f t="shared" ref="G25:P25" si="5">ROUND(SUM(G3:G24),-3)</f>
        <v>122000</v>
      </c>
      <c r="H25" s="106">
        <f t="shared" si="5"/>
        <v>122000</v>
      </c>
      <c r="I25" s="106">
        <f t="shared" si="5"/>
        <v>122000</v>
      </c>
      <c r="J25" s="106">
        <f t="shared" si="5"/>
        <v>122000</v>
      </c>
      <c r="K25" s="106">
        <f t="shared" si="5"/>
        <v>122000</v>
      </c>
      <c r="L25" s="106">
        <f t="shared" si="5"/>
        <v>291000</v>
      </c>
      <c r="M25" s="106">
        <f t="shared" si="5"/>
        <v>122000</v>
      </c>
      <c r="N25" s="106">
        <f t="shared" si="5"/>
        <v>122000</v>
      </c>
      <c r="O25" s="106">
        <f t="shared" si="5"/>
        <v>125000</v>
      </c>
      <c r="P25" s="106">
        <f t="shared" si="5"/>
        <v>75000</v>
      </c>
      <c r="Q25" s="106">
        <f t="shared" ref="Q25:Q33" si="6">D25-SUM(F25:P25)</f>
        <v>77000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62000</v>
      </c>
      <c r="E26" s="111" t="s">
        <v>202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8000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327000</v>
      </c>
      <c r="E27" s="37" t="s">
        <v>513</v>
      </c>
      <c r="F27" s="37">
        <f t="shared" ref="F27:P33" si="8">ROUND($D27/12,0)</f>
        <v>27250</v>
      </c>
      <c r="G27" s="37">
        <f t="shared" si="8"/>
        <v>27250</v>
      </c>
      <c r="H27" s="37">
        <f t="shared" si="8"/>
        <v>27250</v>
      </c>
      <c r="I27" s="37">
        <f t="shared" si="8"/>
        <v>27250</v>
      </c>
      <c r="J27" s="37">
        <f t="shared" si="8"/>
        <v>27250</v>
      </c>
      <c r="K27" s="37">
        <f t="shared" si="8"/>
        <v>27250</v>
      </c>
      <c r="L27" s="37">
        <f t="shared" si="8"/>
        <v>27250</v>
      </c>
      <c r="M27" s="37">
        <f t="shared" si="8"/>
        <v>27250</v>
      </c>
      <c r="N27" s="37">
        <f t="shared" si="8"/>
        <v>27250</v>
      </c>
      <c r="O27" s="37">
        <f t="shared" si="8"/>
        <v>27250</v>
      </c>
      <c r="P27" s="37">
        <f t="shared" si="8"/>
        <v>27250</v>
      </c>
      <c r="Q27" s="37">
        <f t="shared" si="6"/>
        <v>27250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32000</v>
      </c>
      <c r="E29" s="37" t="s">
        <v>513</v>
      </c>
      <c r="F29" s="37">
        <f t="shared" si="8"/>
        <v>2667</v>
      </c>
      <c r="G29" s="37">
        <f t="shared" si="8"/>
        <v>2667</v>
      </c>
      <c r="H29" s="37">
        <f t="shared" si="8"/>
        <v>2667</v>
      </c>
      <c r="I29" s="37">
        <f t="shared" si="8"/>
        <v>2667</v>
      </c>
      <c r="J29" s="37">
        <f t="shared" si="8"/>
        <v>2667</v>
      </c>
      <c r="K29" s="37">
        <f t="shared" si="8"/>
        <v>2667</v>
      </c>
      <c r="L29" s="37">
        <f t="shared" si="8"/>
        <v>2667</v>
      </c>
      <c r="M29" s="37">
        <f t="shared" si="8"/>
        <v>2667</v>
      </c>
      <c r="N29" s="37">
        <f t="shared" si="8"/>
        <v>2667</v>
      </c>
      <c r="O29" s="37">
        <f t="shared" si="8"/>
        <v>2667</v>
      </c>
      <c r="P29" s="37">
        <f t="shared" si="8"/>
        <v>2667</v>
      </c>
      <c r="Q29" s="37">
        <f t="shared" si="6"/>
        <v>2663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47000</v>
      </c>
      <c r="E30" s="37" t="s">
        <v>513</v>
      </c>
      <c r="F30" s="37">
        <f t="shared" si="8"/>
        <v>3917</v>
      </c>
      <c r="G30" s="37">
        <f t="shared" si="8"/>
        <v>3917</v>
      </c>
      <c r="H30" s="37">
        <f t="shared" si="8"/>
        <v>3917</v>
      </c>
      <c r="I30" s="37">
        <f t="shared" si="8"/>
        <v>3917</v>
      </c>
      <c r="J30" s="37">
        <f t="shared" si="8"/>
        <v>3917</v>
      </c>
      <c r="K30" s="37">
        <f t="shared" si="8"/>
        <v>3917</v>
      </c>
      <c r="L30" s="37">
        <f t="shared" si="8"/>
        <v>3917</v>
      </c>
      <c r="M30" s="37">
        <f t="shared" si="8"/>
        <v>3917</v>
      </c>
      <c r="N30" s="37">
        <f t="shared" si="8"/>
        <v>3917</v>
      </c>
      <c r="O30" s="37">
        <f t="shared" si="8"/>
        <v>3917</v>
      </c>
      <c r="P30" s="37">
        <f t="shared" si="8"/>
        <v>3917</v>
      </c>
      <c r="Q30" s="37">
        <f t="shared" si="6"/>
        <v>3913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22000</v>
      </c>
      <c r="E31" s="37" t="s">
        <v>513</v>
      </c>
      <c r="F31" s="37">
        <f t="shared" si="8"/>
        <v>1833</v>
      </c>
      <c r="G31" s="37">
        <f t="shared" si="8"/>
        <v>1833</v>
      </c>
      <c r="H31" s="37">
        <f t="shared" si="8"/>
        <v>1833</v>
      </c>
      <c r="I31" s="37">
        <f t="shared" si="8"/>
        <v>1833</v>
      </c>
      <c r="J31" s="37">
        <f t="shared" si="8"/>
        <v>1833</v>
      </c>
      <c r="K31" s="37">
        <f t="shared" si="8"/>
        <v>1833</v>
      </c>
      <c r="L31" s="37">
        <f t="shared" si="8"/>
        <v>1833</v>
      </c>
      <c r="M31" s="37">
        <f t="shared" si="8"/>
        <v>1833</v>
      </c>
      <c r="N31" s="37">
        <f t="shared" si="8"/>
        <v>1833</v>
      </c>
      <c r="O31" s="37">
        <f t="shared" si="8"/>
        <v>1833</v>
      </c>
      <c r="P31" s="37">
        <f t="shared" si="8"/>
        <v>1833</v>
      </c>
      <c r="Q31" s="37">
        <f t="shared" si="6"/>
        <v>1837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56000</v>
      </c>
      <c r="E32" s="37" t="s">
        <v>513</v>
      </c>
      <c r="F32" s="37">
        <f t="shared" si="8"/>
        <v>4667</v>
      </c>
      <c r="G32" s="37">
        <f t="shared" si="8"/>
        <v>4667</v>
      </c>
      <c r="H32" s="37">
        <f t="shared" si="8"/>
        <v>4667</v>
      </c>
      <c r="I32" s="37">
        <f t="shared" si="8"/>
        <v>4667</v>
      </c>
      <c r="J32" s="37">
        <f t="shared" si="8"/>
        <v>4667</v>
      </c>
      <c r="K32" s="37">
        <f t="shared" si="8"/>
        <v>4667</v>
      </c>
      <c r="L32" s="37">
        <f t="shared" si="8"/>
        <v>4667</v>
      </c>
      <c r="M32" s="37">
        <f t="shared" si="8"/>
        <v>4667</v>
      </c>
      <c r="N32" s="37">
        <f t="shared" si="8"/>
        <v>4667</v>
      </c>
      <c r="O32" s="37">
        <f t="shared" si="8"/>
        <v>4667</v>
      </c>
      <c r="P32" s="37">
        <f t="shared" si="8"/>
        <v>4667</v>
      </c>
      <c r="Q32" s="37">
        <f t="shared" si="6"/>
        <v>4663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26000</v>
      </c>
      <c r="E33" s="37" t="s">
        <v>513</v>
      </c>
      <c r="F33" s="37">
        <f t="shared" si="8"/>
        <v>2167</v>
      </c>
      <c r="G33" s="37">
        <f t="shared" si="8"/>
        <v>2167</v>
      </c>
      <c r="H33" s="37">
        <f t="shared" si="8"/>
        <v>2167</v>
      </c>
      <c r="I33" s="37">
        <f t="shared" si="8"/>
        <v>2167</v>
      </c>
      <c r="J33" s="37">
        <f t="shared" si="8"/>
        <v>2167</v>
      </c>
      <c r="K33" s="37">
        <f t="shared" si="8"/>
        <v>2167</v>
      </c>
      <c r="L33" s="37">
        <f t="shared" si="8"/>
        <v>2167</v>
      </c>
      <c r="M33" s="37">
        <f t="shared" si="8"/>
        <v>2167</v>
      </c>
      <c r="N33" s="37">
        <f t="shared" si="8"/>
        <v>2167</v>
      </c>
      <c r="O33" s="37">
        <f t="shared" si="8"/>
        <v>2167</v>
      </c>
      <c r="P33" s="37">
        <f t="shared" si="8"/>
        <v>2167</v>
      </c>
      <c r="Q33" s="37">
        <f t="shared" si="6"/>
        <v>2163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20000</v>
      </c>
      <c r="E36" s="37" t="s">
        <v>193</v>
      </c>
      <c r="F36" s="37">
        <f>ROUND($D36/2,-3)</f>
        <v>10000</v>
      </c>
      <c r="G36" s="37"/>
      <c r="H36" s="37"/>
      <c r="I36" s="37"/>
      <c r="J36" s="37"/>
      <c r="K36" s="37"/>
      <c r="L36" s="37">
        <f>D36-F36</f>
        <v>10000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592000</v>
      </c>
      <c r="E37" s="106"/>
      <c r="F37" s="106">
        <f t="shared" ref="F37:P37" si="9">ROUND(SUM(F26:F36),-3)</f>
        <v>59000</v>
      </c>
      <c r="G37" s="106">
        <f t="shared" si="9"/>
        <v>43000</v>
      </c>
      <c r="H37" s="106">
        <f t="shared" si="9"/>
        <v>49000</v>
      </c>
      <c r="I37" s="106">
        <f t="shared" si="9"/>
        <v>49000</v>
      </c>
      <c r="J37" s="106">
        <f t="shared" si="9"/>
        <v>49000</v>
      </c>
      <c r="K37" s="106">
        <f t="shared" si="9"/>
        <v>49000</v>
      </c>
      <c r="L37" s="106">
        <f t="shared" si="9"/>
        <v>53000</v>
      </c>
      <c r="M37" s="106">
        <f t="shared" si="9"/>
        <v>49000</v>
      </c>
      <c r="N37" s="106">
        <f t="shared" si="9"/>
        <v>49000</v>
      </c>
      <c r="O37" s="106">
        <f t="shared" si="9"/>
        <v>49000</v>
      </c>
      <c r="P37" s="106">
        <f t="shared" si="9"/>
        <v>49000</v>
      </c>
      <c r="Q37" s="106">
        <f>D37-SUM(F37:P37)</f>
        <v>45000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6000</v>
      </c>
      <c r="E42" s="37" t="s">
        <v>197</v>
      </c>
      <c r="F42" s="37"/>
      <c r="G42" s="37"/>
      <c r="H42" s="37"/>
      <c r="I42" s="37">
        <f>D42</f>
        <v>6000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194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7000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7000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14000</v>
      </c>
      <c r="E45" s="106"/>
      <c r="F45" s="106">
        <f t="shared" ref="F45:P45" si="12">ROUND(SUM(F42:F44),-3)</f>
        <v>1000</v>
      </c>
      <c r="G45" s="106">
        <f t="shared" si="12"/>
        <v>0</v>
      </c>
      <c r="H45" s="106">
        <f t="shared" si="12"/>
        <v>0</v>
      </c>
      <c r="I45" s="106">
        <f t="shared" si="12"/>
        <v>6000</v>
      </c>
      <c r="J45" s="106">
        <f t="shared" si="12"/>
        <v>0</v>
      </c>
      <c r="K45" s="106">
        <f t="shared" si="12"/>
        <v>0</v>
      </c>
      <c r="L45" s="106">
        <f t="shared" si="12"/>
        <v>7000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30000</v>
      </c>
      <c r="E46" s="37" t="s">
        <v>708</v>
      </c>
      <c r="F46" s="37">
        <f>ROUND($D46/3,0)</f>
        <v>10000</v>
      </c>
      <c r="G46" s="37"/>
      <c r="H46" s="37"/>
      <c r="I46" s="37"/>
      <c r="J46" s="37">
        <f>ROUND($D46/3,0)</f>
        <v>10000</v>
      </c>
      <c r="K46" s="37"/>
      <c r="L46" s="37"/>
      <c r="M46" s="37"/>
      <c r="N46" s="37">
        <f>ROUND($D46/3,0)</f>
        <v>10000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30000</v>
      </c>
      <c r="E47" s="106"/>
      <c r="F47" s="106">
        <f t="shared" ref="F47:P47" si="13">ROUND(SUM(F46),-3)</f>
        <v>10000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10000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10000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2464000</v>
      </c>
      <c r="E48" s="37"/>
      <c r="F48" s="112">
        <f>F25+F37+F45+F47</f>
        <v>476000</v>
      </c>
      <c r="G48" s="112">
        <f t="shared" ref="G48:R48" si="14">G25+G37+G45+G47</f>
        <v>165000</v>
      </c>
      <c r="H48" s="112">
        <f t="shared" si="14"/>
        <v>171000</v>
      </c>
      <c r="I48" s="112">
        <f t="shared" si="14"/>
        <v>177000</v>
      </c>
      <c r="J48" s="112">
        <f t="shared" si="14"/>
        <v>181000</v>
      </c>
      <c r="K48" s="112">
        <f t="shared" si="14"/>
        <v>171000</v>
      </c>
      <c r="L48" s="112">
        <f t="shared" si="14"/>
        <v>351000</v>
      </c>
      <c r="M48" s="112">
        <f t="shared" si="14"/>
        <v>171000</v>
      </c>
      <c r="N48" s="112">
        <f t="shared" si="14"/>
        <v>181000</v>
      </c>
      <c r="O48" s="112">
        <f t="shared" si="14"/>
        <v>174000</v>
      </c>
      <c r="P48" s="112">
        <f t="shared" si="14"/>
        <v>124000</v>
      </c>
      <c r="Q48" s="112">
        <f t="shared" si="14"/>
        <v>122000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34673000</v>
      </c>
      <c r="E49" s="111" t="s">
        <v>678</v>
      </c>
      <c r="F49" s="37">
        <f>ROUND($D49/12*5,-3)</f>
        <v>14447000</v>
      </c>
      <c r="G49" s="37">
        <f>ROUND($D49/12,-3)</f>
        <v>2889000</v>
      </c>
      <c r="H49" s="37">
        <f t="shared" ref="H49:L53" si="15">ROUND($D49/12,-3)</f>
        <v>2889000</v>
      </c>
      <c r="I49" s="37">
        <f t="shared" si="15"/>
        <v>2889000</v>
      </c>
      <c r="J49" s="37">
        <f t="shared" si="15"/>
        <v>2889000</v>
      </c>
      <c r="K49" s="37">
        <f t="shared" si="15"/>
        <v>2889000</v>
      </c>
      <c r="L49" s="37">
        <f t="shared" si="15"/>
        <v>2889000</v>
      </c>
      <c r="M49" s="37">
        <f>D49-SUM(F49:L49)</f>
        <v>2892000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3545000</v>
      </c>
      <c r="E51" s="111" t="s">
        <v>678</v>
      </c>
      <c r="F51" s="37">
        <f t="shared" si="16"/>
        <v>1477000</v>
      </c>
      <c r="G51" s="37">
        <f t="shared" si="17"/>
        <v>295000</v>
      </c>
      <c r="H51" s="37">
        <f t="shared" si="15"/>
        <v>295000</v>
      </c>
      <c r="I51" s="37">
        <f t="shared" si="15"/>
        <v>295000</v>
      </c>
      <c r="J51" s="37">
        <f t="shared" si="15"/>
        <v>295000</v>
      </c>
      <c r="K51" s="37">
        <f t="shared" si="15"/>
        <v>295000</v>
      </c>
      <c r="L51" s="37">
        <f t="shared" si="15"/>
        <v>295000</v>
      </c>
      <c r="M51" s="37">
        <f t="shared" si="18"/>
        <v>298000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434000</v>
      </c>
      <c r="E52" s="111" t="s">
        <v>678</v>
      </c>
      <c r="F52" s="37">
        <f t="shared" si="16"/>
        <v>181000</v>
      </c>
      <c r="G52" s="37">
        <f t="shared" si="17"/>
        <v>36000</v>
      </c>
      <c r="H52" s="37">
        <f t="shared" si="15"/>
        <v>36000</v>
      </c>
      <c r="I52" s="37">
        <f t="shared" si="15"/>
        <v>36000</v>
      </c>
      <c r="J52" s="37">
        <f t="shared" si="15"/>
        <v>36000</v>
      </c>
      <c r="K52" s="37">
        <f t="shared" si="15"/>
        <v>36000</v>
      </c>
      <c r="L52" s="37">
        <f t="shared" si="15"/>
        <v>36000</v>
      </c>
      <c r="M52" s="37">
        <f t="shared" si="18"/>
        <v>37000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94000</v>
      </c>
      <c r="E54" s="37" t="s">
        <v>513</v>
      </c>
      <c r="F54" s="37">
        <f t="shared" ref="F54:P62" si="19">ROUND($D54/12,0)</f>
        <v>7833</v>
      </c>
      <c r="G54" s="37">
        <f t="shared" si="19"/>
        <v>7833</v>
      </c>
      <c r="H54" s="37">
        <f t="shared" si="19"/>
        <v>7833</v>
      </c>
      <c r="I54" s="37">
        <f t="shared" si="19"/>
        <v>7833</v>
      </c>
      <c r="J54" s="37">
        <f t="shared" si="19"/>
        <v>7833</v>
      </c>
      <c r="K54" s="37">
        <f t="shared" si="19"/>
        <v>7833</v>
      </c>
      <c r="L54" s="37">
        <f t="shared" si="19"/>
        <v>7833</v>
      </c>
      <c r="M54" s="37">
        <f t="shared" si="19"/>
        <v>7833</v>
      </c>
      <c r="N54" s="37">
        <f t="shared" si="19"/>
        <v>7833</v>
      </c>
      <c r="O54" s="37">
        <f t="shared" si="19"/>
        <v>7833</v>
      </c>
      <c r="P54" s="37">
        <f t="shared" si="19"/>
        <v>7833</v>
      </c>
      <c r="Q54" s="37">
        <f t="shared" ref="Q54:Q62" si="20">D54-SUM(F54:P54)</f>
        <v>7837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789000</v>
      </c>
      <c r="E62" s="37" t="s">
        <v>194</v>
      </c>
      <c r="F62" s="37">
        <f t="shared" si="19"/>
        <v>65750</v>
      </c>
      <c r="G62" s="37">
        <f t="shared" si="19"/>
        <v>65750</v>
      </c>
      <c r="H62" s="37">
        <f t="shared" si="19"/>
        <v>65750</v>
      </c>
      <c r="I62" s="37">
        <f t="shared" si="19"/>
        <v>65750</v>
      </c>
      <c r="J62" s="37">
        <f t="shared" si="19"/>
        <v>65750</v>
      </c>
      <c r="K62" s="37">
        <f t="shared" si="19"/>
        <v>65750</v>
      </c>
      <c r="L62" s="37">
        <f t="shared" si="19"/>
        <v>65750</v>
      </c>
      <c r="M62" s="37">
        <f t="shared" si="19"/>
        <v>65750</v>
      </c>
      <c r="N62" s="37">
        <f t="shared" si="19"/>
        <v>65750</v>
      </c>
      <c r="O62" s="37">
        <f t="shared" si="19"/>
        <v>65750</v>
      </c>
      <c r="P62" s="37">
        <f t="shared" si="19"/>
        <v>65750</v>
      </c>
      <c r="Q62" s="37">
        <f t="shared" si="20"/>
        <v>65750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3698000</v>
      </c>
      <c r="E63" s="37" t="s">
        <v>679</v>
      </c>
      <c r="F63" s="37">
        <f>ROUND($D63/5,-3)</f>
        <v>740000</v>
      </c>
      <c r="G63" s="37"/>
      <c r="H63" s="37"/>
      <c r="I63" s="37"/>
      <c r="J63" s="37"/>
      <c r="K63" s="37"/>
      <c r="L63" s="37"/>
      <c r="M63" s="37"/>
      <c r="N63" s="37">
        <f>D63-F63</f>
        <v>2958000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4203000</v>
      </c>
      <c r="E64" s="37" t="s">
        <v>194</v>
      </c>
      <c r="F64" s="37">
        <f>D64</f>
        <v>4203000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3574000</v>
      </c>
      <c r="E65" s="111" t="s">
        <v>678</v>
      </c>
      <c r="F65" s="37">
        <f>ROUND($D65/12*5,-3)</f>
        <v>1489000</v>
      </c>
      <c r="G65" s="37">
        <f>ROUND($D65/12,-3)</f>
        <v>298000</v>
      </c>
      <c r="H65" s="37">
        <f t="shared" ref="H65:L67" si="21">ROUND($D65/12,-3)</f>
        <v>298000</v>
      </c>
      <c r="I65" s="37">
        <f t="shared" si="21"/>
        <v>298000</v>
      </c>
      <c r="J65" s="37">
        <f t="shared" si="21"/>
        <v>298000</v>
      </c>
      <c r="K65" s="37">
        <f t="shared" si="21"/>
        <v>298000</v>
      </c>
      <c r="L65" s="37">
        <f t="shared" si="21"/>
        <v>298000</v>
      </c>
      <c r="M65" s="37">
        <f>D65-SUM(F65:L65)</f>
        <v>297000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912000</v>
      </c>
      <c r="E66" s="111" t="s">
        <v>678</v>
      </c>
      <c r="F66" s="37">
        <f>ROUND($D66/12*5,-3)</f>
        <v>380000</v>
      </c>
      <c r="G66" s="37">
        <f t="shared" ref="G66:G67" si="22">ROUND($D66/12,-3)</f>
        <v>76000</v>
      </c>
      <c r="H66" s="37">
        <f t="shared" si="21"/>
        <v>76000</v>
      </c>
      <c r="I66" s="37">
        <f t="shared" si="21"/>
        <v>76000</v>
      </c>
      <c r="J66" s="37">
        <f t="shared" si="21"/>
        <v>76000</v>
      </c>
      <c r="K66" s="37">
        <f t="shared" si="21"/>
        <v>76000</v>
      </c>
      <c r="L66" s="37">
        <f t="shared" si="21"/>
        <v>76000</v>
      </c>
      <c r="M66" s="37">
        <f t="shared" ref="M66:M67" si="23">D66-SUM(F66:L66)</f>
        <v>76000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2381000</v>
      </c>
      <c r="E67" s="111" t="s">
        <v>678</v>
      </c>
      <c r="F67" s="37">
        <f>ROUND($D67/12*5,-3)</f>
        <v>992000</v>
      </c>
      <c r="G67" s="37">
        <f t="shared" si="22"/>
        <v>198000</v>
      </c>
      <c r="H67" s="37">
        <f t="shared" si="21"/>
        <v>198000</v>
      </c>
      <c r="I67" s="37">
        <f t="shared" si="21"/>
        <v>198000</v>
      </c>
      <c r="J67" s="37">
        <f t="shared" si="21"/>
        <v>198000</v>
      </c>
      <c r="K67" s="37">
        <f t="shared" si="21"/>
        <v>198000</v>
      </c>
      <c r="L67" s="37">
        <f t="shared" si="21"/>
        <v>198000</v>
      </c>
      <c r="M67" s="37">
        <f t="shared" si="23"/>
        <v>201000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76000</v>
      </c>
      <c r="E68" s="37" t="s">
        <v>195</v>
      </c>
      <c r="F68" s="37"/>
      <c r="G68" s="37"/>
      <c r="H68" s="37">
        <f>D68</f>
        <v>76000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232000</v>
      </c>
      <c r="E69" s="37" t="s">
        <v>194</v>
      </c>
      <c r="F69" s="37">
        <f>D69</f>
        <v>232000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40000</v>
      </c>
      <c r="E70" s="37" t="s">
        <v>193</v>
      </c>
      <c r="F70" s="37">
        <f>ROUND($D70/2,-3)</f>
        <v>20000</v>
      </c>
      <c r="G70" s="37"/>
      <c r="H70" s="37"/>
      <c r="I70" s="37"/>
      <c r="J70" s="37"/>
      <c r="K70" s="37"/>
      <c r="L70" s="37">
        <f>D70-F70</f>
        <v>20000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54651000</v>
      </c>
      <c r="E71" s="239"/>
      <c r="F71" s="239">
        <f t="shared" ref="F71:P71" si="24">ROUND(SUM(F49:F70),-3)</f>
        <v>24235000</v>
      </c>
      <c r="G71" s="239">
        <f t="shared" si="24"/>
        <v>3866000</v>
      </c>
      <c r="H71" s="239">
        <f t="shared" si="24"/>
        <v>3942000</v>
      </c>
      <c r="I71" s="239">
        <f t="shared" si="24"/>
        <v>3866000</v>
      </c>
      <c r="J71" s="239">
        <f t="shared" si="24"/>
        <v>3866000</v>
      </c>
      <c r="K71" s="239">
        <f t="shared" si="24"/>
        <v>3866000</v>
      </c>
      <c r="L71" s="239">
        <f t="shared" si="24"/>
        <v>3886000</v>
      </c>
      <c r="M71" s="239">
        <f t="shared" si="24"/>
        <v>3875000</v>
      </c>
      <c r="N71" s="239">
        <f t="shared" si="24"/>
        <v>3032000</v>
      </c>
      <c r="O71" s="239">
        <f t="shared" si="24"/>
        <v>74000</v>
      </c>
      <c r="P71" s="239">
        <f t="shared" si="24"/>
        <v>74000</v>
      </c>
      <c r="Q71" s="239">
        <f>D71-SUM(F71:P71)</f>
        <v>69000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8445000</v>
      </c>
      <c r="E73" s="111" t="s">
        <v>678</v>
      </c>
      <c r="F73" s="37">
        <f>ROUND($D73/12*5,-3)</f>
        <v>3519000</v>
      </c>
      <c r="G73" s="37">
        <f>ROUND($D73/12,-3)</f>
        <v>704000</v>
      </c>
      <c r="H73" s="37">
        <f t="shared" ref="H73:L76" si="25">ROUND($D73/12,-3)</f>
        <v>704000</v>
      </c>
      <c r="I73" s="37">
        <f t="shared" si="25"/>
        <v>704000</v>
      </c>
      <c r="J73" s="37">
        <f t="shared" si="25"/>
        <v>704000</v>
      </c>
      <c r="K73" s="37">
        <f t="shared" si="25"/>
        <v>704000</v>
      </c>
      <c r="L73" s="37">
        <f t="shared" si="25"/>
        <v>704000</v>
      </c>
      <c r="M73" s="37">
        <f>D73-SUM(F73:L73)</f>
        <v>702000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988000</v>
      </c>
      <c r="E76" s="111" t="s">
        <v>678</v>
      </c>
      <c r="F76" s="37">
        <f>ROUND($D76/12*5,-3)</f>
        <v>412000</v>
      </c>
      <c r="G76" s="37">
        <f>ROUND($D76/12,-3)</f>
        <v>82000</v>
      </c>
      <c r="H76" s="37">
        <f t="shared" si="25"/>
        <v>82000</v>
      </c>
      <c r="I76" s="37">
        <f t="shared" si="25"/>
        <v>82000</v>
      </c>
      <c r="J76" s="37">
        <f t="shared" si="25"/>
        <v>82000</v>
      </c>
      <c r="K76" s="37">
        <f t="shared" si="25"/>
        <v>82000</v>
      </c>
      <c r="L76" s="37">
        <f t="shared" si="25"/>
        <v>82000</v>
      </c>
      <c r="M76" s="37">
        <f t="shared" si="26"/>
        <v>84000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9433000</v>
      </c>
      <c r="E77" s="239"/>
      <c r="F77" s="239">
        <f>ROUND(SUM(F72:F76),-3)</f>
        <v>3931000</v>
      </c>
      <c r="G77" s="239">
        <f t="shared" ref="G77:N77" si="27">ROUND(SUM(G72:G76),-3)</f>
        <v>786000</v>
      </c>
      <c r="H77" s="239">
        <f t="shared" si="27"/>
        <v>786000</v>
      </c>
      <c r="I77" s="239">
        <f t="shared" si="27"/>
        <v>786000</v>
      </c>
      <c r="J77" s="239">
        <f t="shared" si="27"/>
        <v>786000</v>
      </c>
      <c r="K77" s="239">
        <f t="shared" si="27"/>
        <v>786000</v>
      </c>
      <c r="L77" s="239">
        <f t="shared" si="27"/>
        <v>786000</v>
      </c>
      <c r="M77" s="239">
        <f t="shared" si="27"/>
        <v>786000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335000</v>
      </c>
      <c r="E78" s="37" t="s">
        <v>655</v>
      </c>
      <c r="F78" s="216"/>
      <c r="G78" s="216"/>
      <c r="H78" s="216">
        <f>ROUND($D78/2,-3)</f>
        <v>168000</v>
      </c>
      <c r="I78" s="216"/>
      <c r="J78" s="216"/>
      <c r="K78" s="216"/>
      <c r="L78" s="216"/>
      <c r="M78" s="216"/>
      <c r="N78" s="216">
        <f>D78-H78</f>
        <v>167000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64419000</v>
      </c>
      <c r="E79" s="218"/>
      <c r="F79" s="218">
        <f>F77+F71+F78</f>
        <v>28166000</v>
      </c>
      <c r="G79" s="218">
        <f t="shared" ref="G79:Q79" si="29">G77+G71+G78</f>
        <v>4652000</v>
      </c>
      <c r="H79" s="218">
        <f t="shared" si="29"/>
        <v>4896000</v>
      </c>
      <c r="I79" s="218">
        <f t="shared" si="29"/>
        <v>4652000</v>
      </c>
      <c r="J79" s="218">
        <f t="shared" si="29"/>
        <v>4652000</v>
      </c>
      <c r="K79" s="218">
        <f t="shared" si="29"/>
        <v>4652000</v>
      </c>
      <c r="L79" s="218">
        <f t="shared" si="29"/>
        <v>4672000</v>
      </c>
      <c r="M79" s="218">
        <f t="shared" si="29"/>
        <v>4661000</v>
      </c>
      <c r="N79" s="218">
        <f t="shared" si="29"/>
        <v>3199000</v>
      </c>
      <c r="O79" s="218">
        <f t="shared" si="29"/>
        <v>74000</v>
      </c>
      <c r="P79" s="218">
        <f t="shared" si="29"/>
        <v>74000</v>
      </c>
      <c r="Q79" s="218">
        <f t="shared" si="29"/>
        <v>69000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40000</v>
      </c>
      <c r="E81" s="106" t="s">
        <v>194</v>
      </c>
      <c r="F81" s="106">
        <f t="shared" ref="F81:F83" si="30">D81</f>
        <v>40000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40000</v>
      </c>
      <c r="E84" s="113"/>
      <c r="F84" s="113">
        <f>SUM(F80:F83)</f>
        <v>40000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66923000</v>
      </c>
      <c r="E88" s="37"/>
      <c r="F88" s="37">
        <f>F89+F90+F91+F92+F93</f>
        <v>28682000</v>
      </c>
      <c r="G88" s="37">
        <f t="shared" ref="G88:Q88" si="32">G89+G90+G91+G92+G93</f>
        <v>4817000</v>
      </c>
      <c r="H88" s="37">
        <f t="shared" si="32"/>
        <v>5067000</v>
      </c>
      <c r="I88" s="37">
        <f t="shared" si="32"/>
        <v>4829000</v>
      </c>
      <c r="J88" s="37">
        <f t="shared" si="32"/>
        <v>4833000</v>
      </c>
      <c r="K88" s="37">
        <f t="shared" si="32"/>
        <v>4823000</v>
      </c>
      <c r="L88" s="37">
        <f t="shared" si="32"/>
        <v>5023000</v>
      </c>
      <c r="M88" s="37">
        <f t="shared" si="32"/>
        <v>4832000</v>
      </c>
      <c r="N88" s="37">
        <f t="shared" si="32"/>
        <v>3380000</v>
      </c>
      <c r="O88" s="37">
        <f t="shared" si="32"/>
        <v>248000</v>
      </c>
      <c r="P88" s="37">
        <f t="shared" si="32"/>
        <v>198000</v>
      </c>
      <c r="Q88" s="37">
        <f t="shared" si="32"/>
        <v>191000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13000</v>
      </c>
      <c r="E89" s="106" t="s">
        <v>193</v>
      </c>
      <c r="F89" s="106">
        <f>ROUND($D89/2,-3)</f>
        <v>7000</v>
      </c>
      <c r="G89" s="106"/>
      <c r="H89" s="106"/>
      <c r="I89" s="106"/>
      <c r="J89" s="106"/>
      <c r="K89" s="106"/>
      <c r="L89" s="106">
        <f>D89-F89</f>
        <v>6000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310000</v>
      </c>
      <c r="E90" s="106" t="s">
        <v>702</v>
      </c>
      <c r="F90" s="106"/>
      <c r="G90" s="106"/>
      <c r="H90" s="106">
        <f>ROUND($D90/2,-3)</f>
        <v>155000</v>
      </c>
      <c r="I90" s="106"/>
      <c r="J90" s="106"/>
      <c r="K90" s="106"/>
      <c r="L90" s="106"/>
      <c r="M90" s="106">
        <f>D90-H90</f>
        <v>155000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5000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2000</v>
      </c>
      <c r="M92" s="106"/>
      <c r="N92" s="106"/>
      <c r="O92" s="106"/>
      <c r="P92" s="106"/>
      <c r="Q92" s="106">
        <f>ROUND($D92/2,-3)</f>
        <v>3000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66595000</v>
      </c>
      <c r="E93" s="106"/>
      <c r="F93" s="106">
        <f>F94+F95+F96+F97</f>
        <v>28675000</v>
      </c>
      <c r="G93" s="106">
        <f t="shared" ref="G93:Q93" si="34">G94+G95+G96+G97</f>
        <v>4817000</v>
      </c>
      <c r="H93" s="106">
        <f t="shared" si="34"/>
        <v>4912000</v>
      </c>
      <c r="I93" s="106">
        <f t="shared" si="34"/>
        <v>4829000</v>
      </c>
      <c r="J93" s="106">
        <f t="shared" si="34"/>
        <v>4833000</v>
      </c>
      <c r="K93" s="106">
        <f t="shared" si="34"/>
        <v>4823000</v>
      </c>
      <c r="L93" s="106">
        <f t="shared" si="34"/>
        <v>5015000</v>
      </c>
      <c r="M93" s="106">
        <f t="shared" si="34"/>
        <v>4677000</v>
      </c>
      <c r="N93" s="106">
        <f t="shared" si="34"/>
        <v>3380000</v>
      </c>
      <c r="O93" s="106">
        <f t="shared" si="34"/>
        <v>248000</v>
      </c>
      <c r="P93" s="106">
        <f t="shared" si="34"/>
        <v>198000</v>
      </c>
      <c r="Q93" s="106">
        <f t="shared" si="34"/>
        <v>188000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5684000</v>
      </c>
      <c r="E94" s="111" t="s">
        <v>522</v>
      </c>
      <c r="F94" s="37">
        <f>ROUND($D94/12*5,-3)</f>
        <v>2368000</v>
      </c>
      <c r="G94" s="37">
        <f>ROUND($D94/12,-3)</f>
        <v>474000</v>
      </c>
      <c r="H94" s="37">
        <f t="shared" ref="H94:L94" si="35">ROUND($D94/12,-3)</f>
        <v>474000</v>
      </c>
      <c r="I94" s="37">
        <f t="shared" si="35"/>
        <v>474000</v>
      </c>
      <c r="J94" s="37">
        <f t="shared" si="35"/>
        <v>474000</v>
      </c>
      <c r="K94" s="37">
        <f t="shared" si="35"/>
        <v>474000</v>
      </c>
      <c r="L94" s="37">
        <f t="shared" si="35"/>
        <v>474000</v>
      </c>
      <c r="M94" s="37">
        <f>D94-SUM(F94:L94)</f>
        <v>472000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328000</v>
      </c>
      <c r="E95" s="107" t="s">
        <v>225</v>
      </c>
      <c r="F95" s="37">
        <f>ROUND($D95/12,-3)</f>
        <v>27000</v>
      </c>
      <c r="G95" s="37">
        <f t="shared" ref="G95:P95" si="36">ROUND($D95/12,-3)</f>
        <v>27000</v>
      </c>
      <c r="H95" s="37">
        <f t="shared" si="36"/>
        <v>27000</v>
      </c>
      <c r="I95" s="37">
        <f t="shared" si="36"/>
        <v>27000</v>
      </c>
      <c r="J95" s="37">
        <f t="shared" si="36"/>
        <v>27000</v>
      </c>
      <c r="K95" s="37">
        <f t="shared" si="36"/>
        <v>27000</v>
      </c>
      <c r="L95" s="37">
        <f t="shared" si="36"/>
        <v>27000</v>
      </c>
      <c r="M95" s="37">
        <f t="shared" si="36"/>
        <v>27000</v>
      </c>
      <c r="N95" s="37">
        <f t="shared" si="36"/>
        <v>27000</v>
      </c>
      <c r="O95" s="37">
        <f t="shared" si="36"/>
        <v>27000</v>
      </c>
      <c r="P95" s="37">
        <f t="shared" si="36"/>
        <v>27000</v>
      </c>
      <c r="Q95" s="37">
        <f>D95-SUM(F95:P95)</f>
        <v>31000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60583000</v>
      </c>
      <c r="E97" s="37"/>
      <c r="F97" s="37">
        <f>F2+F87-F89-F90-F91-F92-F94-F95-F96</f>
        <v>26280000</v>
      </c>
      <c r="G97" s="37">
        <f t="shared" ref="G97:Q97" si="37">G2+G87-G89-G90-G91-G92-G94-G95-G96</f>
        <v>4316000</v>
      </c>
      <c r="H97" s="37">
        <f t="shared" si="37"/>
        <v>4411000</v>
      </c>
      <c r="I97" s="37">
        <f t="shared" si="37"/>
        <v>4328000</v>
      </c>
      <c r="J97" s="37">
        <f t="shared" si="37"/>
        <v>4332000</v>
      </c>
      <c r="K97" s="37">
        <f t="shared" si="37"/>
        <v>4322000</v>
      </c>
      <c r="L97" s="37">
        <f t="shared" si="37"/>
        <v>4514000</v>
      </c>
      <c r="M97" s="37">
        <f t="shared" si="37"/>
        <v>4178000</v>
      </c>
      <c r="N97" s="37">
        <f t="shared" si="37"/>
        <v>3353000</v>
      </c>
      <c r="O97" s="37">
        <f>O2+O87-O89-O90-O91-O92-O94-O95-O96</f>
        <v>221000</v>
      </c>
      <c r="P97" s="37">
        <f t="shared" si="37"/>
        <v>171000</v>
      </c>
      <c r="Q97" s="37">
        <f t="shared" si="37"/>
        <v>157000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800000</v>
      </c>
    </row>
    <row r="101" spans="2:18" ht="33">
      <c r="B101" s="70" t="s">
        <v>232</v>
      </c>
      <c r="D101" s="30">
        <f>HLOOKUP(D1,縣庫撥款收入明細表!H:DD,5,FALSE)</f>
        <v>3580000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1304000</v>
      </c>
    </row>
    <row r="104" spans="2:18" ht="33">
      <c r="B104" s="69" t="s">
        <v>235</v>
      </c>
      <c r="D104" s="30">
        <f>HLOOKUP(D1,縣庫撥款收入明細表!H:DD,16,FALSE)</f>
        <v>311000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17000</v>
      </c>
    </row>
    <row r="109" spans="2:18" ht="33">
      <c r="B109" s="75" t="s">
        <v>239</v>
      </c>
      <c r="D109" s="30">
        <f>HLOOKUP(D1,縣庫撥款收入明細表!H:DD,21,FALSE)</f>
        <v>60583000</v>
      </c>
    </row>
    <row r="110" spans="2:18" ht="16.5" customHeight="1"/>
    <row r="111" spans="2:18" ht="19.5" customHeight="1">
      <c r="B111" s="4" t="s">
        <v>700</v>
      </c>
      <c r="F111" s="30">
        <f>F93-F77-F78</f>
        <v>24744000</v>
      </c>
      <c r="G111" s="30">
        <f t="shared" ref="G111:Q111" si="38">G93-G77-G78</f>
        <v>4031000</v>
      </c>
      <c r="H111" s="30">
        <f t="shared" si="38"/>
        <v>3958000</v>
      </c>
      <c r="I111" s="30">
        <f t="shared" si="38"/>
        <v>4043000</v>
      </c>
      <c r="J111" s="30">
        <f t="shared" si="38"/>
        <v>4047000</v>
      </c>
      <c r="K111" s="30">
        <f t="shared" si="38"/>
        <v>4037000</v>
      </c>
      <c r="L111" s="30">
        <f t="shared" si="38"/>
        <v>4229000</v>
      </c>
      <c r="M111" s="30">
        <f t="shared" si="38"/>
        <v>3891000</v>
      </c>
      <c r="N111" s="30">
        <f t="shared" si="38"/>
        <v>3213000</v>
      </c>
      <c r="O111" s="30">
        <f t="shared" si="38"/>
        <v>248000</v>
      </c>
      <c r="P111" s="30">
        <f t="shared" si="38"/>
        <v>198000</v>
      </c>
      <c r="Q111" s="30">
        <f t="shared" si="38"/>
        <v>188000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97" priority="1" operator="lessThan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85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605</v>
      </c>
      <c r="D1" s="230" t="str">
        <f>VLOOKUP(C1,學校編號!A:B,2,FALSE)</f>
        <v>605中正國小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146695000</v>
      </c>
      <c r="E2" s="37"/>
      <c r="F2" s="37">
        <f>F48+F71+F77+F78+F84</f>
        <v>63326000</v>
      </c>
      <c r="G2" s="37">
        <f t="shared" ref="G2:Q2" si="0">G48+G71+G77+G78+G84</f>
        <v>10530000</v>
      </c>
      <c r="H2" s="37">
        <f t="shared" si="0"/>
        <v>10851000</v>
      </c>
      <c r="I2" s="37">
        <f t="shared" si="0"/>
        <v>10530000</v>
      </c>
      <c r="J2" s="37">
        <f t="shared" si="0"/>
        <v>10544000</v>
      </c>
      <c r="K2" s="37">
        <f t="shared" si="0"/>
        <v>10530000</v>
      </c>
      <c r="L2" s="37">
        <f t="shared" si="0"/>
        <v>10975000</v>
      </c>
      <c r="M2" s="37">
        <f t="shared" si="0"/>
        <v>10516000</v>
      </c>
      <c r="N2" s="37">
        <f t="shared" si="0"/>
        <v>7992000</v>
      </c>
      <c r="O2" s="37">
        <f t="shared" si="0"/>
        <v>301000</v>
      </c>
      <c r="P2" s="37">
        <f t="shared" si="0"/>
        <v>301000</v>
      </c>
      <c r="Q2" s="37">
        <f t="shared" si="0"/>
        <v>299000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528000</v>
      </c>
      <c r="E3" s="37" t="s">
        <v>513</v>
      </c>
      <c r="F3" s="37">
        <f t="shared" ref="F3:P17" si="1">ROUND($D3/12,0)</f>
        <v>44000</v>
      </c>
      <c r="G3" s="37">
        <f t="shared" si="1"/>
        <v>44000</v>
      </c>
      <c r="H3" s="37">
        <f t="shared" si="1"/>
        <v>44000</v>
      </c>
      <c r="I3" s="37">
        <f t="shared" si="1"/>
        <v>44000</v>
      </c>
      <c r="J3" s="37">
        <f t="shared" si="1"/>
        <v>44000</v>
      </c>
      <c r="K3" s="37">
        <f t="shared" si="1"/>
        <v>44000</v>
      </c>
      <c r="L3" s="37">
        <f t="shared" si="1"/>
        <v>44000</v>
      </c>
      <c r="M3" s="37">
        <f t="shared" si="1"/>
        <v>44000</v>
      </c>
      <c r="N3" s="37">
        <f t="shared" si="1"/>
        <v>44000</v>
      </c>
      <c r="O3" s="37">
        <f t="shared" si="1"/>
        <v>44000</v>
      </c>
      <c r="P3" s="37">
        <f t="shared" si="1"/>
        <v>44000</v>
      </c>
      <c r="Q3" s="37">
        <f t="shared" ref="Q3:Q10" si="2">D3-SUM(F3:P3)</f>
        <v>44000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227000</v>
      </c>
      <c r="E4" s="37" t="s">
        <v>513</v>
      </c>
      <c r="F4" s="37">
        <f t="shared" si="1"/>
        <v>18917</v>
      </c>
      <c r="G4" s="37">
        <f t="shared" si="1"/>
        <v>18917</v>
      </c>
      <c r="H4" s="37">
        <f t="shared" si="1"/>
        <v>18917</v>
      </c>
      <c r="I4" s="37">
        <f t="shared" si="1"/>
        <v>18917</v>
      </c>
      <c r="J4" s="37">
        <f t="shared" si="1"/>
        <v>18917</v>
      </c>
      <c r="K4" s="37">
        <f t="shared" si="1"/>
        <v>18917</v>
      </c>
      <c r="L4" s="37">
        <f t="shared" si="1"/>
        <v>18917</v>
      </c>
      <c r="M4" s="37">
        <f t="shared" si="1"/>
        <v>18917</v>
      </c>
      <c r="N4" s="37">
        <f t="shared" si="1"/>
        <v>18917</v>
      </c>
      <c r="O4" s="37">
        <f t="shared" si="1"/>
        <v>18917</v>
      </c>
      <c r="P4" s="37">
        <f t="shared" si="1"/>
        <v>18917</v>
      </c>
      <c r="Q4" s="37">
        <f t="shared" si="2"/>
        <v>18913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84000</v>
      </c>
      <c r="E7" s="37" t="s">
        <v>513</v>
      </c>
      <c r="F7" s="37">
        <f t="shared" si="1"/>
        <v>7000</v>
      </c>
      <c r="G7" s="37">
        <f t="shared" si="1"/>
        <v>7000</v>
      </c>
      <c r="H7" s="37">
        <f t="shared" si="1"/>
        <v>7000</v>
      </c>
      <c r="I7" s="37">
        <f t="shared" si="1"/>
        <v>7000</v>
      </c>
      <c r="J7" s="37">
        <f t="shared" si="1"/>
        <v>7000</v>
      </c>
      <c r="K7" s="37">
        <f t="shared" si="1"/>
        <v>7000</v>
      </c>
      <c r="L7" s="37">
        <f t="shared" si="1"/>
        <v>7000</v>
      </c>
      <c r="M7" s="37">
        <f t="shared" si="1"/>
        <v>7000</v>
      </c>
      <c r="N7" s="37">
        <f t="shared" si="1"/>
        <v>7000</v>
      </c>
      <c r="O7" s="37">
        <f t="shared" si="1"/>
        <v>7000</v>
      </c>
      <c r="P7" s="37">
        <f t="shared" si="1"/>
        <v>7000</v>
      </c>
      <c r="Q7" s="37">
        <f t="shared" si="2"/>
        <v>7000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90000</v>
      </c>
      <c r="E8" s="37" t="s">
        <v>513</v>
      </c>
      <c r="F8" s="37">
        <f t="shared" si="1"/>
        <v>7500</v>
      </c>
      <c r="G8" s="37">
        <f t="shared" si="1"/>
        <v>7500</v>
      </c>
      <c r="H8" s="37">
        <f t="shared" si="1"/>
        <v>7500</v>
      </c>
      <c r="I8" s="37">
        <f t="shared" si="1"/>
        <v>7500</v>
      </c>
      <c r="J8" s="37">
        <f t="shared" si="1"/>
        <v>7500</v>
      </c>
      <c r="K8" s="37">
        <f t="shared" si="1"/>
        <v>7500</v>
      </c>
      <c r="L8" s="37">
        <f t="shared" si="1"/>
        <v>7500</v>
      </c>
      <c r="M8" s="37">
        <f t="shared" si="1"/>
        <v>7500</v>
      </c>
      <c r="N8" s="37">
        <f t="shared" si="1"/>
        <v>7500</v>
      </c>
      <c r="O8" s="37">
        <f t="shared" si="1"/>
        <v>7500</v>
      </c>
      <c r="P8" s="37">
        <f t="shared" si="1"/>
        <v>7500</v>
      </c>
      <c r="Q8" s="37">
        <f t="shared" si="2"/>
        <v>7500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9000</v>
      </c>
      <c r="E9" s="37" t="s">
        <v>513</v>
      </c>
      <c r="F9" s="37">
        <f t="shared" si="1"/>
        <v>750</v>
      </c>
      <c r="G9" s="37">
        <f t="shared" si="1"/>
        <v>750</v>
      </c>
      <c r="H9" s="37">
        <f t="shared" si="1"/>
        <v>750</v>
      </c>
      <c r="I9" s="37">
        <f t="shared" si="1"/>
        <v>750</v>
      </c>
      <c r="J9" s="37">
        <f t="shared" si="1"/>
        <v>750</v>
      </c>
      <c r="K9" s="37">
        <f t="shared" si="1"/>
        <v>750</v>
      </c>
      <c r="L9" s="37">
        <f t="shared" si="1"/>
        <v>750</v>
      </c>
      <c r="M9" s="37">
        <f t="shared" si="1"/>
        <v>750</v>
      </c>
      <c r="N9" s="37">
        <f t="shared" si="1"/>
        <v>750</v>
      </c>
      <c r="O9" s="37">
        <f t="shared" si="1"/>
        <v>750</v>
      </c>
      <c r="P9" s="37">
        <f t="shared" si="1"/>
        <v>750</v>
      </c>
      <c r="Q9" s="37">
        <f t="shared" si="2"/>
        <v>750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234000</v>
      </c>
      <c r="E15" s="37" t="s">
        <v>193</v>
      </c>
      <c r="F15" s="37">
        <f>ROUND($D15/2,-3)</f>
        <v>117000</v>
      </c>
      <c r="G15" s="37"/>
      <c r="H15" s="37"/>
      <c r="I15" s="37"/>
      <c r="J15" s="37"/>
      <c r="K15" s="37"/>
      <c r="L15" s="37">
        <f>D15-F15</f>
        <v>117000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72000</v>
      </c>
      <c r="E17" s="37" t="s">
        <v>513</v>
      </c>
      <c r="F17" s="37">
        <f>ROUND($D17/12,0)</f>
        <v>6000</v>
      </c>
      <c r="G17" s="37">
        <f t="shared" si="1"/>
        <v>6000</v>
      </c>
      <c r="H17" s="37">
        <f t="shared" si="1"/>
        <v>6000</v>
      </c>
      <c r="I17" s="37">
        <f t="shared" si="1"/>
        <v>6000</v>
      </c>
      <c r="J17" s="37">
        <f t="shared" si="1"/>
        <v>6000</v>
      </c>
      <c r="K17" s="37">
        <f t="shared" si="1"/>
        <v>6000</v>
      </c>
      <c r="L17" s="37">
        <f t="shared" si="1"/>
        <v>6000</v>
      </c>
      <c r="M17" s="37">
        <f t="shared" si="1"/>
        <v>6000</v>
      </c>
      <c r="N17" s="37">
        <f t="shared" si="1"/>
        <v>6000</v>
      </c>
      <c r="O17" s="37">
        <f t="shared" si="1"/>
        <v>6000</v>
      </c>
      <c r="P17" s="37">
        <f t="shared" si="1"/>
        <v>6000</v>
      </c>
      <c r="Q17" s="37">
        <f>D17-SUM(F17:P17)</f>
        <v>6000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656000</v>
      </c>
      <c r="E24" s="37" t="s">
        <v>193</v>
      </c>
      <c r="F24" s="37">
        <f>ROUND($D24/2,-3)</f>
        <v>328000</v>
      </c>
      <c r="G24" s="37"/>
      <c r="H24" s="37"/>
      <c r="I24" s="37"/>
      <c r="J24" s="37"/>
      <c r="K24" s="37"/>
      <c r="L24" s="37">
        <f>D24-F24</f>
        <v>328000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2124000</v>
      </c>
      <c r="E25" s="106"/>
      <c r="F25" s="106">
        <f>ROUND(SUM(F3:F24),-3)</f>
        <v>548000</v>
      </c>
      <c r="G25" s="106">
        <f t="shared" ref="G25:P25" si="5">ROUND(SUM(G3:G24),-3)</f>
        <v>103000</v>
      </c>
      <c r="H25" s="106">
        <f t="shared" si="5"/>
        <v>103000</v>
      </c>
      <c r="I25" s="106">
        <f t="shared" si="5"/>
        <v>103000</v>
      </c>
      <c r="J25" s="106">
        <f t="shared" si="5"/>
        <v>103000</v>
      </c>
      <c r="K25" s="106">
        <f t="shared" si="5"/>
        <v>103000</v>
      </c>
      <c r="L25" s="106">
        <f t="shared" si="5"/>
        <v>548000</v>
      </c>
      <c r="M25" s="106">
        <f t="shared" si="5"/>
        <v>103000</v>
      </c>
      <c r="N25" s="106">
        <f t="shared" si="5"/>
        <v>103000</v>
      </c>
      <c r="O25" s="106">
        <f t="shared" si="5"/>
        <v>103000</v>
      </c>
      <c r="P25" s="106">
        <f t="shared" si="5"/>
        <v>103000</v>
      </c>
      <c r="Q25" s="106">
        <f t="shared" ref="Q25:Q33" si="6">D25-SUM(F25:P25)</f>
        <v>101000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456000</v>
      </c>
      <c r="E27" s="37" t="s">
        <v>513</v>
      </c>
      <c r="F27" s="37">
        <f t="shared" ref="F27:P33" si="8">ROUND($D27/12,0)</f>
        <v>38000</v>
      </c>
      <c r="G27" s="37">
        <f t="shared" si="8"/>
        <v>38000</v>
      </c>
      <c r="H27" s="37">
        <f t="shared" si="8"/>
        <v>38000</v>
      </c>
      <c r="I27" s="37">
        <f t="shared" si="8"/>
        <v>38000</v>
      </c>
      <c r="J27" s="37">
        <f t="shared" si="8"/>
        <v>38000</v>
      </c>
      <c r="K27" s="37">
        <f t="shared" si="8"/>
        <v>38000</v>
      </c>
      <c r="L27" s="37">
        <f t="shared" si="8"/>
        <v>38000</v>
      </c>
      <c r="M27" s="37">
        <f t="shared" si="8"/>
        <v>38000</v>
      </c>
      <c r="N27" s="37">
        <f t="shared" si="8"/>
        <v>38000</v>
      </c>
      <c r="O27" s="37">
        <f t="shared" si="8"/>
        <v>38000</v>
      </c>
      <c r="P27" s="37">
        <f t="shared" si="8"/>
        <v>38000</v>
      </c>
      <c r="Q27" s="37">
        <f t="shared" si="6"/>
        <v>38000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52000</v>
      </c>
      <c r="E29" s="37" t="s">
        <v>513</v>
      </c>
      <c r="F29" s="37">
        <f t="shared" si="8"/>
        <v>4333</v>
      </c>
      <c r="G29" s="37">
        <f t="shared" si="8"/>
        <v>4333</v>
      </c>
      <c r="H29" s="37">
        <f t="shared" si="8"/>
        <v>4333</v>
      </c>
      <c r="I29" s="37">
        <f t="shared" si="8"/>
        <v>4333</v>
      </c>
      <c r="J29" s="37">
        <f t="shared" si="8"/>
        <v>4333</v>
      </c>
      <c r="K29" s="37">
        <f t="shared" si="8"/>
        <v>4333</v>
      </c>
      <c r="L29" s="37">
        <f t="shared" si="8"/>
        <v>4333</v>
      </c>
      <c r="M29" s="37">
        <f t="shared" si="8"/>
        <v>4333</v>
      </c>
      <c r="N29" s="37">
        <f t="shared" si="8"/>
        <v>4333</v>
      </c>
      <c r="O29" s="37">
        <f t="shared" si="8"/>
        <v>4333</v>
      </c>
      <c r="P29" s="37">
        <f t="shared" si="8"/>
        <v>4333</v>
      </c>
      <c r="Q29" s="37">
        <f t="shared" si="6"/>
        <v>4337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200000</v>
      </c>
      <c r="E30" s="37" t="s">
        <v>513</v>
      </c>
      <c r="F30" s="37">
        <f t="shared" si="8"/>
        <v>16667</v>
      </c>
      <c r="G30" s="37">
        <f t="shared" si="8"/>
        <v>16667</v>
      </c>
      <c r="H30" s="37">
        <f t="shared" si="8"/>
        <v>16667</v>
      </c>
      <c r="I30" s="37">
        <f t="shared" si="8"/>
        <v>16667</v>
      </c>
      <c r="J30" s="37">
        <f t="shared" si="8"/>
        <v>16667</v>
      </c>
      <c r="K30" s="37">
        <f t="shared" si="8"/>
        <v>16667</v>
      </c>
      <c r="L30" s="37">
        <f t="shared" si="8"/>
        <v>16667</v>
      </c>
      <c r="M30" s="37">
        <f t="shared" si="8"/>
        <v>16667</v>
      </c>
      <c r="N30" s="37">
        <f t="shared" si="8"/>
        <v>16667</v>
      </c>
      <c r="O30" s="37">
        <f t="shared" si="8"/>
        <v>16667</v>
      </c>
      <c r="P30" s="37">
        <f t="shared" si="8"/>
        <v>16667</v>
      </c>
      <c r="Q30" s="37">
        <f t="shared" si="6"/>
        <v>16663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100000</v>
      </c>
      <c r="E31" s="37" t="s">
        <v>513</v>
      </c>
      <c r="F31" s="37">
        <f t="shared" si="8"/>
        <v>8333</v>
      </c>
      <c r="G31" s="37">
        <f t="shared" si="8"/>
        <v>8333</v>
      </c>
      <c r="H31" s="37">
        <f t="shared" si="8"/>
        <v>8333</v>
      </c>
      <c r="I31" s="37">
        <f t="shared" si="8"/>
        <v>8333</v>
      </c>
      <c r="J31" s="37">
        <f t="shared" si="8"/>
        <v>8333</v>
      </c>
      <c r="K31" s="37">
        <f t="shared" si="8"/>
        <v>8333</v>
      </c>
      <c r="L31" s="37">
        <f t="shared" si="8"/>
        <v>8333</v>
      </c>
      <c r="M31" s="37">
        <f t="shared" si="8"/>
        <v>8333</v>
      </c>
      <c r="N31" s="37">
        <f t="shared" si="8"/>
        <v>8333</v>
      </c>
      <c r="O31" s="37">
        <f t="shared" si="8"/>
        <v>8333</v>
      </c>
      <c r="P31" s="37">
        <f t="shared" si="8"/>
        <v>8333</v>
      </c>
      <c r="Q31" s="37">
        <f t="shared" si="6"/>
        <v>8337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36000</v>
      </c>
      <c r="E32" s="37" t="s">
        <v>513</v>
      </c>
      <c r="F32" s="37">
        <f t="shared" si="8"/>
        <v>3000</v>
      </c>
      <c r="G32" s="37">
        <f t="shared" si="8"/>
        <v>3000</v>
      </c>
      <c r="H32" s="37">
        <f t="shared" si="8"/>
        <v>3000</v>
      </c>
      <c r="I32" s="37">
        <f t="shared" si="8"/>
        <v>3000</v>
      </c>
      <c r="J32" s="37">
        <f t="shared" si="8"/>
        <v>3000</v>
      </c>
      <c r="K32" s="37">
        <f t="shared" si="8"/>
        <v>3000</v>
      </c>
      <c r="L32" s="37">
        <f t="shared" si="8"/>
        <v>3000</v>
      </c>
      <c r="M32" s="37">
        <f t="shared" si="8"/>
        <v>3000</v>
      </c>
      <c r="N32" s="37">
        <f t="shared" si="8"/>
        <v>3000</v>
      </c>
      <c r="O32" s="37">
        <f t="shared" si="8"/>
        <v>3000</v>
      </c>
      <c r="P32" s="37">
        <f t="shared" si="8"/>
        <v>3000</v>
      </c>
      <c r="Q32" s="37">
        <f t="shared" si="6"/>
        <v>3000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22000</v>
      </c>
      <c r="E33" s="37" t="s">
        <v>513</v>
      </c>
      <c r="F33" s="37">
        <f t="shared" si="8"/>
        <v>1833</v>
      </c>
      <c r="G33" s="37">
        <f t="shared" si="8"/>
        <v>1833</v>
      </c>
      <c r="H33" s="37">
        <f t="shared" si="8"/>
        <v>1833</v>
      </c>
      <c r="I33" s="37">
        <f t="shared" si="8"/>
        <v>1833</v>
      </c>
      <c r="J33" s="37">
        <f t="shared" si="8"/>
        <v>1833</v>
      </c>
      <c r="K33" s="37">
        <f t="shared" si="8"/>
        <v>1833</v>
      </c>
      <c r="L33" s="37">
        <f t="shared" si="8"/>
        <v>1833</v>
      </c>
      <c r="M33" s="37">
        <f t="shared" si="8"/>
        <v>1833</v>
      </c>
      <c r="N33" s="37">
        <f t="shared" si="8"/>
        <v>1833</v>
      </c>
      <c r="O33" s="37">
        <f t="shared" si="8"/>
        <v>1833</v>
      </c>
      <c r="P33" s="37">
        <f t="shared" si="8"/>
        <v>1833</v>
      </c>
      <c r="Q33" s="37">
        <f t="shared" si="6"/>
        <v>1837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866000</v>
      </c>
      <c r="E37" s="106"/>
      <c r="F37" s="106">
        <f t="shared" ref="F37:P37" si="9">ROUND(SUM(F26:F36),-3)</f>
        <v>72000</v>
      </c>
      <c r="G37" s="106">
        <f t="shared" si="9"/>
        <v>72000</v>
      </c>
      <c r="H37" s="106">
        <f t="shared" si="9"/>
        <v>72000</v>
      </c>
      <c r="I37" s="106">
        <f t="shared" si="9"/>
        <v>72000</v>
      </c>
      <c r="J37" s="106">
        <f t="shared" si="9"/>
        <v>72000</v>
      </c>
      <c r="K37" s="106">
        <f t="shared" si="9"/>
        <v>72000</v>
      </c>
      <c r="L37" s="106">
        <f t="shared" si="9"/>
        <v>72000</v>
      </c>
      <c r="M37" s="106">
        <f t="shared" si="9"/>
        <v>72000</v>
      </c>
      <c r="N37" s="106">
        <f t="shared" si="9"/>
        <v>72000</v>
      </c>
      <c r="O37" s="106">
        <f t="shared" si="9"/>
        <v>72000</v>
      </c>
      <c r="P37" s="106">
        <f t="shared" si="9"/>
        <v>72000</v>
      </c>
      <c r="Q37" s="106">
        <f>D37-SUM(F37:P37)</f>
        <v>74000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42000</v>
      </c>
      <c r="E46" s="37" t="s">
        <v>708</v>
      </c>
      <c r="F46" s="37">
        <f>ROUND($D46/3,0)</f>
        <v>14000</v>
      </c>
      <c r="G46" s="37"/>
      <c r="H46" s="37"/>
      <c r="I46" s="37"/>
      <c r="J46" s="37">
        <f>ROUND($D46/3,0)</f>
        <v>14000</v>
      </c>
      <c r="K46" s="37"/>
      <c r="L46" s="37"/>
      <c r="M46" s="37"/>
      <c r="N46" s="37">
        <f>ROUND($D46/3,0)</f>
        <v>14000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42000</v>
      </c>
      <c r="E47" s="106"/>
      <c r="F47" s="106">
        <f t="shared" ref="F47:P47" si="13">ROUND(SUM(F46),-3)</f>
        <v>14000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14000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14000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3032000</v>
      </c>
      <c r="E48" s="37"/>
      <c r="F48" s="112">
        <f>F25+F37+F45+F47</f>
        <v>634000</v>
      </c>
      <c r="G48" s="112">
        <f t="shared" ref="G48:R48" si="14">G25+G37+G45+G47</f>
        <v>175000</v>
      </c>
      <c r="H48" s="112">
        <f t="shared" si="14"/>
        <v>175000</v>
      </c>
      <c r="I48" s="112">
        <f t="shared" si="14"/>
        <v>175000</v>
      </c>
      <c r="J48" s="112">
        <f t="shared" si="14"/>
        <v>189000</v>
      </c>
      <c r="K48" s="112">
        <f t="shared" si="14"/>
        <v>175000</v>
      </c>
      <c r="L48" s="112">
        <f t="shared" si="14"/>
        <v>620000</v>
      </c>
      <c r="M48" s="112">
        <f t="shared" si="14"/>
        <v>175000</v>
      </c>
      <c r="N48" s="112">
        <f t="shared" si="14"/>
        <v>189000</v>
      </c>
      <c r="O48" s="112">
        <f t="shared" si="14"/>
        <v>175000</v>
      </c>
      <c r="P48" s="112">
        <f t="shared" si="14"/>
        <v>175000</v>
      </c>
      <c r="Q48" s="112">
        <f t="shared" si="14"/>
        <v>175000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75861000</v>
      </c>
      <c r="E49" s="111" t="s">
        <v>678</v>
      </c>
      <c r="F49" s="37">
        <f>ROUND($D49/12*5,-3)</f>
        <v>31609000</v>
      </c>
      <c r="G49" s="37">
        <f>ROUND($D49/12,-3)</f>
        <v>6322000</v>
      </c>
      <c r="H49" s="37">
        <f t="shared" ref="H49:L53" si="15">ROUND($D49/12,-3)</f>
        <v>6322000</v>
      </c>
      <c r="I49" s="37">
        <f t="shared" si="15"/>
        <v>6322000</v>
      </c>
      <c r="J49" s="37">
        <f t="shared" si="15"/>
        <v>6322000</v>
      </c>
      <c r="K49" s="37">
        <f t="shared" si="15"/>
        <v>6322000</v>
      </c>
      <c r="L49" s="37">
        <f t="shared" si="15"/>
        <v>6322000</v>
      </c>
      <c r="M49" s="37">
        <f>D49-SUM(F49:L49)</f>
        <v>6320000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1471000</v>
      </c>
      <c r="E51" s="111" t="s">
        <v>678</v>
      </c>
      <c r="F51" s="37">
        <f t="shared" si="16"/>
        <v>613000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268000</v>
      </c>
      <c r="E54" s="37" t="s">
        <v>513</v>
      </c>
      <c r="F54" s="37">
        <f t="shared" ref="F54:P62" si="19">ROUND($D54/12,0)</f>
        <v>22333</v>
      </c>
      <c r="G54" s="37">
        <f t="shared" si="19"/>
        <v>22333</v>
      </c>
      <c r="H54" s="37">
        <f t="shared" si="19"/>
        <v>22333</v>
      </c>
      <c r="I54" s="37">
        <f t="shared" si="19"/>
        <v>22333</v>
      </c>
      <c r="J54" s="37">
        <f t="shared" si="19"/>
        <v>22333</v>
      </c>
      <c r="K54" s="37">
        <f t="shared" si="19"/>
        <v>22333</v>
      </c>
      <c r="L54" s="37">
        <f t="shared" si="19"/>
        <v>22333</v>
      </c>
      <c r="M54" s="37">
        <f t="shared" si="19"/>
        <v>22333</v>
      </c>
      <c r="N54" s="37">
        <f t="shared" si="19"/>
        <v>22333</v>
      </c>
      <c r="O54" s="37">
        <f t="shared" si="19"/>
        <v>22333</v>
      </c>
      <c r="P54" s="37">
        <f t="shared" si="19"/>
        <v>22333</v>
      </c>
      <c r="Q54" s="37">
        <f t="shared" ref="Q54:Q62" si="20">D54-SUM(F54:P54)</f>
        <v>22337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1242000</v>
      </c>
      <c r="E62" s="37" t="s">
        <v>194</v>
      </c>
      <c r="F62" s="37">
        <f t="shared" si="19"/>
        <v>103500</v>
      </c>
      <c r="G62" s="37">
        <f t="shared" si="19"/>
        <v>103500</v>
      </c>
      <c r="H62" s="37">
        <f t="shared" si="19"/>
        <v>103500</v>
      </c>
      <c r="I62" s="37">
        <f t="shared" si="19"/>
        <v>103500</v>
      </c>
      <c r="J62" s="37">
        <f t="shared" si="19"/>
        <v>103500</v>
      </c>
      <c r="K62" s="37">
        <f t="shared" si="19"/>
        <v>103500</v>
      </c>
      <c r="L62" s="37">
        <f t="shared" si="19"/>
        <v>103500</v>
      </c>
      <c r="M62" s="37">
        <f t="shared" si="19"/>
        <v>103500</v>
      </c>
      <c r="N62" s="37">
        <f t="shared" si="19"/>
        <v>103500</v>
      </c>
      <c r="O62" s="37">
        <f t="shared" si="19"/>
        <v>103500</v>
      </c>
      <c r="P62" s="37">
        <f t="shared" si="19"/>
        <v>103500</v>
      </c>
      <c r="Q62" s="37">
        <f t="shared" si="20"/>
        <v>103500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9364000</v>
      </c>
      <c r="E63" s="37" t="s">
        <v>679</v>
      </c>
      <c r="F63" s="37">
        <f>ROUND($D63/5,-3)</f>
        <v>1873000</v>
      </c>
      <c r="G63" s="37"/>
      <c r="H63" s="37"/>
      <c r="I63" s="37"/>
      <c r="J63" s="37"/>
      <c r="K63" s="37"/>
      <c r="L63" s="37"/>
      <c r="M63" s="37"/>
      <c r="N63" s="37">
        <f>D63-F63</f>
        <v>7491000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9189000</v>
      </c>
      <c r="E64" s="37" t="s">
        <v>194</v>
      </c>
      <c r="F64" s="37">
        <f>D64</f>
        <v>9189000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8028000</v>
      </c>
      <c r="E65" s="111" t="s">
        <v>678</v>
      </c>
      <c r="F65" s="37">
        <f>ROUND($D65/12*5,-3)</f>
        <v>3345000</v>
      </c>
      <c r="G65" s="37">
        <f>ROUND($D65/12,-3)</f>
        <v>669000</v>
      </c>
      <c r="H65" s="37">
        <f t="shared" ref="H65:L67" si="21">ROUND($D65/12,-3)</f>
        <v>669000</v>
      </c>
      <c r="I65" s="37">
        <f t="shared" si="21"/>
        <v>669000</v>
      </c>
      <c r="J65" s="37">
        <f t="shared" si="21"/>
        <v>669000</v>
      </c>
      <c r="K65" s="37">
        <f t="shared" si="21"/>
        <v>669000</v>
      </c>
      <c r="L65" s="37">
        <f t="shared" si="21"/>
        <v>669000</v>
      </c>
      <c r="M65" s="37">
        <f>D65-SUM(F65:L65)</f>
        <v>669000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1987000</v>
      </c>
      <c r="E66" s="111" t="s">
        <v>678</v>
      </c>
      <c r="F66" s="37">
        <f>ROUND($D66/12*5,-3)</f>
        <v>828000</v>
      </c>
      <c r="G66" s="37">
        <f t="shared" ref="G66:G67" si="22">ROUND($D66/12,-3)</f>
        <v>166000</v>
      </c>
      <c r="H66" s="37">
        <f t="shared" si="21"/>
        <v>166000</v>
      </c>
      <c r="I66" s="37">
        <f t="shared" si="21"/>
        <v>166000</v>
      </c>
      <c r="J66" s="37">
        <f t="shared" si="21"/>
        <v>166000</v>
      </c>
      <c r="K66" s="37">
        <f t="shared" si="21"/>
        <v>166000</v>
      </c>
      <c r="L66" s="37">
        <f t="shared" si="21"/>
        <v>166000</v>
      </c>
      <c r="M66" s="37">
        <f t="shared" ref="M66:M67" si="23">D66-SUM(F66:L66)</f>
        <v>163000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5034000</v>
      </c>
      <c r="E67" s="111" t="s">
        <v>678</v>
      </c>
      <c r="F67" s="37">
        <f>ROUND($D67/12*5,-3)</f>
        <v>2098000</v>
      </c>
      <c r="G67" s="37">
        <f t="shared" si="22"/>
        <v>420000</v>
      </c>
      <c r="H67" s="37">
        <f t="shared" si="21"/>
        <v>420000</v>
      </c>
      <c r="I67" s="37">
        <f t="shared" si="21"/>
        <v>420000</v>
      </c>
      <c r="J67" s="37">
        <f t="shared" si="21"/>
        <v>420000</v>
      </c>
      <c r="K67" s="37">
        <f t="shared" si="21"/>
        <v>420000</v>
      </c>
      <c r="L67" s="37">
        <f t="shared" si="21"/>
        <v>420000</v>
      </c>
      <c r="M67" s="37">
        <f t="shared" si="23"/>
        <v>416000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135000</v>
      </c>
      <c r="E68" s="37" t="s">
        <v>195</v>
      </c>
      <c r="F68" s="37"/>
      <c r="G68" s="37"/>
      <c r="H68" s="37">
        <f>D68</f>
        <v>135000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368000</v>
      </c>
      <c r="E69" s="37" t="s">
        <v>194</v>
      </c>
      <c r="F69" s="37">
        <f>D69</f>
        <v>368000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113267000</v>
      </c>
      <c r="E71" s="239"/>
      <c r="F71" s="239">
        <f t="shared" ref="F71:P71" si="24">ROUND(SUM(F49:F70),-3)</f>
        <v>50182000</v>
      </c>
      <c r="G71" s="239">
        <f t="shared" si="24"/>
        <v>7853000</v>
      </c>
      <c r="H71" s="239">
        <f t="shared" si="24"/>
        <v>7988000</v>
      </c>
      <c r="I71" s="239">
        <f t="shared" si="24"/>
        <v>7853000</v>
      </c>
      <c r="J71" s="239">
        <f t="shared" si="24"/>
        <v>7853000</v>
      </c>
      <c r="K71" s="239">
        <f t="shared" si="24"/>
        <v>7853000</v>
      </c>
      <c r="L71" s="239">
        <f t="shared" si="24"/>
        <v>7853000</v>
      </c>
      <c r="M71" s="239">
        <f t="shared" si="24"/>
        <v>7839000</v>
      </c>
      <c r="N71" s="239">
        <f t="shared" si="24"/>
        <v>7617000</v>
      </c>
      <c r="O71" s="239">
        <f t="shared" si="24"/>
        <v>126000</v>
      </c>
      <c r="P71" s="239">
        <f t="shared" si="24"/>
        <v>126000</v>
      </c>
      <c r="Q71" s="239">
        <f>D71-SUM(F71:P71)</f>
        <v>124000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29480000</v>
      </c>
      <c r="E73" s="111" t="s">
        <v>678</v>
      </c>
      <c r="F73" s="37">
        <f>ROUND($D73/12*5,-3)</f>
        <v>12283000</v>
      </c>
      <c r="G73" s="37">
        <f>ROUND($D73/12,-3)</f>
        <v>2457000</v>
      </c>
      <c r="H73" s="37">
        <f t="shared" ref="H73:L76" si="25">ROUND($D73/12,-3)</f>
        <v>2457000</v>
      </c>
      <c r="I73" s="37">
        <f t="shared" si="25"/>
        <v>2457000</v>
      </c>
      <c r="J73" s="37">
        <f t="shared" si="25"/>
        <v>2457000</v>
      </c>
      <c r="K73" s="37">
        <f t="shared" si="25"/>
        <v>2457000</v>
      </c>
      <c r="L73" s="37">
        <f t="shared" si="25"/>
        <v>2457000</v>
      </c>
      <c r="M73" s="37">
        <f>D73-SUM(F73:L73)</f>
        <v>2455000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544000</v>
      </c>
      <c r="E76" s="111" t="s">
        <v>678</v>
      </c>
      <c r="F76" s="37">
        <f>ROUND($D76/12*5,-3)</f>
        <v>227000</v>
      </c>
      <c r="G76" s="37">
        <f>ROUND($D76/12,-3)</f>
        <v>45000</v>
      </c>
      <c r="H76" s="37">
        <f t="shared" si="25"/>
        <v>45000</v>
      </c>
      <c r="I76" s="37">
        <f t="shared" si="25"/>
        <v>45000</v>
      </c>
      <c r="J76" s="37">
        <f t="shared" si="25"/>
        <v>45000</v>
      </c>
      <c r="K76" s="37">
        <f t="shared" si="25"/>
        <v>45000</v>
      </c>
      <c r="L76" s="37">
        <f t="shared" si="25"/>
        <v>45000</v>
      </c>
      <c r="M76" s="37">
        <f t="shared" si="26"/>
        <v>47000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30024000</v>
      </c>
      <c r="E77" s="239"/>
      <c r="F77" s="239">
        <f>ROUND(SUM(F72:F76),-3)</f>
        <v>12510000</v>
      </c>
      <c r="G77" s="239">
        <f t="shared" ref="G77:N77" si="27">ROUND(SUM(G72:G76),-3)</f>
        <v>2502000</v>
      </c>
      <c r="H77" s="239">
        <f t="shared" si="27"/>
        <v>2502000</v>
      </c>
      <c r="I77" s="239">
        <f t="shared" si="27"/>
        <v>2502000</v>
      </c>
      <c r="J77" s="239">
        <f t="shared" si="27"/>
        <v>2502000</v>
      </c>
      <c r="K77" s="239">
        <f t="shared" si="27"/>
        <v>2502000</v>
      </c>
      <c r="L77" s="239">
        <f t="shared" si="27"/>
        <v>2502000</v>
      </c>
      <c r="M77" s="239">
        <f t="shared" si="27"/>
        <v>2502000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372000</v>
      </c>
      <c r="E78" s="37" t="s">
        <v>655</v>
      </c>
      <c r="F78" s="216"/>
      <c r="G78" s="216"/>
      <c r="H78" s="216">
        <f>ROUND($D78/2,-3)</f>
        <v>186000</v>
      </c>
      <c r="I78" s="216"/>
      <c r="J78" s="216"/>
      <c r="K78" s="216"/>
      <c r="L78" s="216"/>
      <c r="M78" s="216"/>
      <c r="N78" s="216">
        <f>D78-H78</f>
        <v>186000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143663000</v>
      </c>
      <c r="E79" s="218"/>
      <c r="F79" s="218">
        <f>F77+F71+F78</f>
        <v>62692000</v>
      </c>
      <c r="G79" s="218">
        <f t="shared" ref="G79:Q79" si="29">G77+G71+G78</f>
        <v>10355000</v>
      </c>
      <c r="H79" s="218">
        <f t="shared" si="29"/>
        <v>10676000</v>
      </c>
      <c r="I79" s="218">
        <f t="shared" si="29"/>
        <v>10355000</v>
      </c>
      <c r="J79" s="218">
        <f t="shared" si="29"/>
        <v>10355000</v>
      </c>
      <c r="K79" s="218">
        <f t="shared" si="29"/>
        <v>10355000</v>
      </c>
      <c r="L79" s="218">
        <f t="shared" si="29"/>
        <v>10355000</v>
      </c>
      <c r="M79" s="218">
        <f t="shared" si="29"/>
        <v>10341000</v>
      </c>
      <c r="N79" s="218">
        <f t="shared" si="29"/>
        <v>7803000</v>
      </c>
      <c r="O79" s="218">
        <f t="shared" si="29"/>
        <v>126000</v>
      </c>
      <c r="P79" s="218">
        <f t="shared" si="29"/>
        <v>126000</v>
      </c>
      <c r="Q79" s="218">
        <f t="shared" si="29"/>
        <v>124000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-216000</v>
      </c>
      <c r="E87" s="37"/>
      <c r="F87" s="37">
        <f>D87</f>
        <v>-216000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146479000</v>
      </c>
      <c r="E88" s="37"/>
      <c r="F88" s="37">
        <f>F89+F90+F91+F92+F93</f>
        <v>63110000</v>
      </c>
      <c r="G88" s="37">
        <f t="shared" ref="G88:Q88" si="32">G89+G90+G91+G92+G93</f>
        <v>10530000</v>
      </c>
      <c r="H88" s="37">
        <f t="shared" si="32"/>
        <v>10851000</v>
      </c>
      <c r="I88" s="37">
        <f t="shared" si="32"/>
        <v>10530000</v>
      </c>
      <c r="J88" s="37">
        <f t="shared" si="32"/>
        <v>10544000</v>
      </c>
      <c r="K88" s="37">
        <f t="shared" si="32"/>
        <v>10530000</v>
      </c>
      <c r="L88" s="37">
        <f t="shared" si="32"/>
        <v>10975000</v>
      </c>
      <c r="M88" s="37">
        <f t="shared" si="32"/>
        <v>10516000</v>
      </c>
      <c r="N88" s="37">
        <f t="shared" si="32"/>
        <v>7992000</v>
      </c>
      <c r="O88" s="37">
        <f t="shared" si="32"/>
        <v>301000</v>
      </c>
      <c r="P88" s="37">
        <f t="shared" si="32"/>
        <v>301000</v>
      </c>
      <c r="Q88" s="37">
        <f t="shared" si="32"/>
        <v>299000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10000</v>
      </c>
      <c r="E89" s="106" t="s">
        <v>193</v>
      </c>
      <c r="F89" s="106">
        <f>ROUND($D89/2,-3)</f>
        <v>5000</v>
      </c>
      <c r="G89" s="106"/>
      <c r="H89" s="106"/>
      <c r="I89" s="106"/>
      <c r="J89" s="106"/>
      <c r="K89" s="106"/>
      <c r="L89" s="106">
        <f>D89-F89</f>
        <v>5000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100000</v>
      </c>
      <c r="E90" s="106" t="s">
        <v>702</v>
      </c>
      <c r="F90" s="106"/>
      <c r="G90" s="106"/>
      <c r="H90" s="106">
        <f>ROUND($D90/2,-3)</f>
        <v>50000</v>
      </c>
      <c r="I90" s="106"/>
      <c r="J90" s="106"/>
      <c r="K90" s="106"/>
      <c r="L90" s="106"/>
      <c r="M90" s="106">
        <f>D90-H90</f>
        <v>50000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330000</v>
      </c>
      <c r="E91" s="106" t="s">
        <v>193</v>
      </c>
      <c r="F91" s="106">
        <f>ROUND($D91/2,-3)</f>
        <v>165000</v>
      </c>
      <c r="G91" s="106"/>
      <c r="H91" s="106"/>
      <c r="I91" s="106"/>
      <c r="J91" s="106"/>
      <c r="K91" s="106"/>
      <c r="L91" s="106">
        <f>D91-F91</f>
        <v>165000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5000</v>
      </c>
      <c r="M92" s="106"/>
      <c r="N92" s="106"/>
      <c r="O92" s="106"/>
      <c r="P92" s="106"/>
      <c r="Q92" s="106">
        <f>ROUND($D92/2,-3)</f>
        <v>5000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146029000</v>
      </c>
      <c r="E93" s="106"/>
      <c r="F93" s="106">
        <f>F94+F95+F96+F97</f>
        <v>62940000</v>
      </c>
      <c r="G93" s="106">
        <f t="shared" ref="G93:Q93" si="34">G94+G95+G96+G97</f>
        <v>10530000</v>
      </c>
      <c r="H93" s="106">
        <f t="shared" si="34"/>
        <v>10801000</v>
      </c>
      <c r="I93" s="106">
        <f t="shared" si="34"/>
        <v>10530000</v>
      </c>
      <c r="J93" s="106">
        <f t="shared" si="34"/>
        <v>10544000</v>
      </c>
      <c r="K93" s="106">
        <f t="shared" si="34"/>
        <v>10530000</v>
      </c>
      <c r="L93" s="106">
        <f t="shared" si="34"/>
        <v>10800000</v>
      </c>
      <c r="M93" s="106">
        <f t="shared" si="34"/>
        <v>10466000</v>
      </c>
      <c r="N93" s="106">
        <f t="shared" si="34"/>
        <v>7992000</v>
      </c>
      <c r="O93" s="106">
        <f t="shared" si="34"/>
        <v>301000</v>
      </c>
      <c r="P93" s="106">
        <f t="shared" si="34"/>
        <v>301000</v>
      </c>
      <c r="Q93" s="106">
        <f t="shared" si="34"/>
        <v>294000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5457000</v>
      </c>
      <c r="E94" s="111" t="s">
        <v>522</v>
      </c>
      <c r="F94" s="37">
        <f>ROUND($D94/12*5,-3)</f>
        <v>2274000</v>
      </c>
      <c r="G94" s="37">
        <f>ROUND($D94/12,-3)</f>
        <v>455000</v>
      </c>
      <c r="H94" s="37">
        <f t="shared" ref="H94:L94" si="35">ROUND($D94/12,-3)</f>
        <v>455000</v>
      </c>
      <c r="I94" s="37">
        <f t="shared" si="35"/>
        <v>455000</v>
      </c>
      <c r="J94" s="37">
        <f t="shared" si="35"/>
        <v>455000</v>
      </c>
      <c r="K94" s="37">
        <f t="shared" si="35"/>
        <v>455000</v>
      </c>
      <c r="L94" s="37">
        <f t="shared" si="35"/>
        <v>455000</v>
      </c>
      <c r="M94" s="37">
        <f>D94-SUM(F94:L94)</f>
        <v>453000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528000</v>
      </c>
      <c r="E95" s="107" t="s">
        <v>225</v>
      </c>
      <c r="F95" s="37">
        <f>ROUND($D95/12,-3)</f>
        <v>44000</v>
      </c>
      <c r="G95" s="37">
        <f t="shared" ref="G95:P95" si="36">ROUND($D95/12,-3)</f>
        <v>44000</v>
      </c>
      <c r="H95" s="37">
        <f t="shared" si="36"/>
        <v>44000</v>
      </c>
      <c r="I95" s="37">
        <f t="shared" si="36"/>
        <v>44000</v>
      </c>
      <c r="J95" s="37">
        <f t="shared" si="36"/>
        <v>44000</v>
      </c>
      <c r="K95" s="37">
        <f t="shared" si="36"/>
        <v>44000</v>
      </c>
      <c r="L95" s="37">
        <f t="shared" si="36"/>
        <v>44000</v>
      </c>
      <c r="M95" s="37">
        <f t="shared" si="36"/>
        <v>44000</v>
      </c>
      <c r="N95" s="37">
        <f t="shared" si="36"/>
        <v>44000</v>
      </c>
      <c r="O95" s="37">
        <f t="shared" si="36"/>
        <v>44000</v>
      </c>
      <c r="P95" s="37">
        <f t="shared" si="36"/>
        <v>44000</v>
      </c>
      <c r="Q95" s="37">
        <f>D95-SUM(F95:P95)</f>
        <v>44000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140044000</v>
      </c>
      <c r="E97" s="37"/>
      <c r="F97" s="37">
        <f>F2+F87-F89-F90-F91-F92-F94-F95-F96</f>
        <v>60622000</v>
      </c>
      <c r="G97" s="37">
        <f t="shared" ref="G97:Q97" si="37">G2+G87-G89-G90-G91-G92-G94-G95-G96</f>
        <v>10031000</v>
      </c>
      <c r="H97" s="37">
        <f t="shared" si="37"/>
        <v>10302000</v>
      </c>
      <c r="I97" s="37">
        <f t="shared" si="37"/>
        <v>10031000</v>
      </c>
      <c r="J97" s="37">
        <f t="shared" si="37"/>
        <v>10045000</v>
      </c>
      <c r="K97" s="37">
        <f t="shared" si="37"/>
        <v>10031000</v>
      </c>
      <c r="L97" s="37">
        <f t="shared" si="37"/>
        <v>10301000</v>
      </c>
      <c r="M97" s="37">
        <f t="shared" si="37"/>
        <v>9969000</v>
      </c>
      <c r="N97" s="37">
        <f t="shared" si="37"/>
        <v>7948000</v>
      </c>
      <c r="O97" s="37">
        <f>O2+O87-O89-O90-O91-O92-O94-O95-O96</f>
        <v>257000</v>
      </c>
      <c r="P97" s="37">
        <f t="shared" si="37"/>
        <v>257000</v>
      </c>
      <c r="Q97" s="37">
        <f t="shared" si="37"/>
        <v>250000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1600000</v>
      </c>
    </row>
    <row r="101" spans="2:18" ht="33">
      <c r="B101" s="70" t="s">
        <v>232</v>
      </c>
      <c r="D101" s="30">
        <f>HLOOKUP(D1,縣庫撥款收入明細表!H:DD,5,FALSE)</f>
        <v>1460000</v>
      </c>
    </row>
    <row r="102" spans="2:18" ht="33">
      <c r="B102" s="70" t="s">
        <v>233</v>
      </c>
      <c r="D102" s="30">
        <f>HLOOKUP(D1,縣庫撥款收入明細表!H:DD,6,FALSE)</f>
        <v>1279000</v>
      </c>
    </row>
    <row r="103" spans="2:18" ht="33">
      <c r="B103" s="70" t="s">
        <v>234</v>
      </c>
      <c r="D103" s="30">
        <f>HLOOKUP(D1,縣庫撥款收入明細表!H:DD,15,FALSE)</f>
        <v>1118000</v>
      </c>
    </row>
    <row r="104" spans="2:18" ht="33">
      <c r="B104" s="69" t="s">
        <v>235</v>
      </c>
      <c r="D104" s="30">
        <f>HLOOKUP(D1,縣庫撥款收入明細表!H:DD,16,FALSE)</f>
        <v>480000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48000</v>
      </c>
    </row>
    <row r="109" spans="2:18" ht="33">
      <c r="B109" s="75" t="s">
        <v>239</v>
      </c>
      <c r="D109" s="30">
        <f>HLOOKUP(D1,縣庫撥款收入明細表!H:DD,21,FALSE)</f>
        <v>140044000</v>
      </c>
    </row>
    <row r="110" spans="2:18" ht="16.5" customHeight="1"/>
    <row r="111" spans="2:18" ht="19.5" customHeight="1">
      <c r="B111" s="4" t="s">
        <v>700</v>
      </c>
      <c r="F111" s="30">
        <f>F93-F77-F78</f>
        <v>50430000</v>
      </c>
      <c r="G111" s="30">
        <f t="shared" ref="G111:Q111" si="38">G93-G77-G78</f>
        <v>8028000</v>
      </c>
      <c r="H111" s="30">
        <f t="shared" si="38"/>
        <v>8113000</v>
      </c>
      <c r="I111" s="30">
        <f t="shared" si="38"/>
        <v>8028000</v>
      </c>
      <c r="J111" s="30">
        <f t="shared" si="38"/>
        <v>8042000</v>
      </c>
      <c r="K111" s="30">
        <f t="shared" si="38"/>
        <v>8028000</v>
      </c>
      <c r="L111" s="30">
        <f t="shared" si="38"/>
        <v>8298000</v>
      </c>
      <c r="M111" s="30">
        <f t="shared" si="38"/>
        <v>7964000</v>
      </c>
      <c r="N111" s="30">
        <f t="shared" si="38"/>
        <v>7806000</v>
      </c>
      <c r="O111" s="30">
        <f t="shared" si="38"/>
        <v>301000</v>
      </c>
      <c r="P111" s="30">
        <f t="shared" si="38"/>
        <v>301000</v>
      </c>
      <c r="Q111" s="30">
        <f t="shared" si="38"/>
        <v>294000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96" priority="1" operator="lessThan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76" workbookViewId="0">
      <selection activeCell="F19" sqref="F1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606</v>
      </c>
      <c r="D1" s="230" t="str">
        <f>VLOOKUP(C1,學校編號!A:B,2,FALSE)</f>
        <v>606信義國小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29998000</v>
      </c>
      <c r="E2" s="37"/>
      <c r="F2" s="37">
        <f>F48+F71+F77+F78+F84</f>
        <v>12681000</v>
      </c>
      <c r="G2" s="37">
        <f t="shared" ref="G2:Q2" si="0">G48+G71+G77+G78+G84</f>
        <v>2162000</v>
      </c>
      <c r="H2" s="37">
        <f t="shared" si="0"/>
        <v>2199000</v>
      </c>
      <c r="I2" s="37">
        <f t="shared" si="0"/>
        <v>2162000</v>
      </c>
      <c r="J2" s="37">
        <f t="shared" si="0"/>
        <v>2168000</v>
      </c>
      <c r="K2" s="37">
        <f t="shared" si="0"/>
        <v>2162000</v>
      </c>
      <c r="L2" s="37">
        <f t="shared" si="0"/>
        <v>2207000</v>
      </c>
      <c r="M2" s="37">
        <f t="shared" si="0"/>
        <v>2156000</v>
      </c>
      <c r="N2" s="37">
        <f t="shared" si="0"/>
        <v>1775000</v>
      </c>
      <c r="O2" s="37">
        <f t="shared" si="0"/>
        <v>113000</v>
      </c>
      <c r="P2" s="37">
        <f t="shared" si="0"/>
        <v>113000</v>
      </c>
      <c r="Q2" s="37">
        <f t="shared" si="0"/>
        <v>100000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3000</v>
      </c>
      <c r="E9" s="37" t="s">
        <v>513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86000</v>
      </c>
      <c r="E13" s="37" t="s">
        <v>513</v>
      </c>
      <c r="F13" s="37">
        <f>ROUND($D13/12,0)</f>
        <v>7167</v>
      </c>
      <c r="G13" s="37">
        <f t="shared" si="1"/>
        <v>7167</v>
      </c>
      <c r="H13" s="37">
        <f t="shared" si="1"/>
        <v>7167</v>
      </c>
      <c r="I13" s="37">
        <f t="shared" si="1"/>
        <v>7167</v>
      </c>
      <c r="J13" s="37">
        <f t="shared" si="1"/>
        <v>7167</v>
      </c>
      <c r="K13" s="37">
        <f t="shared" si="1"/>
        <v>7167</v>
      </c>
      <c r="L13" s="37">
        <f t="shared" si="1"/>
        <v>7167</v>
      </c>
      <c r="M13" s="37">
        <f t="shared" si="1"/>
        <v>7167</v>
      </c>
      <c r="N13" s="37">
        <f t="shared" si="1"/>
        <v>7167</v>
      </c>
      <c r="O13" s="37">
        <f t="shared" si="1"/>
        <v>7167</v>
      </c>
      <c r="P13" s="37">
        <f t="shared" si="1"/>
        <v>7167</v>
      </c>
      <c r="Q13" s="37">
        <f>D13-SUM(F13:P13)</f>
        <v>7163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78000</v>
      </c>
      <c r="E16" s="37" t="s">
        <v>513</v>
      </c>
      <c r="F16" s="37">
        <f>ROUND($D16/12,0)</f>
        <v>6500</v>
      </c>
      <c r="G16" s="37">
        <f t="shared" si="1"/>
        <v>6500</v>
      </c>
      <c r="H16" s="37">
        <f t="shared" si="1"/>
        <v>6500</v>
      </c>
      <c r="I16" s="37">
        <f t="shared" si="1"/>
        <v>6500</v>
      </c>
      <c r="J16" s="37">
        <f t="shared" si="1"/>
        <v>6500</v>
      </c>
      <c r="K16" s="37">
        <f t="shared" si="1"/>
        <v>6500</v>
      </c>
      <c r="L16" s="37">
        <f t="shared" si="1"/>
        <v>6500</v>
      </c>
      <c r="M16" s="37">
        <f t="shared" si="1"/>
        <v>6500</v>
      </c>
      <c r="N16" s="37">
        <f t="shared" si="1"/>
        <v>6500</v>
      </c>
      <c r="O16" s="37">
        <f t="shared" si="1"/>
        <v>6500</v>
      </c>
      <c r="P16" s="37">
        <f t="shared" si="1"/>
        <v>6500</v>
      </c>
      <c r="Q16" s="37">
        <f>D16-SUM(F16:P16)</f>
        <v>6500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45000</v>
      </c>
      <c r="E24" s="37" t="s">
        <v>193</v>
      </c>
      <c r="F24" s="37">
        <f>ROUND($D24/2,-3)</f>
        <v>23000</v>
      </c>
      <c r="G24" s="37"/>
      <c r="H24" s="37"/>
      <c r="I24" s="37"/>
      <c r="J24" s="37"/>
      <c r="K24" s="37"/>
      <c r="L24" s="37">
        <f>D24-F24</f>
        <v>22000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646000</v>
      </c>
      <c r="E25" s="106"/>
      <c r="F25" s="106">
        <f>ROUND(SUM(F3:F24),-3)</f>
        <v>91000</v>
      </c>
      <c r="G25" s="106">
        <f t="shared" ref="G25:P25" si="5">ROUND(SUM(G3:G24),-3)</f>
        <v>47000</v>
      </c>
      <c r="H25" s="106">
        <f t="shared" si="5"/>
        <v>47000</v>
      </c>
      <c r="I25" s="106">
        <f t="shared" si="5"/>
        <v>47000</v>
      </c>
      <c r="J25" s="106">
        <f t="shared" si="5"/>
        <v>47000</v>
      </c>
      <c r="K25" s="106">
        <f t="shared" si="5"/>
        <v>47000</v>
      </c>
      <c r="L25" s="106">
        <f t="shared" si="5"/>
        <v>90000</v>
      </c>
      <c r="M25" s="106">
        <f t="shared" si="5"/>
        <v>47000</v>
      </c>
      <c r="N25" s="106">
        <f t="shared" si="5"/>
        <v>47000</v>
      </c>
      <c r="O25" s="106">
        <f t="shared" si="5"/>
        <v>47000</v>
      </c>
      <c r="P25" s="106">
        <f t="shared" si="5"/>
        <v>47000</v>
      </c>
      <c r="Q25" s="106">
        <f t="shared" ref="Q25:Q33" si="6">D25-SUM(F25:P25)</f>
        <v>42000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12000</v>
      </c>
      <c r="E30" s="37" t="s">
        <v>513</v>
      </c>
      <c r="F30" s="37">
        <f t="shared" si="8"/>
        <v>1000</v>
      </c>
      <c r="G30" s="37">
        <f t="shared" si="8"/>
        <v>1000</v>
      </c>
      <c r="H30" s="37">
        <f t="shared" si="8"/>
        <v>1000</v>
      </c>
      <c r="I30" s="37">
        <f t="shared" si="8"/>
        <v>1000</v>
      </c>
      <c r="J30" s="37">
        <f t="shared" si="8"/>
        <v>1000</v>
      </c>
      <c r="K30" s="37">
        <f t="shared" si="8"/>
        <v>1000</v>
      </c>
      <c r="L30" s="37">
        <f t="shared" si="8"/>
        <v>1000</v>
      </c>
      <c r="M30" s="37">
        <f t="shared" si="8"/>
        <v>1000</v>
      </c>
      <c r="N30" s="37">
        <f t="shared" si="8"/>
        <v>1000</v>
      </c>
      <c r="O30" s="37">
        <f t="shared" si="8"/>
        <v>1000</v>
      </c>
      <c r="P30" s="37">
        <f t="shared" si="8"/>
        <v>1000</v>
      </c>
      <c r="Q30" s="37">
        <f t="shared" si="6"/>
        <v>1000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5000</v>
      </c>
      <c r="E31" s="37" t="s">
        <v>513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5000</v>
      </c>
      <c r="E36" s="37" t="s">
        <v>193</v>
      </c>
      <c r="F36" s="37">
        <f>ROUND($D36/2,-3)</f>
        <v>3000</v>
      </c>
      <c r="G36" s="37"/>
      <c r="H36" s="37"/>
      <c r="I36" s="37"/>
      <c r="J36" s="37"/>
      <c r="K36" s="37"/>
      <c r="L36" s="37">
        <f>D36-F36</f>
        <v>2000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288000</v>
      </c>
      <c r="E37" s="106"/>
      <c r="F37" s="106">
        <f t="shared" ref="F37:P37" si="9">ROUND(SUM(F26:F36),-3)</f>
        <v>27000</v>
      </c>
      <c r="G37" s="106">
        <f t="shared" si="9"/>
        <v>24000</v>
      </c>
      <c r="H37" s="106">
        <f t="shared" si="9"/>
        <v>24000</v>
      </c>
      <c r="I37" s="106">
        <f t="shared" si="9"/>
        <v>24000</v>
      </c>
      <c r="J37" s="106">
        <f t="shared" si="9"/>
        <v>24000</v>
      </c>
      <c r="K37" s="106">
        <f t="shared" si="9"/>
        <v>24000</v>
      </c>
      <c r="L37" s="106">
        <f t="shared" si="9"/>
        <v>26000</v>
      </c>
      <c r="M37" s="106">
        <f t="shared" si="9"/>
        <v>24000</v>
      </c>
      <c r="N37" s="106">
        <f t="shared" si="9"/>
        <v>24000</v>
      </c>
      <c r="O37" s="106">
        <f t="shared" si="9"/>
        <v>24000</v>
      </c>
      <c r="P37" s="106">
        <f t="shared" si="9"/>
        <v>24000</v>
      </c>
      <c r="Q37" s="106">
        <f>D37-SUM(F37:P37)</f>
        <v>19000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18000</v>
      </c>
      <c r="E46" s="37" t="s">
        <v>708</v>
      </c>
      <c r="F46" s="37">
        <f>ROUND($D46/3,0)</f>
        <v>6000</v>
      </c>
      <c r="G46" s="37"/>
      <c r="H46" s="37"/>
      <c r="I46" s="37"/>
      <c r="J46" s="37">
        <f>ROUND($D46/3,0)</f>
        <v>6000</v>
      </c>
      <c r="K46" s="37"/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18000</v>
      </c>
      <c r="E47" s="106"/>
      <c r="F47" s="106">
        <f t="shared" ref="F47:P47" si="13">ROUND(SUM(F46),-3)</f>
        <v>6000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6000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6000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952000</v>
      </c>
      <c r="E48" s="37"/>
      <c r="F48" s="112">
        <f>F25+F37+F45+F47</f>
        <v>124000</v>
      </c>
      <c r="G48" s="112">
        <f t="shared" ref="G48:R48" si="14">G25+G37+G45+G47</f>
        <v>71000</v>
      </c>
      <c r="H48" s="112">
        <f t="shared" si="14"/>
        <v>71000</v>
      </c>
      <c r="I48" s="112">
        <f t="shared" si="14"/>
        <v>71000</v>
      </c>
      <c r="J48" s="112">
        <f t="shared" si="14"/>
        <v>77000</v>
      </c>
      <c r="K48" s="112">
        <f t="shared" si="14"/>
        <v>71000</v>
      </c>
      <c r="L48" s="112">
        <f t="shared" si="14"/>
        <v>116000</v>
      </c>
      <c r="M48" s="112">
        <f t="shared" si="14"/>
        <v>71000</v>
      </c>
      <c r="N48" s="112">
        <f t="shared" si="14"/>
        <v>77000</v>
      </c>
      <c r="O48" s="112">
        <f t="shared" si="14"/>
        <v>71000</v>
      </c>
      <c r="P48" s="112">
        <f t="shared" si="14"/>
        <v>71000</v>
      </c>
      <c r="Q48" s="112">
        <f t="shared" si="14"/>
        <v>61000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13858000</v>
      </c>
      <c r="E49" s="111" t="s">
        <v>678</v>
      </c>
      <c r="F49" s="37">
        <f>ROUND($D49/12*5,-3)</f>
        <v>5774000</v>
      </c>
      <c r="G49" s="37">
        <f>ROUND($D49/12,-3)</f>
        <v>1155000</v>
      </c>
      <c r="H49" s="37">
        <f t="shared" ref="H49:L53" si="15">ROUND($D49/12,-3)</f>
        <v>1155000</v>
      </c>
      <c r="I49" s="37">
        <f t="shared" si="15"/>
        <v>1155000</v>
      </c>
      <c r="J49" s="37">
        <f t="shared" si="15"/>
        <v>1155000</v>
      </c>
      <c r="K49" s="37">
        <f t="shared" si="15"/>
        <v>1155000</v>
      </c>
      <c r="L49" s="37">
        <f t="shared" si="15"/>
        <v>1155000</v>
      </c>
      <c r="M49" s="37">
        <f>D49-SUM(F49:L49)</f>
        <v>1154000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1553000</v>
      </c>
      <c r="E51" s="111" t="s">
        <v>678</v>
      </c>
      <c r="F51" s="37">
        <f t="shared" si="16"/>
        <v>647000</v>
      </c>
      <c r="G51" s="37">
        <f t="shared" si="17"/>
        <v>129000</v>
      </c>
      <c r="H51" s="37">
        <f t="shared" si="15"/>
        <v>129000</v>
      </c>
      <c r="I51" s="37">
        <f t="shared" si="15"/>
        <v>129000</v>
      </c>
      <c r="J51" s="37">
        <f t="shared" si="15"/>
        <v>129000</v>
      </c>
      <c r="K51" s="37">
        <f t="shared" si="15"/>
        <v>129000</v>
      </c>
      <c r="L51" s="37">
        <f t="shared" si="15"/>
        <v>129000</v>
      </c>
      <c r="M51" s="37">
        <f t="shared" si="18"/>
        <v>132000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445000</v>
      </c>
      <c r="E62" s="37" t="s">
        <v>194</v>
      </c>
      <c r="F62" s="37">
        <f t="shared" si="19"/>
        <v>37083</v>
      </c>
      <c r="G62" s="37">
        <f t="shared" si="19"/>
        <v>37083</v>
      </c>
      <c r="H62" s="37">
        <f t="shared" si="19"/>
        <v>37083</v>
      </c>
      <c r="I62" s="37">
        <f t="shared" si="19"/>
        <v>37083</v>
      </c>
      <c r="J62" s="37">
        <f t="shared" si="19"/>
        <v>37083</v>
      </c>
      <c r="K62" s="37">
        <f t="shared" si="19"/>
        <v>37083</v>
      </c>
      <c r="L62" s="37">
        <f t="shared" si="19"/>
        <v>37083</v>
      </c>
      <c r="M62" s="37">
        <f t="shared" si="19"/>
        <v>37083</v>
      </c>
      <c r="N62" s="37">
        <f t="shared" si="19"/>
        <v>37083</v>
      </c>
      <c r="O62" s="37">
        <f t="shared" si="19"/>
        <v>37083</v>
      </c>
      <c r="P62" s="37">
        <f t="shared" si="19"/>
        <v>37083</v>
      </c>
      <c r="Q62" s="37">
        <f t="shared" si="20"/>
        <v>37087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2063000</v>
      </c>
      <c r="E63" s="37" t="s">
        <v>679</v>
      </c>
      <c r="F63" s="37">
        <f>ROUND($D63/5,-3)</f>
        <v>413000</v>
      </c>
      <c r="G63" s="37"/>
      <c r="H63" s="37"/>
      <c r="I63" s="37"/>
      <c r="J63" s="37"/>
      <c r="K63" s="37"/>
      <c r="L63" s="37"/>
      <c r="M63" s="37"/>
      <c r="N63" s="37">
        <f>D63-F63</f>
        <v>1650000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1701000</v>
      </c>
      <c r="E64" s="37" t="s">
        <v>194</v>
      </c>
      <c r="F64" s="37">
        <f>D64</f>
        <v>1701000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1519000</v>
      </c>
      <c r="E65" s="111" t="s">
        <v>678</v>
      </c>
      <c r="F65" s="37">
        <f>ROUND($D65/12*5,-3)</f>
        <v>633000</v>
      </c>
      <c r="G65" s="37">
        <f>ROUND($D65/12,-3)</f>
        <v>127000</v>
      </c>
      <c r="H65" s="37">
        <f t="shared" ref="H65:L67" si="21">ROUND($D65/12,-3)</f>
        <v>127000</v>
      </c>
      <c r="I65" s="37">
        <f t="shared" si="21"/>
        <v>127000</v>
      </c>
      <c r="J65" s="37">
        <f t="shared" si="21"/>
        <v>127000</v>
      </c>
      <c r="K65" s="37">
        <f t="shared" si="21"/>
        <v>127000</v>
      </c>
      <c r="L65" s="37">
        <f t="shared" si="21"/>
        <v>127000</v>
      </c>
      <c r="M65" s="37">
        <f>D65-SUM(F65:L65)</f>
        <v>124000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376000</v>
      </c>
      <c r="E66" s="111" t="s">
        <v>678</v>
      </c>
      <c r="F66" s="37">
        <f>ROUND($D66/12*5,-3)</f>
        <v>157000</v>
      </c>
      <c r="G66" s="37">
        <f t="shared" ref="G66:G67" si="22">ROUND($D66/12,-3)</f>
        <v>31000</v>
      </c>
      <c r="H66" s="37">
        <f t="shared" si="21"/>
        <v>31000</v>
      </c>
      <c r="I66" s="37">
        <f t="shared" si="21"/>
        <v>31000</v>
      </c>
      <c r="J66" s="37">
        <f t="shared" si="21"/>
        <v>31000</v>
      </c>
      <c r="K66" s="37">
        <f t="shared" si="21"/>
        <v>31000</v>
      </c>
      <c r="L66" s="37">
        <f t="shared" si="21"/>
        <v>31000</v>
      </c>
      <c r="M66" s="37">
        <f t="shared" ref="M66:M67" si="23">D66-SUM(F66:L66)</f>
        <v>33000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885000</v>
      </c>
      <c r="E67" s="111" t="s">
        <v>678</v>
      </c>
      <c r="F67" s="37">
        <f>ROUND($D67/12*5,-3)</f>
        <v>369000</v>
      </c>
      <c r="G67" s="37">
        <f t="shared" si="22"/>
        <v>74000</v>
      </c>
      <c r="H67" s="37">
        <f t="shared" si="21"/>
        <v>74000</v>
      </c>
      <c r="I67" s="37">
        <f t="shared" si="21"/>
        <v>74000</v>
      </c>
      <c r="J67" s="37">
        <f t="shared" si="21"/>
        <v>74000</v>
      </c>
      <c r="K67" s="37">
        <f t="shared" si="21"/>
        <v>74000</v>
      </c>
      <c r="L67" s="37">
        <f t="shared" si="21"/>
        <v>74000</v>
      </c>
      <c r="M67" s="37">
        <f t="shared" si="23"/>
        <v>72000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31000</v>
      </c>
      <c r="E68" s="37" t="s">
        <v>195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194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22935000</v>
      </c>
      <c r="E71" s="239"/>
      <c r="F71" s="239">
        <f t="shared" ref="F71:P71" si="24">ROUND(SUM(F49:F70),-3)</f>
        <v>9997000</v>
      </c>
      <c r="G71" s="239">
        <f t="shared" si="24"/>
        <v>1585000</v>
      </c>
      <c r="H71" s="239">
        <f t="shared" si="24"/>
        <v>1616000</v>
      </c>
      <c r="I71" s="239">
        <f t="shared" si="24"/>
        <v>1585000</v>
      </c>
      <c r="J71" s="239">
        <f t="shared" si="24"/>
        <v>1585000</v>
      </c>
      <c r="K71" s="239">
        <f t="shared" si="24"/>
        <v>1585000</v>
      </c>
      <c r="L71" s="239">
        <f t="shared" si="24"/>
        <v>1585000</v>
      </c>
      <c r="M71" s="239">
        <f t="shared" si="24"/>
        <v>1582000</v>
      </c>
      <c r="N71" s="239">
        <f t="shared" si="24"/>
        <v>1692000</v>
      </c>
      <c r="O71" s="239">
        <f t="shared" si="24"/>
        <v>42000</v>
      </c>
      <c r="P71" s="239">
        <f t="shared" si="24"/>
        <v>42000</v>
      </c>
      <c r="Q71" s="239">
        <f>D71-SUM(F71:P71)</f>
        <v>39000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33000</v>
      </c>
      <c r="E72" s="37" t="s">
        <v>194</v>
      </c>
      <c r="F72" s="37">
        <f>D72</f>
        <v>33000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5455000</v>
      </c>
      <c r="E73" s="111" t="s">
        <v>678</v>
      </c>
      <c r="F73" s="37">
        <f>ROUND($D73/12*5,-3)</f>
        <v>2273000</v>
      </c>
      <c r="G73" s="37">
        <f>ROUND($D73/12,-3)</f>
        <v>455000</v>
      </c>
      <c r="H73" s="37">
        <f t="shared" ref="H73:L76" si="25">ROUND($D73/12,-3)</f>
        <v>455000</v>
      </c>
      <c r="I73" s="37">
        <f t="shared" si="25"/>
        <v>455000</v>
      </c>
      <c r="J73" s="37">
        <f t="shared" si="25"/>
        <v>455000</v>
      </c>
      <c r="K73" s="37">
        <f t="shared" si="25"/>
        <v>455000</v>
      </c>
      <c r="L73" s="37">
        <f t="shared" si="25"/>
        <v>455000</v>
      </c>
      <c r="M73" s="37">
        <f>D73-SUM(F73:L73)</f>
        <v>452000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142000</v>
      </c>
      <c r="E75" s="111" t="s">
        <v>678</v>
      </c>
      <c r="F75" s="37">
        <f>ROUND($D75/12*5,-3)</f>
        <v>59000</v>
      </c>
      <c r="G75" s="37">
        <f>ROUND($D75/12,-3)</f>
        <v>12000</v>
      </c>
      <c r="H75" s="37">
        <f t="shared" si="25"/>
        <v>12000</v>
      </c>
      <c r="I75" s="37">
        <f t="shared" si="25"/>
        <v>12000</v>
      </c>
      <c r="J75" s="37">
        <f t="shared" si="25"/>
        <v>12000</v>
      </c>
      <c r="K75" s="37">
        <f t="shared" si="25"/>
        <v>12000</v>
      </c>
      <c r="L75" s="37">
        <f t="shared" si="25"/>
        <v>12000</v>
      </c>
      <c r="M75" s="37">
        <f t="shared" si="26"/>
        <v>11000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469000</v>
      </c>
      <c r="E76" s="111" t="s">
        <v>678</v>
      </c>
      <c r="F76" s="37">
        <f>ROUND($D76/12*5,-3)</f>
        <v>195000</v>
      </c>
      <c r="G76" s="37">
        <f>ROUND($D76/12,-3)</f>
        <v>39000</v>
      </c>
      <c r="H76" s="37">
        <f t="shared" si="25"/>
        <v>39000</v>
      </c>
      <c r="I76" s="37">
        <f t="shared" si="25"/>
        <v>39000</v>
      </c>
      <c r="J76" s="37">
        <f t="shared" si="25"/>
        <v>39000</v>
      </c>
      <c r="K76" s="37">
        <f t="shared" si="25"/>
        <v>39000</v>
      </c>
      <c r="L76" s="37">
        <f t="shared" si="25"/>
        <v>39000</v>
      </c>
      <c r="M76" s="37">
        <f t="shared" si="26"/>
        <v>40000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6099000</v>
      </c>
      <c r="E77" s="239"/>
      <c r="F77" s="239">
        <f>ROUND(SUM(F72:F76),-3)</f>
        <v>2560000</v>
      </c>
      <c r="G77" s="239">
        <f t="shared" ref="G77:N77" si="27">ROUND(SUM(G72:G76),-3)</f>
        <v>506000</v>
      </c>
      <c r="H77" s="239">
        <f t="shared" si="27"/>
        <v>506000</v>
      </c>
      <c r="I77" s="239">
        <f t="shared" si="27"/>
        <v>506000</v>
      </c>
      <c r="J77" s="239">
        <f t="shared" si="27"/>
        <v>506000</v>
      </c>
      <c r="K77" s="239">
        <f t="shared" si="27"/>
        <v>506000</v>
      </c>
      <c r="L77" s="239">
        <f t="shared" si="27"/>
        <v>506000</v>
      </c>
      <c r="M77" s="239">
        <f t="shared" si="27"/>
        <v>503000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12000</v>
      </c>
      <c r="E78" s="37" t="s">
        <v>655</v>
      </c>
      <c r="F78" s="216"/>
      <c r="G78" s="216"/>
      <c r="H78" s="216">
        <f>ROUND($D78/2,-3)</f>
        <v>6000</v>
      </c>
      <c r="I78" s="216"/>
      <c r="J78" s="216"/>
      <c r="K78" s="216"/>
      <c r="L78" s="216"/>
      <c r="M78" s="216"/>
      <c r="N78" s="216">
        <f>D78-H78</f>
        <v>6000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29046000</v>
      </c>
      <c r="E79" s="218"/>
      <c r="F79" s="218">
        <f>F77+F71+F78</f>
        <v>12557000</v>
      </c>
      <c r="G79" s="218">
        <f t="shared" ref="G79:Q79" si="29">G77+G71+G78</f>
        <v>2091000</v>
      </c>
      <c r="H79" s="218">
        <f t="shared" si="29"/>
        <v>2128000</v>
      </c>
      <c r="I79" s="218">
        <f t="shared" si="29"/>
        <v>2091000</v>
      </c>
      <c r="J79" s="218">
        <f t="shared" si="29"/>
        <v>2091000</v>
      </c>
      <c r="K79" s="218">
        <f t="shared" si="29"/>
        <v>2091000</v>
      </c>
      <c r="L79" s="218">
        <f t="shared" si="29"/>
        <v>2091000</v>
      </c>
      <c r="M79" s="218">
        <f t="shared" si="29"/>
        <v>2085000</v>
      </c>
      <c r="N79" s="218">
        <f t="shared" si="29"/>
        <v>1698000</v>
      </c>
      <c r="O79" s="218">
        <f t="shared" si="29"/>
        <v>42000</v>
      </c>
      <c r="P79" s="218">
        <f t="shared" si="29"/>
        <v>42000</v>
      </c>
      <c r="Q79" s="218">
        <f t="shared" si="29"/>
        <v>39000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-45000</v>
      </c>
      <c r="E87" s="37"/>
      <c r="F87" s="37">
        <f>D87</f>
        <v>-45000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29953000</v>
      </c>
      <c r="E88" s="37"/>
      <c r="F88" s="37">
        <f>F89+F90+F91+F92+F93</f>
        <v>12636000</v>
      </c>
      <c r="G88" s="37">
        <f t="shared" ref="G88:Q88" si="32">G89+G90+G91+G92+G93</f>
        <v>2162000</v>
      </c>
      <c r="H88" s="37">
        <f t="shared" si="32"/>
        <v>2199000</v>
      </c>
      <c r="I88" s="37">
        <f t="shared" si="32"/>
        <v>2162000</v>
      </c>
      <c r="J88" s="37">
        <f t="shared" si="32"/>
        <v>2168000</v>
      </c>
      <c r="K88" s="37">
        <f t="shared" si="32"/>
        <v>2162000</v>
      </c>
      <c r="L88" s="37">
        <f t="shared" si="32"/>
        <v>2207000</v>
      </c>
      <c r="M88" s="37">
        <f t="shared" si="32"/>
        <v>2156000</v>
      </c>
      <c r="N88" s="37">
        <f t="shared" si="32"/>
        <v>1775000</v>
      </c>
      <c r="O88" s="37">
        <f t="shared" si="32"/>
        <v>113000</v>
      </c>
      <c r="P88" s="37">
        <f t="shared" si="32"/>
        <v>113000</v>
      </c>
      <c r="Q88" s="37">
        <f t="shared" si="32"/>
        <v>100000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5000</v>
      </c>
      <c r="E90" s="106" t="s">
        <v>702</v>
      </c>
      <c r="F90" s="106"/>
      <c r="G90" s="106"/>
      <c r="H90" s="106">
        <f>ROUND($D90/2,-3)</f>
        <v>3000</v>
      </c>
      <c r="I90" s="106"/>
      <c r="J90" s="106"/>
      <c r="K90" s="106"/>
      <c r="L90" s="106"/>
      <c r="M90" s="106">
        <f>D90-H90</f>
        <v>2000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5000</v>
      </c>
      <c r="M92" s="106"/>
      <c r="N92" s="106"/>
      <c r="O92" s="106"/>
      <c r="P92" s="106"/>
      <c r="Q92" s="106">
        <f>ROUND($D92/2,-3)</f>
        <v>5000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29938000</v>
      </c>
      <c r="E93" s="106"/>
      <c r="F93" s="106">
        <f>F94+F95+F96+F97</f>
        <v>12636000</v>
      </c>
      <c r="G93" s="106">
        <f t="shared" ref="G93:Q93" si="34">G94+G95+G96+G97</f>
        <v>2162000</v>
      </c>
      <c r="H93" s="106">
        <f t="shared" si="34"/>
        <v>2196000</v>
      </c>
      <c r="I93" s="106">
        <f t="shared" si="34"/>
        <v>2162000</v>
      </c>
      <c r="J93" s="106">
        <f t="shared" si="34"/>
        <v>2168000</v>
      </c>
      <c r="K93" s="106">
        <f t="shared" si="34"/>
        <v>2162000</v>
      </c>
      <c r="L93" s="106">
        <f t="shared" si="34"/>
        <v>2202000</v>
      </c>
      <c r="M93" s="106">
        <f t="shared" si="34"/>
        <v>2154000</v>
      </c>
      <c r="N93" s="106">
        <f t="shared" si="34"/>
        <v>1775000</v>
      </c>
      <c r="O93" s="106">
        <f t="shared" si="34"/>
        <v>113000</v>
      </c>
      <c r="P93" s="106">
        <f t="shared" si="34"/>
        <v>113000</v>
      </c>
      <c r="Q93" s="106">
        <f t="shared" si="34"/>
        <v>95000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1118000</v>
      </c>
      <c r="E94" s="111" t="s">
        <v>522</v>
      </c>
      <c r="F94" s="37">
        <f>ROUND($D94/12*5,-3)</f>
        <v>466000</v>
      </c>
      <c r="G94" s="37">
        <f>ROUND($D94/12,-3)</f>
        <v>93000</v>
      </c>
      <c r="H94" s="37">
        <f t="shared" ref="H94:L94" si="35">ROUND($D94/12,-3)</f>
        <v>93000</v>
      </c>
      <c r="I94" s="37">
        <f t="shared" si="35"/>
        <v>93000</v>
      </c>
      <c r="J94" s="37">
        <f t="shared" si="35"/>
        <v>93000</v>
      </c>
      <c r="K94" s="37">
        <f t="shared" si="35"/>
        <v>93000</v>
      </c>
      <c r="L94" s="37">
        <f t="shared" si="35"/>
        <v>93000</v>
      </c>
      <c r="M94" s="37">
        <f>D94-SUM(F94:L94)</f>
        <v>94000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168000</v>
      </c>
      <c r="E96" s="186" t="s">
        <v>701</v>
      </c>
      <c r="F96" s="37"/>
      <c r="G96" s="37"/>
      <c r="H96" s="37">
        <f>ROUND($D96/2,-3)</f>
        <v>84000</v>
      </c>
      <c r="I96" s="37"/>
      <c r="J96" s="37"/>
      <c r="K96" s="37"/>
      <c r="L96" s="37"/>
      <c r="M96" s="37">
        <f>D96-H96</f>
        <v>84000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28562000</v>
      </c>
      <c r="E97" s="37"/>
      <c r="F97" s="37">
        <f>F2+F87-F89-F90-F91-F92-F94-F95-F96</f>
        <v>12162000</v>
      </c>
      <c r="G97" s="37">
        <f t="shared" ref="G97:Q97" si="37">G2+G87-G89-G90-G91-G92-G94-G95-G96</f>
        <v>2061000</v>
      </c>
      <c r="H97" s="37">
        <f t="shared" si="37"/>
        <v>2011000</v>
      </c>
      <c r="I97" s="37">
        <f t="shared" si="37"/>
        <v>2061000</v>
      </c>
      <c r="J97" s="37">
        <f t="shared" si="37"/>
        <v>2067000</v>
      </c>
      <c r="K97" s="37">
        <f t="shared" si="37"/>
        <v>2061000</v>
      </c>
      <c r="L97" s="37">
        <f t="shared" si="37"/>
        <v>2101000</v>
      </c>
      <c r="M97" s="37">
        <f t="shared" si="37"/>
        <v>1968000</v>
      </c>
      <c r="N97" s="37">
        <f t="shared" si="37"/>
        <v>1767000</v>
      </c>
      <c r="O97" s="37">
        <f>O2+O87-O89-O90-O91-O92-O94-O95-O96</f>
        <v>105000</v>
      </c>
      <c r="P97" s="37">
        <f t="shared" si="37"/>
        <v>105000</v>
      </c>
      <c r="Q97" s="37">
        <f t="shared" si="37"/>
        <v>93000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1118000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168000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28562000</v>
      </c>
    </row>
    <row r="110" spans="2:18" ht="16.5" customHeight="1"/>
    <row r="111" spans="2:18" ht="19.5" customHeight="1">
      <c r="B111" s="4" t="s">
        <v>700</v>
      </c>
      <c r="F111" s="30">
        <f>F93-F77-F78</f>
        <v>10076000</v>
      </c>
      <c r="G111" s="30">
        <f t="shared" ref="G111:Q111" si="38">G93-G77-G78</f>
        <v>1656000</v>
      </c>
      <c r="H111" s="30">
        <f t="shared" si="38"/>
        <v>1684000</v>
      </c>
      <c r="I111" s="30">
        <f t="shared" si="38"/>
        <v>1656000</v>
      </c>
      <c r="J111" s="30">
        <f t="shared" si="38"/>
        <v>1662000</v>
      </c>
      <c r="K111" s="30">
        <f t="shared" si="38"/>
        <v>1656000</v>
      </c>
      <c r="L111" s="30">
        <f t="shared" si="38"/>
        <v>1696000</v>
      </c>
      <c r="M111" s="30">
        <f t="shared" si="38"/>
        <v>1651000</v>
      </c>
      <c r="N111" s="30">
        <f t="shared" si="38"/>
        <v>1769000</v>
      </c>
      <c r="O111" s="30">
        <f t="shared" si="38"/>
        <v>113000</v>
      </c>
      <c r="P111" s="30">
        <f t="shared" si="38"/>
        <v>113000</v>
      </c>
      <c r="Q111" s="30">
        <f t="shared" si="38"/>
        <v>95000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95" priority="1" operator="lessThan">
      <formula>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94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607</v>
      </c>
      <c r="D1" s="230" t="str">
        <f>VLOOKUP(C1,學校編號!A:B,2,FALSE)</f>
        <v>607復興國小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35110000</v>
      </c>
      <c r="E2" s="37"/>
      <c r="F2" s="37">
        <f>F48+F71+F77+F78+F84</f>
        <v>14667000</v>
      </c>
      <c r="G2" s="37">
        <f t="shared" ref="G2:Q2" si="0">G48+G71+G77+G78+G84</f>
        <v>2565000</v>
      </c>
      <c r="H2" s="37">
        <f t="shared" si="0"/>
        <v>2737000</v>
      </c>
      <c r="I2" s="37">
        <f t="shared" si="0"/>
        <v>2565000</v>
      </c>
      <c r="J2" s="37">
        <f t="shared" si="0"/>
        <v>2571000</v>
      </c>
      <c r="K2" s="37">
        <f t="shared" si="0"/>
        <v>2565000</v>
      </c>
      <c r="L2" s="37">
        <f t="shared" si="0"/>
        <v>2619000</v>
      </c>
      <c r="M2" s="37">
        <f t="shared" si="0"/>
        <v>2562000</v>
      </c>
      <c r="N2" s="37">
        <f t="shared" si="0"/>
        <v>1926000</v>
      </c>
      <c r="O2" s="37">
        <f t="shared" si="0"/>
        <v>113000</v>
      </c>
      <c r="P2" s="37">
        <f t="shared" si="0"/>
        <v>113000</v>
      </c>
      <c r="Q2" s="37">
        <f t="shared" si="0"/>
        <v>107000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3000</v>
      </c>
      <c r="E9" s="37" t="s">
        <v>513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101000</v>
      </c>
      <c r="E13" s="37" t="s">
        <v>513</v>
      </c>
      <c r="F13" s="37">
        <f>ROUND($D13/12,0)</f>
        <v>8417</v>
      </c>
      <c r="G13" s="37">
        <f t="shared" si="1"/>
        <v>8417</v>
      </c>
      <c r="H13" s="37">
        <f t="shared" si="1"/>
        <v>8417</v>
      </c>
      <c r="I13" s="37">
        <f t="shared" si="1"/>
        <v>8417</v>
      </c>
      <c r="J13" s="37">
        <f t="shared" si="1"/>
        <v>8417</v>
      </c>
      <c r="K13" s="37">
        <f t="shared" si="1"/>
        <v>8417</v>
      </c>
      <c r="L13" s="37">
        <f t="shared" si="1"/>
        <v>8417</v>
      </c>
      <c r="M13" s="37">
        <f t="shared" si="1"/>
        <v>8417</v>
      </c>
      <c r="N13" s="37">
        <f t="shared" si="1"/>
        <v>8417</v>
      </c>
      <c r="O13" s="37">
        <f t="shared" si="1"/>
        <v>8417</v>
      </c>
      <c r="P13" s="37">
        <f t="shared" si="1"/>
        <v>8417</v>
      </c>
      <c r="Q13" s="37">
        <f>D13-SUM(F13:P13)</f>
        <v>8413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63000</v>
      </c>
      <c r="E16" s="37" t="s">
        <v>513</v>
      </c>
      <c r="F16" s="37">
        <f>ROUND($D16/12,0)</f>
        <v>5250</v>
      </c>
      <c r="G16" s="37">
        <f t="shared" si="1"/>
        <v>5250</v>
      </c>
      <c r="H16" s="37">
        <f t="shared" si="1"/>
        <v>5250</v>
      </c>
      <c r="I16" s="37">
        <f t="shared" si="1"/>
        <v>5250</v>
      </c>
      <c r="J16" s="37">
        <f t="shared" si="1"/>
        <v>5250</v>
      </c>
      <c r="K16" s="37">
        <f t="shared" si="1"/>
        <v>5250</v>
      </c>
      <c r="L16" s="37">
        <f t="shared" si="1"/>
        <v>5250</v>
      </c>
      <c r="M16" s="37">
        <f t="shared" si="1"/>
        <v>5250</v>
      </c>
      <c r="N16" s="37">
        <f t="shared" si="1"/>
        <v>5250</v>
      </c>
      <c r="O16" s="37">
        <f t="shared" si="1"/>
        <v>5250</v>
      </c>
      <c r="P16" s="37">
        <f t="shared" si="1"/>
        <v>5250</v>
      </c>
      <c r="Q16" s="37">
        <f>D16-SUM(F16:P16)</f>
        <v>5250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547000</v>
      </c>
      <c r="E25" s="106"/>
      <c r="F25" s="106">
        <f>ROUND(SUM(F3:F24),-3)</f>
        <v>66000</v>
      </c>
      <c r="G25" s="106">
        <f t="shared" ref="G25:P25" si="5">ROUND(SUM(G3:G24),-3)</f>
        <v>42000</v>
      </c>
      <c r="H25" s="106">
        <f t="shared" si="5"/>
        <v>42000</v>
      </c>
      <c r="I25" s="106">
        <f t="shared" si="5"/>
        <v>42000</v>
      </c>
      <c r="J25" s="106">
        <f t="shared" si="5"/>
        <v>42000</v>
      </c>
      <c r="K25" s="106">
        <f t="shared" si="5"/>
        <v>42000</v>
      </c>
      <c r="L25" s="106">
        <f t="shared" si="5"/>
        <v>66000</v>
      </c>
      <c r="M25" s="106">
        <f t="shared" si="5"/>
        <v>42000</v>
      </c>
      <c r="N25" s="106">
        <f t="shared" si="5"/>
        <v>42000</v>
      </c>
      <c r="O25" s="106">
        <f t="shared" si="5"/>
        <v>42000</v>
      </c>
      <c r="P25" s="106">
        <f t="shared" si="5"/>
        <v>42000</v>
      </c>
      <c r="Q25" s="106">
        <f t="shared" ref="Q25:Q33" si="6">D25-SUM(F25:P25)</f>
        <v>37000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22000</v>
      </c>
      <c r="E30" s="37" t="s">
        <v>513</v>
      </c>
      <c r="F30" s="37">
        <f t="shared" si="8"/>
        <v>1833</v>
      </c>
      <c r="G30" s="37">
        <f t="shared" si="8"/>
        <v>1833</v>
      </c>
      <c r="H30" s="37">
        <f t="shared" si="8"/>
        <v>1833</v>
      </c>
      <c r="I30" s="37">
        <f t="shared" si="8"/>
        <v>1833</v>
      </c>
      <c r="J30" s="37">
        <f t="shared" si="8"/>
        <v>1833</v>
      </c>
      <c r="K30" s="37">
        <f t="shared" si="8"/>
        <v>1833</v>
      </c>
      <c r="L30" s="37">
        <f t="shared" si="8"/>
        <v>1833</v>
      </c>
      <c r="M30" s="37">
        <f t="shared" si="8"/>
        <v>1833</v>
      </c>
      <c r="N30" s="37">
        <f t="shared" si="8"/>
        <v>1833</v>
      </c>
      <c r="O30" s="37">
        <f t="shared" si="8"/>
        <v>1833</v>
      </c>
      <c r="P30" s="37">
        <f t="shared" si="8"/>
        <v>1833</v>
      </c>
      <c r="Q30" s="37">
        <f t="shared" si="6"/>
        <v>1837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10000</v>
      </c>
      <c r="E31" s="37" t="s">
        <v>513</v>
      </c>
      <c r="F31" s="37">
        <f t="shared" si="8"/>
        <v>833</v>
      </c>
      <c r="G31" s="37">
        <f t="shared" si="8"/>
        <v>833</v>
      </c>
      <c r="H31" s="37">
        <f t="shared" si="8"/>
        <v>833</v>
      </c>
      <c r="I31" s="37">
        <f t="shared" si="8"/>
        <v>833</v>
      </c>
      <c r="J31" s="37">
        <f t="shared" si="8"/>
        <v>833</v>
      </c>
      <c r="K31" s="37">
        <f t="shared" si="8"/>
        <v>833</v>
      </c>
      <c r="L31" s="37">
        <f t="shared" si="8"/>
        <v>833</v>
      </c>
      <c r="M31" s="37">
        <f t="shared" si="8"/>
        <v>833</v>
      </c>
      <c r="N31" s="37">
        <f t="shared" si="8"/>
        <v>833</v>
      </c>
      <c r="O31" s="37">
        <f t="shared" si="8"/>
        <v>833</v>
      </c>
      <c r="P31" s="37">
        <f t="shared" si="8"/>
        <v>833</v>
      </c>
      <c r="Q31" s="37">
        <f t="shared" si="6"/>
        <v>837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4000</v>
      </c>
      <c r="E33" s="37" t="s">
        <v>513</v>
      </c>
      <c r="F33" s="37">
        <f t="shared" si="8"/>
        <v>333</v>
      </c>
      <c r="G33" s="37">
        <f t="shared" si="8"/>
        <v>333</v>
      </c>
      <c r="H33" s="37">
        <f t="shared" si="8"/>
        <v>333</v>
      </c>
      <c r="I33" s="37">
        <f t="shared" si="8"/>
        <v>333</v>
      </c>
      <c r="J33" s="37">
        <f t="shared" si="8"/>
        <v>333</v>
      </c>
      <c r="K33" s="37">
        <f t="shared" si="8"/>
        <v>333</v>
      </c>
      <c r="L33" s="37">
        <f t="shared" si="8"/>
        <v>333</v>
      </c>
      <c r="M33" s="37">
        <f t="shared" si="8"/>
        <v>333</v>
      </c>
      <c r="N33" s="37">
        <f t="shared" si="8"/>
        <v>333</v>
      </c>
      <c r="O33" s="37">
        <f t="shared" si="8"/>
        <v>333</v>
      </c>
      <c r="P33" s="37">
        <f t="shared" si="8"/>
        <v>333</v>
      </c>
      <c r="Q33" s="37">
        <f t="shared" si="6"/>
        <v>337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60000</v>
      </c>
      <c r="E36" s="37" t="s">
        <v>193</v>
      </c>
      <c r="F36" s="37">
        <f>ROUND($D36/2,-3)</f>
        <v>30000</v>
      </c>
      <c r="G36" s="37"/>
      <c r="H36" s="37"/>
      <c r="I36" s="37"/>
      <c r="J36" s="37"/>
      <c r="K36" s="37"/>
      <c r="L36" s="37">
        <f>D36-F36</f>
        <v>30000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362000</v>
      </c>
      <c r="E37" s="106"/>
      <c r="F37" s="106">
        <f t="shared" ref="F37:P37" si="9">ROUND(SUM(F26:F36),-3)</f>
        <v>55000</v>
      </c>
      <c r="G37" s="106">
        <f t="shared" si="9"/>
        <v>25000</v>
      </c>
      <c r="H37" s="106">
        <f t="shared" si="9"/>
        <v>25000</v>
      </c>
      <c r="I37" s="106">
        <f t="shared" si="9"/>
        <v>25000</v>
      </c>
      <c r="J37" s="106">
        <f t="shared" si="9"/>
        <v>25000</v>
      </c>
      <c r="K37" s="106">
        <f t="shared" si="9"/>
        <v>25000</v>
      </c>
      <c r="L37" s="106">
        <f t="shared" si="9"/>
        <v>55000</v>
      </c>
      <c r="M37" s="106">
        <f t="shared" si="9"/>
        <v>25000</v>
      </c>
      <c r="N37" s="106">
        <f t="shared" si="9"/>
        <v>25000</v>
      </c>
      <c r="O37" s="106">
        <f t="shared" si="9"/>
        <v>25000</v>
      </c>
      <c r="P37" s="106">
        <f t="shared" si="9"/>
        <v>25000</v>
      </c>
      <c r="Q37" s="106">
        <f>D37-SUM(F37:P37)</f>
        <v>27000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18000</v>
      </c>
      <c r="E46" s="37" t="s">
        <v>708</v>
      </c>
      <c r="F46" s="37">
        <f>ROUND($D46/3,0)</f>
        <v>6000</v>
      </c>
      <c r="G46" s="37"/>
      <c r="H46" s="37"/>
      <c r="I46" s="37"/>
      <c r="J46" s="37">
        <f>ROUND($D46/3,0)</f>
        <v>6000</v>
      </c>
      <c r="K46" s="37"/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18000</v>
      </c>
      <c r="E47" s="106"/>
      <c r="F47" s="106">
        <f t="shared" ref="F47:P47" si="13">ROUND(SUM(F46),-3)</f>
        <v>6000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6000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6000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927000</v>
      </c>
      <c r="E48" s="37"/>
      <c r="F48" s="112">
        <f>F25+F37+F45+F47</f>
        <v>127000</v>
      </c>
      <c r="G48" s="112">
        <f t="shared" ref="G48:R48" si="14">G25+G37+G45+G47</f>
        <v>67000</v>
      </c>
      <c r="H48" s="112">
        <f t="shared" si="14"/>
        <v>67000</v>
      </c>
      <c r="I48" s="112">
        <f t="shared" si="14"/>
        <v>67000</v>
      </c>
      <c r="J48" s="112">
        <f t="shared" si="14"/>
        <v>73000</v>
      </c>
      <c r="K48" s="112">
        <f t="shared" si="14"/>
        <v>67000</v>
      </c>
      <c r="L48" s="112">
        <f t="shared" si="14"/>
        <v>121000</v>
      </c>
      <c r="M48" s="112">
        <f t="shared" si="14"/>
        <v>67000</v>
      </c>
      <c r="N48" s="112">
        <f t="shared" si="14"/>
        <v>73000</v>
      </c>
      <c r="O48" s="112">
        <f t="shared" si="14"/>
        <v>67000</v>
      </c>
      <c r="P48" s="112">
        <f t="shared" si="14"/>
        <v>67000</v>
      </c>
      <c r="Q48" s="112">
        <f t="shared" si="14"/>
        <v>64000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13072000</v>
      </c>
      <c r="E49" s="111" t="s">
        <v>678</v>
      </c>
      <c r="F49" s="37">
        <f>ROUND($D49/12*5,-3)</f>
        <v>5447000</v>
      </c>
      <c r="G49" s="37">
        <f>ROUND($D49/12,-3)</f>
        <v>1089000</v>
      </c>
      <c r="H49" s="37">
        <f t="shared" ref="H49:L53" si="15">ROUND($D49/12,-3)</f>
        <v>1089000</v>
      </c>
      <c r="I49" s="37">
        <f t="shared" si="15"/>
        <v>1089000</v>
      </c>
      <c r="J49" s="37">
        <f t="shared" si="15"/>
        <v>1089000</v>
      </c>
      <c r="K49" s="37">
        <f t="shared" si="15"/>
        <v>1089000</v>
      </c>
      <c r="L49" s="37">
        <f t="shared" si="15"/>
        <v>1089000</v>
      </c>
      <c r="M49" s="37">
        <f>D49-SUM(F49:L49)</f>
        <v>1091000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433000</v>
      </c>
      <c r="E50" s="111" t="s">
        <v>678</v>
      </c>
      <c r="F50" s="37">
        <f t="shared" ref="F50:F52" si="16">ROUND($D50/12*5,-3)</f>
        <v>180000</v>
      </c>
      <c r="G50" s="37">
        <f t="shared" ref="G50:G53" si="17">ROUND($D50/12,-3)</f>
        <v>36000</v>
      </c>
      <c r="H50" s="37">
        <f t="shared" si="15"/>
        <v>36000</v>
      </c>
      <c r="I50" s="37">
        <f t="shared" si="15"/>
        <v>36000</v>
      </c>
      <c r="J50" s="37">
        <f t="shared" si="15"/>
        <v>36000</v>
      </c>
      <c r="K50" s="37">
        <f t="shared" si="15"/>
        <v>36000</v>
      </c>
      <c r="L50" s="37">
        <f t="shared" si="15"/>
        <v>36000</v>
      </c>
      <c r="M50" s="37">
        <f t="shared" ref="M50:M53" si="18">D50-SUM(F50:L50)</f>
        <v>37000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1471000</v>
      </c>
      <c r="E51" s="111" t="s">
        <v>678</v>
      </c>
      <c r="F51" s="37">
        <f t="shared" si="16"/>
        <v>613000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493000</v>
      </c>
      <c r="E62" s="37" t="s">
        <v>194</v>
      </c>
      <c r="F62" s="37">
        <f t="shared" si="19"/>
        <v>41083</v>
      </c>
      <c r="G62" s="37">
        <f t="shared" si="19"/>
        <v>41083</v>
      </c>
      <c r="H62" s="37">
        <f t="shared" si="19"/>
        <v>41083</v>
      </c>
      <c r="I62" s="37">
        <f t="shared" si="19"/>
        <v>41083</v>
      </c>
      <c r="J62" s="37">
        <f t="shared" si="19"/>
        <v>41083</v>
      </c>
      <c r="K62" s="37">
        <f t="shared" si="19"/>
        <v>41083</v>
      </c>
      <c r="L62" s="37">
        <f t="shared" si="19"/>
        <v>41083</v>
      </c>
      <c r="M62" s="37">
        <f t="shared" si="19"/>
        <v>41083</v>
      </c>
      <c r="N62" s="37">
        <f t="shared" si="19"/>
        <v>41083</v>
      </c>
      <c r="O62" s="37">
        <f t="shared" si="19"/>
        <v>41083</v>
      </c>
      <c r="P62" s="37">
        <f t="shared" si="19"/>
        <v>41083</v>
      </c>
      <c r="Q62" s="37">
        <f t="shared" si="20"/>
        <v>41087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2082000</v>
      </c>
      <c r="E63" s="37" t="s">
        <v>679</v>
      </c>
      <c r="F63" s="37">
        <f>ROUND($D63/5,-3)</f>
        <v>416000</v>
      </c>
      <c r="G63" s="37"/>
      <c r="H63" s="37"/>
      <c r="I63" s="37"/>
      <c r="J63" s="37"/>
      <c r="K63" s="37"/>
      <c r="L63" s="37"/>
      <c r="M63" s="37"/>
      <c r="N63" s="37">
        <f>D63-F63</f>
        <v>1666000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1673000</v>
      </c>
      <c r="E64" s="37" t="s">
        <v>194</v>
      </c>
      <c r="F64" s="37">
        <f>D64</f>
        <v>1673000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1445000</v>
      </c>
      <c r="E65" s="111" t="s">
        <v>678</v>
      </c>
      <c r="F65" s="37">
        <f>ROUND($D65/12*5,-3)</f>
        <v>602000</v>
      </c>
      <c r="G65" s="37">
        <f>ROUND($D65/12,-3)</f>
        <v>120000</v>
      </c>
      <c r="H65" s="37">
        <f t="shared" ref="H65:L67" si="21">ROUND($D65/12,-3)</f>
        <v>120000</v>
      </c>
      <c r="I65" s="37">
        <f t="shared" si="21"/>
        <v>120000</v>
      </c>
      <c r="J65" s="37">
        <f t="shared" si="21"/>
        <v>120000</v>
      </c>
      <c r="K65" s="37">
        <f t="shared" si="21"/>
        <v>120000</v>
      </c>
      <c r="L65" s="37">
        <f t="shared" si="21"/>
        <v>120000</v>
      </c>
      <c r="M65" s="37">
        <f>D65-SUM(F65:L65)</f>
        <v>123000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383000</v>
      </c>
      <c r="E66" s="111" t="s">
        <v>678</v>
      </c>
      <c r="F66" s="37">
        <f>ROUND($D66/12*5,-3)</f>
        <v>160000</v>
      </c>
      <c r="G66" s="37">
        <f t="shared" ref="G66:G67" si="22">ROUND($D66/12,-3)</f>
        <v>32000</v>
      </c>
      <c r="H66" s="37">
        <f t="shared" si="21"/>
        <v>32000</v>
      </c>
      <c r="I66" s="37">
        <f t="shared" si="21"/>
        <v>32000</v>
      </c>
      <c r="J66" s="37">
        <f t="shared" si="21"/>
        <v>32000</v>
      </c>
      <c r="K66" s="37">
        <f t="shared" si="21"/>
        <v>32000</v>
      </c>
      <c r="L66" s="37">
        <f t="shared" si="21"/>
        <v>32000</v>
      </c>
      <c r="M66" s="37">
        <f t="shared" ref="M66:M67" si="23">D66-SUM(F66:L66)</f>
        <v>31000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849000</v>
      </c>
      <c r="E67" s="111" t="s">
        <v>678</v>
      </c>
      <c r="F67" s="37">
        <f>ROUND($D67/12*5,-3)</f>
        <v>354000</v>
      </c>
      <c r="G67" s="37">
        <f t="shared" si="22"/>
        <v>71000</v>
      </c>
      <c r="H67" s="37">
        <f t="shared" si="21"/>
        <v>71000</v>
      </c>
      <c r="I67" s="37">
        <f t="shared" si="21"/>
        <v>71000</v>
      </c>
      <c r="J67" s="37">
        <f t="shared" si="21"/>
        <v>71000</v>
      </c>
      <c r="K67" s="37">
        <f t="shared" si="21"/>
        <v>71000</v>
      </c>
      <c r="L67" s="37">
        <f t="shared" si="21"/>
        <v>71000</v>
      </c>
      <c r="M67" s="37">
        <f t="shared" si="23"/>
        <v>69000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31000</v>
      </c>
      <c r="E68" s="37" t="s">
        <v>195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147000</v>
      </c>
      <c r="E69" s="37" t="s">
        <v>194</v>
      </c>
      <c r="F69" s="37">
        <f>D69</f>
        <v>147000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22455000</v>
      </c>
      <c r="E71" s="239"/>
      <c r="F71" s="239">
        <f t="shared" ref="F71:P71" si="24">ROUND(SUM(F49:F70),-3)</f>
        <v>9771000</v>
      </c>
      <c r="G71" s="239">
        <f t="shared" si="24"/>
        <v>1544000</v>
      </c>
      <c r="H71" s="239">
        <f t="shared" si="24"/>
        <v>1575000</v>
      </c>
      <c r="I71" s="239">
        <f t="shared" si="24"/>
        <v>1544000</v>
      </c>
      <c r="J71" s="239">
        <f t="shared" si="24"/>
        <v>1544000</v>
      </c>
      <c r="K71" s="239">
        <f t="shared" si="24"/>
        <v>1544000</v>
      </c>
      <c r="L71" s="239">
        <f t="shared" si="24"/>
        <v>1544000</v>
      </c>
      <c r="M71" s="239">
        <f t="shared" si="24"/>
        <v>1542000</v>
      </c>
      <c r="N71" s="239">
        <f t="shared" si="24"/>
        <v>1712000</v>
      </c>
      <c r="O71" s="239">
        <f t="shared" si="24"/>
        <v>46000</v>
      </c>
      <c r="P71" s="239">
        <f t="shared" si="24"/>
        <v>46000</v>
      </c>
      <c r="Q71" s="239">
        <f>D71-SUM(F71:P71)</f>
        <v>43000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10837000</v>
      </c>
      <c r="E73" s="111" t="s">
        <v>678</v>
      </c>
      <c r="F73" s="37">
        <f>ROUND($D73/12*5,-3)</f>
        <v>4515000</v>
      </c>
      <c r="G73" s="37">
        <f>ROUND($D73/12,-3)</f>
        <v>903000</v>
      </c>
      <c r="H73" s="37">
        <f t="shared" ref="H73:L76" si="25">ROUND($D73/12,-3)</f>
        <v>903000</v>
      </c>
      <c r="I73" s="37">
        <f t="shared" si="25"/>
        <v>903000</v>
      </c>
      <c r="J73" s="37">
        <f t="shared" si="25"/>
        <v>903000</v>
      </c>
      <c r="K73" s="37">
        <f t="shared" si="25"/>
        <v>903000</v>
      </c>
      <c r="L73" s="37">
        <f t="shared" si="25"/>
        <v>903000</v>
      </c>
      <c r="M73" s="37">
        <f>D73-SUM(F73:L73)</f>
        <v>904000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609000</v>
      </c>
      <c r="E76" s="111" t="s">
        <v>678</v>
      </c>
      <c r="F76" s="37">
        <f>ROUND($D76/12*5,-3)</f>
        <v>254000</v>
      </c>
      <c r="G76" s="37">
        <f>ROUND($D76/12,-3)</f>
        <v>51000</v>
      </c>
      <c r="H76" s="37">
        <f t="shared" si="25"/>
        <v>51000</v>
      </c>
      <c r="I76" s="37">
        <f t="shared" si="25"/>
        <v>51000</v>
      </c>
      <c r="J76" s="37">
        <f t="shared" si="25"/>
        <v>51000</v>
      </c>
      <c r="K76" s="37">
        <f t="shared" si="25"/>
        <v>51000</v>
      </c>
      <c r="L76" s="37">
        <f t="shared" si="25"/>
        <v>51000</v>
      </c>
      <c r="M76" s="37">
        <f t="shared" si="26"/>
        <v>49000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11446000</v>
      </c>
      <c r="E77" s="239"/>
      <c r="F77" s="239">
        <f>ROUND(SUM(F72:F76),-3)</f>
        <v>4769000</v>
      </c>
      <c r="G77" s="239">
        <f t="shared" ref="G77:N77" si="27">ROUND(SUM(G72:G76),-3)</f>
        <v>954000</v>
      </c>
      <c r="H77" s="239">
        <f t="shared" si="27"/>
        <v>954000</v>
      </c>
      <c r="I77" s="239">
        <f t="shared" si="27"/>
        <v>954000</v>
      </c>
      <c r="J77" s="239">
        <f t="shared" si="27"/>
        <v>954000</v>
      </c>
      <c r="K77" s="239">
        <f t="shared" si="27"/>
        <v>954000</v>
      </c>
      <c r="L77" s="239">
        <f t="shared" si="27"/>
        <v>954000</v>
      </c>
      <c r="M77" s="239">
        <f t="shared" si="27"/>
        <v>953000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282000</v>
      </c>
      <c r="E78" s="37" t="s">
        <v>655</v>
      </c>
      <c r="F78" s="216"/>
      <c r="G78" s="216"/>
      <c r="H78" s="216">
        <f>ROUND($D78/2,-3)</f>
        <v>141000</v>
      </c>
      <c r="I78" s="216"/>
      <c r="J78" s="216"/>
      <c r="K78" s="216"/>
      <c r="L78" s="216"/>
      <c r="M78" s="216"/>
      <c r="N78" s="216">
        <f>D78-H78</f>
        <v>141000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34183000</v>
      </c>
      <c r="E79" s="218"/>
      <c r="F79" s="218">
        <f>F77+F71+F78</f>
        <v>14540000</v>
      </c>
      <c r="G79" s="218">
        <f t="shared" ref="G79:Q79" si="29">G77+G71+G78</f>
        <v>2498000</v>
      </c>
      <c r="H79" s="218">
        <f t="shared" si="29"/>
        <v>2670000</v>
      </c>
      <c r="I79" s="218">
        <f t="shared" si="29"/>
        <v>2498000</v>
      </c>
      <c r="J79" s="218">
        <f t="shared" si="29"/>
        <v>2498000</v>
      </c>
      <c r="K79" s="218">
        <f t="shared" si="29"/>
        <v>2498000</v>
      </c>
      <c r="L79" s="218">
        <f t="shared" si="29"/>
        <v>2498000</v>
      </c>
      <c r="M79" s="218">
        <f t="shared" si="29"/>
        <v>2495000</v>
      </c>
      <c r="N79" s="218">
        <f t="shared" si="29"/>
        <v>1853000</v>
      </c>
      <c r="O79" s="218">
        <f t="shared" si="29"/>
        <v>46000</v>
      </c>
      <c r="P79" s="218">
        <f t="shared" si="29"/>
        <v>46000</v>
      </c>
      <c r="Q79" s="218">
        <f t="shared" si="29"/>
        <v>43000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35110000</v>
      </c>
      <c r="E88" s="37"/>
      <c r="F88" s="37">
        <f>F89+F90+F91+F92+F93</f>
        <v>14667000</v>
      </c>
      <c r="G88" s="37">
        <f t="shared" ref="G88:Q88" si="32">G89+G90+G91+G92+G93</f>
        <v>2565000</v>
      </c>
      <c r="H88" s="37">
        <f t="shared" si="32"/>
        <v>2737000</v>
      </c>
      <c r="I88" s="37">
        <f t="shared" si="32"/>
        <v>2565000</v>
      </c>
      <c r="J88" s="37">
        <f t="shared" si="32"/>
        <v>2571000</v>
      </c>
      <c r="K88" s="37">
        <f t="shared" si="32"/>
        <v>2565000</v>
      </c>
      <c r="L88" s="37">
        <f t="shared" si="32"/>
        <v>2619000</v>
      </c>
      <c r="M88" s="37">
        <f t="shared" si="32"/>
        <v>2562000</v>
      </c>
      <c r="N88" s="37">
        <f t="shared" si="32"/>
        <v>1926000</v>
      </c>
      <c r="O88" s="37">
        <f t="shared" si="32"/>
        <v>113000</v>
      </c>
      <c r="P88" s="37">
        <f t="shared" si="32"/>
        <v>113000</v>
      </c>
      <c r="Q88" s="37">
        <f t="shared" si="32"/>
        <v>107000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65000</v>
      </c>
      <c r="E90" s="106" t="s">
        <v>702</v>
      </c>
      <c r="F90" s="106"/>
      <c r="G90" s="106"/>
      <c r="H90" s="106">
        <f>ROUND($D90/2,-3)</f>
        <v>33000</v>
      </c>
      <c r="I90" s="106"/>
      <c r="J90" s="106"/>
      <c r="K90" s="106"/>
      <c r="L90" s="106"/>
      <c r="M90" s="106">
        <f>D90-H90</f>
        <v>32000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5000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2000</v>
      </c>
      <c r="M92" s="106"/>
      <c r="N92" s="106"/>
      <c r="O92" s="106"/>
      <c r="P92" s="106"/>
      <c r="Q92" s="106">
        <f>ROUND($D92/2,-3)</f>
        <v>3000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35040000</v>
      </c>
      <c r="E93" s="106"/>
      <c r="F93" s="106">
        <f>F94+F95+F96+F97</f>
        <v>14667000</v>
      </c>
      <c r="G93" s="106">
        <f t="shared" ref="G93:Q93" si="34">G94+G95+G96+G97</f>
        <v>2565000</v>
      </c>
      <c r="H93" s="106">
        <f t="shared" si="34"/>
        <v>2704000</v>
      </c>
      <c r="I93" s="106">
        <f t="shared" si="34"/>
        <v>2565000</v>
      </c>
      <c r="J93" s="106">
        <f t="shared" si="34"/>
        <v>2571000</v>
      </c>
      <c r="K93" s="106">
        <f t="shared" si="34"/>
        <v>2565000</v>
      </c>
      <c r="L93" s="106">
        <f t="shared" si="34"/>
        <v>2617000</v>
      </c>
      <c r="M93" s="106">
        <f t="shared" si="34"/>
        <v>2530000</v>
      </c>
      <c r="N93" s="106">
        <f t="shared" si="34"/>
        <v>1926000</v>
      </c>
      <c r="O93" s="106">
        <f t="shared" si="34"/>
        <v>113000</v>
      </c>
      <c r="P93" s="106">
        <f t="shared" si="34"/>
        <v>113000</v>
      </c>
      <c r="Q93" s="106">
        <f t="shared" si="34"/>
        <v>104000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2578000</v>
      </c>
      <c r="E94" s="111" t="s">
        <v>522</v>
      </c>
      <c r="F94" s="37">
        <f>ROUND($D94/12*5,-3)</f>
        <v>1074000</v>
      </c>
      <c r="G94" s="37">
        <f>ROUND($D94/12,-3)</f>
        <v>215000</v>
      </c>
      <c r="H94" s="37">
        <f t="shared" ref="H94:L94" si="35">ROUND($D94/12,-3)</f>
        <v>215000</v>
      </c>
      <c r="I94" s="37">
        <f t="shared" si="35"/>
        <v>215000</v>
      </c>
      <c r="J94" s="37">
        <f t="shared" si="35"/>
        <v>215000</v>
      </c>
      <c r="K94" s="37">
        <f t="shared" si="35"/>
        <v>215000</v>
      </c>
      <c r="L94" s="37">
        <f t="shared" si="35"/>
        <v>215000</v>
      </c>
      <c r="M94" s="37">
        <f>D94-SUM(F94:L94)</f>
        <v>214000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32372000</v>
      </c>
      <c r="E97" s="37"/>
      <c r="F97" s="37">
        <f>F2+F87-F89-F90-F91-F92-F94-F95-F96</f>
        <v>13585000</v>
      </c>
      <c r="G97" s="37">
        <f t="shared" ref="G97:Q97" si="37">G2+G87-G89-G90-G91-G92-G94-G95-G96</f>
        <v>2342000</v>
      </c>
      <c r="H97" s="37">
        <f t="shared" si="37"/>
        <v>2481000</v>
      </c>
      <c r="I97" s="37">
        <f t="shared" si="37"/>
        <v>2342000</v>
      </c>
      <c r="J97" s="37">
        <f t="shared" si="37"/>
        <v>2348000</v>
      </c>
      <c r="K97" s="37">
        <f t="shared" si="37"/>
        <v>2342000</v>
      </c>
      <c r="L97" s="37">
        <f t="shared" si="37"/>
        <v>2394000</v>
      </c>
      <c r="M97" s="37">
        <f t="shared" si="37"/>
        <v>2308000</v>
      </c>
      <c r="N97" s="37">
        <f t="shared" si="37"/>
        <v>1918000</v>
      </c>
      <c r="O97" s="37">
        <f>O2+O87-O89-O90-O91-O92-O94-O95-O96</f>
        <v>105000</v>
      </c>
      <c r="P97" s="37">
        <f t="shared" si="37"/>
        <v>105000</v>
      </c>
      <c r="Q97" s="37">
        <f t="shared" si="37"/>
        <v>102000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1460000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1118000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32372000</v>
      </c>
    </row>
    <row r="110" spans="2:18" ht="16.5" customHeight="1"/>
    <row r="111" spans="2:18" ht="19.5" customHeight="1">
      <c r="B111" s="4" t="s">
        <v>700</v>
      </c>
      <c r="F111" s="30">
        <f>F93-F77-F78</f>
        <v>9898000</v>
      </c>
      <c r="G111" s="30">
        <f t="shared" ref="G111:Q111" si="38">G93-G77-G78</f>
        <v>1611000</v>
      </c>
      <c r="H111" s="30">
        <f t="shared" si="38"/>
        <v>1609000</v>
      </c>
      <c r="I111" s="30">
        <f t="shared" si="38"/>
        <v>1611000</v>
      </c>
      <c r="J111" s="30">
        <f t="shared" si="38"/>
        <v>1617000</v>
      </c>
      <c r="K111" s="30">
        <f t="shared" si="38"/>
        <v>1611000</v>
      </c>
      <c r="L111" s="30">
        <f t="shared" si="38"/>
        <v>1663000</v>
      </c>
      <c r="M111" s="30">
        <f t="shared" si="38"/>
        <v>1577000</v>
      </c>
      <c r="N111" s="30">
        <f t="shared" si="38"/>
        <v>1785000</v>
      </c>
      <c r="O111" s="30">
        <f t="shared" si="38"/>
        <v>113000</v>
      </c>
      <c r="P111" s="30">
        <f t="shared" si="38"/>
        <v>113000</v>
      </c>
      <c r="Q111" s="30">
        <f t="shared" si="38"/>
        <v>104000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94" priority="1" operator="lessThan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A4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608</v>
      </c>
      <c r="D1" s="230" t="str">
        <f>VLOOKUP(C1,學校編號!A:B,2,FALSE)</f>
        <v>608中華國小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60517000</v>
      </c>
      <c r="E2" s="37"/>
      <c r="F2" s="37">
        <f>F48+F71+F77+F78+F84</f>
        <v>26182000</v>
      </c>
      <c r="G2" s="37">
        <f t="shared" ref="G2:Q2" si="0">G48+G71+G77+G78+G84</f>
        <v>4276000</v>
      </c>
      <c r="H2" s="37">
        <f t="shared" si="0"/>
        <v>4472000</v>
      </c>
      <c r="I2" s="37">
        <f t="shared" si="0"/>
        <v>4276000</v>
      </c>
      <c r="J2" s="37">
        <f t="shared" si="0"/>
        <v>4280000</v>
      </c>
      <c r="K2" s="37">
        <f t="shared" si="0"/>
        <v>4276000</v>
      </c>
      <c r="L2" s="37">
        <f t="shared" si="0"/>
        <v>4685000</v>
      </c>
      <c r="M2" s="37">
        <f t="shared" si="0"/>
        <v>4271000</v>
      </c>
      <c r="N2" s="37">
        <f t="shared" si="0"/>
        <v>3290000</v>
      </c>
      <c r="O2" s="37">
        <f t="shared" si="0"/>
        <v>169000</v>
      </c>
      <c r="P2" s="37">
        <f t="shared" si="0"/>
        <v>169000</v>
      </c>
      <c r="Q2" s="37">
        <f t="shared" si="0"/>
        <v>171000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296000</v>
      </c>
      <c r="E3" s="37" t="s">
        <v>513</v>
      </c>
      <c r="F3" s="37">
        <f t="shared" ref="F3:P17" si="1">ROUND($D3/12,0)</f>
        <v>24667</v>
      </c>
      <c r="G3" s="37">
        <f t="shared" si="1"/>
        <v>24667</v>
      </c>
      <c r="H3" s="37">
        <f t="shared" si="1"/>
        <v>24667</v>
      </c>
      <c r="I3" s="37">
        <f t="shared" si="1"/>
        <v>24667</v>
      </c>
      <c r="J3" s="37">
        <f t="shared" si="1"/>
        <v>24667</v>
      </c>
      <c r="K3" s="37">
        <f t="shared" si="1"/>
        <v>24667</v>
      </c>
      <c r="L3" s="37">
        <f t="shared" si="1"/>
        <v>24667</v>
      </c>
      <c r="M3" s="37">
        <f t="shared" si="1"/>
        <v>24667</v>
      </c>
      <c r="N3" s="37">
        <f t="shared" si="1"/>
        <v>24667</v>
      </c>
      <c r="O3" s="37">
        <f t="shared" si="1"/>
        <v>24667</v>
      </c>
      <c r="P3" s="37">
        <f t="shared" si="1"/>
        <v>24667</v>
      </c>
      <c r="Q3" s="37">
        <f t="shared" ref="Q3:Q10" si="2">D3-SUM(F3:P3)</f>
        <v>24663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127000</v>
      </c>
      <c r="E4" s="37" t="s">
        <v>513</v>
      </c>
      <c r="F4" s="37">
        <f t="shared" si="1"/>
        <v>10583</v>
      </c>
      <c r="G4" s="37">
        <f t="shared" si="1"/>
        <v>10583</v>
      </c>
      <c r="H4" s="37">
        <f t="shared" si="1"/>
        <v>10583</v>
      </c>
      <c r="I4" s="37">
        <f t="shared" si="1"/>
        <v>10583</v>
      </c>
      <c r="J4" s="37">
        <f t="shared" si="1"/>
        <v>10583</v>
      </c>
      <c r="K4" s="37">
        <f t="shared" si="1"/>
        <v>10583</v>
      </c>
      <c r="L4" s="37">
        <f t="shared" si="1"/>
        <v>10583</v>
      </c>
      <c r="M4" s="37">
        <f t="shared" si="1"/>
        <v>10583</v>
      </c>
      <c r="N4" s="37">
        <f t="shared" si="1"/>
        <v>10583</v>
      </c>
      <c r="O4" s="37">
        <f t="shared" si="1"/>
        <v>10583</v>
      </c>
      <c r="P4" s="37">
        <f t="shared" si="1"/>
        <v>10583</v>
      </c>
      <c r="Q4" s="37">
        <f t="shared" si="2"/>
        <v>10587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70000</v>
      </c>
      <c r="E7" s="37" t="s">
        <v>513</v>
      </c>
      <c r="F7" s="37">
        <f t="shared" si="1"/>
        <v>5833</v>
      </c>
      <c r="G7" s="37">
        <f t="shared" si="1"/>
        <v>5833</v>
      </c>
      <c r="H7" s="37">
        <f t="shared" si="1"/>
        <v>5833</v>
      </c>
      <c r="I7" s="37">
        <f t="shared" si="1"/>
        <v>5833</v>
      </c>
      <c r="J7" s="37">
        <f t="shared" si="1"/>
        <v>5833</v>
      </c>
      <c r="K7" s="37">
        <f t="shared" si="1"/>
        <v>5833</v>
      </c>
      <c r="L7" s="37">
        <f t="shared" si="1"/>
        <v>5833</v>
      </c>
      <c r="M7" s="37">
        <f t="shared" si="1"/>
        <v>5833</v>
      </c>
      <c r="N7" s="37">
        <f t="shared" si="1"/>
        <v>5833</v>
      </c>
      <c r="O7" s="37">
        <f t="shared" si="1"/>
        <v>5833</v>
      </c>
      <c r="P7" s="37">
        <f t="shared" si="1"/>
        <v>5833</v>
      </c>
      <c r="Q7" s="37">
        <f t="shared" si="2"/>
        <v>5837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6000</v>
      </c>
      <c r="E9" s="37" t="s">
        <v>513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114000</v>
      </c>
      <c r="E15" s="37" t="s">
        <v>193</v>
      </c>
      <c r="F15" s="37">
        <f>ROUND($D15/2,-3)</f>
        <v>57000</v>
      </c>
      <c r="G15" s="37"/>
      <c r="H15" s="37"/>
      <c r="I15" s="37"/>
      <c r="J15" s="37"/>
      <c r="K15" s="37"/>
      <c r="L15" s="37">
        <f>D15-F15</f>
        <v>57000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55000</v>
      </c>
      <c r="E17" s="37" t="s">
        <v>513</v>
      </c>
      <c r="F17" s="37">
        <f>ROUND($D17/12,0)</f>
        <v>4583</v>
      </c>
      <c r="G17" s="37">
        <f t="shared" si="1"/>
        <v>4583</v>
      </c>
      <c r="H17" s="37">
        <f t="shared" si="1"/>
        <v>4583</v>
      </c>
      <c r="I17" s="37">
        <f t="shared" si="1"/>
        <v>4583</v>
      </c>
      <c r="J17" s="37">
        <f t="shared" si="1"/>
        <v>4583</v>
      </c>
      <c r="K17" s="37">
        <f t="shared" si="1"/>
        <v>4583</v>
      </c>
      <c r="L17" s="37">
        <f t="shared" si="1"/>
        <v>4583</v>
      </c>
      <c r="M17" s="37">
        <f t="shared" si="1"/>
        <v>4583</v>
      </c>
      <c r="N17" s="37">
        <f t="shared" si="1"/>
        <v>4583</v>
      </c>
      <c r="O17" s="37">
        <f t="shared" si="1"/>
        <v>4583</v>
      </c>
      <c r="P17" s="37">
        <f t="shared" si="1"/>
        <v>4583</v>
      </c>
      <c r="Q17" s="37">
        <f>D17-SUM(F17:P17)</f>
        <v>4587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635000</v>
      </c>
      <c r="E24" s="37" t="s">
        <v>193</v>
      </c>
      <c r="F24" s="37">
        <f>ROUND($D24/2,-3)</f>
        <v>318000</v>
      </c>
      <c r="G24" s="37"/>
      <c r="H24" s="37"/>
      <c r="I24" s="37"/>
      <c r="J24" s="37"/>
      <c r="K24" s="37"/>
      <c r="L24" s="37">
        <f>D24-F24</f>
        <v>317000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1497000</v>
      </c>
      <c r="E25" s="106"/>
      <c r="F25" s="106">
        <f>ROUND(SUM(F3:F24),-3)</f>
        <v>437000</v>
      </c>
      <c r="G25" s="106">
        <f t="shared" ref="G25:P25" si="5">ROUND(SUM(G3:G24),-3)</f>
        <v>62000</v>
      </c>
      <c r="H25" s="106">
        <f t="shared" si="5"/>
        <v>62000</v>
      </c>
      <c r="I25" s="106">
        <f t="shared" si="5"/>
        <v>62000</v>
      </c>
      <c r="J25" s="106">
        <f t="shared" si="5"/>
        <v>62000</v>
      </c>
      <c r="K25" s="106">
        <f t="shared" si="5"/>
        <v>62000</v>
      </c>
      <c r="L25" s="106">
        <f t="shared" si="5"/>
        <v>436000</v>
      </c>
      <c r="M25" s="106">
        <f t="shared" si="5"/>
        <v>62000</v>
      </c>
      <c r="N25" s="106">
        <f t="shared" si="5"/>
        <v>62000</v>
      </c>
      <c r="O25" s="106">
        <f t="shared" si="5"/>
        <v>62000</v>
      </c>
      <c r="P25" s="106">
        <f t="shared" si="5"/>
        <v>62000</v>
      </c>
      <c r="Q25" s="106">
        <f t="shared" ref="Q25:Q33" si="6">D25-SUM(F25:P25)</f>
        <v>66000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314000</v>
      </c>
      <c r="E27" s="37" t="s">
        <v>513</v>
      </c>
      <c r="F27" s="37">
        <f t="shared" ref="F27:P33" si="8">ROUND($D27/12,0)</f>
        <v>26167</v>
      </c>
      <c r="G27" s="37">
        <f t="shared" si="8"/>
        <v>26167</v>
      </c>
      <c r="H27" s="37">
        <f t="shared" si="8"/>
        <v>26167</v>
      </c>
      <c r="I27" s="37">
        <f t="shared" si="8"/>
        <v>26167</v>
      </c>
      <c r="J27" s="37">
        <f t="shared" si="8"/>
        <v>26167</v>
      </c>
      <c r="K27" s="37">
        <f t="shared" si="8"/>
        <v>26167</v>
      </c>
      <c r="L27" s="37">
        <f t="shared" si="8"/>
        <v>26167</v>
      </c>
      <c r="M27" s="37">
        <f t="shared" si="8"/>
        <v>26167</v>
      </c>
      <c r="N27" s="37">
        <f t="shared" si="8"/>
        <v>26167</v>
      </c>
      <c r="O27" s="37">
        <f t="shared" si="8"/>
        <v>26167</v>
      </c>
      <c r="P27" s="37">
        <f t="shared" si="8"/>
        <v>26167</v>
      </c>
      <c r="Q27" s="37">
        <f t="shared" si="6"/>
        <v>26163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30000</v>
      </c>
      <c r="E29" s="37" t="s">
        <v>513</v>
      </c>
      <c r="F29" s="37">
        <f t="shared" si="8"/>
        <v>2500</v>
      </c>
      <c r="G29" s="37">
        <f t="shared" si="8"/>
        <v>2500</v>
      </c>
      <c r="H29" s="37">
        <f t="shared" si="8"/>
        <v>2500</v>
      </c>
      <c r="I29" s="37">
        <f t="shared" si="8"/>
        <v>2500</v>
      </c>
      <c r="J29" s="37">
        <f t="shared" si="8"/>
        <v>2500</v>
      </c>
      <c r="K29" s="37">
        <f t="shared" si="8"/>
        <v>2500</v>
      </c>
      <c r="L29" s="37">
        <f t="shared" si="8"/>
        <v>2500</v>
      </c>
      <c r="M29" s="37">
        <f t="shared" si="8"/>
        <v>2500</v>
      </c>
      <c r="N29" s="37">
        <f t="shared" si="8"/>
        <v>2500</v>
      </c>
      <c r="O29" s="37">
        <f t="shared" si="8"/>
        <v>2500</v>
      </c>
      <c r="P29" s="37">
        <f t="shared" si="8"/>
        <v>2500</v>
      </c>
      <c r="Q29" s="37">
        <f t="shared" si="6"/>
        <v>2500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60000</v>
      </c>
      <c r="E30" s="37" t="s">
        <v>513</v>
      </c>
      <c r="F30" s="37">
        <f t="shared" si="8"/>
        <v>5000</v>
      </c>
      <c r="G30" s="37">
        <f t="shared" si="8"/>
        <v>5000</v>
      </c>
      <c r="H30" s="37">
        <f t="shared" si="8"/>
        <v>5000</v>
      </c>
      <c r="I30" s="37">
        <f t="shared" si="8"/>
        <v>5000</v>
      </c>
      <c r="J30" s="37">
        <f t="shared" si="8"/>
        <v>5000</v>
      </c>
      <c r="K30" s="37">
        <f t="shared" si="8"/>
        <v>5000</v>
      </c>
      <c r="L30" s="37">
        <f t="shared" si="8"/>
        <v>5000</v>
      </c>
      <c r="M30" s="37">
        <f t="shared" si="8"/>
        <v>5000</v>
      </c>
      <c r="N30" s="37">
        <f t="shared" si="8"/>
        <v>5000</v>
      </c>
      <c r="O30" s="37">
        <f t="shared" si="8"/>
        <v>5000</v>
      </c>
      <c r="P30" s="37">
        <f t="shared" si="8"/>
        <v>5000</v>
      </c>
      <c r="Q30" s="37">
        <f t="shared" si="6"/>
        <v>5000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29000</v>
      </c>
      <c r="E31" s="37" t="s">
        <v>513</v>
      </c>
      <c r="F31" s="37">
        <f t="shared" si="8"/>
        <v>2417</v>
      </c>
      <c r="G31" s="37">
        <f t="shared" si="8"/>
        <v>2417</v>
      </c>
      <c r="H31" s="37">
        <f t="shared" si="8"/>
        <v>2417</v>
      </c>
      <c r="I31" s="37">
        <f t="shared" si="8"/>
        <v>2417</v>
      </c>
      <c r="J31" s="37">
        <f t="shared" si="8"/>
        <v>2417</v>
      </c>
      <c r="K31" s="37">
        <f t="shared" si="8"/>
        <v>2417</v>
      </c>
      <c r="L31" s="37">
        <f t="shared" si="8"/>
        <v>2417</v>
      </c>
      <c r="M31" s="37">
        <f t="shared" si="8"/>
        <v>2417</v>
      </c>
      <c r="N31" s="37">
        <f t="shared" si="8"/>
        <v>2417</v>
      </c>
      <c r="O31" s="37">
        <f t="shared" si="8"/>
        <v>2417</v>
      </c>
      <c r="P31" s="37">
        <f t="shared" si="8"/>
        <v>2417</v>
      </c>
      <c r="Q31" s="37">
        <f t="shared" si="6"/>
        <v>2413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12000</v>
      </c>
      <c r="E32" s="37" t="s">
        <v>513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8000</v>
      </c>
      <c r="E33" s="37" t="s">
        <v>513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50000</v>
      </c>
      <c r="E36" s="37" t="s">
        <v>193</v>
      </c>
      <c r="F36" s="37">
        <f>ROUND($D36/2,-3)</f>
        <v>25000</v>
      </c>
      <c r="G36" s="37"/>
      <c r="H36" s="37"/>
      <c r="I36" s="37"/>
      <c r="J36" s="37"/>
      <c r="K36" s="37"/>
      <c r="L36" s="37">
        <f>D36-F36</f>
        <v>25000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503000</v>
      </c>
      <c r="E37" s="106"/>
      <c r="F37" s="106">
        <f t="shared" ref="F37:P37" si="9">ROUND(SUM(F26:F36),-3)</f>
        <v>63000</v>
      </c>
      <c r="G37" s="106">
        <f t="shared" si="9"/>
        <v>38000</v>
      </c>
      <c r="H37" s="106">
        <f t="shared" si="9"/>
        <v>38000</v>
      </c>
      <c r="I37" s="106">
        <f t="shared" si="9"/>
        <v>38000</v>
      </c>
      <c r="J37" s="106">
        <f t="shared" si="9"/>
        <v>38000</v>
      </c>
      <c r="K37" s="106">
        <f t="shared" si="9"/>
        <v>38000</v>
      </c>
      <c r="L37" s="106">
        <f t="shared" si="9"/>
        <v>63000</v>
      </c>
      <c r="M37" s="106">
        <f t="shared" si="9"/>
        <v>38000</v>
      </c>
      <c r="N37" s="106">
        <f t="shared" si="9"/>
        <v>38000</v>
      </c>
      <c r="O37" s="106">
        <f t="shared" si="9"/>
        <v>38000</v>
      </c>
      <c r="P37" s="106">
        <f t="shared" si="9"/>
        <v>38000</v>
      </c>
      <c r="Q37" s="106">
        <f>D37-SUM(F37:P37)</f>
        <v>35000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708</v>
      </c>
      <c r="F46" s="37">
        <f>ROUND($D46/3,0)</f>
        <v>4000</v>
      </c>
      <c r="G46" s="37"/>
      <c r="H46" s="37"/>
      <c r="I46" s="37"/>
      <c r="J46" s="37">
        <f>ROUND($D46/3,0)</f>
        <v>4000</v>
      </c>
      <c r="K46" s="37"/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12000</v>
      </c>
      <c r="E47" s="106"/>
      <c r="F47" s="106">
        <f t="shared" ref="F47:P47" si="13">ROUND(SUM(F46),-3)</f>
        <v>4000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4000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4000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2012000</v>
      </c>
      <c r="E48" s="37"/>
      <c r="F48" s="112">
        <f>F25+F37+F45+F47</f>
        <v>504000</v>
      </c>
      <c r="G48" s="112">
        <f t="shared" ref="G48:R48" si="14">G25+G37+G45+G47</f>
        <v>100000</v>
      </c>
      <c r="H48" s="112">
        <f t="shared" si="14"/>
        <v>100000</v>
      </c>
      <c r="I48" s="112">
        <f t="shared" si="14"/>
        <v>100000</v>
      </c>
      <c r="J48" s="112">
        <f t="shared" si="14"/>
        <v>104000</v>
      </c>
      <c r="K48" s="112">
        <f t="shared" si="14"/>
        <v>100000</v>
      </c>
      <c r="L48" s="112">
        <f t="shared" si="14"/>
        <v>499000</v>
      </c>
      <c r="M48" s="112">
        <f t="shared" si="14"/>
        <v>100000</v>
      </c>
      <c r="N48" s="112">
        <f t="shared" si="14"/>
        <v>104000</v>
      </c>
      <c r="O48" s="112">
        <f t="shared" si="14"/>
        <v>100000</v>
      </c>
      <c r="P48" s="112">
        <f t="shared" si="14"/>
        <v>100000</v>
      </c>
      <c r="Q48" s="112">
        <f t="shared" si="14"/>
        <v>101000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32658000</v>
      </c>
      <c r="E49" s="111" t="s">
        <v>678</v>
      </c>
      <c r="F49" s="37">
        <f>ROUND($D49/12*5,-3)</f>
        <v>13608000</v>
      </c>
      <c r="G49" s="37">
        <f>ROUND($D49/12,-3)</f>
        <v>2722000</v>
      </c>
      <c r="H49" s="37">
        <f t="shared" ref="H49:L53" si="15">ROUND($D49/12,-3)</f>
        <v>2722000</v>
      </c>
      <c r="I49" s="37">
        <f t="shared" si="15"/>
        <v>2722000</v>
      </c>
      <c r="J49" s="37">
        <f t="shared" si="15"/>
        <v>2722000</v>
      </c>
      <c r="K49" s="37">
        <f t="shared" si="15"/>
        <v>2722000</v>
      </c>
      <c r="L49" s="37">
        <f t="shared" si="15"/>
        <v>2722000</v>
      </c>
      <c r="M49" s="37">
        <f>D49-SUM(F49:L49)</f>
        <v>2718000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433000</v>
      </c>
      <c r="E50" s="111" t="s">
        <v>678</v>
      </c>
      <c r="F50" s="37">
        <f t="shared" ref="F50:F52" si="16">ROUND($D50/12*5,-3)</f>
        <v>180000</v>
      </c>
      <c r="G50" s="37">
        <f t="shared" ref="G50:G53" si="17">ROUND($D50/12,-3)</f>
        <v>36000</v>
      </c>
      <c r="H50" s="37">
        <f t="shared" si="15"/>
        <v>36000</v>
      </c>
      <c r="I50" s="37">
        <f t="shared" si="15"/>
        <v>36000</v>
      </c>
      <c r="J50" s="37">
        <f t="shared" si="15"/>
        <v>36000</v>
      </c>
      <c r="K50" s="37">
        <f t="shared" si="15"/>
        <v>36000</v>
      </c>
      <c r="L50" s="37">
        <f t="shared" si="15"/>
        <v>36000</v>
      </c>
      <c r="M50" s="37">
        <f t="shared" ref="M50:M53" si="18">D50-SUM(F50:L50)</f>
        <v>37000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2936000</v>
      </c>
      <c r="E51" s="111" t="s">
        <v>678</v>
      </c>
      <c r="F51" s="37">
        <f t="shared" si="16"/>
        <v>1223000</v>
      </c>
      <c r="G51" s="37">
        <f t="shared" si="17"/>
        <v>245000</v>
      </c>
      <c r="H51" s="37">
        <f t="shared" si="15"/>
        <v>245000</v>
      </c>
      <c r="I51" s="37">
        <f t="shared" si="15"/>
        <v>245000</v>
      </c>
      <c r="J51" s="37">
        <f t="shared" si="15"/>
        <v>245000</v>
      </c>
      <c r="K51" s="37">
        <f t="shared" si="15"/>
        <v>245000</v>
      </c>
      <c r="L51" s="37">
        <f t="shared" si="15"/>
        <v>245000</v>
      </c>
      <c r="M51" s="37">
        <f t="shared" si="18"/>
        <v>243000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434000</v>
      </c>
      <c r="E52" s="111" t="s">
        <v>678</v>
      </c>
      <c r="F52" s="37">
        <f t="shared" si="16"/>
        <v>181000</v>
      </c>
      <c r="G52" s="37">
        <f t="shared" si="17"/>
        <v>36000</v>
      </c>
      <c r="H52" s="37">
        <f t="shared" si="15"/>
        <v>36000</v>
      </c>
      <c r="I52" s="37">
        <f t="shared" si="15"/>
        <v>36000</v>
      </c>
      <c r="J52" s="37">
        <f t="shared" si="15"/>
        <v>36000</v>
      </c>
      <c r="K52" s="37">
        <f t="shared" si="15"/>
        <v>36000</v>
      </c>
      <c r="L52" s="37">
        <f t="shared" si="15"/>
        <v>36000</v>
      </c>
      <c r="M52" s="37">
        <f t="shared" si="18"/>
        <v>37000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84000</v>
      </c>
      <c r="E54" s="37" t="s">
        <v>513</v>
      </c>
      <c r="F54" s="37">
        <f t="shared" ref="F54:P62" si="19">ROUND($D54/12,0)</f>
        <v>7000</v>
      </c>
      <c r="G54" s="37">
        <f t="shared" si="19"/>
        <v>7000</v>
      </c>
      <c r="H54" s="37">
        <f t="shared" si="19"/>
        <v>7000</v>
      </c>
      <c r="I54" s="37">
        <f t="shared" si="19"/>
        <v>7000</v>
      </c>
      <c r="J54" s="37">
        <f t="shared" si="19"/>
        <v>7000</v>
      </c>
      <c r="K54" s="37">
        <f t="shared" si="19"/>
        <v>7000</v>
      </c>
      <c r="L54" s="37">
        <f t="shared" si="19"/>
        <v>7000</v>
      </c>
      <c r="M54" s="37">
        <f t="shared" si="19"/>
        <v>7000</v>
      </c>
      <c r="N54" s="37">
        <f t="shared" si="19"/>
        <v>7000</v>
      </c>
      <c r="O54" s="37">
        <f t="shared" si="19"/>
        <v>7000</v>
      </c>
      <c r="P54" s="37">
        <f t="shared" si="19"/>
        <v>7000</v>
      </c>
      <c r="Q54" s="37">
        <f t="shared" ref="Q54:Q62" si="20">D54-SUM(F54:P54)</f>
        <v>7000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745000</v>
      </c>
      <c r="E62" s="37" t="s">
        <v>194</v>
      </c>
      <c r="F62" s="37">
        <f t="shared" si="19"/>
        <v>62083</v>
      </c>
      <c r="G62" s="37">
        <f t="shared" si="19"/>
        <v>62083</v>
      </c>
      <c r="H62" s="37">
        <f t="shared" si="19"/>
        <v>62083</v>
      </c>
      <c r="I62" s="37">
        <f t="shared" si="19"/>
        <v>62083</v>
      </c>
      <c r="J62" s="37">
        <f t="shared" si="19"/>
        <v>62083</v>
      </c>
      <c r="K62" s="37">
        <f t="shared" si="19"/>
        <v>62083</v>
      </c>
      <c r="L62" s="37">
        <f t="shared" si="19"/>
        <v>62083</v>
      </c>
      <c r="M62" s="37">
        <f t="shared" si="19"/>
        <v>62083</v>
      </c>
      <c r="N62" s="37">
        <f t="shared" si="19"/>
        <v>62083</v>
      </c>
      <c r="O62" s="37">
        <f t="shared" si="19"/>
        <v>62083</v>
      </c>
      <c r="P62" s="37">
        <f t="shared" si="19"/>
        <v>62083</v>
      </c>
      <c r="Q62" s="37">
        <f t="shared" si="20"/>
        <v>62087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3720000</v>
      </c>
      <c r="E63" s="37" t="s">
        <v>679</v>
      </c>
      <c r="F63" s="37">
        <f>ROUND($D63/5,-3)</f>
        <v>744000</v>
      </c>
      <c r="G63" s="37"/>
      <c r="H63" s="37"/>
      <c r="I63" s="37"/>
      <c r="J63" s="37"/>
      <c r="K63" s="37"/>
      <c r="L63" s="37"/>
      <c r="M63" s="37"/>
      <c r="N63" s="37">
        <f>D63-F63</f>
        <v>2976000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3994000</v>
      </c>
      <c r="E64" s="37" t="s">
        <v>194</v>
      </c>
      <c r="F64" s="37">
        <f>D64</f>
        <v>3994000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3344000</v>
      </c>
      <c r="E65" s="111" t="s">
        <v>678</v>
      </c>
      <c r="F65" s="37">
        <f>ROUND($D65/12*5,-3)</f>
        <v>1393000</v>
      </c>
      <c r="G65" s="37">
        <f>ROUND($D65/12,-3)</f>
        <v>279000</v>
      </c>
      <c r="H65" s="37">
        <f t="shared" ref="H65:L67" si="21">ROUND($D65/12,-3)</f>
        <v>279000</v>
      </c>
      <c r="I65" s="37">
        <f t="shared" si="21"/>
        <v>279000</v>
      </c>
      <c r="J65" s="37">
        <f t="shared" si="21"/>
        <v>279000</v>
      </c>
      <c r="K65" s="37">
        <f t="shared" si="21"/>
        <v>279000</v>
      </c>
      <c r="L65" s="37">
        <f t="shared" si="21"/>
        <v>279000</v>
      </c>
      <c r="M65" s="37">
        <f>D65-SUM(F65:L65)</f>
        <v>277000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821000</v>
      </c>
      <c r="E66" s="111" t="s">
        <v>678</v>
      </c>
      <c r="F66" s="37">
        <f>ROUND($D66/12*5,-3)</f>
        <v>342000</v>
      </c>
      <c r="G66" s="37">
        <f t="shared" ref="G66:G67" si="22">ROUND($D66/12,-3)</f>
        <v>68000</v>
      </c>
      <c r="H66" s="37">
        <f t="shared" si="21"/>
        <v>68000</v>
      </c>
      <c r="I66" s="37">
        <f t="shared" si="21"/>
        <v>68000</v>
      </c>
      <c r="J66" s="37">
        <f t="shared" si="21"/>
        <v>68000</v>
      </c>
      <c r="K66" s="37">
        <f t="shared" si="21"/>
        <v>68000</v>
      </c>
      <c r="L66" s="37">
        <f t="shared" si="21"/>
        <v>68000</v>
      </c>
      <c r="M66" s="37">
        <f t="shared" ref="M66:M67" si="23">D66-SUM(F66:L66)</f>
        <v>71000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2280000</v>
      </c>
      <c r="E67" s="111" t="s">
        <v>678</v>
      </c>
      <c r="F67" s="37">
        <f>ROUND($D67/12*5,-3)</f>
        <v>950000</v>
      </c>
      <c r="G67" s="37">
        <f t="shared" si="22"/>
        <v>190000</v>
      </c>
      <c r="H67" s="37">
        <f t="shared" si="21"/>
        <v>190000</v>
      </c>
      <c r="I67" s="37">
        <f t="shared" si="21"/>
        <v>190000</v>
      </c>
      <c r="J67" s="37">
        <f t="shared" si="21"/>
        <v>190000</v>
      </c>
      <c r="K67" s="37">
        <f t="shared" si="21"/>
        <v>190000</v>
      </c>
      <c r="L67" s="37">
        <f t="shared" si="21"/>
        <v>190000</v>
      </c>
      <c r="M67" s="37">
        <f t="shared" si="23"/>
        <v>190000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54000</v>
      </c>
      <c r="E68" s="37" t="s">
        <v>195</v>
      </c>
      <c r="F68" s="37"/>
      <c r="G68" s="37"/>
      <c r="H68" s="37">
        <f>D68</f>
        <v>54000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280000</v>
      </c>
      <c r="E69" s="37" t="s">
        <v>194</v>
      </c>
      <c r="F69" s="37">
        <f>D69</f>
        <v>280000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20000</v>
      </c>
      <c r="E70" s="37" t="s">
        <v>193</v>
      </c>
      <c r="F70" s="37">
        <f>ROUND($D70/2,-3)</f>
        <v>10000</v>
      </c>
      <c r="G70" s="37"/>
      <c r="H70" s="37"/>
      <c r="I70" s="37"/>
      <c r="J70" s="37"/>
      <c r="K70" s="37"/>
      <c r="L70" s="37">
        <f>D70-F70</f>
        <v>10000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51803000</v>
      </c>
      <c r="E71" s="239"/>
      <c r="F71" s="239">
        <f t="shared" ref="F71:P71" si="24">ROUND(SUM(F49:F70),-3)</f>
        <v>22974000</v>
      </c>
      <c r="G71" s="239">
        <f t="shared" si="24"/>
        <v>3645000</v>
      </c>
      <c r="H71" s="239">
        <f t="shared" si="24"/>
        <v>3699000</v>
      </c>
      <c r="I71" s="239">
        <f t="shared" si="24"/>
        <v>3645000</v>
      </c>
      <c r="J71" s="239">
        <f t="shared" si="24"/>
        <v>3645000</v>
      </c>
      <c r="K71" s="239">
        <f t="shared" si="24"/>
        <v>3645000</v>
      </c>
      <c r="L71" s="239">
        <f t="shared" si="24"/>
        <v>3655000</v>
      </c>
      <c r="M71" s="239">
        <f t="shared" si="24"/>
        <v>3642000</v>
      </c>
      <c r="N71" s="239">
        <f t="shared" si="24"/>
        <v>3045000</v>
      </c>
      <c r="O71" s="239">
        <f t="shared" si="24"/>
        <v>69000</v>
      </c>
      <c r="P71" s="239">
        <f t="shared" si="24"/>
        <v>69000</v>
      </c>
      <c r="Q71" s="239">
        <f>D71-SUM(F71:P71)</f>
        <v>70000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5959000</v>
      </c>
      <c r="E73" s="111" t="s">
        <v>678</v>
      </c>
      <c r="F73" s="37">
        <f>ROUND($D73/12*5,-3)</f>
        <v>2483000</v>
      </c>
      <c r="G73" s="37">
        <f>ROUND($D73/12,-3)</f>
        <v>497000</v>
      </c>
      <c r="H73" s="37">
        <f t="shared" ref="H73:L76" si="25">ROUND($D73/12,-3)</f>
        <v>497000</v>
      </c>
      <c r="I73" s="37">
        <f t="shared" si="25"/>
        <v>497000</v>
      </c>
      <c r="J73" s="37">
        <f t="shared" si="25"/>
        <v>497000</v>
      </c>
      <c r="K73" s="37">
        <f t="shared" si="25"/>
        <v>497000</v>
      </c>
      <c r="L73" s="37">
        <f t="shared" si="25"/>
        <v>497000</v>
      </c>
      <c r="M73" s="37">
        <f>D73-SUM(F73:L73)</f>
        <v>494000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410000</v>
      </c>
      <c r="E76" s="111" t="s">
        <v>678</v>
      </c>
      <c r="F76" s="37">
        <f>ROUND($D76/12*5,-3)</f>
        <v>171000</v>
      </c>
      <c r="G76" s="37">
        <f>ROUND($D76/12,-3)</f>
        <v>34000</v>
      </c>
      <c r="H76" s="37">
        <f t="shared" si="25"/>
        <v>34000</v>
      </c>
      <c r="I76" s="37">
        <f t="shared" si="25"/>
        <v>34000</v>
      </c>
      <c r="J76" s="37">
        <f t="shared" si="25"/>
        <v>34000</v>
      </c>
      <c r="K76" s="37">
        <f t="shared" si="25"/>
        <v>34000</v>
      </c>
      <c r="L76" s="37">
        <f t="shared" si="25"/>
        <v>34000</v>
      </c>
      <c r="M76" s="37">
        <f t="shared" si="26"/>
        <v>35000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6369000</v>
      </c>
      <c r="E77" s="239"/>
      <c r="F77" s="239">
        <f>ROUND(SUM(F72:F76),-3)</f>
        <v>2654000</v>
      </c>
      <c r="G77" s="239">
        <f t="shared" ref="G77:N77" si="27">ROUND(SUM(G72:G76),-3)</f>
        <v>531000</v>
      </c>
      <c r="H77" s="239">
        <f t="shared" si="27"/>
        <v>531000</v>
      </c>
      <c r="I77" s="239">
        <f t="shared" si="27"/>
        <v>531000</v>
      </c>
      <c r="J77" s="239">
        <f t="shared" si="27"/>
        <v>531000</v>
      </c>
      <c r="K77" s="239">
        <f t="shared" si="27"/>
        <v>531000</v>
      </c>
      <c r="L77" s="239">
        <f t="shared" si="27"/>
        <v>531000</v>
      </c>
      <c r="M77" s="239">
        <f t="shared" si="27"/>
        <v>529000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283000</v>
      </c>
      <c r="E78" s="37" t="s">
        <v>655</v>
      </c>
      <c r="F78" s="216"/>
      <c r="G78" s="216"/>
      <c r="H78" s="216">
        <f>ROUND($D78/2,-3)</f>
        <v>142000</v>
      </c>
      <c r="I78" s="216"/>
      <c r="J78" s="216"/>
      <c r="K78" s="216"/>
      <c r="L78" s="216"/>
      <c r="M78" s="216"/>
      <c r="N78" s="216">
        <f>D78-H78</f>
        <v>141000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58455000</v>
      </c>
      <c r="E79" s="218"/>
      <c r="F79" s="218">
        <f>F77+F71+F78</f>
        <v>25628000</v>
      </c>
      <c r="G79" s="218">
        <f t="shared" ref="G79:Q79" si="29">G77+G71+G78</f>
        <v>4176000</v>
      </c>
      <c r="H79" s="218">
        <f t="shared" si="29"/>
        <v>4372000</v>
      </c>
      <c r="I79" s="218">
        <f t="shared" si="29"/>
        <v>4176000</v>
      </c>
      <c r="J79" s="218">
        <f t="shared" si="29"/>
        <v>4176000</v>
      </c>
      <c r="K79" s="218">
        <f t="shared" si="29"/>
        <v>4176000</v>
      </c>
      <c r="L79" s="218">
        <f t="shared" si="29"/>
        <v>4186000</v>
      </c>
      <c r="M79" s="218">
        <f t="shared" si="29"/>
        <v>4171000</v>
      </c>
      <c r="N79" s="218">
        <f t="shared" si="29"/>
        <v>3186000</v>
      </c>
      <c r="O79" s="218">
        <f t="shared" si="29"/>
        <v>69000</v>
      </c>
      <c r="P79" s="218">
        <f t="shared" si="29"/>
        <v>69000</v>
      </c>
      <c r="Q79" s="218">
        <f t="shared" si="29"/>
        <v>70000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50000</v>
      </c>
      <c r="E81" s="106" t="s">
        <v>194</v>
      </c>
      <c r="F81" s="106">
        <f t="shared" ref="F81:F83" si="30">D81</f>
        <v>50000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50000</v>
      </c>
      <c r="E84" s="113"/>
      <c r="F84" s="113">
        <f>SUM(F80:F83)</f>
        <v>50000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60517000</v>
      </c>
      <c r="E88" s="37"/>
      <c r="F88" s="37">
        <f>F89+F90+F91+F92+F93</f>
        <v>26182000</v>
      </c>
      <c r="G88" s="37">
        <f t="shared" ref="G88:Q88" si="32">G89+G90+G91+G92+G93</f>
        <v>4276000</v>
      </c>
      <c r="H88" s="37">
        <f t="shared" si="32"/>
        <v>4472000</v>
      </c>
      <c r="I88" s="37">
        <f t="shared" si="32"/>
        <v>4276000</v>
      </c>
      <c r="J88" s="37">
        <f t="shared" si="32"/>
        <v>4280000</v>
      </c>
      <c r="K88" s="37">
        <f t="shared" si="32"/>
        <v>4276000</v>
      </c>
      <c r="L88" s="37">
        <f t="shared" si="32"/>
        <v>4685000</v>
      </c>
      <c r="M88" s="37">
        <f t="shared" si="32"/>
        <v>4271000</v>
      </c>
      <c r="N88" s="37">
        <f t="shared" si="32"/>
        <v>3290000</v>
      </c>
      <c r="O88" s="37">
        <f t="shared" si="32"/>
        <v>169000</v>
      </c>
      <c r="P88" s="37">
        <f t="shared" si="32"/>
        <v>169000</v>
      </c>
      <c r="Q88" s="37">
        <f t="shared" si="32"/>
        <v>171000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5000</v>
      </c>
      <c r="E89" s="106" t="s">
        <v>193</v>
      </c>
      <c r="F89" s="106">
        <f>ROUND($D89/2,-3)</f>
        <v>3000</v>
      </c>
      <c r="G89" s="106"/>
      <c r="H89" s="106"/>
      <c r="I89" s="106"/>
      <c r="J89" s="106"/>
      <c r="K89" s="106"/>
      <c r="L89" s="106">
        <f>D89-F89</f>
        <v>2000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600000</v>
      </c>
      <c r="E90" s="106" t="s">
        <v>702</v>
      </c>
      <c r="F90" s="106"/>
      <c r="G90" s="106"/>
      <c r="H90" s="106">
        <f>ROUND($D90/2,-3)</f>
        <v>300000</v>
      </c>
      <c r="I90" s="106"/>
      <c r="J90" s="106"/>
      <c r="K90" s="106"/>
      <c r="L90" s="106"/>
      <c r="M90" s="106">
        <f>D90-H90</f>
        <v>300000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150000</v>
      </c>
      <c r="E91" s="106" t="s">
        <v>193</v>
      </c>
      <c r="F91" s="106">
        <f>ROUND($D91/2,-3)</f>
        <v>75000</v>
      </c>
      <c r="G91" s="106"/>
      <c r="H91" s="106"/>
      <c r="I91" s="106"/>
      <c r="J91" s="106"/>
      <c r="K91" s="106"/>
      <c r="L91" s="106">
        <f>D91-F91</f>
        <v>75000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5000</v>
      </c>
      <c r="M92" s="106"/>
      <c r="N92" s="106"/>
      <c r="O92" s="106"/>
      <c r="P92" s="106"/>
      <c r="Q92" s="106">
        <f>ROUND($D92/2,-3)</f>
        <v>5000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59752000</v>
      </c>
      <c r="E93" s="106"/>
      <c r="F93" s="106">
        <f>F94+F95+F96+F97</f>
        <v>26104000</v>
      </c>
      <c r="G93" s="106">
        <f t="shared" ref="G93:Q93" si="34">G94+G95+G96+G97</f>
        <v>4276000</v>
      </c>
      <c r="H93" s="106">
        <f t="shared" si="34"/>
        <v>4172000</v>
      </c>
      <c r="I93" s="106">
        <f t="shared" si="34"/>
        <v>4276000</v>
      </c>
      <c r="J93" s="106">
        <f t="shared" si="34"/>
        <v>4280000</v>
      </c>
      <c r="K93" s="106">
        <f t="shared" si="34"/>
        <v>4276000</v>
      </c>
      <c r="L93" s="106">
        <f t="shared" si="34"/>
        <v>4603000</v>
      </c>
      <c r="M93" s="106">
        <f t="shared" si="34"/>
        <v>3971000</v>
      </c>
      <c r="N93" s="106">
        <f t="shared" si="34"/>
        <v>3290000</v>
      </c>
      <c r="O93" s="106">
        <f t="shared" si="34"/>
        <v>169000</v>
      </c>
      <c r="P93" s="106">
        <f t="shared" si="34"/>
        <v>169000</v>
      </c>
      <c r="Q93" s="106">
        <f t="shared" si="34"/>
        <v>166000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3400000</v>
      </c>
      <c r="E94" s="111" t="s">
        <v>522</v>
      </c>
      <c r="F94" s="37">
        <f>ROUND($D94/12*5,-3)</f>
        <v>1417000</v>
      </c>
      <c r="G94" s="37">
        <f>ROUND($D94/12,-3)</f>
        <v>283000</v>
      </c>
      <c r="H94" s="37">
        <f t="shared" ref="H94:L94" si="35">ROUND($D94/12,-3)</f>
        <v>283000</v>
      </c>
      <c r="I94" s="37">
        <f t="shared" si="35"/>
        <v>283000</v>
      </c>
      <c r="J94" s="37">
        <f t="shared" si="35"/>
        <v>283000</v>
      </c>
      <c r="K94" s="37">
        <f t="shared" si="35"/>
        <v>283000</v>
      </c>
      <c r="L94" s="37">
        <f t="shared" si="35"/>
        <v>283000</v>
      </c>
      <c r="M94" s="37">
        <f>D94-SUM(F94:L94)</f>
        <v>285000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231000</v>
      </c>
      <c r="E95" s="107" t="s">
        <v>225</v>
      </c>
      <c r="F95" s="37">
        <f>ROUND($D95/12,-3)</f>
        <v>19000</v>
      </c>
      <c r="G95" s="37">
        <f t="shared" ref="G95:P95" si="36">ROUND($D95/12,-3)</f>
        <v>19000</v>
      </c>
      <c r="H95" s="37">
        <f t="shared" si="36"/>
        <v>19000</v>
      </c>
      <c r="I95" s="37">
        <f t="shared" si="36"/>
        <v>19000</v>
      </c>
      <c r="J95" s="37">
        <f t="shared" si="36"/>
        <v>19000</v>
      </c>
      <c r="K95" s="37">
        <f t="shared" si="36"/>
        <v>19000</v>
      </c>
      <c r="L95" s="37">
        <f t="shared" si="36"/>
        <v>19000</v>
      </c>
      <c r="M95" s="37">
        <f t="shared" si="36"/>
        <v>19000</v>
      </c>
      <c r="N95" s="37">
        <f t="shared" si="36"/>
        <v>19000</v>
      </c>
      <c r="O95" s="37">
        <f t="shared" si="36"/>
        <v>19000</v>
      </c>
      <c r="P95" s="37">
        <f t="shared" si="36"/>
        <v>19000</v>
      </c>
      <c r="Q95" s="37">
        <f>D95-SUM(F95:P95)</f>
        <v>22000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476000</v>
      </c>
      <c r="E96" s="186" t="s">
        <v>701</v>
      </c>
      <c r="F96" s="37"/>
      <c r="G96" s="37"/>
      <c r="H96" s="37">
        <f>ROUND($D96/2,-3)</f>
        <v>238000</v>
      </c>
      <c r="I96" s="37"/>
      <c r="J96" s="37"/>
      <c r="K96" s="37"/>
      <c r="L96" s="37"/>
      <c r="M96" s="37">
        <f>D96-H96</f>
        <v>238000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55645000</v>
      </c>
      <c r="E97" s="37"/>
      <c r="F97" s="37">
        <f>F2+F87-F89-F90-F91-F92-F94-F95-F96</f>
        <v>24668000</v>
      </c>
      <c r="G97" s="37">
        <f t="shared" ref="G97:Q97" si="37">G2+G87-G89-G90-G91-G92-G94-G95-G96</f>
        <v>3974000</v>
      </c>
      <c r="H97" s="37">
        <f t="shared" si="37"/>
        <v>3632000</v>
      </c>
      <c r="I97" s="37">
        <f t="shared" si="37"/>
        <v>3974000</v>
      </c>
      <c r="J97" s="37">
        <f t="shared" si="37"/>
        <v>3978000</v>
      </c>
      <c r="K97" s="37">
        <f t="shared" si="37"/>
        <v>3974000</v>
      </c>
      <c r="L97" s="37">
        <f t="shared" si="37"/>
        <v>4301000</v>
      </c>
      <c r="M97" s="37">
        <f t="shared" si="37"/>
        <v>3429000</v>
      </c>
      <c r="N97" s="37">
        <f t="shared" si="37"/>
        <v>3271000</v>
      </c>
      <c r="O97" s="37">
        <f>O2+O87-O89-O90-O91-O92-O94-O95-O96</f>
        <v>150000</v>
      </c>
      <c r="P97" s="37">
        <f t="shared" si="37"/>
        <v>150000</v>
      </c>
      <c r="Q97" s="37">
        <f t="shared" si="37"/>
        <v>144000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800000</v>
      </c>
    </row>
    <row r="101" spans="2:18" ht="33">
      <c r="B101" s="70" t="s">
        <v>232</v>
      </c>
      <c r="D101" s="30">
        <f>HLOOKUP(D1,縣庫撥款收入明細表!H:DD,5,FALSE)</f>
        <v>1320000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1280000</v>
      </c>
    </row>
    <row r="104" spans="2:18" ht="33">
      <c r="B104" s="69" t="s">
        <v>235</v>
      </c>
      <c r="D104" s="30">
        <f>HLOOKUP(D1,縣庫撥款收入明細表!H:DD,16,FALSE)</f>
        <v>216000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476000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15000</v>
      </c>
    </row>
    <row r="109" spans="2:18" ht="33">
      <c r="B109" s="75" t="s">
        <v>239</v>
      </c>
      <c r="D109" s="30">
        <f>HLOOKUP(D1,縣庫撥款收入明細表!H:DD,21,FALSE)</f>
        <v>55645000</v>
      </c>
    </row>
    <row r="110" spans="2:18" ht="16.5" customHeight="1"/>
    <row r="111" spans="2:18" ht="19.5" customHeight="1">
      <c r="B111" s="4" t="s">
        <v>700</v>
      </c>
      <c r="F111" s="30">
        <f>F93-F77-F78</f>
        <v>23450000</v>
      </c>
      <c r="G111" s="30">
        <f t="shared" ref="G111:Q111" si="38">G93-G77-G78</f>
        <v>3745000</v>
      </c>
      <c r="H111" s="30">
        <f t="shared" si="38"/>
        <v>3499000</v>
      </c>
      <c r="I111" s="30">
        <f t="shared" si="38"/>
        <v>3745000</v>
      </c>
      <c r="J111" s="30">
        <f t="shared" si="38"/>
        <v>3749000</v>
      </c>
      <c r="K111" s="30">
        <f t="shared" si="38"/>
        <v>3745000</v>
      </c>
      <c r="L111" s="30">
        <f t="shared" si="38"/>
        <v>4072000</v>
      </c>
      <c r="M111" s="30">
        <f t="shared" si="38"/>
        <v>3442000</v>
      </c>
      <c r="N111" s="30">
        <f t="shared" si="38"/>
        <v>3149000</v>
      </c>
      <c r="O111" s="30">
        <f t="shared" si="38"/>
        <v>169000</v>
      </c>
      <c r="P111" s="30">
        <f t="shared" si="38"/>
        <v>169000</v>
      </c>
      <c r="Q111" s="30">
        <f t="shared" si="38"/>
        <v>166000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9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44"/>
  <sheetViews>
    <sheetView tabSelected="1" workbookViewId="0">
      <selection activeCell="C34" sqref="C34"/>
    </sheetView>
  </sheetViews>
  <sheetFormatPr defaultColWidth="9" defaultRowHeight="16.5"/>
  <cols>
    <col min="1" max="1" width="9.125" style="80" customWidth="1"/>
    <col min="2" max="2" width="41.5" style="80" customWidth="1"/>
    <col min="3" max="3" width="50.125" style="80" customWidth="1"/>
    <col min="4" max="4" width="19.75" style="80" customWidth="1"/>
    <col min="5" max="256" width="9" style="80"/>
    <col min="257" max="257" width="9.125" style="80" customWidth="1"/>
    <col min="258" max="258" width="41.5" style="80" customWidth="1"/>
    <col min="259" max="259" width="50.125" style="80" customWidth="1"/>
    <col min="260" max="260" width="19.75" style="80" customWidth="1"/>
    <col min="261" max="512" width="9" style="80"/>
    <col min="513" max="513" width="9.125" style="80" customWidth="1"/>
    <col min="514" max="514" width="41.5" style="80" customWidth="1"/>
    <col min="515" max="515" width="50.125" style="80" customWidth="1"/>
    <col min="516" max="516" width="19.75" style="80" customWidth="1"/>
    <col min="517" max="768" width="9" style="80"/>
    <col min="769" max="769" width="9.125" style="80" customWidth="1"/>
    <col min="770" max="770" width="41.5" style="80" customWidth="1"/>
    <col min="771" max="771" width="50.125" style="80" customWidth="1"/>
    <col min="772" max="772" width="19.75" style="80" customWidth="1"/>
    <col min="773" max="1024" width="9" style="80"/>
    <col min="1025" max="1025" width="9.125" style="80" customWidth="1"/>
    <col min="1026" max="1026" width="41.5" style="80" customWidth="1"/>
    <col min="1027" max="1027" width="50.125" style="80" customWidth="1"/>
    <col min="1028" max="1028" width="19.75" style="80" customWidth="1"/>
    <col min="1029" max="1280" width="9" style="80"/>
    <col min="1281" max="1281" width="9.125" style="80" customWidth="1"/>
    <col min="1282" max="1282" width="41.5" style="80" customWidth="1"/>
    <col min="1283" max="1283" width="50.125" style="80" customWidth="1"/>
    <col min="1284" max="1284" width="19.75" style="80" customWidth="1"/>
    <col min="1285" max="1536" width="9" style="80"/>
    <col min="1537" max="1537" width="9.125" style="80" customWidth="1"/>
    <col min="1538" max="1538" width="41.5" style="80" customWidth="1"/>
    <col min="1539" max="1539" width="50.125" style="80" customWidth="1"/>
    <col min="1540" max="1540" width="19.75" style="80" customWidth="1"/>
    <col min="1541" max="1792" width="9" style="80"/>
    <col min="1793" max="1793" width="9.125" style="80" customWidth="1"/>
    <col min="1794" max="1794" width="41.5" style="80" customWidth="1"/>
    <col min="1795" max="1795" width="50.125" style="80" customWidth="1"/>
    <col min="1796" max="1796" width="19.75" style="80" customWidth="1"/>
    <col min="1797" max="2048" width="9" style="80"/>
    <col min="2049" max="2049" width="9.125" style="80" customWidth="1"/>
    <col min="2050" max="2050" width="41.5" style="80" customWidth="1"/>
    <col min="2051" max="2051" width="50.125" style="80" customWidth="1"/>
    <col min="2052" max="2052" width="19.75" style="80" customWidth="1"/>
    <col min="2053" max="2304" width="9" style="80"/>
    <col min="2305" max="2305" width="9.125" style="80" customWidth="1"/>
    <col min="2306" max="2306" width="41.5" style="80" customWidth="1"/>
    <col min="2307" max="2307" width="50.125" style="80" customWidth="1"/>
    <col min="2308" max="2308" width="19.75" style="80" customWidth="1"/>
    <col min="2309" max="2560" width="9" style="80"/>
    <col min="2561" max="2561" width="9.125" style="80" customWidth="1"/>
    <col min="2562" max="2562" width="41.5" style="80" customWidth="1"/>
    <col min="2563" max="2563" width="50.125" style="80" customWidth="1"/>
    <col min="2564" max="2564" width="19.75" style="80" customWidth="1"/>
    <col min="2565" max="2816" width="9" style="80"/>
    <col min="2817" max="2817" width="9.125" style="80" customWidth="1"/>
    <col min="2818" max="2818" width="41.5" style="80" customWidth="1"/>
    <col min="2819" max="2819" width="50.125" style="80" customWidth="1"/>
    <col min="2820" max="2820" width="19.75" style="80" customWidth="1"/>
    <col min="2821" max="3072" width="9" style="80"/>
    <col min="3073" max="3073" width="9.125" style="80" customWidth="1"/>
    <col min="3074" max="3074" width="41.5" style="80" customWidth="1"/>
    <col min="3075" max="3075" width="50.125" style="80" customWidth="1"/>
    <col min="3076" max="3076" width="19.75" style="80" customWidth="1"/>
    <col min="3077" max="3328" width="9" style="80"/>
    <col min="3329" max="3329" width="9.125" style="80" customWidth="1"/>
    <col min="3330" max="3330" width="41.5" style="80" customWidth="1"/>
    <col min="3331" max="3331" width="50.125" style="80" customWidth="1"/>
    <col min="3332" max="3332" width="19.75" style="80" customWidth="1"/>
    <col min="3333" max="3584" width="9" style="80"/>
    <col min="3585" max="3585" width="9.125" style="80" customWidth="1"/>
    <col min="3586" max="3586" width="41.5" style="80" customWidth="1"/>
    <col min="3587" max="3587" width="50.125" style="80" customWidth="1"/>
    <col min="3588" max="3588" width="19.75" style="80" customWidth="1"/>
    <col min="3589" max="3840" width="9" style="80"/>
    <col min="3841" max="3841" width="9.125" style="80" customWidth="1"/>
    <col min="3842" max="3842" width="41.5" style="80" customWidth="1"/>
    <col min="3843" max="3843" width="50.125" style="80" customWidth="1"/>
    <col min="3844" max="3844" width="19.75" style="80" customWidth="1"/>
    <col min="3845" max="4096" width="9" style="80"/>
    <col min="4097" max="4097" width="9.125" style="80" customWidth="1"/>
    <col min="4098" max="4098" width="41.5" style="80" customWidth="1"/>
    <col min="4099" max="4099" width="50.125" style="80" customWidth="1"/>
    <col min="4100" max="4100" width="19.75" style="80" customWidth="1"/>
    <col min="4101" max="4352" width="9" style="80"/>
    <col min="4353" max="4353" width="9.125" style="80" customWidth="1"/>
    <col min="4354" max="4354" width="41.5" style="80" customWidth="1"/>
    <col min="4355" max="4355" width="50.125" style="80" customWidth="1"/>
    <col min="4356" max="4356" width="19.75" style="80" customWidth="1"/>
    <col min="4357" max="4608" width="9" style="80"/>
    <col min="4609" max="4609" width="9.125" style="80" customWidth="1"/>
    <col min="4610" max="4610" width="41.5" style="80" customWidth="1"/>
    <col min="4611" max="4611" width="50.125" style="80" customWidth="1"/>
    <col min="4612" max="4612" width="19.75" style="80" customWidth="1"/>
    <col min="4613" max="4864" width="9" style="80"/>
    <col min="4865" max="4865" width="9.125" style="80" customWidth="1"/>
    <col min="4866" max="4866" width="41.5" style="80" customWidth="1"/>
    <col min="4867" max="4867" width="50.125" style="80" customWidth="1"/>
    <col min="4868" max="4868" width="19.75" style="80" customWidth="1"/>
    <col min="4869" max="5120" width="9" style="80"/>
    <col min="5121" max="5121" width="9.125" style="80" customWidth="1"/>
    <col min="5122" max="5122" width="41.5" style="80" customWidth="1"/>
    <col min="5123" max="5123" width="50.125" style="80" customWidth="1"/>
    <col min="5124" max="5124" width="19.75" style="80" customWidth="1"/>
    <col min="5125" max="5376" width="9" style="80"/>
    <col min="5377" max="5377" width="9.125" style="80" customWidth="1"/>
    <col min="5378" max="5378" width="41.5" style="80" customWidth="1"/>
    <col min="5379" max="5379" width="50.125" style="80" customWidth="1"/>
    <col min="5380" max="5380" width="19.75" style="80" customWidth="1"/>
    <col min="5381" max="5632" width="9" style="80"/>
    <col min="5633" max="5633" width="9.125" style="80" customWidth="1"/>
    <col min="5634" max="5634" width="41.5" style="80" customWidth="1"/>
    <col min="5635" max="5635" width="50.125" style="80" customWidth="1"/>
    <col min="5636" max="5636" width="19.75" style="80" customWidth="1"/>
    <col min="5637" max="5888" width="9" style="80"/>
    <col min="5889" max="5889" width="9.125" style="80" customWidth="1"/>
    <col min="5890" max="5890" width="41.5" style="80" customWidth="1"/>
    <col min="5891" max="5891" width="50.125" style="80" customWidth="1"/>
    <col min="5892" max="5892" width="19.75" style="80" customWidth="1"/>
    <col min="5893" max="6144" width="9" style="80"/>
    <col min="6145" max="6145" width="9.125" style="80" customWidth="1"/>
    <col min="6146" max="6146" width="41.5" style="80" customWidth="1"/>
    <col min="6147" max="6147" width="50.125" style="80" customWidth="1"/>
    <col min="6148" max="6148" width="19.75" style="80" customWidth="1"/>
    <col min="6149" max="6400" width="9" style="80"/>
    <col min="6401" max="6401" width="9.125" style="80" customWidth="1"/>
    <col min="6402" max="6402" width="41.5" style="80" customWidth="1"/>
    <col min="6403" max="6403" width="50.125" style="80" customWidth="1"/>
    <col min="6404" max="6404" width="19.75" style="80" customWidth="1"/>
    <col min="6405" max="6656" width="9" style="80"/>
    <col min="6657" max="6657" width="9.125" style="80" customWidth="1"/>
    <col min="6658" max="6658" width="41.5" style="80" customWidth="1"/>
    <col min="6659" max="6659" width="50.125" style="80" customWidth="1"/>
    <col min="6660" max="6660" width="19.75" style="80" customWidth="1"/>
    <col min="6661" max="6912" width="9" style="80"/>
    <col min="6913" max="6913" width="9.125" style="80" customWidth="1"/>
    <col min="6914" max="6914" width="41.5" style="80" customWidth="1"/>
    <col min="6915" max="6915" width="50.125" style="80" customWidth="1"/>
    <col min="6916" max="6916" width="19.75" style="80" customWidth="1"/>
    <col min="6917" max="7168" width="9" style="80"/>
    <col min="7169" max="7169" width="9.125" style="80" customWidth="1"/>
    <col min="7170" max="7170" width="41.5" style="80" customWidth="1"/>
    <col min="7171" max="7171" width="50.125" style="80" customWidth="1"/>
    <col min="7172" max="7172" width="19.75" style="80" customWidth="1"/>
    <col min="7173" max="7424" width="9" style="80"/>
    <col min="7425" max="7425" width="9.125" style="80" customWidth="1"/>
    <col min="7426" max="7426" width="41.5" style="80" customWidth="1"/>
    <col min="7427" max="7427" width="50.125" style="80" customWidth="1"/>
    <col min="7428" max="7428" width="19.75" style="80" customWidth="1"/>
    <col min="7429" max="7680" width="9" style="80"/>
    <col min="7681" max="7681" width="9.125" style="80" customWidth="1"/>
    <col min="7682" max="7682" width="41.5" style="80" customWidth="1"/>
    <col min="7683" max="7683" width="50.125" style="80" customWidth="1"/>
    <col min="7684" max="7684" width="19.75" style="80" customWidth="1"/>
    <col min="7685" max="7936" width="9" style="80"/>
    <col min="7937" max="7937" width="9.125" style="80" customWidth="1"/>
    <col min="7938" max="7938" width="41.5" style="80" customWidth="1"/>
    <col min="7939" max="7939" width="50.125" style="80" customWidth="1"/>
    <col min="7940" max="7940" width="19.75" style="80" customWidth="1"/>
    <col min="7941" max="8192" width="9" style="80"/>
    <col min="8193" max="8193" width="9.125" style="80" customWidth="1"/>
    <col min="8194" max="8194" width="41.5" style="80" customWidth="1"/>
    <col min="8195" max="8195" width="50.125" style="80" customWidth="1"/>
    <col min="8196" max="8196" width="19.75" style="80" customWidth="1"/>
    <col min="8197" max="8448" width="9" style="80"/>
    <col min="8449" max="8449" width="9.125" style="80" customWidth="1"/>
    <col min="8450" max="8450" width="41.5" style="80" customWidth="1"/>
    <col min="8451" max="8451" width="50.125" style="80" customWidth="1"/>
    <col min="8452" max="8452" width="19.75" style="80" customWidth="1"/>
    <col min="8453" max="8704" width="9" style="80"/>
    <col min="8705" max="8705" width="9.125" style="80" customWidth="1"/>
    <col min="8706" max="8706" width="41.5" style="80" customWidth="1"/>
    <col min="8707" max="8707" width="50.125" style="80" customWidth="1"/>
    <col min="8708" max="8708" width="19.75" style="80" customWidth="1"/>
    <col min="8709" max="8960" width="9" style="80"/>
    <col min="8961" max="8961" width="9.125" style="80" customWidth="1"/>
    <col min="8962" max="8962" width="41.5" style="80" customWidth="1"/>
    <col min="8963" max="8963" width="50.125" style="80" customWidth="1"/>
    <col min="8964" max="8964" width="19.75" style="80" customWidth="1"/>
    <col min="8965" max="9216" width="9" style="80"/>
    <col min="9217" max="9217" width="9.125" style="80" customWidth="1"/>
    <col min="9218" max="9218" width="41.5" style="80" customWidth="1"/>
    <col min="9219" max="9219" width="50.125" style="80" customWidth="1"/>
    <col min="9220" max="9220" width="19.75" style="80" customWidth="1"/>
    <col min="9221" max="9472" width="9" style="80"/>
    <col min="9473" max="9473" width="9.125" style="80" customWidth="1"/>
    <col min="9474" max="9474" width="41.5" style="80" customWidth="1"/>
    <col min="9475" max="9475" width="50.125" style="80" customWidth="1"/>
    <col min="9476" max="9476" width="19.75" style="80" customWidth="1"/>
    <col min="9477" max="9728" width="9" style="80"/>
    <col min="9729" max="9729" width="9.125" style="80" customWidth="1"/>
    <col min="9730" max="9730" width="41.5" style="80" customWidth="1"/>
    <col min="9731" max="9731" width="50.125" style="80" customWidth="1"/>
    <col min="9732" max="9732" width="19.75" style="80" customWidth="1"/>
    <col min="9733" max="9984" width="9" style="80"/>
    <col min="9985" max="9985" width="9.125" style="80" customWidth="1"/>
    <col min="9986" max="9986" width="41.5" style="80" customWidth="1"/>
    <col min="9987" max="9987" width="50.125" style="80" customWidth="1"/>
    <col min="9988" max="9988" width="19.75" style="80" customWidth="1"/>
    <col min="9989" max="10240" width="9" style="80"/>
    <col min="10241" max="10241" width="9.125" style="80" customWidth="1"/>
    <col min="10242" max="10242" width="41.5" style="80" customWidth="1"/>
    <col min="10243" max="10243" width="50.125" style="80" customWidth="1"/>
    <col min="10244" max="10244" width="19.75" style="80" customWidth="1"/>
    <col min="10245" max="10496" width="9" style="80"/>
    <col min="10497" max="10497" width="9.125" style="80" customWidth="1"/>
    <col min="10498" max="10498" width="41.5" style="80" customWidth="1"/>
    <col min="10499" max="10499" width="50.125" style="80" customWidth="1"/>
    <col min="10500" max="10500" width="19.75" style="80" customWidth="1"/>
    <col min="10501" max="10752" width="9" style="80"/>
    <col min="10753" max="10753" width="9.125" style="80" customWidth="1"/>
    <col min="10754" max="10754" width="41.5" style="80" customWidth="1"/>
    <col min="10755" max="10755" width="50.125" style="80" customWidth="1"/>
    <col min="10756" max="10756" width="19.75" style="80" customWidth="1"/>
    <col min="10757" max="11008" width="9" style="80"/>
    <col min="11009" max="11009" width="9.125" style="80" customWidth="1"/>
    <col min="11010" max="11010" width="41.5" style="80" customWidth="1"/>
    <col min="11011" max="11011" width="50.125" style="80" customWidth="1"/>
    <col min="11012" max="11012" width="19.75" style="80" customWidth="1"/>
    <col min="11013" max="11264" width="9" style="80"/>
    <col min="11265" max="11265" width="9.125" style="80" customWidth="1"/>
    <col min="11266" max="11266" width="41.5" style="80" customWidth="1"/>
    <col min="11267" max="11267" width="50.125" style="80" customWidth="1"/>
    <col min="11268" max="11268" width="19.75" style="80" customWidth="1"/>
    <col min="11269" max="11520" width="9" style="80"/>
    <col min="11521" max="11521" width="9.125" style="80" customWidth="1"/>
    <col min="11522" max="11522" width="41.5" style="80" customWidth="1"/>
    <col min="11523" max="11523" width="50.125" style="80" customWidth="1"/>
    <col min="11524" max="11524" width="19.75" style="80" customWidth="1"/>
    <col min="11525" max="11776" width="9" style="80"/>
    <col min="11777" max="11777" width="9.125" style="80" customWidth="1"/>
    <col min="11778" max="11778" width="41.5" style="80" customWidth="1"/>
    <col min="11779" max="11779" width="50.125" style="80" customWidth="1"/>
    <col min="11780" max="11780" width="19.75" style="80" customWidth="1"/>
    <col min="11781" max="12032" width="9" style="80"/>
    <col min="12033" max="12033" width="9.125" style="80" customWidth="1"/>
    <col min="12034" max="12034" width="41.5" style="80" customWidth="1"/>
    <col min="12035" max="12035" width="50.125" style="80" customWidth="1"/>
    <col min="12036" max="12036" width="19.75" style="80" customWidth="1"/>
    <col min="12037" max="12288" width="9" style="80"/>
    <col min="12289" max="12289" width="9.125" style="80" customWidth="1"/>
    <col min="12290" max="12290" width="41.5" style="80" customWidth="1"/>
    <col min="12291" max="12291" width="50.125" style="80" customWidth="1"/>
    <col min="12292" max="12292" width="19.75" style="80" customWidth="1"/>
    <col min="12293" max="12544" width="9" style="80"/>
    <col min="12545" max="12545" width="9.125" style="80" customWidth="1"/>
    <col min="12546" max="12546" width="41.5" style="80" customWidth="1"/>
    <col min="12547" max="12547" width="50.125" style="80" customWidth="1"/>
    <col min="12548" max="12548" width="19.75" style="80" customWidth="1"/>
    <col min="12549" max="12800" width="9" style="80"/>
    <col min="12801" max="12801" width="9.125" style="80" customWidth="1"/>
    <col min="12802" max="12802" width="41.5" style="80" customWidth="1"/>
    <col min="12803" max="12803" width="50.125" style="80" customWidth="1"/>
    <col min="12804" max="12804" width="19.75" style="80" customWidth="1"/>
    <col min="12805" max="13056" width="9" style="80"/>
    <col min="13057" max="13057" width="9.125" style="80" customWidth="1"/>
    <col min="13058" max="13058" width="41.5" style="80" customWidth="1"/>
    <col min="13059" max="13059" width="50.125" style="80" customWidth="1"/>
    <col min="13060" max="13060" width="19.75" style="80" customWidth="1"/>
    <col min="13061" max="13312" width="9" style="80"/>
    <col min="13313" max="13313" width="9.125" style="80" customWidth="1"/>
    <col min="13314" max="13314" width="41.5" style="80" customWidth="1"/>
    <col min="13315" max="13315" width="50.125" style="80" customWidth="1"/>
    <col min="13316" max="13316" width="19.75" style="80" customWidth="1"/>
    <col min="13317" max="13568" width="9" style="80"/>
    <col min="13569" max="13569" width="9.125" style="80" customWidth="1"/>
    <col min="13570" max="13570" width="41.5" style="80" customWidth="1"/>
    <col min="13571" max="13571" width="50.125" style="80" customWidth="1"/>
    <col min="13572" max="13572" width="19.75" style="80" customWidth="1"/>
    <col min="13573" max="13824" width="9" style="80"/>
    <col min="13825" max="13825" width="9.125" style="80" customWidth="1"/>
    <col min="13826" max="13826" width="41.5" style="80" customWidth="1"/>
    <col min="13827" max="13827" width="50.125" style="80" customWidth="1"/>
    <col min="13828" max="13828" width="19.75" style="80" customWidth="1"/>
    <col min="13829" max="14080" width="9" style="80"/>
    <col min="14081" max="14081" width="9.125" style="80" customWidth="1"/>
    <col min="14082" max="14082" width="41.5" style="80" customWidth="1"/>
    <col min="14083" max="14083" width="50.125" style="80" customWidth="1"/>
    <col min="14084" max="14084" width="19.75" style="80" customWidth="1"/>
    <col min="14085" max="14336" width="9" style="80"/>
    <col min="14337" max="14337" width="9.125" style="80" customWidth="1"/>
    <col min="14338" max="14338" width="41.5" style="80" customWidth="1"/>
    <col min="14339" max="14339" width="50.125" style="80" customWidth="1"/>
    <col min="14340" max="14340" width="19.75" style="80" customWidth="1"/>
    <col min="14341" max="14592" width="9" style="80"/>
    <col min="14593" max="14593" width="9.125" style="80" customWidth="1"/>
    <col min="14594" max="14594" width="41.5" style="80" customWidth="1"/>
    <col min="14595" max="14595" width="50.125" style="80" customWidth="1"/>
    <col min="14596" max="14596" width="19.75" style="80" customWidth="1"/>
    <col min="14597" max="14848" width="9" style="80"/>
    <col min="14849" max="14849" width="9.125" style="80" customWidth="1"/>
    <col min="14850" max="14850" width="41.5" style="80" customWidth="1"/>
    <col min="14851" max="14851" width="50.125" style="80" customWidth="1"/>
    <col min="14852" max="14852" width="19.75" style="80" customWidth="1"/>
    <col min="14853" max="15104" width="9" style="80"/>
    <col min="15105" max="15105" width="9.125" style="80" customWidth="1"/>
    <col min="15106" max="15106" width="41.5" style="80" customWidth="1"/>
    <col min="15107" max="15107" width="50.125" style="80" customWidth="1"/>
    <col min="15108" max="15108" width="19.75" style="80" customWidth="1"/>
    <col min="15109" max="15360" width="9" style="80"/>
    <col min="15361" max="15361" width="9.125" style="80" customWidth="1"/>
    <col min="15362" max="15362" width="41.5" style="80" customWidth="1"/>
    <col min="15363" max="15363" width="50.125" style="80" customWidth="1"/>
    <col min="15364" max="15364" width="19.75" style="80" customWidth="1"/>
    <col min="15365" max="15616" width="9" style="80"/>
    <col min="15617" max="15617" width="9.125" style="80" customWidth="1"/>
    <col min="15618" max="15618" width="41.5" style="80" customWidth="1"/>
    <col min="15619" max="15619" width="50.125" style="80" customWidth="1"/>
    <col min="15620" max="15620" width="19.75" style="80" customWidth="1"/>
    <col min="15621" max="15872" width="9" style="80"/>
    <col min="15873" max="15873" width="9.125" style="80" customWidth="1"/>
    <col min="15874" max="15874" width="41.5" style="80" customWidth="1"/>
    <col min="15875" max="15875" width="50.125" style="80" customWidth="1"/>
    <col min="15876" max="15876" width="19.75" style="80" customWidth="1"/>
    <col min="15877" max="16128" width="9" style="80"/>
    <col min="16129" max="16129" width="9.125" style="80" customWidth="1"/>
    <col min="16130" max="16130" width="41.5" style="80" customWidth="1"/>
    <col min="16131" max="16131" width="50.125" style="80" customWidth="1"/>
    <col min="16132" max="16132" width="19.75" style="80" customWidth="1"/>
    <col min="16133" max="16384" width="9" style="80"/>
  </cols>
  <sheetData>
    <row r="1" spans="1:4" ht="17.25" thickBot="1">
      <c r="B1" s="187" t="s">
        <v>638</v>
      </c>
      <c r="C1" s="79" t="s">
        <v>180</v>
      </c>
    </row>
    <row r="2" spans="1:4" ht="23.1" customHeight="1">
      <c r="A2" s="188"/>
      <c r="B2" s="81" t="s">
        <v>479</v>
      </c>
      <c r="C2" s="82"/>
    </row>
    <row r="3" spans="1:4" ht="24.6" customHeight="1">
      <c r="B3" s="83" t="s">
        <v>480</v>
      </c>
      <c r="C3" s="84"/>
    </row>
    <row r="4" spans="1:4" ht="18.600000000000001" hidden="1" customHeight="1">
      <c r="B4" s="189" t="s">
        <v>639</v>
      </c>
      <c r="C4" s="84"/>
    </row>
    <row r="5" spans="1:4" ht="31.5">
      <c r="A5" s="190" t="s">
        <v>657</v>
      </c>
      <c r="B5" s="191" t="s">
        <v>658</v>
      </c>
      <c r="C5" s="86" t="s">
        <v>676</v>
      </c>
      <c r="D5" s="192"/>
    </row>
    <row r="6" spans="1:4" s="25" customFormat="1" ht="33">
      <c r="B6" s="193" t="s">
        <v>659</v>
      </c>
      <c r="C6" s="242" t="s">
        <v>660</v>
      </c>
    </row>
    <row r="7" spans="1:4" s="25" customFormat="1">
      <c r="B7" s="193" t="s">
        <v>661</v>
      </c>
      <c r="C7" s="193" t="s">
        <v>677</v>
      </c>
    </row>
    <row r="8" spans="1:4">
      <c r="B8" s="193" t="s">
        <v>662</v>
      </c>
      <c r="C8" s="85" t="s">
        <v>482</v>
      </c>
    </row>
    <row r="9" spans="1:4">
      <c r="B9" s="193" t="s">
        <v>663</v>
      </c>
      <c r="C9" s="193" t="s">
        <v>664</v>
      </c>
    </row>
    <row r="10" spans="1:4" s="26" customFormat="1">
      <c r="A10" s="194"/>
      <c r="B10" s="195" t="s">
        <v>207</v>
      </c>
      <c r="C10" s="86" t="s">
        <v>705</v>
      </c>
      <c r="D10" s="196" t="s">
        <v>642</v>
      </c>
    </row>
    <row r="11" spans="1:4" s="26" customFormat="1" ht="31.5">
      <c r="A11" s="26" t="s">
        <v>170</v>
      </c>
      <c r="B11" s="197" t="s">
        <v>665</v>
      </c>
      <c r="C11" s="86" t="s">
        <v>676</v>
      </c>
      <c r="D11" s="196"/>
    </row>
    <row r="12" spans="1:4">
      <c r="A12" s="192"/>
      <c r="B12" s="198" t="s">
        <v>666</v>
      </c>
      <c r="C12" s="243" t="s">
        <v>660</v>
      </c>
    </row>
    <row r="13" spans="1:4" ht="17.25" thickBot="1">
      <c r="A13" s="199" t="s">
        <v>667</v>
      </c>
      <c r="B13" s="200" t="s">
        <v>668</v>
      </c>
      <c r="C13" s="201" t="s">
        <v>669</v>
      </c>
    </row>
    <row r="14" spans="1:4" ht="19.5">
      <c r="B14" s="83" t="s">
        <v>483</v>
      </c>
      <c r="C14" s="84"/>
    </row>
    <row r="15" spans="1:4" ht="33">
      <c r="B15" s="202" t="s">
        <v>484</v>
      </c>
      <c r="C15" s="193" t="s">
        <v>704</v>
      </c>
    </row>
    <row r="16" spans="1:4" ht="33">
      <c r="B16" s="202" t="s">
        <v>207</v>
      </c>
      <c r="C16" s="193" t="s">
        <v>704</v>
      </c>
    </row>
    <row r="17" spans="1:3" ht="31.5">
      <c r="B17" s="87" t="s">
        <v>485</v>
      </c>
      <c r="C17" s="86" t="s">
        <v>641</v>
      </c>
    </row>
    <row r="18" spans="1:3" s="25" customFormat="1">
      <c r="B18" s="87" t="s">
        <v>486</v>
      </c>
      <c r="C18" s="86" t="s">
        <v>481</v>
      </c>
    </row>
    <row r="19" spans="1:3" ht="17.25" thickBot="1">
      <c r="B19" s="87" t="s">
        <v>487</v>
      </c>
      <c r="C19" s="88" t="s">
        <v>482</v>
      </c>
    </row>
    <row r="20" spans="1:3">
      <c r="A20" s="188"/>
      <c r="B20" s="90" t="s">
        <v>488</v>
      </c>
      <c r="C20" s="91"/>
    </row>
    <row r="21" spans="1:3">
      <c r="A21" s="203"/>
      <c r="B21" s="204" t="s">
        <v>489</v>
      </c>
      <c r="C21" s="85" t="s">
        <v>482</v>
      </c>
    </row>
    <row r="22" spans="1:3" ht="17.25" thickBot="1">
      <c r="A22" s="199"/>
      <c r="B22" s="87" t="s">
        <v>490</v>
      </c>
      <c r="C22" s="193" t="s">
        <v>644</v>
      </c>
    </row>
    <row r="23" spans="1:3" ht="19.5">
      <c r="B23" s="89" t="s">
        <v>491</v>
      </c>
      <c r="C23" s="91"/>
    </row>
    <row r="24" spans="1:3" ht="17.25" thickBot="1">
      <c r="B24" s="87" t="s">
        <v>492</v>
      </c>
      <c r="C24" s="193" t="s">
        <v>709</v>
      </c>
    </row>
    <row r="25" spans="1:3" ht="24.95" customHeight="1">
      <c r="A25" s="188"/>
      <c r="B25" s="89" t="s">
        <v>493</v>
      </c>
      <c r="C25" s="91"/>
    </row>
    <row r="26" spans="1:3">
      <c r="A26" s="203"/>
      <c r="B26" s="92" t="s">
        <v>494</v>
      </c>
      <c r="C26" s="85" t="s">
        <v>495</v>
      </c>
    </row>
    <row r="27" spans="1:3">
      <c r="A27" s="203"/>
      <c r="B27" s="92" t="s">
        <v>496</v>
      </c>
      <c r="C27" s="85" t="s">
        <v>481</v>
      </c>
    </row>
    <row r="28" spans="1:3" ht="17.25" thickBot="1">
      <c r="A28" s="199"/>
      <c r="B28" s="92" t="s">
        <v>497</v>
      </c>
      <c r="C28" s="85" t="s">
        <v>498</v>
      </c>
    </row>
    <row r="29" spans="1:3" ht="19.5">
      <c r="B29" s="89" t="s">
        <v>499</v>
      </c>
      <c r="C29" s="91"/>
    </row>
    <row r="30" spans="1:3">
      <c r="B30" s="93" t="s">
        <v>500</v>
      </c>
      <c r="C30" s="198" t="s">
        <v>706</v>
      </c>
    </row>
    <row r="31" spans="1:3">
      <c r="B31" s="94" t="s">
        <v>501</v>
      </c>
      <c r="C31" s="198" t="s">
        <v>706</v>
      </c>
    </row>
    <row r="32" spans="1:3" ht="15.75" customHeight="1">
      <c r="B32" s="94" t="s">
        <v>502</v>
      </c>
      <c r="C32" s="198" t="s">
        <v>706</v>
      </c>
    </row>
    <row r="33" spans="1:3" ht="14.25" customHeight="1" thickBot="1">
      <c r="B33" s="94" t="s">
        <v>503</v>
      </c>
      <c r="C33" s="198" t="s">
        <v>706</v>
      </c>
    </row>
    <row r="34" spans="1:3" ht="24.95" customHeight="1">
      <c r="A34" s="188"/>
      <c r="B34" s="81" t="s">
        <v>504</v>
      </c>
      <c r="C34" s="91"/>
    </row>
    <row r="35" spans="1:3" ht="33">
      <c r="A35" s="203"/>
      <c r="B35" s="95" t="s">
        <v>505</v>
      </c>
      <c r="C35" s="193" t="s">
        <v>707</v>
      </c>
    </row>
    <row r="36" spans="1:3">
      <c r="A36" s="203"/>
      <c r="B36" s="95" t="s">
        <v>696</v>
      </c>
      <c r="C36" s="96" t="s">
        <v>703</v>
      </c>
    </row>
    <row r="37" spans="1:3" ht="33">
      <c r="A37" s="203"/>
      <c r="B37" s="95" t="s">
        <v>370</v>
      </c>
      <c r="C37" s="193" t="s">
        <v>707</v>
      </c>
    </row>
    <row r="38" spans="1:3">
      <c r="A38" s="203"/>
      <c r="B38" s="95" t="s">
        <v>507</v>
      </c>
      <c r="C38" s="193" t="s">
        <v>645</v>
      </c>
    </row>
    <row r="39" spans="1:3" ht="33">
      <c r="A39" s="203"/>
      <c r="B39" s="95" t="s">
        <v>646</v>
      </c>
      <c r="C39" s="193" t="s">
        <v>707</v>
      </c>
    </row>
    <row r="40" spans="1:3">
      <c r="B40" s="97" t="s">
        <v>508</v>
      </c>
      <c r="C40" s="193" t="s">
        <v>647</v>
      </c>
    </row>
    <row r="41" spans="1:3" ht="31.5">
      <c r="B41" s="98" t="s">
        <v>509</v>
      </c>
      <c r="C41" s="86" t="s">
        <v>640</v>
      </c>
    </row>
    <row r="42" spans="1:3" ht="31.5">
      <c r="B42" s="98" t="s">
        <v>510</v>
      </c>
      <c r="C42" s="86" t="s">
        <v>640</v>
      </c>
    </row>
    <row r="43" spans="1:3">
      <c r="B43" s="99" t="s">
        <v>475</v>
      </c>
      <c r="C43" s="205" t="s">
        <v>225</v>
      </c>
    </row>
    <row r="44" spans="1:3" ht="34.5" customHeight="1">
      <c r="B44" s="100" t="s">
        <v>237</v>
      </c>
      <c r="C44" s="205" t="s">
        <v>647</v>
      </c>
    </row>
  </sheetData>
  <phoneticPr fontId="4" type="noConversion"/>
  <pageMargins left="0.75" right="0.75" top="1" bottom="1" header="0.5" footer="0.5"/>
  <pageSetup paperSize="9" scale="85" fitToHeight="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A4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609</v>
      </c>
      <c r="D1" s="230" t="str">
        <f>VLOOKUP(C1,學校編號!A:B,2,FALSE)</f>
        <v>609忠孝國小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83186000</v>
      </c>
      <c r="E2" s="37"/>
      <c r="F2" s="37">
        <f>F48+F71+F77+F78+F84</f>
        <v>35614000</v>
      </c>
      <c r="G2" s="37">
        <f t="shared" ref="G2:Q2" si="0">G48+G71+G77+G78+G84</f>
        <v>5896000</v>
      </c>
      <c r="H2" s="37">
        <f t="shared" si="0"/>
        <v>6246000</v>
      </c>
      <c r="I2" s="37">
        <f t="shared" si="0"/>
        <v>5896000</v>
      </c>
      <c r="J2" s="37">
        <f t="shared" si="0"/>
        <v>5900000</v>
      </c>
      <c r="K2" s="37">
        <f t="shared" si="0"/>
        <v>5896000</v>
      </c>
      <c r="L2" s="37">
        <f t="shared" si="0"/>
        <v>5987000</v>
      </c>
      <c r="M2" s="37">
        <f t="shared" si="0"/>
        <v>5896000</v>
      </c>
      <c r="N2" s="37">
        <f t="shared" si="0"/>
        <v>5252000</v>
      </c>
      <c r="O2" s="37">
        <f t="shared" si="0"/>
        <v>201000</v>
      </c>
      <c r="P2" s="37">
        <f t="shared" si="0"/>
        <v>201000</v>
      </c>
      <c r="Q2" s="37">
        <f t="shared" si="0"/>
        <v>201000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334000</v>
      </c>
      <c r="E3" s="37" t="s">
        <v>513</v>
      </c>
      <c r="F3" s="37">
        <f t="shared" ref="F3:P17" si="1">ROUND($D3/12,0)</f>
        <v>27833</v>
      </c>
      <c r="G3" s="37">
        <f t="shared" si="1"/>
        <v>27833</v>
      </c>
      <c r="H3" s="37">
        <f t="shared" si="1"/>
        <v>27833</v>
      </c>
      <c r="I3" s="37">
        <f t="shared" si="1"/>
        <v>27833</v>
      </c>
      <c r="J3" s="37">
        <f t="shared" si="1"/>
        <v>27833</v>
      </c>
      <c r="K3" s="37">
        <f t="shared" si="1"/>
        <v>27833</v>
      </c>
      <c r="L3" s="37">
        <f t="shared" si="1"/>
        <v>27833</v>
      </c>
      <c r="M3" s="37">
        <f t="shared" si="1"/>
        <v>27833</v>
      </c>
      <c r="N3" s="37">
        <f t="shared" si="1"/>
        <v>27833</v>
      </c>
      <c r="O3" s="37">
        <f t="shared" si="1"/>
        <v>27833</v>
      </c>
      <c r="P3" s="37">
        <f t="shared" si="1"/>
        <v>27833</v>
      </c>
      <c r="Q3" s="37">
        <f t="shared" ref="Q3:Q10" si="2">D3-SUM(F3:P3)</f>
        <v>27837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143000</v>
      </c>
      <c r="E4" s="37" t="s">
        <v>513</v>
      </c>
      <c r="F4" s="37">
        <f t="shared" si="1"/>
        <v>11917</v>
      </c>
      <c r="G4" s="37">
        <f t="shared" si="1"/>
        <v>11917</v>
      </c>
      <c r="H4" s="37">
        <f t="shared" si="1"/>
        <v>11917</v>
      </c>
      <c r="I4" s="37">
        <f t="shared" si="1"/>
        <v>11917</v>
      </c>
      <c r="J4" s="37">
        <f t="shared" si="1"/>
        <v>11917</v>
      </c>
      <c r="K4" s="37">
        <f t="shared" si="1"/>
        <v>11917</v>
      </c>
      <c r="L4" s="37">
        <f t="shared" si="1"/>
        <v>11917</v>
      </c>
      <c r="M4" s="37">
        <f t="shared" si="1"/>
        <v>11917</v>
      </c>
      <c r="N4" s="37">
        <f t="shared" si="1"/>
        <v>11917</v>
      </c>
      <c r="O4" s="37">
        <f t="shared" si="1"/>
        <v>11917</v>
      </c>
      <c r="P4" s="37">
        <f t="shared" si="1"/>
        <v>11917</v>
      </c>
      <c r="Q4" s="37">
        <f t="shared" si="2"/>
        <v>11913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72000</v>
      </c>
      <c r="E7" s="37" t="s">
        <v>513</v>
      </c>
      <c r="F7" s="37">
        <f t="shared" si="1"/>
        <v>6000</v>
      </c>
      <c r="G7" s="37">
        <f t="shared" si="1"/>
        <v>6000</v>
      </c>
      <c r="H7" s="37">
        <f t="shared" si="1"/>
        <v>6000</v>
      </c>
      <c r="I7" s="37">
        <f t="shared" si="1"/>
        <v>6000</v>
      </c>
      <c r="J7" s="37">
        <f t="shared" si="1"/>
        <v>6000</v>
      </c>
      <c r="K7" s="37">
        <f t="shared" si="1"/>
        <v>6000</v>
      </c>
      <c r="L7" s="37">
        <f t="shared" si="1"/>
        <v>6000</v>
      </c>
      <c r="M7" s="37">
        <f t="shared" si="1"/>
        <v>6000</v>
      </c>
      <c r="N7" s="37">
        <f t="shared" si="1"/>
        <v>6000</v>
      </c>
      <c r="O7" s="37">
        <f t="shared" si="1"/>
        <v>6000</v>
      </c>
      <c r="P7" s="37">
        <f t="shared" si="1"/>
        <v>6000</v>
      </c>
      <c r="Q7" s="37">
        <f t="shared" si="2"/>
        <v>6000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60000</v>
      </c>
      <c r="E8" s="37" t="s">
        <v>513</v>
      </c>
      <c r="F8" s="37">
        <f t="shared" si="1"/>
        <v>5000</v>
      </c>
      <c r="G8" s="37">
        <f t="shared" si="1"/>
        <v>5000</v>
      </c>
      <c r="H8" s="37">
        <f t="shared" si="1"/>
        <v>5000</v>
      </c>
      <c r="I8" s="37">
        <f t="shared" si="1"/>
        <v>5000</v>
      </c>
      <c r="J8" s="37">
        <f t="shared" si="1"/>
        <v>5000</v>
      </c>
      <c r="K8" s="37">
        <f t="shared" si="1"/>
        <v>5000</v>
      </c>
      <c r="L8" s="37">
        <f t="shared" si="1"/>
        <v>5000</v>
      </c>
      <c r="M8" s="37">
        <f t="shared" si="1"/>
        <v>5000</v>
      </c>
      <c r="N8" s="37">
        <f t="shared" si="1"/>
        <v>5000</v>
      </c>
      <c r="O8" s="37">
        <f t="shared" si="1"/>
        <v>5000</v>
      </c>
      <c r="P8" s="37">
        <f t="shared" si="1"/>
        <v>5000</v>
      </c>
      <c r="Q8" s="37">
        <f t="shared" si="2"/>
        <v>5000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6000</v>
      </c>
      <c r="E9" s="37" t="s">
        <v>513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132000</v>
      </c>
      <c r="E15" s="37" t="s">
        <v>193</v>
      </c>
      <c r="F15" s="37">
        <f>ROUND($D15/2,-3)</f>
        <v>66000</v>
      </c>
      <c r="G15" s="37"/>
      <c r="H15" s="37"/>
      <c r="I15" s="37"/>
      <c r="J15" s="37"/>
      <c r="K15" s="37"/>
      <c r="L15" s="37">
        <f>D15-F15</f>
        <v>66000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58000</v>
      </c>
      <c r="E17" s="37" t="s">
        <v>513</v>
      </c>
      <c r="F17" s="37">
        <f>ROUND($D17/12,0)</f>
        <v>4833</v>
      </c>
      <c r="G17" s="37">
        <f t="shared" si="1"/>
        <v>4833</v>
      </c>
      <c r="H17" s="37">
        <f t="shared" si="1"/>
        <v>4833</v>
      </c>
      <c r="I17" s="37">
        <f t="shared" si="1"/>
        <v>4833</v>
      </c>
      <c r="J17" s="37">
        <f t="shared" si="1"/>
        <v>4833</v>
      </c>
      <c r="K17" s="37">
        <f t="shared" si="1"/>
        <v>4833</v>
      </c>
      <c r="L17" s="37">
        <f t="shared" si="1"/>
        <v>4833</v>
      </c>
      <c r="M17" s="37">
        <f t="shared" si="1"/>
        <v>4833</v>
      </c>
      <c r="N17" s="37">
        <f t="shared" si="1"/>
        <v>4833</v>
      </c>
      <c r="O17" s="37">
        <f t="shared" si="1"/>
        <v>4833</v>
      </c>
      <c r="P17" s="37">
        <f t="shared" si="1"/>
        <v>4833</v>
      </c>
      <c r="Q17" s="37">
        <f>D17-SUM(F17:P17)</f>
        <v>4837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50000</v>
      </c>
      <c r="E24" s="37" t="s">
        <v>193</v>
      </c>
      <c r="F24" s="37">
        <f>ROUND($D24/2,-3)</f>
        <v>25000</v>
      </c>
      <c r="G24" s="37"/>
      <c r="H24" s="37"/>
      <c r="I24" s="37"/>
      <c r="J24" s="37"/>
      <c r="K24" s="37"/>
      <c r="L24" s="37">
        <f>D24-F24</f>
        <v>25000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1079000</v>
      </c>
      <c r="E25" s="106"/>
      <c r="F25" s="106">
        <f>ROUND(SUM(F3:F24),-3)</f>
        <v>166000</v>
      </c>
      <c r="G25" s="106">
        <f t="shared" ref="G25:P25" si="5">ROUND(SUM(G3:G24),-3)</f>
        <v>75000</v>
      </c>
      <c r="H25" s="106">
        <f t="shared" si="5"/>
        <v>75000</v>
      </c>
      <c r="I25" s="106">
        <f t="shared" si="5"/>
        <v>75000</v>
      </c>
      <c r="J25" s="106">
        <f t="shared" si="5"/>
        <v>75000</v>
      </c>
      <c r="K25" s="106">
        <f t="shared" si="5"/>
        <v>75000</v>
      </c>
      <c r="L25" s="106">
        <f t="shared" si="5"/>
        <v>166000</v>
      </c>
      <c r="M25" s="106">
        <f t="shared" si="5"/>
        <v>75000</v>
      </c>
      <c r="N25" s="106">
        <f t="shared" si="5"/>
        <v>75000</v>
      </c>
      <c r="O25" s="106">
        <f t="shared" si="5"/>
        <v>75000</v>
      </c>
      <c r="P25" s="106">
        <f t="shared" si="5"/>
        <v>75000</v>
      </c>
      <c r="Q25" s="106">
        <f t="shared" ref="Q25:Q33" si="6">D25-SUM(F25:P25)</f>
        <v>72000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333000</v>
      </c>
      <c r="E27" s="37" t="s">
        <v>513</v>
      </c>
      <c r="F27" s="37">
        <f t="shared" ref="F27:P33" si="8">ROUND($D27/12,0)</f>
        <v>27750</v>
      </c>
      <c r="G27" s="37">
        <f t="shared" si="8"/>
        <v>27750</v>
      </c>
      <c r="H27" s="37">
        <f t="shared" si="8"/>
        <v>27750</v>
      </c>
      <c r="I27" s="37">
        <f t="shared" si="8"/>
        <v>27750</v>
      </c>
      <c r="J27" s="37">
        <f t="shared" si="8"/>
        <v>27750</v>
      </c>
      <c r="K27" s="37">
        <f t="shared" si="8"/>
        <v>27750</v>
      </c>
      <c r="L27" s="37">
        <f t="shared" si="8"/>
        <v>27750</v>
      </c>
      <c r="M27" s="37">
        <f t="shared" si="8"/>
        <v>27750</v>
      </c>
      <c r="N27" s="37">
        <f t="shared" si="8"/>
        <v>27750</v>
      </c>
      <c r="O27" s="37">
        <f t="shared" si="8"/>
        <v>27750</v>
      </c>
      <c r="P27" s="37">
        <f t="shared" si="8"/>
        <v>27750</v>
      </c>
      <c r="Q27" s="37">
        <f t="shared" si="6"/>
        <v>27750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33000</v>
      </c>
      <c r="E29" s="37" t="s">
        <v>513</v>
      </c>
      <c r="F29" s="37">
        <f t="shared" si="8"/>
        <v>2750</v>
      </c>
      <c r="G29" s="37">
        <f t="shared" si="8"/>
        <v>2750</v>
      </c>
      <c r="H29" s="37">
        <f t="shared" si="8"/>
        <v>2750</v>
      </c>
      <c r="I29" s="37">
        <f t="shared" si="8"/>
        <v>2750</v>
      </c>
      <c r="J29" s="37">
        <f t="shared" si="8"/>
        <v>2750</v>
      </c>
      <c r="K29" s="37">
        <f t="shared" si="8"/>
        <v>2750</v>
      </c>
      <c r="L29" s="37">
        <f t="shared" si="8"/>
        <v>2750</v>
      </c>
      <c r="M29" s="37">
        <f t="shared" si="8"/>
        <v>2750</v>
      </c>
      <c r="N29" s="37">
        <f t="shared" si="8"/>
        <v>2750</v>
      </c>
      <c r="O29" s="37">
        <f t="shared" si="8"/>
        <v>2750</v>
      </c>
      <c r="P29" s="37">
        <f t="shared" si="8"/>
        <v>2750</v>
      </c>
      <c r="Q29" s="37">
        <f t="shared" si="6"/>
        <v>2750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88000</v>
      </c>
      <c r="E30" s="37" t="s">
        <v>513</v>
      </c>
      <c r="F30" s="37">
        <f t="shared" si="8"/>
        <v>7333</v>
      </c>
      <c r="G30" s="37">
        <f t="shared" si="8"/>
        <v>7333</v>
      </c>
      <c r="H30" s="37">
        <f t="shared" si="8"/>
        <v>7333</v>
      </c>
      <c r="I30" s="37">
        <f t="shared" si="8"/>
        <v>7333</v>
      </c>
      <c r="J30" s="37">
        <f t="shared" si="8"/>
        <v>7333</v>
      </c>
      <c r="K30" s="37">
        <f t="shared" si="8"/>
        <v>7333</v>
      </c>
      <c r="L30" s="37">
        <f t="shared" si="8"/>
        <v>7333</v>
      </c>
      <c r="M30" s="37">
        <f t="shared" si="8"/>
        <v>7333</v>
      </c>
      <c r="N30" s="37">
        <f t="shared" si="8"/>
        <v>7333</v>
      </c>
      <c r="O30" s="37">
        <f t="shared" si="8"/>
        <v>7333</v>
      </c>
      <c r="P30" s="37">
        <f t="shared" si="8"/>
        <v>7333</v>
      </c>
      <c r="Q30" s="37">
        <f t="shared" si="6"/>
        <v>7337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43000</v>
      </c>
      <c r="E31" s="37" t="s">
        <v>513</v>
      </c>
      <c r="F31" s="37">
        <f t="shared" si="8"/>
        <v>3583</v>
      </c>
      <c r="G31" s="37">
        <f t="shared" si="8"/>
        <v>3583</v>
      </c>
      <c r="H31" s="37">
        <f t="shared" si="8"/>
        <v>3583</v>
      </c>
      <c r="I31" s="37">
        <f t="shared" si="8"/>
        <v>3583</v>
      </c>
      <c r="J31" s="37">
        <f t="shared" si="8"/>
        <v>3583</v>
      </c>
      <c r="K31" s="37">
        <f t="shared" si="8"/>
        <v>3583</v>
      </c>
      <c r="L31" s="37">
        <f t="shared" si="8"/>
        <v>3583</v>
      </c>
      <c r="M31" s="37">
        <f t="shared" si="8"/>
        <v>3583</v>
      </c>
      <c r="N31" s="37">
        <f t="shared" si="8"/>
        <v>3583</v>
      </c>
      <c r="O31" s="37">
        <f t="shared" si="8"/>
        <v>3583</v>
      </c>
      <c r="P31" s="37">
        <f t="shared" si="8"/>
        <v>3583</v>
      </c>
      <c r="Q31" s="37">
        <f t="shared" si="6"/>
        <v>3587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497000</v>
      </c>
      <c r="E37" s="106"/>
      <c r="F37" s="106">
        <f t="shared" ref="F37:P37" si="9">ROUND(SUM(F26:F36),-3)</f>
        <v>41000</v>
      </c>
      <c r="G37" s="106">
        <f t="shared" si="9"/>
        <v>41000</v>
      </c>
      <c r="H37" s="106">
        <f t="shared" si="9"/>
        <v>41000</v>
      </c>
      <c r="I37" s="106">
        <f t="shared" si="9"/>
        <v>41000</v>
      </c>
      <c r="J37" s="106">
        <f t="shared" si="9"/>
        <v>41000</v>
      </c>
      <c r="K37" s="106">
        <f t="shared" si="9"/>
        <v>41000</v>
      </c>
      <c r="L37" s="106">
        <f t="shared" si="9"/>
        <v>41000</v>
      </c>
      <c r="M37" s="106">
        <f t="shared" si="9"/>
        <v>41000</v>
      </c>
      <c r="N37" s="106">
        <f t="shared" si="9"/>
        <v>41000</v>
      </c>
      <c r="O37" s="106">
        <f t="shared" si="9"/>
        <v>41000</v>
      </c>
      <c r="P37" s="106">
        <f t="shared" si="9"/>
        <v>41000</v>
      </c>
      <c r="Q37" s="106">
        <f>D37-SUM(F37:P37)</f>
        <v>46000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708</v>
      </c>
      <c r="F46" s="37">
        <f>ROUND($D46/3,0)</f>
        <v>4000</v>
      </c>
      <c r="G46" s="37"/>
      <c r="H46" s="37"/>
      <c r="I46" s="37"/>
      <c r="J46" s="37">
        <f>ROUND($D46/3,0)</f>
        <v>4000</v>
      </c>
      <c r="K46" s="37"/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12000</v>
      </c>
      <c r="E47" s="106"/>
      <c r="F47" s="106">
        <f t="shared" ref="F47:P47" si="13">ROUND(SUM(F46),-3)</f>
        <v>4000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4000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4000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1588000</v>
      </c>
      <c r="E48" s="37"/>
      <c r="F48" s="112">
        <f>F25+F37+F45+F47</f>
        <v>211000</v>
      </c>
      <c r="G48" s="112">
        <f t="shared" ref="G48:R48" si="14">G25+G37+G45+G47</f>
        <v>116000</v>
      </c>
      <c r="H48" s="112">
        <f t="shared" si="14"/>
        <v>116000</v>
      </c>
      <c r="I48" s="112">
        <f t="shared" si="14"/>
        <v>116000</v>
      </c>
      <c r="J48" s="112">
        <f t="shared" si="14"/>
        <v>120000</v>
      </c>
      <c r="K48" s="112">
        <f t="shared" si="14"/>
        <v>116000</v>
      </c>
      <c r="L48" s="112">
        <f t="shared" si="14"/>
        <v>207000</v>
      </c>
      <c r="M48" s="112">
        <f t="shared" si="14"/>
        <v>116000</v>
      </c>
      <c r="N48" s="112">
        <f t="shared" si="14"/>
        <v>120000</v>
      </c>
      <c r="O48" s="112">
        <f t="shared" si="14"/>
        <v>116000</v>
      </c>
      <c r="P48" s="112">
        <f t="shared" si="14"/>
        <v>116000</v>
      </c>
      <c r="Q48" s="112">
        <f t="shared" si="14"/>
        <v>118000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44304000</v>
      </c>
      <c r="E49" s="111" t="s">
        <v>678</v>
      </c>
      <c r="F49" s="37">
        <f>ROUND($D49/12*5,-3)</f>
        <v>18460000</v>
      </c>
      <c r="G49" s="37">
        <f>ROUND($D49/12,-3)</f>
        <v>3692000</v>
      </c>
      <c r="H49" s="37">
        <f t="shared" ref="H49:L53" si="15">ROUND($D49/12,-3)</f>
        <v>3692000</v>
      </c>
      <c r="I49" s="37">
        <f t="shared" si="15"/>
        <v>3692000</v>
      </c>
      <c r="J49" s="37">
        <f t="shared" si="15"/>
        <v>3692000</v>
      </c>
      <c r="K49" s="37">
        <f t="shared" si="15"/>
        <v>3692000</v>
      </c>
      <c r="L49" s="37">
        <f t="shared" si="15"/>
        <v>3692000</v>
      </c>
      <c r="M49" s="37">
        <f>D49-SUM(F49:L49)</f>
        <v>3692000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2244000</v>
      </c>
      <c r="E51" s="111" t="s">
        <v>678</v>
      </c>
      <c r="F51" s="37">
        <f t="shared" si="16"/>
        <v>935000</v>
      </c>
      <c r="G51" s="37">
        <f t="shared" si="17"/>
        <v>187000</v>
      </c>
      <c r="H51" s="37">
        <f t="shared" si="15"/>
        <v>187000</v>
      </c>
      <c r="I51" s="37">
        <f t="shared" si="15"/>
        <v>187000</v>
      </c>
      <c r="J51" s="37">
        <f t="shared" si="15"/>
        <v>187000</v>
      </c>
      <c r="K51" s="37">
        <f t="shared" si="15"/>
        <v>187000</v>
      </c>
      <c r="L51" s="37">
        <f t="shared" si="15"/>
        <v>187000</v>
      </c>
      <c r="M51" s="37">
        <f t="shared" si="18"/>
        <v>187000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434000</v>
      </c>
      <c r="E52" s="111" t="s">
        <v>678</v>
      </c>
      <c r="F52" s="37">
        <f t="shared" si="16"/>
        <v>181000</v>
      </c>
      <c r="G52" s="37">
        <f t="shared" si="17"/>
        <v>36000</v>
      </c>
      <c r="H52" s="37">
        <f t="shared" si="15"/>
        <v>36000</v>
      </c>
      <c r="I52" s="37">
        <f t="shared" si="15"/>
        <v>36000</v>
      </c>
      <c r="J52" s="37">
        <f t="shared" si="15"/>
        <v>36000</v>
      </c>
      <c r="K52" s="37">
        <f t="shared" si="15"/>
        <v>36000</v>
      </c>
      <c r="L52" s="37">
        <f t="shared" si="15"/>
        <v>36000</v>
      </c>
      <c r="M52" s="37">
        <f t="shared" si="18"/>
        <v>37000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98000</v>
      </c>
      <c r="E54" s="37" t="s">
        <v>513</v>
      </c>
      <c r="F54" s="37">
        <f t="shared" ref="F54:P62" si="19">ROUND($D54/12,0)</f>
        <v>8167</v>
      </c>
      <c r="G54" s="37">
        <f t="shared" si="19"/>
        <v>8167</v>
      </c>
      <c r="H54" s="37">
        <f t="shared" si="19"/>
        <v>8167</v>
      </c>
      <c r="I54" s="37">
        <f t="shared" si="19"/>
        <v>8167</v>
      </c>
      <c r="J54" s="37">
        <f t="shared" si="19"/>
        <v>8167</v>
      </c>
      <c r="K54" s="37">
        <f t="shared" si="19"/>
        <v>8167</v>
      </c>
      <c r="L54" s="37">
        <f t="shared" si="19"/>
        <v>8167</v>
      </c>
      <c r="M54" s="37">
        <f t="shared" si="19"/>
        <v>8167</v>
      </c>
      <c r="N54" s="37">
        <f t="shared" si="19"/>
        <v>8167</v>
      </c>
      <c r="O54" s="37">
        <f t="shared" si="19"/>
        <v>8167</v>
      </c>
      <c r="P54" s="37">
        <f t="shared" si="19"/>
        <v>8167</v>
      </c>
      <c r="Q54" s="37">
        <f t="shared" ref="Q54:Q62" si="20">D54-SUM(F54:P54)</f>
        <v>8163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920000</v>
      </c>
      <c r="E62" s="37" t="s">
        <v>194</v>
      </c>
      <c r="F62" s="37">
        <f t="shared" si="19"/>
        <v>76667</v>
      </c>
      <c r="G62" s="37">
        <f t="shared" si="19"/>
        <v>76667</v>
      </c>
      <c r="H62" s="37">
        <f t="shared" si="19"/>
        <v>76667</v>
      </c>
      <c r="I62" s="37">
        <f t="shared" si="19"/>
        <v>76667</v>
      </c>
      <c r="J62" s="37">
        <f t="shared" si="19"/>
        <v>76667</v>
      </c>
      <c r="K62" s="37">
        <f t="shared" si="19"/>
        <v>76667</v>
      </c>
      <c r="L62" s="37">
        <f t="shared" si="19"/>
        <v>76667</v>
      </c>
      <c r="M62" s="37">
        <f t="shared" si="19"/>
        <v>76667</v>
      </c>
      <c r="N62" s="37">
        <f t="shared" si="19"/>
        <v>76667</v>
      </c>
      <c r="O62" s="37">
        <f t="shared" si="19"/>
        <v>76667</v>
      </c>
      <c r="P62" s="37">
        <f t="shared" si="19"/>
        <v>76667</v>
      </c>
      <c r="Q62" s="37">
        <f t="shared" si="20"/>
        <v>76663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5990000</v>
      </c>
      <c r="E63" s="37" t="s">
        <v>679</v>
      </c>
      <c r="F63" s="37">
        <f>ROUND($D63/5,-3)</f>
        <v>1198000</v>
      </c>
      <c r="G63" s="37"/>
      <c r="H63" s="37"/>
      <c r="I63" s="37"/>
      <c r="J63" s="37"/>
      <c r="K63" s="37"/>
      <c r="L63" s="37"/>
      <c r="M63" s="37"/>
      <c r="N63" s="37">
        <f>D63-F63</f>
        <v>4792000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5388000</v>
      </c>
      <c r="E64" s="37" t="s">
        <v>194</v>
      </c>
      <c r="F64" s="37">
        <f>D64</f>
        <v>5388000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4903000</v>
      </c>
      <c r="E65" s="111" t="s">
        <v>678</v>
      </c>
      <c r="F65" s="37">
        <f>ROUND($D65/12*5,-3)</f>
        <v>2043000</v>
      </c>
      <c r="G65" s="37">
        <f>ROUND($D65/12,-3)</f>
        <v>409000</v>
      </c>
      <c r="H65" s="37">
        <f t="shared" ref="H65:L67" si="21">ROUND($D65/12,-3)</f>
        <v>409000</v>
      </c>
      <c r="I65" s="37">
        <f t="shared" si="21"/>
        <v>409000</v>
      </c>
      <c r="J65" s="37">
        <f t="shared" si="21"/>
        <v>409000</v>
      </c>
      <c r="K65" s="37">
        <f t="shared" si="21"/>
        <v>409000</v>
      </c>
      <c r="L65" s="37">
        <f t="shared" si="21"/>
        <v>409000</v>
      </c>
      <c r="M65" s="37">
        <f>D65-SUM(F65:L65)</f>
        <v>406000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1257000</v>
      </c>
      <c r="E66" s="111" t="s">
        <v>678</v>
      </c>
      <c r="F66" s="37">
        <f>ROUND($D66/12*5,-3)</f>
        <v>524000</v>
      </c>
      <c r="G66" s="37">
        <f t="shared" ref="G66:G67" si="22">ROUND($D66/12,-3)</f>
        <v>105000</v>
      </c>
      <c r="H66" s="37">
        <f t="shared" si="21"/>
        <v>105000</v>
      </c>
      <c r="I66" s="37">
        <f t="shared" si="21"/>
        <v>105000</v>
      </c>
      <c r="J66" s="37">
        <f t="shared" si="21"/>
        <v>105000</v>
      </c>
      <c r="K66" s="37">
        <f t="shared" si="21"/>
        <v>105000</v>
      </c>
      <c r="L66" s="37">
        <f t="shared" si="21"/>
        <v>105000</v>
      </c>
      <c r="M66" s="37">
        <f t="shared" ref="M66:M67" si="23">D66-SUM(F66:L66)</f>
        <v>103000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2781000</v>
      </c>
      <c r="E67" s="111" t="s">
        <v>678</v>
      </c>
      <c r="F67" s="37">
        <f>ROUND($D67/12*5,-3)</f>
        <v>1159000</v>
      </c>
      <c r="G67" s="37">
        <f t="shared" si="22"/>
        <v>232000</v>
      </c>
      <c r="H67" s="37">
        <f t="shared" si="21"/>
        <v>232000</v>
      </c>
      <c r="I67" s="37">
        <f t="shared" si="21"/>
        <v>232000</v>
      </c>
      <c r="J67" s="37">
        <f t="shared" si="21"/>
        <v>232000</v>
      </c>
      <c r="K67" s="37">
        <f t="shared" si="21"/>
        <v>232000</v>
      </c>
      <c r="L67" s="37">
        <f t="shared" si="21"/>
        <v>232000</v>
      </c>
      <c r="M67" s="37">
        <f t="shared" si="23"/>
        <v>230000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94000</v>
      </c>
      <c r="E68" s="37" t="s">
        <v>195</v>
      </c>
      <c r="F68" s="37"/>
      <c r="G68" s="37"/>
      <c r="H68" s="37">
        <f>D68</f>
        <v>94000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256000</v>
      </c>
      <c r="E69" s="37" t="s">
        <v>194</v>
      </c>
      <c r="F69" s="37">
        <f>D69</f>
        <v>256000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68669000</v>
      </c>
      <c r="E71" s="239"/>
      <c r="F71" s="239">
        <f t="shared" ref="F71:P71" si="24">ROUND(SUM(F49:F70),-3)</f>
        <v>30229000</v>
      </c>
      <c r="G71" s="239">
        <f t="shared" si="24"/>
        <v>4746000</v>
      </c>
      <c r="H71" s="239">
        <f t="shared" si="24"/>
        <v>4840000</v>
      </c>
      <c r="I71" s="239">
        <f t="shared" si="24"/>
        <v>4746000</v>
      </c>
      <c r="J71" s="239">
        <f t="shared" si="24"/>
        <v>4746000</v>
      </c>
      <c r="K71" s="239">
        <f t="shared" si="24"/>
        <v>4746000</v>
      </c>
      <c r="L71" s="239">
        <f t="shared" si="24"/>
        <v>4746000</v>
      </c>
      <c r="M71" s="239">
        <f t="shared" si="24"/>
        <v>4740000</v>
      </c>
      <c r="N71" s="239">
        <f t="shared" si="24"/>
        <v>4877000</v>
      </c>
      <c r="O71" s="239">
        <f t="shared" si="24"/>
        <v>85000</v>
      </c>
      <c r="P71" s="239">
        <f t="shared" si="24"/>
        <v>85000</v>
      </c>
      <c r="Q71" s="239">
        <f>D71-SUM(F71:P71)</f>
        <v>83000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11609000</v>
      </c>
      <c r="E73" s="111" t="s">
        <v>678</v>
      </c>
      <c r="F73" s="37">
        <f>ROUND($D73/12*5,-3)</f>
        <v>4837000</v>
      </c>
      <c r="G73" s="37">
        <f>ROUND($D73/12,-3)</f>
        <v>967000</v>
      </c>
      <c r="H73" s="37">
        <f t="shared" ref="H73:L76" si="25">ROUND($D73/12,-3)</f>
        <v>967000</v>
      </c>
      <c r="I73" s="37">
        <f t="shared" si="25"/>
        <v>967000</v>
      </c>
      <c r="J73" s="37">
        <f t="shared" si="25"/>
        <v>967000</v>
      </c>
      <c r="K73" s="37">
        <f t="shared" si="25"/>
        <v>967000</v>
      </c>
      <c r="L73" s="37">
        <f t="shared" si="25"/>
        <v>967000</v>
      </c>
      <c r="M73" s="37">
        <f>D73-SUM(F73:L73)</f>
        <v>970000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809000</v>
      </c>
      <c r="E76" s="111" t="s">
        <v>678</v>
      </c>
      <c r="F76" s="37">
        <f>ROUND($D76/12*5,-3)</f>
        <v>337000</v>
      </c>
      <c r="G76" s="37">
        <f>ROUND($D76/12,-3)</f>
        <v>67000</v>
      </c>
      <c r="H76" s="37">
        <f t="shared" si="25"/>
        <v>67000</v>
      </c>
      <c r="I76" s="37">
        <f t="shared" si="25"/>
        <v>67000</v>
      </c>
      <c r="J76" s="37">
        <f t="shared" si="25"/>
        <v>67000</v>
      </c>
      <c r="K76" s="37">
        <f t="shared" si="25"/>
        <v>67000</v>
      </c>
      <c r="L76" s="37">
        <f t="shared" si="25"/>
        <v>67000</v>
      </c>
      <c r="M76" s="37">
        <f t="shared" si="26"/>
        <v>70000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12418000</v>
      </c>
      <c r="E77" s="239"/>
      <c r="F77" s="239">
        <f>ROUND(SUM(F72:F76),-3)</f>
        <v>5174000</v>
      </c>
      <c r="G77" s="239">
        <f t="shared" ref="G77:N77" si="27">ROUND(SUM(G72:G76),-3)</f>
        <v>1034000</v>
      </c>
      <c r="H77" s="239">
        <f t="shared" si="27"/>
        <v>1034000</v>
      </c>
      <c r="I77" s="239">
        <f t="shared" si="27"/>
        <v>1034000</v>
      </c>
      <c r="J77" s="239">
        <f t="shared" si="27"/>
        <v>1034000</v>
      </c>
      <c r="K77" s="239">
        <f t="shared" si="27"/>
        <v>1034000</v>
      </c>
      <c r="L77" s="239">
        <f t="shared" si="27"/>
        <v>1034000</v>
      </c>
      <c r="M77" s="239">
        <f t="shared" si="27"/>
        <v>1040000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511000</v>
      </c>
      <c r="E78" s="37" t="s">
        <v>655</v>
      </c>
      <c r="F78" s="216"/>
      <c r="G78" s="216"/>
      <c r="H78" s="216">
        <f>ROUND($D78/2,-3)</f>
        <v>256000</v>
      </c>
      <c r="I78" s="216"/>
      <c r="J78" s="216"/>
      <c r="K78" s="216"/>
      <c r="L78" s="216"/>
      <c r="M78" s="216"/>
      <c r="N78" s="216">
        <f>D78-H78</f>
        <v>255000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81598000</v>
      </c>
      <c r="E79" s="218"/>
      <c r="F79" s="218">
        <f>F77+F71+F78</f>
        <v>35403000</v>
      </c>
      <c r="G79" s="218">
        <f t="shared" ref="G79:Q79" si="29">G77+G71+G78</f>
        <v>5780000</v>
      </c>
      <c r="H79" s="218">
        <f t="shared" si="29"/>
        <v>6130000</v>
      </c>
      <c r="I79" s="218">
        <f t="shared" si="29"/>
        <v>5780000</v>
      </c>
      <c r="J79" s="218">
        <f t="shared" si="29"/>
        <v>5780000</v>
      </c>
      <c r="K79" s="218">
        <f t="shared" si="29"/>
        <v>5780000</v>
      </c>
      <c r="L79" s="218">
        <f t="shared" si="29"/>
        <v>5780000</v>
      </c>
      <c r="M79" s="218">
        <f t="shared" si="29"/>
        <v>5780000</v>
      </c>
      <c r="N79" s="218">
        <f t="shared" si="29"/>
        <v>5132000</v>
      </c>
      <c r="O79" s="218">
        <f t="shared" si="29"/>
        <v>85000</v>
      </c>
      <c r="P79" s="218">
        <f t="shared" si="29"/>
        <v>85000</v>
      </c>
      <c r="Q79" s="218">
        <f t="shared" si="29"/>
        <v>83000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83186000</v>
      </c>
      <c r="E88" s="37"/>
      <c r="F88" s="37">
        <f>F89+F90+F91+F92+F93</f>
        <v>35614000</v>
      </c>
      <c r="G88" s="37">
        <f t="shared" ref="G88:Q88" si="32">G89+G90+G91+G92+G93</f>
        <v>5896000</v>
      </c>
      <c r="H88" s="37">
        <f t="shared" si="32"/>
        <v>6246000</v>
      </c>
      <c r="I88" s="37">
        <f t="shared" si="32"/>
        <v>5896000</v>
      </c>
      <c r="J88" s="37">
        <f t="shared" si="32"/>
        <v>5900000</v>
      </c>
      <c r="K88" s="37">
        <f t="shared" si="32"/>
        <v>5896000</v>
      </c>
      <c r="L88" s="37">
        <f t="shared" si="32"/>
        <v>5987000</v>
      </c>
      <c r="M88" s="37">
        <f t="shared" si="32"/>
        <v>5896000</v>
      </c>
      <c r="N88" s="37">
        <f t="shared" si="32"/>
        <v>5252000</v>
      </c>
      <c r="O88" s="37">
        <f t="shared" si="32"/>
        <v>201000</v>
      </c>
      <c r="P88" s="37">
        <f t="shared" si="32"/>
        <v>201000</v>
      </c>
      <c r="Q88" s="37">
        <f t="shared" si="32"/>
        <v>201000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50000</v>
      </c>
      <c r="E90" s="106" t="s">
        <v>702</v>
      </c>
      <c r="F90" s="106"/>
      <c r="G90" s="106"/>
      <c r="H90" s="106">
        <f>ROUND($D90/2,-3)</f>
        <v>25000</v>
      </c>
      <c r="I90" s="106"/>
      <c r="J90" s="106"/>
      <c r="K90" s="106"/>
      <c r="L90" s="106"/>
      <c r="M90" s="106">
        <f>D90-H90</f>
        <v>25000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18000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9000</v>
      </c>
      <c r="M92" s="106"/>
      <c r="N92" s="106"/>
      <c r="O92" s="106"/>
      <c r="P92" s="106"/>
      <c r="Q92" s="106">
        <f>ROUND($D92/2,-3)</f>
        <v>9000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83118000</v>
      </c>
      <c r="E93" s="106"/>
      <c r="F93" s="106">
        <f>F94+F95+F96+F97</f>
        <v>35614000</v>
      </c>
      <c r="G93" s="106">
        <f t="shared" ref="G93:Q93" si="34">G94+G95+G96+G97</f>
        <v>5896000</v>
      </c>
      <c r="H93" s="106">
        <f t="shared" si="34"/>
        <v>6221000</v>
      </c>
      <c r="I93" s="106">
        <f t="shared" si="34"/>
        <v>5896000</v>
      </c>
      <c r="J93" s="106">
        <f t="shared" si="34"/>
        <v>5900000</v>
      </c>
      <c r="K93" s="106">
        <f t="shared" si="34"/>
        <v>5896000</v>
      </c>
      <c r="L93" s="106">
        <f t="shared" si="34"/>
        <v>5978000</v>
      </c>
      <c r="M93" s="106">
        <f t="shared" si="34"/>
        <v>5871000</v>
      </c>
      <c r="N93" s="106">
        <f t="shared" si="34"/>
        <v>5252000</v>
      </c>
      <c r="O93" s="106">
        <f t="shared" si="34"/>
        <v>201000</v>
      </c>
      <c r="P93" s="106">
        <f t="shared" si="34"/>
        <v>201000</v>
      </c>
      <c r="Q93" s="106">
        <f t="shared" si="34"/>
        <v>192000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2056000</v>
      </c>
      <c r="E94" s="111" t="s">
        <v>522</v>
      </c>
      <c r="F94" s="37">
        <f>ROUND($D94/12*5,-3)</f>
        <v>857000</v>
      </c>
      <c r="G94" s="37">
        <f>ROUND($D94/12,-3)</f>
        <v>171000</v>
      </c>
      <c r="H94" s="37">
        <f t="shared" ref="H94:L94" si="35">ROUND($D94/12,-3)</f>
        <v>171000</v>
      </c>
      <c r="I94" s="37">
        <f t="shared" si="35"/>
        <v>171000</v>
      </c>
      <c r="J94" s="37">
        <f t="shared" si="35"/>
        <v>171000</v>
      </c>
      <c r="K94" s="37">
        <f t="shared" si="35"/>
        <v>171000</v>
      </c>
      <c r="L94" s="37">
        <f t="shared" si="35"/>
        <v>171000</v>
      </c>
      <c r="M94" s="37">
        <f>D94-SUM(F94:L94)</f>
        <v>173000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270000</v>
      </c>
      <c r="E95" s="107" t="s">
        <v>225</v>
      </c>
      <c r="F95" s="37">
        <f>ROUND($D95/12,-3)</f>
        <v>23000</v>
      </c>
      <c r="G95" s="37">
        <f t="shared" ref="G95:P95" si="36">ROUND($D95/12,-3)</f>
        <v>23000</v>
      </c>
      <c r="H95" s="37">
        <f t="shared" si="36"/>
        <v>23000</v>
      </c>
      <c r="I95" s="37">
        <f t="shared" si="36"/>
        <v>23000</v>
      </c>
      <c r="J95" s="37">
        <f t="shared" si="36"/>
        <v>23000</v>
      </c>
      <c r="K95" s="37">
        <f t="shared" si="36"/>
        <v>23000</v>
      </c>
      <c r="L95" s="37">
        <f t="shared" si="36"/>
        <v>23000</v>
      </c>
      <c r="M95" s="37">
        <f t="shared" si="36"/>
        <v>23000</v>
      </c>
      <c r="N95" s="37">
        <f t="shared" si="36"/>
        <v>23000</v>
      </c>
      <c r="O95" s="37">
        <f t="shared" si="36"/>
        <v>23000</v>
      </c>
      <c r="P95" s="37">
        <f t="shared" si="36"/>
        <v>23000</v>
      </c>
      <c r="Q95" s="37">
        <f>D95-SUM(F95:P95)</f>
        <v>17000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196000</v>
      </c>
      <c r="E96" s="186" t="s">
        <v>701</v>
      </c>
      <c r="F96" s="37"/>
      <c r="G96" s="37"/>
      <c r="H96" s="37">
        <f>ROUND($D96/2,-3)</f>
        <v>98000</v>
      </c>
      <c r="I96" s="37"/>
      <c r="J96" s="37"/>
      <c r="K96" s="37"/>
      <c r="L96" s="37"/>
      <c r="M96" s="37">
        <f>D96-H96</f>
        <v>98000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80596000</v>
      </c>
      <c r="E97" s="37"/>
      <c r="F97" s="37">
        <f>F2+F87-F89-F90-F91-F92-F94-F95-F96</f>
        <v>34734000</v>
      </c>
      <c r="G97" s="37">
        <f t="shared" ref="G97:Q97" si="37">G2+G87-G89-G90-G91-G92-G94-G95-G96</f>
        <v>5702000</v>
      </c>
      <c r="H97" s="37">
        <f t="shared" si="37"/>
        <v>5929000</v>
      </c>
      <c r="I97" s="37">
        <f t="shared" si="37"/>
        <v>5702000</v>
      </c>
      <c r="J97" s="37">
        <f t="shared" si="37"/>
        <v>5706000</v>
      </c>
      <c r="K97" s="37">
        <f t="shared" si="37"/>
        <v>5702000</v>
      </c>
      <c r="L97" s="37">
        <f t="shared" si="37"/>
        <v>5784000</v>
      </c>
      <c r="M97" s="37">
        <f t="shared" si="37"/>
        <v>5577000</v>
      </c>
      <c r="N97" s="37">
        <f t="shared" si="37"/>
        <v>5229000</v>
      </c>
      <c r="O97" s="37">
        <f>O2+O87-O89-O90-O91-O92-O94-O95-O96</f>
        <v>178000</v>
      </c>
      <c r="P97" s="37">
        <f t="shared" si="37"/>
        <v>178000</v>
      </c>
      <c r="Q97" s="37">
        <f t="shared" si="37"/>
        <v>175000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800000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1256000</v>
      </c>
    </row>
    <row r="104" spans="2:18" ht="33">
      <c r="B104" s="69" t="s">
        <v>235</v>
      </c>
      <c r="D104" s="30">
        <f>HLOOKUP(D1,縣庫撥款收入明細表!H:DD,16,FALSE)</f>
        <v>252000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196000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18000</v>
      </c>
    </row>
    <row r="109" spans="2:18" ht="33">
      <c r="B109" s="75" t="s">
        <v>239</v>
      </c>
      <c r="D109" s="30">
        <f>HLOOKUP(D1,縣庫撥款收入明細表!H:DD,21,FALSE)</f>
        <v>80596000</v>
      </c>
    </row>
    <row r="110" spans="2:18" ht="16.5" customHeight="1"/>
    <row r="111" spans="2:18" ht="19.5" customHeight="1">
      <c r="B111" s="4" t="s">
        <v>700</v>
      </c>
      <c r="F111" s="30">
        <f>F93-F77-F78</f>
        <v>30440000</v>
      </c>
      <c r="G111" s="30">
        <f t="shared" ref="G111:Q111" si="38">G93-G77-G78</f>
        <v>4862000</v>
      </c>
      <c r="H111" s="30">
        <f t="shared" si="38"/>
        <v>4931000</v>
      </c>
      <c r="I111" s="30">
        <f t="shared" si="38"/>
        <v>4862000</v>
      </c>
      <c r="J111" s="30">
        <f t="shared" si="38"/>
        <v>4866000</v>
      </c>
      <c r="K111" s="30">
        <f t="shared" si="38"/>
        <v>4862000</v>
      </c>
      <c r="L111" s="30">
        <f t="shared" si="38"/>
        <v>4944000</v>
      </c>
      <c r="M111" s="30">
        <f t="shared" si="38"/>
        <v>4831000</v>
      </c>
      <c r="N111" s="30">
        <f t="shared" si="38"/>
        <v>4997000</v>
      </c>
      <c r="O111" s="30">
        <f t="shared" si="38"/>
        <v>201000</v>
      </c>
      <c r="P111" s="30">
        <f t="shared" si="38"/>
        <v>201000</v>
      </c>
      <c r="Q111" s="30">
        <f t="shared" si="38"/>
        <v>192000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92" priority="1" operator="lessThan">
      <formula>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A4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610</v>
      </c>
      <c r="D1" s="230" t="str">
        <f>VLOOKUP(C1,學校編號!A:B,2,FALSE)</f>
        <v>610北濱國小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30440000</v>
      </c>
      <c r="E2" s="37"/>
      <c r="F2" s="37">
        <f>F48+F71+F77+F78+F84</f>
        <v>12792000</v>
      </c>
      <c r="G2" s="37">
        <f t="shared" ref="G2:Q2" si="0">G48+G71+G77+G78+G84</f>
        <v>2156000</v>
      </c>
      <c r="H2" s="37">
        <f t="shared" si="0"/>
        <v>2251000</v>
      </c>
      <c r="I2" s="37">
        <f t="shared" si="0"/>
        <v>2156000</v>
      </c>
      <c r="J2" s="37">
        <f t="shared" si="0"/>
        <v>2160000</v>
      </c>
      <c r="K2" s="37">
        <f t="shared" si="0"/>
        <v>2156000</v>
      </c>
      <c r="L2" s="37">
        <f t="shared" si="0"/>
        <v>2182000</v>
      </c>
      <c r="M2" s="37">
        <f t="shared" si="0"/>
        <v>2154000</v>
      </c>
      <c r="N2" s="37">
        <f t="shared" si="0"/>
        <v>2097000</v>
      </c>
      <c r="O2" s="37">
        <f t="shared" si="0"/>
        <v>112000</v>
      </c>
      <c r="P2" s="37">
        <f t="shared" si="0"/>
        <v>112000</v>
      </c>
      <c r="Q2" s="37">
        <f t="shared" si="0"/>
        <v>112000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60000</v>
      </c>
      <c r="E13" s="37" t="s">
        <v>513</v>
      </c>
      <c r="F13" s="37">
        <f>ROUND($D13/12,0)</f>
        <v>5000</v>
      </c>
      <c r="G13" s="37">
        <f t="shared" si="1"/>
        <v>5000</v>
      </c>
      <c r="H13" s="37">
        <f t="shared" si="1"/>
        <v>5000</v>
      </c>
      <c r="I13" s="37">
        <f t="shared" si="1"/>
        <v>5000</v>
      </c>
      <c r="J13" s="37">
        <f t="shared" si="1"/>
        <v>5000</v>
      </c>
      <c r="K13" s="37">
        <f t="shared" si="1"/>
        <v>5000</v>
      </c>
      <c r="L13" s="37">
        <f t="shared" si="1"/>
        <v>5000</v>
      </c>
      <c r="M13" s="37">
        <f t="shared" si="1"/>
        <v>5000</v>
      </c>
      <c r="N13" s="37">
        <f t="shared" si="1"/>
        <v>5000</v>
      </c>
      <c r="O13" s="37">
        <f t="shared" si="1"/>
        <v>5000</v>
      </c>
      <c r="P13" s="37">
        <f t="shared" si="1"/>
        <v>5000</v>
      </c>
      <c r="Q13" s="37">
        <f>D13-SUM(F13:P13)</f>
        <v>5000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103000</v>
      </c>
      <c r="E16" s="37" t="s">
        <v>513</v>
      </c>
      <c r="F16" s="37">
        <f>ROUND($D16/12,0)</f>
        <v>8583</v>
      </c>
      <c r="G16" s="37">
        <f t="shared" si="1"/>
        <v>8583</v>
      </c>
      <c r="H16" s="37">
        <f t="shared" si="1"/>
        <v>8583</v>
      </c>
      <c r="I16" s="37">
        <f t="shared" si="1"/>
        <v>8583</v>
      </c>
      <c r="J16" s="37">
        <f t="shared" si="1"/>
        <v>8583</v>
      </c>
      <c r="K16" s="37">
        <f t="shared" si="1"/>
        <v>8583</v>
      </c>
      <c r="L16" s="37">
        <f t="shared" si="1"/>
        <v>8583</v>
      </c>
      <c r="M16" s="37">
        <f t="shared" si="1"/>
        <v>8583</v>
      </c>
      <c r="N16" s="37">
        <f t="shared" si="1"/>
        <v>8583</v>
      </c>
      <c r="O16" s="37">
        <f t="shared" si="1"/>
        <v>8583</v>
      </c>
      <c r="P16" s="37">
        <f t="shared" si="1"/>
        <v>8583</v>
      </c>
      <c r="Q16" s="37">
        <f>D16-SUM(F16:P16)</f>
        <v>8587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567000</v>
      </c>
      <c r="E25" s="106"/>
      <c r="F25" s="106">
        <f>ROUND(SUM(F3:F24),-3)</f>
        <v>65000</v>
      </c>
      <c r="G25" s="106">
        <f t="shared" ref="G25:P25" si="5">ROUND(SUM(G3:G24),-3)</f>
        <v>44000</v>
      </c>
      <c r="H25" s="106">
        <f t="shared" si="5"/>
        <v>44000</v>
      </c>
      <c r="I25" s="106">
        <f t="shared" si="5"/>
        <v>44000</v>
      </c>
      <c r="J25" s="106">
        <f t="shared" si="5"/>
        <v>44000</v>
      </c>
      <c r="K25" s="106">
        <f t="shared" si="5"/>
        <v>44000</v>
      </c>
      <c r="L25" s="106">
        <f t="shared" si="5"/>
        <v>65000</v>
      </c>
      <c r="M25" s="106">
        <f t="shared" si="5"/>
        <v>44000</v>
      </c>
      <c r="N25" s="106">
        <f t="shared" si="5"/>
        <v>44000</v>
      </c>
      <c r="O25" s="106">
        <f t="shared" si="5"/>
        <v>44000</v>
      </c>
      <c r="P25" s="106">
        <f t="shared" si="5"/>
        <v>44000</v>
      </c>
      <c r="Q25" s="106">
        <f t="shared" ref="Q25:Q33" si="6">D25-SUM(F25:P25)</f>
        <v>41000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25000</v>
      </c>
      <c r="E30" s="37" t="s">
        <v>513</v>
      </c>
      <c r="F30" s="37">
        <f t="shared" si="8"/>
        <v>2083</v>
      </c>
      <c r="G30" s="37">
        <f t="shared" si="8"/>
        <v>2083</v>
      </c>
      <c r="H30" s="37">
        <f t="shared" si="8"/>
        <v>2083</v>
      </c>
      <c r="I30" s="37">
        <f t="shared" si="8"/>
        <v>2083</v>
      </c>
      <c r="J30" s="37">
        <f t="shared" si="8"/>
        <v>2083</v>
      </c>
      <c r="K30" s="37">
        <f t="shared" si="8"/>
        <v>2083</v>
      </c>
      <c r="L30" s="37">
        <f t="shared" si="8"/>
        <v>2083</v>
      </c>
      <c r="M30" s="37">
        <f t="shared" si="8"/>
        <v>2083</v>
      </c>
      <c r="N30" s="37">
        <f t="shared" si="8"/>
        <v>2083</v>
      </c>
      <c r="O30" s="37">
        <f t="shared" si="8"/>
        <v>2083</v>
      </c>
      <c r="P30" s="37">
        <f t="shared" si="8"/>
        <v>2083</v>
      </c>
      <c r="Q30" s="37">
        <f t="shared" si="6"/>
        <v>2087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11000</v>
      </c>
      <c r="E31" s="37" t="s">
        <v>513</v>
      </c>
      <c r="F31" s="37">
        <f t="shared" si="8"/>
        <v>917</v>
      </c>
      <c r="G31" s="37">
        <f t="shared" si="8"/>
        <v>917</v>
      </c>
      <c r="H31" s="37">
        <f t="shared" si="8"/>
        <v>917</v>
      </c>
      <c r="I31" s="37">
        <f t="shared" si="8"/>
        <v>917</v>
      </c>
      <c r="J31" s="37">
        <f t="shared" si="8"/>
        <v>917</v>
      </c>
      <c r="K31" s="37">
        <f t="shared" si="8"/>
        <v>917</v>
      </c>
      <c r="L31" s="37">
        <f t="shared" si="8"/>
        <v>917</v>
      </c>
      <c r="M31" s="37">
        <f t="shared" si="8"/>
        <v>917</v>
      </c>
      <c r="N31" s="37">
        <f t="shared" si="8"/>
        <v>917</v>
      </c>
      <c r="O31" s="37">
        <f t="shared" si="8"/>
        <v>917</v>
      </c>
      <c r="P31" s="37">
        <f t="shared" si="8"/>
        <v>917</v>
      </c>
      <c r="Q31" s="37">
        <f t="shared" si="6"/>
        <v>913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10000</v>
      </c>
      <c r="E36" s="37" t="s">
        <v>193</v>
      </c>
      <c r="F36" s="37">
        <f>ROUND($D36/2,-3)</f>
        <v>5000</v>
      </c>
      <c r="G36" s="37"/>
      <c r="H36" s="37"/>
      <c r="I36" s="37"/>
      <c r="J36" s="37"/>
      <c r="K36" s="37"/>
      <c r="L36" s="37">
        <f>D36-F36</f>
        <v>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312000</v>
      </c>
      <c r="E37" s="106"/>
      <c r="F37" s="106">
        <f t="shared" ref="F37:P37" si="9">ROUND(SUM(F26:F36),-3)</f>
        <v>30000</v>
      </c>
      <c r="G37" s="106">
        <f t="shared" si="9"/>
        <v>25000</v>
      </c>
      <c r="H37" s="106">
        <f t="shared" si="9"/>
        <v>25000</v>
      </c>
      <c r="I37" s="106">
        <f t="shared" si="9"/>
        <v>25000</v>
      </c>
      <c r="J37" s="106">
        <f t="shared" si="9"/>
        <v>25000</v>
      </c>
      <c r="K37" s="106">
        <f t="shared" si="9"/>
        <v>25000</v>
      </c>
      <c r="L37" s="106">
        <f t="shared" si="9"/>
        <v>30000</v>
      </c>
      <c r="M37" s="106">
        <f t="shared" si="9"/>
        <v>25000</v>
      </c>
      <c r="N37" s="106">
        <f t="shared" si="9"/>
        <v>25000</v>
      </c>
      <c r="O37" s="106">
        <f t="shared" si="9"/>
        <v>25000</v>
      </c>
      <c r="P37" s="106">
        <f t="shared" si="9"/>
        <v>25000</v>
      </c>
      <c r="Q37" s="106">
        <f>D37-SUM(F37:P37)</f>
        <v>27000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708</v>
      </c>
      <c r="F46" s="37">
        <f>ROUND($D46/3,0)</f>
        <v>4000</v>
      </c>
      <c r="G46" s="37"/>
      <c r="H46" s="37"/>
      <c r="I46" s="37"/>
      <c r="J46" s="37">
        <f>ROUND($D46/3,0)</f>
        <v>4000</v>
      </c>
      <c r="K46" s="37"/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12000</v>
      </c>
      <c r="E47" s="106"/>
      <c r="F47" s="106">
        <f t="shared" ref="F47:P47" si="13">ROUND(SUM(F46),-3)</f>
        <v>4000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4000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4000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891000</v>
      </c>
      <c r="E48" s="37"/>
      <c r="F48" s="112">
        <f>F25+F37+F45+F47</f>
        <v>99000</v>
      </c>
      <c r="G48" s="112">
        <f t="shared" ref="G48:R48" si="14">G25+G37+G45+G47</f>
        <v>69000</v>
      </c>
      <c r="H48" s="112">
        <f t="shared" si="14"/>
        <v>69000</v>
      </c>
      <c r="I48" s="112">
        <f t="shared" si="14"/>
        <v>69000</v>
      </c>
      <c r="J48" s="112">
        <f t="shared" si="14"/>
        <v>73000</v>
      </c>
      <c r="K48" s="112">
        <f t="shared" si="14"/>
        <v>69000</v>
      </c>
      <c r="L48" s="112">
        <f t="shared" si="14"/>
        <v>95000</v>
      </c>
      <c r="M48" s="112">
        <f t="shared" si="14"/>
        <v>69000</v>
      </c>
      <c r="N48" s="112">
        <f t="shared" si="14"/>
        <v>73000</v>
      </c>
      <c r="O48" s="112">
        <f t="shared" si="14"/>
        <v>69000</v>
      </c>
      <c r="P48" s="112">
        <f t="shared" si="14"/>
        <v>69000</v>
      </c>
      <c r="Q48" s="112">
        <f t="shared" si="14"/>
        <v>68000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14971000</v>
      </c>
      <c r="E49" s="111" t="s">
        <v>678</v>
      </c>
      <c r="F49" s="37">
        <f>ROUND($D49/12*5,-3)</f>
        <v>6238000</v>
      </c>
      <c r="G49" s="37">
        <f>ROUND($D49/12,-3)</f>
        <v>1248000</v>
      </c>
      <c r="H49" s="37">
        <f t="shared" ref="H49:L53" si="15">ROUND($D49/12,-3)</f>
        <v>1248000</v>
      </c>
      <c r="I49" s="37">
        <f t="shared" si="15"/>
        <v>1248000</v>
      </c>
      <c r="J49" s="37">
        <f t="shared" si="15"/>
        <v>1248000</v>
      </c>
      <c r="K49" s="37">
        <f t="shared" si="15"/>
        <v>1248000</v>
      </c>
      <c r="L49" s="37">
        <f t="shared" si="15"/>
        <v>1248000</v>
      </c>
      <c r="M49" s="37">
        <f>D49-SUM(F49:L49)</f>
        <v>1245000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1553000</v>
      </c>
      <c r="E51" s="111" t="s">
        <v>678</v>
      </c>
      <c r="F51" s="37">
        <f t="shared" si="16"/>
        <v>647000</v>
      </c>
      <c r="G51" s="37">
        <f t="shared" si="17"/>
        <v>129000</v>
      </c>
      <c r="H51" s="37">
        <f t="shared" si="15"/>
        <v>129000</v>
      </c>
      <c r="I51" s="37">
        <f t="shared" si="15"/>
        <v>129000</v>
      </c>
      <c r="J51" s="37">
        <f t="shared" si="15"/>
        <v>129000</v>
      </c>
      <c r="K51" s="37">
        <f t="shared" si="15"/>
        <v>129000</v>
      </c>
      <c r="L51" s="37">
        <f t="shared" si="15"/>
        <v>129000</v>
      </c>
      <c r="M51" s="37">
        <f t="shared" si="18"/>
        <v>132000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461000</v>
      </c>
      <c r="E62" s="37" t="s">
        <v>194</v>
      </c>
      <c r="F62" s="37">
        <f t="shared" si="19"/>
        <v>38417</v>
      </c>
      <c r="G62" s="37">
        <f t="shared" si="19"/>
        <v>38417</v>
      </c>
      <c r="H62" s="37">
        <f t="shared" si="19"/>
        <v>38417</v>
      </c>
      <c r="I62" s="37">
        <f t="shared" si="19"/>
        <v>38417</v>
      </c>
      <c r="J62" s="37">
        <f t="shared" si="19"/>
        <v>38417</v>
      </c>
      <c r="K62" s="37">
        <f t="shared" si="19"/>
        <v>38417</v>
      </c>
      <c r="L62" s="37">
        <f t="shared" si="19"/>
        <v>38417</v>
      </c>
      <c r="M62" s="37">
        <f t="shared" si="19"/>
        <v>38417</v>
      </c>
      <c r="N62" s="37">
        <f t="shared" si="19"/>
        <v>38417</v>
      </c>
      <c r="O62" s="37">
        <f t="shared" si="19"/>
        <v>38417</v>
      </c>
      <c r="P62" s="37">
        <f t="shared" si="19"/>
        <v>38417</v>
      </c>
      <c r="Q62" s="37">
        <f t="shared" si="20"/>
        <v>38413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2398000</v>
      </c>
      <c r="E63" s="37" t="s">
        <v>679</v>
      </c>
      <c r="F63" s="37">
        <f>ROUND($D63/5,-3)</f>
        <v>480000</v>
      </c>
      <c r="G63" s="37"/>
      <c r="H63" s="37"/>
      <c r="I63" s="37"/>
      <c r="J63" s="37"/>
      <c r="K63" s="37"/>
      <c r="L63" s="37"/>
      <c r="M63" s="37"/>
      <c r="N63" s="37">
        <f>D63-F63</f>
        <v>1918000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1825000</v>
      </c>
      <c r="E64" s="37" t="s">
        <v>194</v>
      </c>
      <c r="F64" s="37">
        <f>D64</f>
        <v>1825000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1705000</v>
      </c>
      <c r="E65" s="111" t="s">
        <v>678</v>
      </c>
      <c r="F65" s="37">
        <f>ROUND($D65/12*5,-3)</f>
        <v>710000</v>
      </c>
      <c r="G65" s="37">
        <f>ROUND($D65/12,-3)</f>
        <v>142000</v>
      </c>
      <c r="H65" s="37">
        <f t="shared" ref="H65:L67" si="21">ROUND($D65/12,-3)</f>
        <v>142000</v>
      </c>
      <c r="I65" s="37">
        <f t="shared" si="21"/>
        <v>142000</v>
      </c>
      <c r="J65" s="37">
        <f t="shared" si="21"/>
        <v>142000</v>
      </c>
      <c r="K65" s="37">
        <f t="shared" si="21"/>
        <v>142000</v>
      </c>
      <c r="L65" s="37">
        <f t="shared" si="21"/>
        <v>142000</v>
      </c>
      <c r="M65" s="37">
        <f>D65-SUM(F65:L65)</f>
        <v>143000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445000</v>
      </c>
      <c r="E66" s="111" t="s">
        <v>678</v>
      </c>
      <c r="F66" s="37">
        <f>ROUND($D66/12*5,-3)</f>
        <v>185000</v>
      </c>
      <c r="G66" s="37">
        <f t="shared" ref="G66:G67" si="22">ROUND($D66/12,-3)</f>
        <v>37000</v>
      </c>
      <c r="H66" s="37">
        <f t="shared" si="21"/>
        <v>37000</v>
      </c>
      <c r="I66" s="37">
        <f t="shared" si="21"/>
        <v>37000</v>
      </c>
      <c r="J66" s="37">
        <f t="shared" si="21"/>
        <v>37000</v>
      </c>
      <c r="K66" s="37">
        <f t="shared" si="21"/>
        <v>37000</v>
      </c>
      <c r="L66" s="37">
        <f t="shared" si="21"/>
        <v>37000</v>
      </c>
      <c r="M66" s="37">
        <f t="shared" ref="M66:M67" si="23">D66-SUM(F66:L66)</f>
        <v>38000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875000</v>
      </c>
      <c r="E67" s="111" t="s">
        <v>678</v>
      </c>
      <c r="F67" s="37">
        <f>ROUND($D67/12*5,-3)</f>
        <v>365000</v>
      </c>
      <c r="G67" s="37">
        <f t="shared" si="22"/>
        <v>73000</v>
      </c>
      <c r="H67" s="37">
        <f t="shared" si="21"/>
        <v>73000</v>
      </c>
      <c r="I67" s="37">
        <f t="shared" si="21"/>
        <v>73000</v>
      </c>
      <c r="J67" s="37">
        <f t="shared" si="21"/>
        <v>73000</v>
      </c>
      <c r="K67" s="37">
        <f t="shared" si="21"/>
        <v>73000</v>
      </c>
      <c r="L67" s="37">
        <f t="shared" si="21"/>
        <v>73000</v>
      </c>
      <c r="M67" s="37">
        <f t="shared" si="23"/>
        <v>72000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31000</v>
      </c>
      <c r="E68" s="37" t="s">
        <v>195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194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24768000</v>
      </c>
      <c r="E71" s="239"/>
      <c r="F71" s="239">
        <f t="shared" ref="F71:P71" si="24">ROUND(SUM(F49:F70),-3)</f>
        <v>10754000</v>
      </c>
      <c r="G71" s="239">
        <f t="shared" si="24"/>
        <v>1699000</v>
      </c>
      <c r="H71" s="239">
        <f t="shared" si="24"/>
        <v>1730000</v>
      </c>
      <c r="I71" s="239">
        <f t="shared" si="24"/>
        <v>1699000</v>
      </c>
      <c r="J71" s="239">
        <f t="shared" si="24"/>
        <v>1699000</v>
      </c>
      <c r="K71" s="239">
        <f t="shared" si="24"/>
        <v>1699000</v>
      </c>
      <c r="L71" s="239">
        <f t="shared" si="24"/>
        <v>1699000</v>
      </c>
      <c r="M71" s="239">
        <f t="shared" si="24"/>
        <v>1698000</v>
      </c>
      <c r="N71" s="239">
        <f t="shared" si="24"/>
        <v>1961000</v>
      </c>
      <c r="O71" s="239">
        <f t="shared" si="24"/>
        <v>43000</v>
      </c>
      <c r="P71" s="239">
        <f t="shared" si="24"/>
        <v>43000</v>
      </c>
      <c r="Q71" s="239">
        <f>D71-SUM(F71:P71)</f>
        <v>44000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4654000</v>
      </c>
      <c r="E73" s="111" t="s">
        <v>678</v>
      </c>
      <c r="F73" s="37">
        <f>ROUND($D73/12*5,-3)</f>
        <v>1939000</v>
      </c>
      <c r="G73" s="37">
        <f>ROUND($D73/12,-3)</f>
        <v>388000</v>
      </c>
      <c r="H73" s="37">
        <f t="shared" ref="H73:L76" si="25">ROUND($D73/12,-3)</f>
        <v>388000</v>
      </c>
      <c r="I73" s="37">
        <f t="shared" si="25"/>
        <v>388000</v>
      </c>
      <c r="J73" s="37">
        <f t="shared" si="25"/>
        <v>388000</v>
      </c>
      <c r="K73" s="37">
        <f t="shared" si="25"/>
        <v>388000</v>
      </c>
      <c r="L73" s="37">
        <f t="shared" si="25"/>
        <v>388000</v>
      </c>
      <c r="M73" s="37">
        <f>D73-SUM(F73:L73)</f>
        <v>387000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4654000</v>
      </c>
      <c r="E77" s="239"/>
      <c r="F77" s="239">
        <f>ROUND(SUM(F72:F76),-3)</f>
        <v>1939000</v>
      </c>
      <c r="G77" s="239">
        <f t="shared" ref="G77:N77" si="27">ROUND(SUM(G72:G76),-3)</f>
        <v>388000</v>
      </c>
      <c r="H77" s="239">
        <f t="shared" si="27"/>
        <v>388000</v>
      </c>
      <c r="I77" s="239">
        <f t="shared" si="27"/>
        <v>388000</v>
      </c>
      <c r="J77" s="239">
        <f t="shared" si="27"/>
        <v>388000</v>
      </c>
      <c r="K77" s="239">
        <f t="shared" si="27"/>
        <v>388000</v>
      </c>
      <c r="L77" s="239">
        <f t="shared" si="27"/>
        <v>388000</v>
      </c>
      <c r="M77" s="239">
        <f t="shared" si="27"/>
        <v>387000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127000</v>
      </c>
      <c r="E78" s="37" t="s">
        <v>655</v>
      </c>
      <c r="F78" s="216"/>
      <c r="G78" s="216"/>
      <c r="H78" s="216">
        <f>ROUND($D78/2,-3)</f>
        <v>64000</v>
      </c>
      <c r="I78" s="216"/>
      <c r="J78" s="216"/>
      <c r="K78" s="216"/>
      <c r="L78" s="216"/>
      <c r="M78" s="216"/>
      <c r="N78" s="216">
        <f>D78-H78</f>
        <v>63000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29549000</v>
      </c>
      <c r="E79" s="218"/>
      <c r="F79" s="218">
        <f>F77+F71+F78</f>
        <v>12693000</v>
      </c>
      <c r="G79" s="218">
        <f t="shared" ref="G79:Q79" si="29">G77+G71+G78</f>
        <v>2087000</v>
      </c>
      <c r="H79" s="218">
        <f t="shared" si="29"/>
        <v>2182000</v>
      </c>
      <c r="I79" s="218">
        <f t="shared" si="29"/>
        <v>2087000</v>
      </c>
      <c r="J79" s="218">
        <f t="shared" si="29"/>
        <v>2087000</v>
      </c>
      <c r="K79" s="218">
        <f t="shared" si="29"/>
        <v>2087000</v>
      </c>
      <c r="L79" s="218">
        <f t="shared" si="29"/>
        <v>2087000</v>
      </c>
      <c r="M79" s="218">
        <f t="shared" si="29"/>
        <v>2085000</v>
      </c>
      <c r="N79" s="218">
        <f t="shared" si="29"/>
        <v>2024000</v>
      </c>
      <c r="O79" s="218">
        <f t="shared" si="29"/>
        <v>43000</v>
      </c>
      <c r="P79" s="218">
        <f t="shared" si="29"/>
        <v>43000</v>
      </c>
      <c r="Q79" s="218">
        <f t="shared" si="29"/>
        <v>44000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30440000</v>
      </c>
      <c r="E88" s="37"/>
      <c r="F88" s="37">
        <f>F89+F90+F91+F92+F93</f>
        <v>12792000</v>
      </c>
      <c r="G88" s="37">
        <f t="shared" ref="G88:Q88" si="32">G89+G90+G91+G92+G93</f>
        <v>2156000</v>
      </c>
      <c r="H88" s="37">
        <f t="shared" si="32"/>
        <v>2251000</v>
      </c>
      <c r="I88" s="37">
        <f t="shared" si="32"/>
        <v>2156000</v>
      </c>
      <c r="J88" s="37">
        <f t="shared" si="32"/>
        <v>2160000</v>
      </c>
      <c r="K88" s="37">
        <f t="shared" si="32"/>
        <v>2156000</v>
      </c>
      <c r="L88" s="37">
        <f t="shared" si="32"/>
        <v>2182000</v>
      </c>
      <c r="M88" s="37">
        <f t="shared" si="32"/>
        <v>2154000</v>
      </c>
      <c r="N88" s="37">
        <f t="shared" si="32"/>
        <v>2097000</v>
      </c>
      <c r="O88" s="37">
        <f t="shared" si="32"/>
        <v>112000</v>
      </c>
      <c r="P88" s="37">
        <f t="shared" si="32"/>
        <v>112000</v>
      </c>
      <c r="Q88" s="37">
        <f t="shared" si="32"/>
        <v>112000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10000</v>
      </c>
      <c r="E90" s="106" t="s">
        <v>702</v>
      </c>
      <c r="F90" s="106"/>
      <c r="G90" s="106"/>
      <c r="H90" s="106">
        <f>ROUND($D90/2,-3)</f>
        <v>5000</v>
      </c>
      <c r="I90" s="106"/>
      <c r="J90" s="106"/>
      <c r="K90" s="106"/>
      <c r="L90" s="106"/>
      <c r="M90" s="106">
        <f>D90-H90</f>
        <v>5000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5000</v>
      </c>
      <c r="M92" s="106"/>
      <c r="N92" s="106"/>
      <c r="O92" s="106"/>
      <c r="P92" s="106"/>
      <c r="Q92" s="106">
        <f>ROUND($D92/2,-3)</f>
        <v>5000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30420000</v>
      </c>
      <c r="E93" s="106"/>
      <c r="F93" s="106">
        <f>F94+F95+F96+F97</f>
        <v>12792000</v>
      </c>
      <c r="G93" s="106">
        <f t="shared" ref="G93:Q93" si="34">G94+G95+G96+G97</f>
        <v>2156000</v>
      </c>
      <c r="H93" s="106">
        <f t="shared" si="34"/>
        <v>2246000</v>
      </c>
      <c r="I93" s="106">
        <f t="shared" si="34"/>
        <v>2156000</v>
      </c>
      <c r="J93" s="106">
        <f t="shared" si="34"/>
        <v>2160000</v>
      </c>
      <c r="K93" s="106">
        <f t="shared" si="34"/>
        <v>2156000</v>
      </c>
      <c r="L93" s="106">
        <f t="shared" si="34"/>
        <v>2177000</v>
      </c>
      <c r="M93" s="106">
        <f t="shared" si="34"/>
        <v>2149000</v>
      </c>
      <c r="N93" s="106">
        <f t="shared" si="34"/>
        <v>2097000</v>
      </c>
      <c r="O93" s="106">
        <f t="shared" si="34"/>
        <v>112000</v>
      </c>
      <c r="P93" s="106">
        <f t="shared" si="34"/>
        <v>112000</v>
      </c>
      <c r="Q93" s="106">
        <f t="shared" si="34"/>
        <v>107000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1118000</v>
      </c>
      <c r="E94" s="111" t="s">
        <v>522</v>
      </c>
      <c r="F94" s="37">
        <f>ROUND($D94/12*5,-3)</f>
        <v>466000</v>
      </c>
      <c r="G94" s="37">
        <f>ROUND($D94/12,-3)</f>
        <v>93000</v>
      </c>
      <c r="H94" s="37">
        <f t="shared" ref="H94:L94" si="35">ROUND($D94/12,-3)</f>
        <v>93000</v>
      </c>
      <c r="I94" s="37">
        <f t="shared" si="35"/>
        <v>93000</v>
      </c>
      <c r="J94" s="37">
        <f t="shared" si="35"/>
        <v>93000</v>
      </c>
      <c r="K94" s="37">
        <f t="shared" si="35"/>
        <v>93000</v>
      </c>
      <c r="L94" s="37">
        <f t="shared" si="35"/>
        <v>93000</v>
      </c>
      <c r="M94" s="37">
        <f>D94-SUM(F94:L94)</f>
        <v>94000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294000</v>
      </c>
      <c r="E96" s="186" t="s">
        <v>701</v>
      </c>
      <c r="F96" s="37"/>
      <c r="G96" s="37"/>
      <c r="H96" s="37">
        <f>ROUND($D96/2,-3)</f>
        <v>147000</v>
      </c>
      <c r="I96" s="37"/>
      <c r="J96" s="37"/>
      <c r="K96" s="37"/>
      <c r="L96" s="37"/>
      <c r="M96" s="37">
        <f>D96-H96</f>
        <v>147000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28918000</v>
      </c>
      <c r="E97" s="37"/>
      <c r="F97" s="37">
        <f>F2+F87-F89-F90-F91-F92-F94-F95-F96</f>
        <v>12318000</v>
      </c>
      <c r="G97" s="37">
        <f t="shared" ref="G97:Q97" si="37">G2+G87-G89-G90-G91-G92-G94-G95-G96</f>
        <v>2055000</v>
      </c>
      <c r="H97" s="37">
        <f t="shared" si="37"/>
        <v>1998000</v>
      </c>
      <c r="I97" s="37">
        <f t="shared" si="37"/>
        <v>2055000</v>
      </c>
      <c r="J97" s="37">
        <f t="shared" si="37"/>
        <v>2059000</v>
      </c>
      <c r="K97" s="37">
        <f t="shared" si="37"/>
        <v>2055000</v>
      </c>
      <c r="L97" s="37">
        <f t="shared" si="37"/>
        <v>2076000</v>
      </c>
      <c r="M97" s="37">
        <f t="shared" si="37"/>
        <v>1900000</v>
      </c>
      <c r="N97" s="37">
        <f t="shared" si="37"/>
        <v>2089000</v>
      </c>
      <c r="O97" s="37">
        <f>O2+O87-O89-O90-O91-O92-O94-O95-O96</f>
        <v>104000</v>
      </c>
      <c r="P97" s="37">
        <f t="shared" si="37"/>
        <v>104000</v>
      </c>
      <c r="Q97" s="37">
        <f t="shared" si="37"/>
        <v>105000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1118000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294000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28918000</v>
      </c>
    </row>
    <row r="110" spans="2:18" ht="16.5" customHeight="1"/>
    <row r="111" spans="2:18" ht="19.5" customHeight="1">
      <c r="B111" s="4" t="s">
        <v>700</v>
      </c>
      <c r="F111" s="30">
        <f>F93-F77-F78</f>
        <v>10853000</v>
      </c>
      <c r="G111" s="30">
        <f t="shared" ref="G111:Q111" si="38">G93-G77-G78</f>
        <v>1768000</v>
      </c>
      <c r="H111" s="30">
        <f t="shared" si="38"/>
        <v>1794000</v>
      </c>
      <c r="I111" s="30">
        <f t="shared" si="38"/>
        <v>1768000</v>
      </c>
      <c r="J111" s="30">
        <f t="shared" si="38"/>
        <v>1772000</v>
      </c>
      <c r="K111" s="30">
        <f t="shared" si="38"/>
        <v>1768000</v>
      </c>
      <c r="L111" s="30">
        <f t="shared" si="38"/>
        <v>1789000</v>
      </c>
      <c r="M111" s="30">
        <f t="shared" si="38"/>
        <v>1762000</v>
      </c>
      <c r="N111" s="30">
        <f t="shared" si="38"/>
        <v>2034000</v>
      </c>
      <c r="O111" s="30">
        <f t="shared" si="38"/>
        <v>112000</v>
      </c>
      <c r="P111" s="30">
        <f t="shared" si="38"/>
        <v>112000</v>
      </c>
      <c r="Q111" s="30">
        <f t="shared" si="38"/>
        <v>107000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91" priority="1" operator="lessThan">
      <formula>0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70" workbookViewId="0">
      <selection activeCell="A7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611</v>
      </c>
      <c r="D1" s="230" t="str">
        <f>VLOOKUP(C1,學校編號!A:B,2,FALSE)</f>
        <v>611鑄強國小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103532000</v>
      </c>
      <c r="E2" s="37"/>
      <c r="F2" s="37">
        <f>F48+F71+F77+F78+F84</f>
        <v>44444000</v>
      </c>
      <c r="G2" s="37">
        <f t="shared" ref="G2:Q2" si="0">G48+G71+G77+G78+G84</f>
        <v>7377000</v>
      </c>
      <c r="H2" s="37">
        <f t="shared" si="0"/>
        <v>7780000</v>
      </c>
      <c r="I2" s="37">
        <f t="shared" si="0"/>
        <v>7377000</v>
      </c>
      <c r="J2" s="37">
        <f t="shared" si="0"/>
        <v>7381000</v>
      </c>
      <c r="K2" s="37">
        <f t="shared" si="0"/>
        <v>7377000</v>
      </c>
      <c r="L2" s="37">
        <f t="shared" si="0"/>
        <v>7660000</v>
      </c>
      <c r="M2" s="37">
        <f t="shared" si="0"/>
        <v>7373000</v>
      </c>
      <c r="N2" s="37">
        <f t="shared" si="0"/>
        <v>6037000</v>
      </c>
      <c r="O2" s="37">
        <f t="shared" si="0"/>
        <v>242000</v>
      </c>
      <c r="P2" s="37">
        <f t="shared" si="0"/>
        <v>242000</v>
      </c>
      <c r="Q2" s="37">
        <f t="shared" si="0"/>
        <v>242000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421000</v>
      </c>
      <c r="E3" s="37" t="s">
        <v>513</v>
      </c>
      <c r="F3" s="37">
        <f t="shared" ref="F3:P17" si="1">ROUND($D3/12,0)</f>
        <v>35083</v>
      </c>
      <c r="G3" s="37">
        <f t="shared" si="1"/>
        <v>35083</v>
      </c>
      <c r="H3" s="37">
        <f t="shared" si="1"/>
        <v>35083</v>
      </c>
      <c r="I3" s="37">
        <f t="shared" si="1"/>
        <v>35083</v>
      </c>
      <c r="J3" s="37">
        <f t="shared" si="1"/>
        <v>35083</v>
      </c>
      <c r="K3" s="37">
        <f t="shared" si="1"/>
        <v>35083</v>
      </c>
      <c r="L3" s="37">
        <f t="shared" si="1"/>
        <v>35083</v>
      </c>
      <c r="M3" s="37">
        <f t="shared" si="1"/>
        <v>35083</v>
      </c>
      <c r="N3" s="37">
        <f t="shared" si="1"/>
        <v>35083</v>
      </c>
      <c r="O3" s="37">
        <f t="shared" si="1"/>
        <v>35083</v>
      </c>
      <c r="P3" s="37">
        <f t="shared" si="1"/>
        <v>35083</v>
      </c>
      <c r="Q3" s="37">
        <f t="shared" ref="Q3:Q10" si="2">D3-SUM(F3:P3)</f>
        <v>35087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180000</v>
      </c>
      <c r="E4" s="37" t="s">
        <v>513</v>
      </c>
      <c r="F4" s="37">
        <f t="shared" si="1"/>
        <v>15000</v>
      </c>
      <c r="G4" s="37">
        <f t="shared" si="1"/>
        <v>15000</v>
      </c>
      <c r="H4" s="37">
        <f t="shared" si="1"/>
        <v>15000</v>
      </c>
      <c r="I4" s="37">
        <f t="shared" si="1"/>
        <v>15000</v>
      </c>
      <c r="J4" s="37">
        <f t="shared" si="1"/>
        <v>15000</v>
      </c>
      <c r="K4" s="37">
        <f t="shared" si="1"/>
        <v>15000</v>
      </c>
      <c r="L4" s="37">
        <f t="shared" si="1"/>
        <v>15000</v>
      </c>
      <c r="M4" s="37">
        <f t="shared" si="1"/>
        <v>15000</v>
      </c>
      <c r="N4" s="37">
        <f t="shared" si="1"/>
        <v>15000</v>
      </c>
      <c r="O4" s="37">
        <f t="shared" si="1"/>
        <v>15000</v>
      </c>
      <c r="P4" s="37">
        <f t="shared" si="1"/>
        <v>15000</v>
      </c>
      <c r="Q4" s="37">
        <f t="shared" si="2"/>
        <v>15000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77000</v>
      </c>
      <c r="E7" s="37" t="s">
        <v>513</v>
      </c>
      <c r="F7" s="37">
        <f t="shared" si="1"/>
        <v>6417</v>
      </c>
      <c r="G7" s="37">
        <f t="shared" si="1"/>
        <v>6417</v>
      </c>
      <c r="H7" s="37">
        <f t="shared" si="1"/>
        <v>6417</v>
      </c>
      <c r="I7" s="37">
        <f t="shared" si="1"/>
        <v>6417</v>
      </c>
      <c r="J7" s="37">
        <f t="shared" si="1"/>
        <v>6417</v>
      </c>
      <c r="K7" s="37">
        <f t="shared" si="1"/>
        <v>6417</v>
      </c>
      <c r="L7" s="37">
        <f t="shared" si="1"/>
        <v>6417</v>
      </c>
      <c r="M7" s="37">
        <f t="shared" si="1"/>
        <v>6417</v>
      </c>
      <c r="N7" s="37">
        <f t="shared" si="1"/>
        <v>6417</v>
      </c>
      <c r="O7" s="37">
        <f t="shared" si="1"/>
        <v>6417</v>
      </c>
      <c r="P7" s="37">
        <f t="shared" si="1"/>
        <v>6417</v>
      </c>
      <c r="Q7" s="37">
        <f t="shared" si="2"/>
        <v>6413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72000</v>
      </c>
      <c r="E8" s="37" t="s">
        <v>513</v>
      </c>
      <c r="F8" s="37">
        <f t="shared" si="1"/>
        <v>6000</v>
      </c>
      <c r="G8" s="37">
        <f t="shared" si="1"/>
        <v>6000</v>
      </c>
      <c r="H8" s="37">
        <f t="shared" si="1"/>
        <v>6000</v>
      </c>
      <c r="I8" s="37">
        <f t="shared" si="1"/>
        <v>6000</v>
      </c>
      <c r="J8" s="37">
        <f t="shared" si="1"/>
        <v>6000</v>
      </c>
      <c r="K8" s="37">
        <f t="shared" si="1"/>
        <v>6000</v>
      </c>
      <c r="L8" s="37">
        <f t="shared" si="1"/>
        <v>6000</v>
      </c>
      <c r="M8" s="37">
        <f t="shared" si="1"/>
        <v>6000</v>
      </c>
      <c r="N8" s="37">
        <f t="shared" si="1"/>
        <v>6000</v>
      </c>
      <c r="O8" s="37">
        <f t="shared" si="1"/>
        <v>6000</v>
      </c>
      <c r="P8" s="37">
        <f t="shared" si="1"/>
        <v>6000</v>
      </c>
      <c r="Q8" s="37">
        <f t="shared" si="2"/>
        <v>6000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6000</v>
      </c>
      <c r="E9" s="37" t="s">
        <v>513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69000</v>
      </c>
      <c r="E13" s="37" t="s">
        <v>513</v>
      </c>
      <c r="F13" s="37">
        <f>ROUND($D13/12,0)</f>
        <v>5750</v>
      </c>
      <c r="G13" s="37">
        <f t="shared" si="1"/>
        <v>5750</v>
      </c>
      <c r="H13" s="37">
        <f t="shared" si="1"/>
        <v>5750</v>
      </c>
      <c r="I13" s="37">
        <f t="shared" si="1"/>
        <v>5750</v>
      </c>
      <c r="J13" s="37">
        <f t="shared" si="1"/>
        <v>5750</v>
      </c>
      <c r="K13" s="37">
        <f t="shared" si="1"/>
        <v>5750</v>
      </c>
      <c r="L13" s="37">
        <f t="shared" si="1"/>
        <v>5750</v>
      </c>
      <c r="M13" s="37">
        <f t="shared" si="1"/>
        <v>5750</v>
      </c>
      <c r="N13" s="37">
        <f t="shared" si="1"/>
        <v>5750</v>
      </c>
      <c r="O13" s="37">
        <f t="shared" si="1"/>
        <v>5750</v>
      </c>
      <c r="P13" s="37">
        <f t="shared" si="1"/>
        <v>5750</v>
      </c>
      <c r="Q13" s="37">
        <f>D13-SUM(F13:P13)</f>
        <v>5750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168000</v>
      </c>
      <c r="E15" s="37" t="s">
        <v>193</v>
      </c>
      <c r="F15" s="37">
        <f>ROUND($D15/2,-3)</f>
        <v>84000</v>
      </c>
      <c r="G15" s="37"/>
      <c r="H15" s="37"/>
      <c r="I15" s="37"/>
      <c r="J15" s="37"/>
      <c r="K15" s="37"/>
      <c r="L15" s="37">
        <f>D15-F15</f>
        <v>84000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95000</v>
      </c>
      <c r="E16" s="37" t="s">
        <v>513</v>
      </c>
      <c r="F16" s="37">
        <f>ROUND($D16/12,0)</f>
        <v>7917</v>
      </c>
      <c r="G16" s="37">
        <f t="shared" si="1"/>
        <v>7917</v>
      </c>
      <c r="H16" s="37">
        <f t="shared" si="1"/>
        <v>7917</v>
      </c>
      <c r="I16" s="37">
        <f t="shared" si="1"/>
        <v>7917</v>
      </c>
      <c r="J16" s="37">
        <f t="shared" si="1"/>
        <v>7917</v>
      </c>
      <c r="K16" s="37">
        <f t="shared" si="1"/>
        <v>7917</v>
      </c>
      <c r="L16" s="37">
        <f t="shared" si="1"/>
        <v>7917</v>
      </c>
      <c r="M16" s="37">
        <f t="shared" si="1"/>
        <v>7917</v>
      </c>
      <c r="N16" s="37">
        <f t="shared" si="1"/>
        <v>7917</v>
      </c>
      <c r="O16" s="37">
        <f t="shared" si="1"/>
        <v>7917</v>
      </c>
      <c r="P16" s="37">
        <f t="shared" si="1"/>
        <v>7917</v>
      </c>
      <c r="Q16" s="37">
        <f>D16-SUM(F16:P16)</f>
        <v>7913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67000</v>
      </c>
      <c r="E17" s="37" t="s">
        <v>513</v>
      </c>
      <c r="F17" s="37">
        <f>ROUND($D17/12,0)</f>
        <v>5583</v>
      </c>
      <c r="G17" s="37">
        <f t="shared" si="1"/>
        <v>5583</v>
      </c>
      <c r="H17" s="37">
        <f t="shared" si="1"/>
        <v>5583</v>
      </c>
      <c r="I17" s="37">
        <f t="shared" si="1"/>
        <v>5583</v>
      </c>
      <c r="J17" s="37">
        <f t="shared" si="1"/>
        <v>5583</v>
      </c>
      <c r="K17" s="37">
        <f t="shared" si="1"/>
        <v>5583</v>
      </c>
      <c r="L17" s="37">
        <f t="shared" si="1"/>
        <v>5583</v>
      </c>
      <c r="M17" s="37">
        <f t="shared" si="1"/>
        <v>5583</v>
      </c>
      <c r="N17" s="37">
        <f t="shared" si="1"/>
        <v>5583</v>
      </c>
      <c r="O17" s="37">
        <f t="shared" si="1"/>
        <v>5583</v>
      </c>
      <c r="P17" s="37">
        <f t="shared" si="1"/>
        <v>5583</v>
      </c>
      <c r="Q17" s="37">
        <f>D17-SUM(F17:P17)</f>
        <v>5587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385000</v>
      </c>
      <c r="E24" s="37" t="s">
        <v>193</v>
      </c>
      <c r="F24" s="37">
        <f>ROUND($D24/2,-3)</f>
        <v>193000</v>
      </c>
      <c r="G24" s="37"/>
      <c r="H24" s="37"/>
      <c r="I24" s="37"/>
      <c r="J24" s="37"/>
      <c r="K24" s="37"/>
      <c r="L24" s="37">
        <f>D24-F24</f>
        <v>192000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1540000</v>
      </c>
      <c r="E25" s="106"/>
      <c r="F25" s="106">
        <f>ROUND(SUM(F3:F24),-3)</f>
        <v>359000</v>
      </c>
      <c r="G25" s="106">
        <f t="shared" ref="G25:P25" si="5">ROUND(SUM(G3:G24),-3)</f>
        <v>82000</v>
      </c>
      <c r="H25" s="106">
        <f t="shared" si="5"/>
        <v>82000</v>
      </c>
      <c r="I25" s="106">
        <f t="shared" si="5"/>
        <v>82000</v>
      </c>
      <c r="J25" s="106">
        <f t="shared" si="5"/>
        <v>82000</v>
      </c>
      <c r="K25" s="106">
        <f t="shared" si="5"/>
        <v>82000</v>
      </c>
      <c r="L25" s="106">
        <f t="shared" si="5"/>
        <v>358000</v>
      </c>
      <c r="M25" s="106">
        <f t="shared" si="5"/>
        <v>82000</v>
      </c>
      <c r="N25" s="106">
        <f t="shared" si="5"/>
        <v>82000</v>
      </c>
      <c r="O25" s="106">
        <f t="shared" si="5"/>
        <v>82000</v>
      </c>
      <c r="P25" s="106">
        <f t="shared" si="5"/>
        <v>82000</v>
      </c>
      <c r="Q25" s="106">
        <f t="shared" ref="Q25:Q33" si="6">D25-SUM(F25:P25)</f>
        <v>85000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381000</v>
      </c>
      <c r="E27" s="37" t="s">
        <v>513</v>
      </c>
      <c r="F27" s="37">
        <f t="shared" ref="F27:P33" si="8">ROUND($D27/12,0)</f>
        <v>31750</v>
      </c>
      <c r="G27" s="37">
        <f t="shared" si="8"/>
        <v>31750</v>
      </c>
      <c r="H27" s="37">
        <f t="shared" si="8"/>
        <v>31750</v>
      </c>
      <c r="I27" s="37">
        <f t="shared" si="8"/>
        <v>31750</v>
      </c>
      <c r="J27" s="37">
        <f t="shared" si="8"/>
        <v>31750</v>
      </c>
      <c r="K27" s="37">
        <f t="shared" si="8"/>
        <v>31750</v>
      </c>
      <c r="L27" s="37">
        <f t="shared" si="8"/>
        <v>31750</v>
      </c>
      <c r="M27" s="37">
        <f t="shared" si="8"/>
        <v>31750</v>
      </c>
      <c r="N27" s="37">
        <f t="shared" si="8"/>
        <v>31750</v>
      </c>
      <c r="O27" s="37">
        <f t="shared" si="8"/>
        <v>31750</v>
      </c>
      <c r="P27" s="37">
        <f t="shared" si="8"/>
        <v>31750</v>
      </c>
      <c r="Q27" s="37">
        <f t="shared" si="6"/>
        <v>31750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41000</v>
      </c>
      <c r="E29" s="37" t="s">
        <v>513</v>
      </c>
      <c r="F29" s="37">
        <f t="shared" si="8"/>
        <v>3417</v>
      </c>
      <c r="G29" s="37">
        <f t="shared" si="8"/>
        <v>3417</v>
      </c>
      <c r="H29" s="37">
        <f t="shared" si="8"/>
        <v>3417</v>
      </c>
      <c r="I29" s="37">
        <f t="shared" si="8"/>
        <v>3417</v>
      </c>
      <c r="J29" s="37">
        <f t="shared" si="8"/>
        <v>3417</v>
      </c>
      <c r="K29" s="37">
        <f t="shared" si="8"/>
        <v>3417</v>
      </c>
      <c r="L29" s="37">
        <f t="shared" si="8"/>
        <v>3417</v>
      </c>
      <c r="M29" s="37">
        <f t="shared" si="8"/>
        <v>3417</v>
      </c>
      <c r="N29" s="37">
        <f t="shared" si="8"/>
        <v>3417</v>
      </c>
      <c r="O29" s="37">
        <f t="shared" si="8"/>
        <v>3417</v>
      </c>
      <c r="P29" s="37">
        <f t="shared" si="8"/>
        <v>3417</v>
      </c>
      <c r="Q29" s="37">
        <f t="shared" si="6"/>
        <v>3413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110000</v>
      </c>
      <c r="E30" s="37" t="s">
        <v>513</v>
      </c>
      <c r="F30" s="37">
        <f t="shared" si="8"/>
        <v>9167</v>
      </c>
      <c r="G30" s="37">
        <f t="shared" si="8"/>
        <v>9167</v>
      </c>
      <c r="H30" s="37">
        <f t="shared" si="8"/>
        <v>9167</v>
      </c>
      <c r="I30" s="37">
        <f t="shared" si="8"/>
        <v>9167</v>
      </c>
      <c r="J30" s="37">
        <f t="shared" si="8"/>
        <v>9167</v>
      </c>
      <c r="K30" s="37">
        <f t="shared" si="8"/>
        <v>9167</v>
      </c>
      <c r="L30" s="37">
        <f t="shared" si="8"/>
        <v>9167</v>
      </c>
      <c r="M30" s="37">
        <f t="shared" si="8"/>
        <v>9167</v>
      </c>
      <c r="N30" s="37">
        <f t="shared" si="8"/>
        <v>9167</v>
      </c>
      <c r="O30" s="37">
        <f t="shared" si="8"/>
        <v>9167</v>
      </c>
      <c r="P30" s="37">
        <f t="shared" si="8"/>
        <v>9167</v>
      </c>
      <c r="Q30" s="37">
        <f t="shared" si="6"/>
        <v>9163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54000</v>
      </c>
      <c r="E31" s="37" t="s">
        <v>513</v>
      </c>
      <c r="F31" s="37">
        <f t="shared" si="8"/>
        <v>4500</v>
      </c>
      <c r="G31" s="37">
        <f t="shared" si="8"/>
        <v>4500</v>
      </c>
      <c r="H31" s="37">
        <f t="shared" si="8"/>
        <v>4500</v>
      </c>
      <c r="I31" s="37">
        <f t="shared" si="8"/>
        <v>4500</v>
      </c>
      <c r="J31" s="37">
        <f t="shared" si="8"/>
        <v>4500</v>
      </c>
      <c r="K31" s="37">
        <f t="shared" si="8"/>
        <v>4500</v>
      </c>
      <c r="L31" s="37">
        <f t="shared" si="8"/>
        <v>4500</v>
      </c>
      <c r="M31" s="37">
        <f t="shared" si="8"/>
        <v>4500</v>
      </c>
      <c r="N31" s="37">
        <f t="shared" si="8"/>
        <v>4500</v>
      </c>
      <c r="O31" s="37">
        <f t="shared" si="8"/>
        <v>4500</v>
      </c>
      <c r="P31" s="37">
        <f t="shared" si="8"/>
        <v>4500</v>
      </c>
      <c r="Q31" s="37">
        <f t="shared" si="6"/>
        <v>4500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36000</v>
      </c>
      <c r="E32" s="37" t="s">
        <v>513</v>
      </c>
      <c r="F32" s="37">
        <f t="shared" si="8"/>
        <v>3000</v>
      </c>
      <c r="G32" s="37">
        <f t="shared" si="8"/>
        <v>3000</v>
      </c>
      <c r="H32" s="37">
        <f t="shared" si="8"/>
        <v>3000</v>
      </c>
      <c r="I32" s="37">
        <f t="shared" si="8"/>
        <v>3000</v>
      </c>
      <c r="J32" s="37">
        <f t="shared" si="8"/>
        <v>3000</v>
      </c>
      <c r="K32" s="37">
        <f t="shared" si="8"/>
        <v>3000</v>
      </c>
      <c r="L32" s="37">
        <f t="shared" si="8"/>
        <v>3000</v>
      </c>
      <c r="M32" s="37">
        <f t="shared" si="8"/>
        <v>3000</v>
      </c>
      <c r="N32" s="37">
        <f t="shared" si="8"/>
        <v>3000</v>
      </c>
      <c r="O32" s="37">
        <f t="shared" si="8"/>
        <v>3000</v>
      </c>
      <c r="P32" s="37">
        <f t="shared" si="8"/>
        <v>3000</v>
      </c>
      <c r="Q32" s="37">
        <f t="shared" si="6"/>
        <v>3000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15000</v>
      </c>
      <c r="E33" s="37" t="s">
        <v>513</v>
      </c>
      <c r="F33" s="37">
        <f t="shared" si="8"/>
        <v>1250</v>
      </c>
      <c r="G33" s="37">
        <f t="shared" si="8"/>
        <v>1250</v>
      </c>
      <c r="H33" s="37">
        <f t="shared" si="8"/>
        <v>1250</v>
      </c>
      <c r="I33" s="37">
        <f t="shared" si="8"/>
        <v>1250</v>
      </c>
      <c r="J33" s="37">
        <f t="shared" si="8"/>
        <v>1250</v>
      </c>
      <c r="K33" s="37">
        <f t="shared" si="8"/>
        <v>1250</v>
      </c>
      <c r="L33" s="37">
        <f t="shared" si="8"/>
        <v>1250</v>
      </c>
      <c r="M33" s="37">
        <f t="shared" si="8"/>
        <v>1250</v>
      </c>
      <c r="N33" s="37">
        <f t="shared" si="8"/>
        <v>1250</v>
      </c>
      <c r="O33" s="37">
        <f t="shared" si="8"/>
        <v>1250</v>
      </c>
      <c r="P33" s="37">
        <f t="shared" si="8"/>
        <v>1250</v>
      </c>
      <c r="Q33" s="37">
        <f t="shared" si="6"/>
        <v>1250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15000</v>
      </c>
      <c r="E36" s="37" t="s">
        <v>193</v>
      </c>
      <c r="F36" s="37">
        <f>ROUND($D36/2,-3)</f>
        <v>8000</v>
      </c>
      <c r="G36" s="37"/>
      <c r="H36" s="37"/>
      <c r="I36" s="37"/>
      <c r="J36" s="37"/>
      <c r="K36" s="37"/>
      <c r="L36" s="37">
        <f>D36-F36</f>
        <v>7000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652000</v>
      </c>
      <c r="E37" s="106"/>
      <c r="F37" s="106">
        <f t="shared" ref="F37:P37" si="9">ROUND(SUM(F26:F36),-3)</f>
        <v>61000</v>
      </c>
      <c r="G37" s="106">
        <f t="shared" si="9"/>
        <v>53000</v>
      </c>
      <c r="H37" s="106">
        <f t="shared" si="9"/>
        <v>53000</v>
      </c>
      <c r="I37" s="106">
        <f t="shared" si="9"/>
        <v>53000</v>
      </c>
      <c r="J37" s="106">
        <f t="shared" si="9"/>
        <v>53000</v>
      </c>
      <c r="K37" s="106">
        <f t="shared" si="9"/>
        <v>53000</v>
      </c>
      <c r="L37" s="106">
        <f t="shared" si="9"/>
        <v>60000</v>
      </c>
      <c r="M37" s="106">
        <f t="shared" si="9"/>
        <v>53000</v>
      </c>
      <c r="N37" s="106">
        <f t="shared" si="9"/>
        <v>53000</v>
      </c>
      <c r="O37" s="106">
        <f t="shared" si="9"/>
        <v>53000</v>
      </c>
      <c r="P37" s="106">
        <f t="shared" si="9"/>
        <v>53000</v>
      </c>
      <c r="Q37" s="106">
        <f>D37-SUM(F37:P37)</f>
        <v>54000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708</v>
      </c>
      <c r="F46" s="37">
        <f>ROUND($D46/3,0)</f>
        <v>4000</v>
      </c>
      <c r="G46" s="37"/>
      <c r="H46" s="37"/>
      <c r="I46" s="37"/>
      <c r="J46" s="37">
        <f>ROUND($D46/3,0)</f>
        <v>4000</v>
      </c>
      <c r="K46" s="37"/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12000</v>
      </c>
      <c r="E47" s="106"/>
      <c r="F47" s="106">
        <f t="shared" ref="F47:P47" si="13">ROUND(SUM(F46),-3)</f>
        <v>4000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4000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4000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2204000</v>
      </c>
      <c r="E48" s="37"/>
      <c r="F48" s="112">
        <f>F25+F37+F45+F47</f>
        <v>424000</v>
      </c>
      <c r="G48" s="112">
        <f t="shared" ref="G48:R48" si="14">G25+G37+G45+G47</f>
        <v>135000</v>
      </c>
      <c r="H48" s="112">
        <f t="shared" si="14"/>
        <v>135000</v>
      </c>
      <c r="I48" s="112">
        <f t="shared" si="14"/>
        <v>135000</v>
      </c>
      <c r="J48" s="112">
        <f t="shared" si="14"/>
        <v>139000</v>
      </c>
      <c r="K48" s="112">
        <f t="shared" si="14"/>
        <v>135000</v>
      </c>
      <c r="L48" s="112">
        <f t="shared" si="14"/>
        <v>418000</v>
      </c>
      <c r="M48" s="112">
        <f t="shared" si="14"/>
        <v>135000</v>
      </c>
      <c r="N48" s="112">
        <f t="shared" si="14"/>
        <v>139000</v>
      </c>
      <c r="O48" s="112">
        <f t="shared" si="14"/>
        <v>135000</v>
      </c>
      <c r="P48" s="112">
        <f t="shared" si="14"/>
        <v>135000</v>
      </c>
      <c r="Q48" s="112">
        <f t="shared" si="14"/>
        <v>139000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52993000</v>
      </c>
      <c r="E49" s="111" t="s">
        <v>678</v>
      </c>
      <c r="F49" s="37">
        <f>ROUND($D49/12*5,-3)</f>
        <v>22080000</v>
      </c>
      <c r="G49" s="37">
        <f>ROUND($D49/12,-3)</f>
        <v>4416000</v>
      </c>
      <c r="H49" s="37">
        <f t="shared" ref="H49:L53" si="15">ROUND($D49/12,-3)</f>
        <v>4416000</v>
      </c>
      <c r="I49" s="37">
        <f t="shared" si="15"/>
        <v>4416000</v>
      </c>
      <c r="J49" s="37">
        <f t="shared" si="15"/>
        <v>4416000</v>
      </c>
      <c r="K49" s="37">
        <f t="shared" si="15"/>
        <v>4416000</v>
      </c>
      <c r="L49" s="37">
        <f t="shared" si="15"/>
        <v>4416000</v>
      </c>
      <c r="M49" s="37">
        <f>D49-SUM(F49:L49)</f>
        <v>4417000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865000</v>
      </c>
      <c r="E50" s="111" t="s">
        <v>678</v>
      </c>
      <c r="F50" s="37">
        <f t="shared" ref="F50:F52" si="16">ROUND($D50/12*5,-3)</f>
        <v>360000</v>
      </c>
      <c r="G50" s="37">
        <f t="shared" ref="G50:G53" si="17">ROUND($D50/12,-3)</f>
        <v>72000</v>
      </c>
      <c r="H50" s="37">
        <f t="shared" si="15"/>
        <v>72000</v>
      </c>
      <c r="I50" s="37">
        <f t="shared" si="15"/>
        <v>72000</v>
      </c>
      <c r="J50" s="37">
        <f t="shared" si="15"/>
        <v>72000</v>
      </c>
      <c r="K50" s="37">
        <f t="shared" si="15"/>
        <v>72000</v>
      </c>
      <c r="L50" s="37">
        <f t="shared" si="15"/>
        <v>72000</v>
      </c>
      <c r="M50" s="37">
        <f t="shared" ref="M50:M53" si="18">D50-SUM(F50:L50)</f>
        <v>73000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2326000</v>
      </c>
      <c r="E51" s="111" t="s">
        <v>678</v>
      </c>
      <c r="F51" s="37">
        <f t="shared" si="16"/>
        <v>969000</v>
      </c>
      <c r="G51" s="37">
        <f t="shared" si="17"/>
        <v>194000</v>
      </c>
      <c r="H51" s="37">
        <f t="shared" si="15"/>
        <v>194000</v>
      </c>
      <c r="I51" s="37">
        <f t="shared" si="15"/>
        <v>194000</v>
      </c>
      <c r="J51" s="37">
        <f t="shared" si="15"/>
        <v>194000</v>
      </c>
      <c r="K51" s="37">
        <f t="shared" si="15"/>
        <v>194000</v>
      </c>
      <c r="L51" s="37">
        <f t="shared" si="15"/>
        <v>194000</v>
      </c>
      <c r="M51" s="37">
        <f t="shared" si="18"/>
        <v>193000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434000</v>
      </c>
      <c r="E52" s="111" t="s">
        <v>678</v>
      </c>
      <c r="F52" s="37">
        <f t="shared" si="16"/>
        <v>181000</v>
      </c>
      <c r="G52" s="37">
        <f t="shared" si="17"/>
        <v>36000</v>
      </c>
      <c r="H52" s="37">
        <f t="shared" si="15"/>
        <v>36000</v>
      </c>
      <c r="I52" s="37">
        <f t="shared" si="15"/>
        <v>36000</v>
      </c>
      <c r="J52" s="37">
        <f t="shared" si="15"/>
        <v>36000</v>
      </c>
      <c r="K52" s="37">
        <f t="shared" si="15"/>
        <v>36000</v>
      </c>
      <c r="L52" s="37">
        <f t="shared" si="15"/>
        <v>36000</v>
      </c>
      <c r="M52" s="37">
        <f t="shared" si="18"/>
        <v>37000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194000</v>
      </c>
      <c r="E54" s="37" t="s">
        <v>513</v>
      </c>
      <c r="F54" s="37">
        <f t="shared" ref="F54:P62" si="19">ROUND($D54/12,0)</f>
        <v>16167</v>
      </c>
      <c r="G54" s="37">
        <f t="shared" si="19"/>
        <v>16167</v>
      </c>
      <c r="H54" s="37">
        <f t="shared" si="19"/>
        <v>16167</v>
      </c>
      <c r="I54" s="37">
        <f t="shared" si="19"/>
        <v>16167</v>
      </c>
      <c r="J54" s="37">
        <f t="shared" si="19"/>
        <v>16167</v>
      </c>
      <c r="K54" s="37">
        <f t="shared" si="19"/>
        <v>16167</v>
      </c>
      <c r="L54" s="37">
        <f t="shared" si="19"/>
        <v>16167</v>
      </c>
      <c r="M54" s="37">
        <f t="shared" si="19"/>
        <v>16167</v>
      </c>
      <c r="N54" s="37">
        <f t="shared" si="19"/>
        <v>16167</v>
      </c>
      <c r="O54" s="37">
        <f t="shared" si="19"/>
        <v>16167</v>
      </c>
      <c r="P54" s="37">
        <f t="shared" si="19"/>
        <v>16167</v>
      </c>
      <c r="Q54" s="37">
        <f t="shared" ref="Q54:Q62" si="20">D54-SUM(F54:P54)</f>
        <v>16163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1086000</v>
      </c>
      <c r="E62" s="37" t="s">
        <v>194</v>
      </c>
      <c r="F62" s="37">
        <f t="shared" si="19"/>
        <v>90500</v>
      </c>
      <c r="G62" s="37">
        <f t="shared" si="19"/>
        <v>90500</v>
      </c>
      <c r="H62" s="37">
        <f t="shared" si="19"/>
        <v>90500</v>
      </c>
      <c r="I62" s="37">
        <f t="shared" si="19"/>
        <v>90500</v>
      </c>
      <c r="J62" s="37">
        <f t="shared" si="19"/>
        <v>90500</v>
      </c>
      <c r="K62" s="37">
        <f t="shared" si="19"/>
        <v>90500</v>
      </c>
      <c r="L62" s="37">
        <f t="shared" si="19"/>
        <v>90500</v>
      </c>
      <c r="M62" s="37">
        <f t="shared" si="19"/>
        <v>90500</v>
      </c>
      <c r="N62" s="37">
        <f t="shared" si="19"/>
        <v>90500</v>
      </c>
      <c r="O62" s="37">
        <f t="shared" si="19"/>
        <v>90500</v>
      </c>
      <c r="P62" s="37">
        <f t="shared" si="19"/>
        <v>90500</v>
      </c>
      <c r="Q62" s="37">
        <f t="shared" si="20"/>
        <v>90500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6888000</v>
      </c>
      <c r="E63" s="37" t="s">
        <v>679</v>
      </c>
      <c r="F63" s="37">
        <f>ROUND($D63/5,-3)</f>
        <v>1378000</v>
      </c>
      <c r="G63" s="37"/>
      <c r="H63" s="37"/>
      <c r="I63" s="37"/>
      <c r="J63" s="37"/>
      <c r="K63" s="37"/>
      <c r="L63" s="37"/>
      <c r="M63" s="37"/>
      <c r="N63" s="37">
        <f>D63-F63</f>
        <v>5510000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6519000</v>
      </c>
      <c r="E64" s="37" t="s">
        <v>194</v>
      </c>
      <c r="F64" s="37">
        <f>D64</f>
        <v>6519000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5663000</v>
      </c>
      <c r="E65" s="111" t="s">
        <v>678</v>
      </c>
      <c r="F65" s="37">
        <f>ROUND($D65/12*5,-3)</f>
        <v>2360000</v>
      </c>
      <c r="G65" s="37">
        <f>ROUND($D65/12,-3)</f>
        <v>472000</v>
      </c>
      <c r="H65" s="37">
        <f t="shared" ref="H65:L67" si="21">ROUND($D65/12,-3)</f>
        <v>472000</v>
      </c>
      <c r="I65" s="37">
        <f t="shared" si="21"/>
        <v>472000</v>
      </c>
      <c r="J65" s="37">
        <f t="shared" si="21"/>
        <v>472000</v>
      </c>
      <c r="K65" s="37">
        <f t="shared" si="21"/>
        <v>472000</v>
      </c>
      <c r="L65" s="37">
        <f t="shared" si="21"/>
        <v>472000</v>
      </c>
      <c r="M65" s="37">
        <f>D65-SUM(F65:L65)</f>
        <v>471000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1376000</v>
      </c>
      <c r="E66" s="111" t="s">
        <v>678</v>
      </c>
      <c r="F66" s="37">
        <f>ROUND($D66/12*5,-3)</f>
        <v>573000</v>
      </c>
      <c r="G66" s="37">
        <f t="shared" ref="G66:G67" si="22">ROUND($D66/12,-3)</f>
        <v>115000</v>
      </c>
      <c r="H66" s="37">
        <f t="shared" si="21"/>
        <v>115000</v>
      </c>
      <c r="I66" s="37">
        <f t="shared" si="21"/>
        <v>115000</v>
      </c>
      <c r="J66" s="37">
        <f t="shared" si="21"/>
        <v>115000</v>
      </c>
      <c r="K66" s="37">
        <f t="shared" si="21"/>
        <v>115000</v>
      </c>
      <c r="L66" s="37">
        <f t="shared" si="21"/>
        <v>115000</v>
      </c>
      <c r="M66" s="37">
        <f t="shared" ref="M66:M67" si="23">D66-SUM(F66:L66)</f>
        <v>113000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3562000</v>
      </c>
      <c r="E67" s="111" t="s">
        <v>678</v>
      </c>
      <c r="F67" s="37">
        <f>ROUND($D67/12*5,-3)</f>
        <v>1484000</v>
      </c>
      <c r="G67" s="37">
        <f t="shared" si="22"/>
        <v>297000</v>
      </c>
      <c r="H67" s="37">
        <f t="shared" si="21"/>
        <v>297000</v>
      </c>
      <c r="I67" s="37">
        <f t="shared" si="21"/>
        <v>297000</v>
      </c>
      <c r="J67" s="37">
        <f t="shared" si="21"/>
        <v>297000</v>
      </c>
      <c r="K67" s="37">
        <f t="shared" si="21"/>
        <v>297000</v>
      </c>
      <c r="L67" s="37">
        <f t="shared" si="21"/>
        <v>297000</v>
      </c>
      <c r="M67" s="37">
        <f t="shared" si="23"/>
        <v>296000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121000</v>
      </c>
      <c r="E68" s="37" t="s">
        <v>195</v>
      </c>
      <c r="F68" s="37"/>
      <c r="G68" s="37"/>
      <c r="H68" s="37">
        <f>D68</f>
        <v>121000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345000</v>
      </c>
      <c r="E69" s="37" t="s">
        <v>194</v>
      </c>
      <c r="F69" s="37">
        <f>D69</f>
        <v>345000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82372000</v>
      </c>
      <c r="E71" s="239"/>
      <c r="F71" s="239">
        <f t="shared" ref="F71:P71" si="24">ROUND(SUM(F49:F70),-3)</f>
        <v>36356000</v>
      </c>
      <c r="G71" s="239">
        <f t="shared" si="24"/>
        <v>5709000</v>
      </c>
      <c r="H71" s="239">
        <f t="shared" si="24"/>
        <v>5830000</v>
      </c>
      <c r="I71" s="239">
        <f t="shared" si="24"/>
        <v>5709000</v>
      </c>
      <c r="J71" s="239">
        <f t="shared" si="24"/>
        <v>5709000</v>
      </c>
      <c r="K71" s="239">
        <f t="shared" si="24"/>
        <v>5709000</v>
      </c>
      <c r="L71" s="239">
        <f t="shared" si="24"/>
        <v>5709000</v>
      </c>
      <c r="M71" s="239">
        <f t="shared" si="24"/>
        <v>5707000</v>
      </c>
      <c r="N71" s="239">
        <f t="shared" si="24"/>
        <v>5617000</v>
      </c>
      <c r="O71" s="239">
        <f t="shared" si="24"/>
        <v>107000</v>
      </c>
      <c r="P71" s="239">
        <f t="shared" si="24"/>
        <v>107000</v>
      </c>
      <c r="Q71" s="239">
        <f>D71-SUM(F71:P71)</f>
        <v>103000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17571000</v>
      </c>
      <c r="E73" s="111" t="s">
        <v>678</v>
      </c>
      <c r="F73" s="37">
        <f>ROUND($D73/12*5,-3)</f>
        <v>7321000</v>
      </c>
      <c r="G73" s="37">
        <f>ROUND($D73/12,-3)</f>
        <v>1464000</v>
      </c>
      <c r="H73" s="37">
        <f t="shared" ref="H73:L76" si="25">ROUND($D73/12,-3)</f>
        <v>1464000</v>
      </c>
      <c r="I73" s="37">
        <f t="shared" si="25"/>
        <v>1464000</v>
      </c>
      <c r="J73" s="37">
        <f t="shared" si="25"/>
        <v>1464000</v>
      </c>
      <c r="K73" s="37">
        <f t="shared" si="25"/>
        <v>1464000</v>
      </c>
      <c r="L73" s="37">
        <f t="shared" si="25"/>
        <v>1464000</v>
      </c>
      <c r="M73" s="37">
        <f>D73-SUM(F73:L73)</f>
        <v>1466000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822000</v>
      </c>
      <c r="E76" s="111" t="s">
        <v>678</v>
      </c>
      <c r="F76" s="37">
        <f>ROUND($D76/12*5,-3)</f>
        <v>343000</v>
      </c>
      <c r="G76" s="37">
        <f>ROUND($D76/12,-3)</f>
        <v>69000</v>
      </c>
      <c r="H76" s="37">
        <f t="shared" si="25"/>
        <v>69000</v>
      </c>
      <c r="I76" s="37">
        <f t="shared" si="25"/>
        <v>69000</v>
      </c>
      <c r="J76" s="37">
        <f t="shared" si="25"/>
        <v>69000</v>
      </c>
      <c r="K76" s="37">
        <f t="shared" si="25"/>
        <v>69000</v>
      </c>
      <c r="L76" s="37">
        <f t="shared" si="25"/>
        <v>69000</v>
      </c>
      <c r="M76" s="37">
        <f t="shared" si="26"/>
        <v>65000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18393000</v>
      </c>
      <c r="E77" s="239"/>
      <c r="F77" s="239">
        <f>ROUND(SUM(F72:F76),-3)</f>
        <v>7664000</v>
      </c>
      <c r="G77" s="239">
        <f t="shared" ref="G77:N77" si="27">ROUND(SUM(G72:G76),-3)</f>
        <v>1533000</v>
      </c>
      <c r="H77" s="239">
        <f t="shared" si="27"/>
        <v>1533000</v>
      </c>
      <c r="I77" s="239">
        <f t="shared" si="27"/>
        <v>1533000</v>
      </c>
      <c r="J77" s="239">
        <f t="shared" si="27"/>
        <v>1533000</v>
      </c>
      <c r="K77" s="239">
        <f t="shared" si="27"/>
        <v>1533000</v>
      </c>
      <c r="L77" s="239">
        <f t="shared" si="27"/>
        <v>1533000</v>
      </c>
      <c r="M77" s="239">
        <f t="shared" si="27"/>
        <v>1531000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563000</v>
      </c>
      <c r="E78" s="37" t="s">
        <v>655</v>
      </c>
      <c r="F78" s="216"/>
      <c r="G78" s="216"/>
      <c r="H78" s="216">
        <f>ROUND($D78/2,-3)</f>
        <v>282000</v>
      </c>
      <c r="I78" s="216"/>
      <c r="J78" s="216"/>
      <c r="K78" s="216"/>
      <c r="L78" s="216"/>
      <c r="M78" s="216"/>
      <c r="N78" s="216">
        <f>D78-H78</f>
        <v>281000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101328000</v>
      </c>
      <c r="E79" s="218"/>
      <c r="F79" s="218">
        <f>F77+F71+F78</f>
        <v>44020000</v>
      </c>
      <c r="G79" s="218">
        <f t="shared" ref="G79:Q79" si="29">G77+G71+G78</f>
        <v>7242000</v>
      </c>
      <c r="H79" s="218">
        <f t="shared" si="29"/>
        <v>7645000</v>
      </c>
      <c r="I79" s="218">
        <f t="shared" si="29"/>
        <v>7242000</v>
      </c>
      <c r="J79" s="218">
        <f t="shared" si="29"/>
        <v>7242000</v>
      </c>
      <c r="K79" s="218">
        <f t="shared" si="29"/>
        <v>7242000</v>
      </c>
      <c r="L79" s="218">
        <f t="shared" si="29"/>
        <v>7242000</v>
      </c>
      <c r="M79" s="218">
        <f t="shared" si="29"/>
        <v>7238000</v>
      </c>
      <c r="N79" s="218">
        <f t="shared" si="29"/>
        <v>5898000</v>
      </c>
      <c r="O79" s="218">
        <f t="shared" si="29"/>
        <v>107000</v>
      </c>
      <c r="P79" s="218">
        <f t="shared" si="29"/>
        <v>107000</v>
      </c>
      <c r="Q79" s="218">
        <f t="shared" si="29"/>
        <v>103000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103532000</v>
      </c>
      <c r="E88" s="37"/>
      <c r="F88" s="37">
        <f>F89+F90+F91+F92+F93</f>
        <v>44444000</v>
      </c>
      <c r="G88" s="37">
        <f t="shared" ref="G88:Q88" si="32">G89+G90+G91+G92+G93</f>
        <v>7377000</v>
      </c>
      <c r="H88" s="37">
        <f t="shared" si="32"/>
        <v>7780000</v>
      </c>
      <c r="I88" s="37">
        <f t="shared" si="32"/>
        <v>7377000</v>
      </c>
      <c r="J88" s="37">
        <f t="shared" si="32"/>
        <v>7381000</v>
      </c>
      <c r="K88" s="37">
        <f t="shared" si="32"/>
        <v>7377000</v>
      </c>
      <c r="L88" s="37">
        <f t="shared" si="32"/>
        <v>7660000</v>
      </c>
      <c r="M88" s="37">
        <f t="shared" si="32"/>
        <v>7373000</v>
      </c>
      <c r="N88" s="37">
        <f t="shared" si="32"/>
        <v>6037000</v>
      </c>
      <c r="O88" s="37">
        <f t="shared" si="32"/>
        <v>242000</v>
      </c>
      <c r="P88" s="37">
        <f t="shared" si="32"/>
        <v>242000</v>
      </c>
      <c r="Q88" s="37">
        <f t="shared" si="32"/>
        <v>242000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400000</v>
      </c>
      <c r="E90" s="106" t="s">
        <v>702</v>
      </c>
      <c r="F90" s="106"/>
      <c r="G90" s="106"/>
      <c r="H90" s="106">
        <f>ROUND($D90/2,-3)</f>
        <v>200000</v>
      </c>
      <c r="I90" s="106"/>
      <c r="J90" s="106"/>
      <c r="K90" s="106"/>
      <c r="L90" s="106"/>
      <c r="M90" s="106">
        <f>D90-H90</f>
        <v>200000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8000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4000</v>
      </c>
      <c r="M92" s="106"/>
      <c r="N92" s="106"/>
      <c r="O92" s="106"/>
      <c r="P92" s="106"/>
      <c r="Q92" s="106">
        <f>ROUND($D92/2,-3)</f>
        <v>4000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103124000</v>
      </c>
      <c r="E93" s="106"/>
      <c r="F93" s="106">
        <f>F94+F95+F96+F97</f>
        <v>44444000</v>
      </c>
      <c r="G93" s="106">
        <f t="shared" ref="G93:Q93" si="34">G94+G95+G96+G97</f>
        <v>7377000</v>
      </c>
      <c r="H93" s="106">
        <f t="shared" si="34"/>
        <v>7580000</v>
      </c>
      <c r="I93" s="106">
        <f t="shared" si="34"/>
        <v>7377000</v>
      </c>
      <c r="J93" s="106">
        <f t="shared" si="34"/>
        <v>7381000</v>
      </c>
      <c r="K93" s="106">
        <f t="shared" si="34"/>
        <v>7377000</v>
      </c>
      <c r="L93" s="106">
        <f t="shared" si="34"/>
        <v>7656000</v>
      </c>
      <c r="M93" s="106">
        <f t="shared" si="34"/>
        <v>7173000</v>
      </c>
      <c r="N93" s="106">
        <f t="shared" si="34"/>
        <v>6037000</v>
      </c>
      <c r="O93" s="106">
        <f t="shared" si="34"/>
        <v>242000</v>
      </c>
      <c r="P93" s="106">
        <f t="shared" si="34"/>
        <v>242000</v>
      </c>
      <c r="Q93" s="106">
        <f t="shared" si="34"/>
        <v>238000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2056000</v>
      </c>
      <c r="E94" s="111" t="s">
        <v>522</v>
      </c>
      <c r="F94" s="37">
        <f>ROUND($D94/12*5,-3)</f>
        <v>857000</v>
      </c>
      <c r="G94" s="37">
        <f>ROUND($D94/12,-3)</f>
        <v>171000</v>
      </c>
      <c r="H94" s="37">
        <f t="shared" ref="H94:L94" si="35">ROUND($D94/12,-3)</f>
        <v>171000</v>
      </c>
      <c r="I94" s="37">
        <f t="shared" si="35"/>
        <v>171000</v>
      </c>
      <c r="J94" s="37">
        <f t="shared" si="35"/>
        <v>171000</v>
      </c>
      <c r="K94" s="37">
        <f t="shared" si="35"/>
        <v>171000</v>
      </c>
      <c r="L94" s="37">
        <f t="shared" si="35"/>
        <v>171000</v>
      </c>
      <c r="M94" s="37">
        <f>D94-SUM(F94:L94)</f>
        <v>173000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383000</v>
      </c>
      <c r="E95" s="107" t="s">
        <v>225</v>
      </c>
      <c r="F95" s="37">
        <f>ROUND($D95/12,-3)</f>
        <v>32000</v>
      </c>
      <c r="G95" s="37">
        <f t="shared" ref="G95:P95" si="36">ROUND($D95/12,-3)</f>
        <v>32000</v>
      </c>
      <c r="H95" s="37">
        <f t="shared" si="36"/>
        <v>32000</v>
      </c>
      <c r="I95" s="37">
        <f t="shared" si="36"/>
        <v>32000</v>
      </c>
      <c r="J95" s="37">
        <f t="shared" si="36"/>
        <v>32000</v>
      </c>
      <c r="K95" s="37">
        <f t="shared" si="36"/>
        <v>32000</v>
      </c>
      <c r="L95" s="37">
        <f t="shared" si="36"/>
        <v>32000</v>
      </c>
      <c r="M95" s="37">
        <f t="shared" si="36"/>
        <v>32000</v>
      </c>
      <c r="N95" s="37">
        <f t="shared" si="36"/>
        <v>32000</v>
      </c>
      <c r="O95" s="37">
        <f t="shared" si="36"/>
        <v>32000</v>
      </c>
      <c r="P95" s="37">
        <f t="shared" si="36"/>
        <v>32000</v>
      </c>
      <c r="Q95" s="37">
        <f>D95-SUM(F95:P95)</f>
        <v>31000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392000</v>
      </c>
      <c r="E96" s="186" t="s">
        <v>701</v>
      </c>
      <c r="F96" s="37"/>
      <c r="G96" s="37"/>
      <c r="H96" s="37">
        <f>ROUND($D96/2,-3)</f>
        <v>196000</v>
      </c>
      <c r="I96" s="37"/>
      <c r="J96" s="37"/>
      <c r="K96" s="37"/>
      <c r="L96" s="37"/>
      <c r="M96" s="37">
        <f>D96-H96</f>
        <v>196000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100293000</v>
      </c>
      <c r="E97" s="37"/>
      <c r="F97" s="37">
        <f>F2+F87-F89-F90-F91-F92-F94-F95-F96</f>
        <v>43555000</v>
      </c>
      <c r="G97" s="37">
        <f t="shared" ref="G97:Q97" si="37">G2+G87-G89-G90-G91-G92-G94-G95-G96</f>
        <v>7174000</v>
      </c>
      <c r="H97" s="37">
        <f t="shared" si="37"/>
        <v>7181000</v>
      </c>
      <c r="I97" s="37">
        <f t="shared" si="37"/>
        <v>7174000</v>
      </c>
      <c r="J97" s="37">
        <f t="shared" si="37"/>
        <v>7178000</v>
      </c>
      <c r="K97" s="37">
        <f t="shared" si="37"/>
        <v>7174000</v>
      </c>
      <c r="L97" s="37">
        <f t="shared" si="37"/>
        <v>7453000</v>
      </c>
      <c r="M97" s="37">
        <f t="shared" si="37"/>
        <v>6772000</v>
      </c>
      <c r="N97" s="37">
        <f t="shared" si="37"/>
        <v>6005000</v>
      </c>
      <c r="O97" s="37">
        <f>O2+O87-O89-O90-O91-O92-O94-O95-O96</f>
        <v>210000</v>
      </c>
      <c r="P97" s="37">
        <f t="shared" si="37"/>
        <v>210000</v>
      </c>
      <c r="Q97" s="37">
        <f t="shared" si="37"/>
        <v>207000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800000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1256000</v>
      </c>
    </row>
    <row r="104" spans="2:18" ht="33">
      <c r="B104" s="69" t="s">
        <v>235</v>
      </c>
      <c r="D104" s="30">
        <f>HLOOKUP(D1,縣庫撥款收入明細表!H:DD,16,FALSE)</f>
        <v>348000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392000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35000</v>
      </c>
    </row>
    <row r="109" spans="2:18" ht="33">
      <c r="B109" s="75" t="s">
        <v>239</v>
      </c>
      <c r="D109" s="30">
        <f>HLOOKUP(D1,縣庫撥款收入明細表!H:DD,21,FALSE)</f>
        <v>100293000</v>
      </c>
    </row>
    <row r="110" spans="2:18" ht="16.5" customHeight="1"/>
    <row r="111" spans="2:18" ht="19.5" customHeight="1">
      <c r="B111" s="4" t="s">
        <v>700</v>
      </c>
      <c r="F111" s="30">
        <f>F93-F77-F78</f>
        <v>36780000</v>
      </c>
      <c r="G111" s="30">
        <f t="shared" ref="G111:Q111" si="38">G93-G77-G78</f>
        <v>5844000</v>
      </c>
      <c r="H111" s="30">
        <f t="shared" si="38"/>
        <v>5765000</v>
      </c>
      <c r="I111" s="30">
        <f t="shared" si="38"/>
        <v>5844000</v>
      </c>
      <c r="J111" s="30">
        <f t="shared" si="38"/>
        <v>5848000</v>
      </c>
      <c r="K111" s="30">
        <f t="shared" si="38"/>
        <v>5844000</v>
      </c>
      <c r="L111" s="30">
        <f t="shared" si="38"/>
        <v>6123000</v>
      </c>
      <c r="M111" s="30">
        <f t="shared" si="38"/>
        <v>5642000</v>
      </c>
      <c r="N111" s="30">
        <f t="shared" si="38"/>
        <v>5756000</v>
      </c>
      <c r="O111" s="30">
        <f t="shared" si="38"/>
        <v>242000</v>
      </c>
      <c r="P111" s="30">
        <f t="shared" si="38"/>
        <v>242000</v>
      </c>
      <c r="Q111" s="30">
        <f t="shared" si="38"/>
        <v>238000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90" priority="1" operator="lessThan">
      <formula>0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67" workbookViewId="0">
      <selection activeCell="A3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612</v>
      </c>
      <c r="D1" s="230" t="str">
        <f>VLOOKUP(C1,學校編號!A:B,2,FALSE)</f>
        <v>612國福國小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29322000</v>
      </c>
      <c r="E2" s="37"/>
      <c r="F2" s="37">
        <f>F48+F71+F77+F78+F84</f>
        <v>12479000</v>
      </c>
      <c r="G2" s="37">
        <f t="shared" ref="G2:Q2" si="0">G48+G71+G77+G78+G84</f>
        <v>2129000</v>
      </c>
      <c r="H2" s="37">
        <f t="shared" si="0"/>
        <v>2200000</v>
      </c>
      <c r="I2" s="37">
        <f t="shared" si="0"/>
        <v>2129000</v>
      </c>
      <c r="J2" s="37">
        <f t="shared" si="0"/>
        <v>2129000</v>
      </c>
      <c r="K2" s="37">
        <f t="shared" si="0"/>
        <v>2129000</v>
      </c>
      <c r="L2" s="37">
        <f t="shared" si="0"/>
        <v>2151000</v>
      </c>
      <c r="M2" s="37">
        <f t="shared" si="0"/>
        <v>2126000</v>
      </c>
      <c r="N2" s="37">
        <f t="shared" si="0"/>
        <v>1528000</v>
      </c>
      <c r="O2" s="37">
        <f t="shared" si="0"/>
        <v>108000</v>
      </c>
      <c r="P2" s="37">
        <f t="shared" si="0"/>
        <v>108000</v>
      </c>
      <c r="Q2" s="37">
        <f t="shared" si="0"/>
        <v>106000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80000</v>
      </c>
      <c r="E13" s="37" t="s">
        <v>513</v>
      </c>
      <c r="F13" s="37">
        <f>ROUND($D13/12,0)</f>
        <v>6667</v>
      </c>
      <c r="G13" s="37">
        <f t="shared" si="1"/>
        <v>6667</v>
      </c>
      <c r="H13" s="37">
        <f t="shared" si="1"/>
        <v>6667</v>
      </c>
      <c r="I13" s="37">
        <f t="shared" si="1"/>
        <v>6667</v>
      </c>
      <c r="J13" s="37">
        <f t="shared" si="1"/>
        <v>6667</v>
      </c>
      <c r="K13" s="37">
        <f t="shared" si="1"/>
        <v>6667</v>
      </c>
      <c r="L13" s="37">
        <f t="shared" si="1"/>
        <v>6667</v>
      </c>
      <c r="M13" s="37">
        <f t="shared" si="1"/>
        <v>6667</v>
      </c>
      <c r="N13" s="37">
        <f t="shared" si="1"/>
        <v>6667</v>
      </c>
      <c r="O13" s="37">
        <f t="shared" si="1"/>
        <v>6667</v>
      </c>
      <c r="P13" s="37">
        <f t="shared" si="1"/>
        <v>6667</v>
      </c>
      <c r="Q13" s="37">
        <f>D13-SUM(F13:P13)</f>
        <v>6663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45000</v>
      </c>
      <c r="E15" s="37" t="s">
        <v>193</v>
      </c>
      <c r="F15" s="37">
        <f>ROUND($D15/2,-3)</f>
        <v>23000</v>
      </c>
      <c r="G15" s="37"/>
      <c r="H15" s="37"/>
      <c r="I15" s="37"/>
      <c r="J15" s="37"/>
      <c r="K15" s="37"/>
      <c r="L15" s="37">
        <f>D15-F15</f>
        <v>22000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84000</v>
      </c>
      <c r="E16" s="37" t="s">
        <v>513</v>
      </c>
      <c r="F16" s="37">
        <f>ROUND($D16/12,0)</f>
        <v>7000</v>
      </c>
      <c r="G16" s="37">
        <f t="shared" si="1"/>
        <v>7000</v>
      </c>
      <c r="H16" s="37">
        <f t="shared" si="1"/>
        <v>7000</v>
      </c>
      <c r="I16" s="37">
        <f t="shared" si="1"/>
        <v>7000</v>
      </c>
      <c r="J16" s="37">
        <f t="shared" si="1"/>
        <v>7000</v>
      </c>
      <c r="K16" s="37">
        <f t="shared" si="1"/>
        <v>7000</v>
      </c>
      <c r="L16" s="37">
        <f t="shared" si="1"/>
        <v>7000</v>
      </c>
      <c r="M16" s="37">
        <f t="shared" si="1"/>
        <v>7000</v>
      </c>
      <c r="N16" s="37">
        <f t="shared" si="1"/>
        <v>7000</v>
      </c>
      <c r="O16" s="37">
        <f t="shared" si="1"/>
        <v>7000</v>
      </c>
      <c r="P16" s="37">
        <f t="shared" si="1"/>
        <v>7000</v>
      </c>
      <c r="Q16" s="37">
        <f>D16-SUM(F16:P16)</f>
        <v>7000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511000</v>
      </c>
      <c r="E25" s="106"/>
      <c r="F25" s="106">
        <f>ROUND(SUM(F3:F24),-3)</f>
        <v>62000</v>
      </c>
      <c r="G25" s="106">
        <f t="shared" ref="G25:P25" si="5">ROUND(SUM(G3:G24),-3)</f>
        <v>39000</v>
      </c>
      <c r="H25" s="106">
        <f t="shared" si="5"/>
        <v>39000</v>
      </c>
      <c r="I25" s="106">
        <f t="shared" si="5"/>
        <v>39000</v>
      </c>
      <c r="J25" s="106">
        <f t="shared" si="5"/>
        <v>39000</v>
      </c>
      <c r="K25" s="106">
        <f t="shared" si="5"/>
        <v>39000</v>
      </c>
      <c r="L25" s="106">
        <f t="shared" si="5"/>
        <v>61000</v>
      </c>
      <c r="M25" s="106">
        <f t="shared" si="5"/>
        <v>39000</v>
      </c>
      <c r="N25" s="106">
        <f t="shared" si="5"/>
        <v>39000</v>
      </c>
      <c r="O25" s="106">
        <f t="shared" si="5"/>
        <v>39000</v>
      </c>
      <c r="P25" s="106">
        <f t="shared" si="5"/>
        <v>39000</v>
      </c>
      <c r="Q25" s="106">
        <f t="shared" ref="Q25:Q33" si="6">D25-SUM(F25:P25)</f>
        <v>37000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10000</v>
      </c>
      <c r="E30" s="37" t="s">
        <v>513</v>
      </c>
      <c r="F30" s="37">
        <f t="shared" si="8"/>
        <v>833</v>
      </c>
      <c r="G30" s="37">
        <f t="shared" si="8"/>
        <v>833</v>
      </c>
      <c r="H30" s="37">
        <f t="shared" si="8"/>
        <v>833</v>
      </c>
      <c r="I30" s="37">
        <f t="shared" si="8"/>
        <v>833</v>
      </c>
      <c r="J30" s="37">
        <f t="shared" si="8"/>
        <v>833</v>
      </c>
      <c r="K30" s="37">
        <f t="shared" si="8"/>
        <v>833</v>
      </c>
      <c r="L30" s="37">
        <f t="shared" si="8"/>
        <v>833</v>
      </c>
      <c r="M30" s="37">
        <f t="shared" si="8"/>
        <v>833</v>
      </c>
      <c r="N30" s="37">
        <f t="shared" si="8"/>
        <v>833</v>
      </c>
      <c r="O30" s="37">
        <f t="shared" si="8"/>
        <v>833</v>
      </c>
      <c r="P30" s="37">
        <f t="shared" si="8"/>
        <v>833</v>
      </c>
      <c r="Q30" s="37">
        <f t="shared" si="6"/>
        <v>837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4000</v>
      </c>
      <c r="E31" s="37" t="s">
        <v>513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280000</v>
      </c>
      <c r="E37" s="106"/>
      <c r="F37" s="106">
        <f t="shared" ref="F37:P37" si="9">ROUND(SUM(F26:F36),-3)</f>
        <v>23000</v>
      </c>
      <c r="G37" s="106">
        <f t="shared" si="9"/>
        <v>23000</v>
      </c>
      <c r="H37" s="106">
        <f t="shared" si="9"/>
        <v>23000</v>
      </c>
      <c r="I37" s="106">
        <f t="shared" si="9"/>
        <v>23000</v>
      </c>
      <c r="J37" s="106">
        <f t="shared" si="9"/>
        <v>23000</v>
      </c>
      <c r="K37" s="106">
        <f t="shared" si="9"/>
        <v>23000</v>
      </c>
      <c r="L37" s="106">
        <f t="shared" si="9"/>
        <v>23000</v>
      </c>
      <c r="M37" s="106">
        <f t="shared" si="9"/>
        <v>23000</v>
      </c>
      <c r="N37" s="106">
        <f t="shared" si="9"/>
        <v>23000</v>
      </c>
      <c r="O37" s="106">
        <f t="shared" si="9"/>
        <v>23000</v>
      </c>
      <c r="P37" s="106">
        <f t="shared" si="9"/>
        <v>23000</v>
      </c>
      <c r="Q37" s="106">
        <f>D37-SUM(F37:P37)</f>
        <v>27000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0</v>
      </c>
      <c r="E46" s="37" t="s">
        <v>708</v>
      </c>
      <c r="F46" s="37">
        <f>ROUND($D46/3,0)</f>
        <v>0</v>
      </c>
      <c r="G46" s="37"/>
      <c r="H46" s="37"/>
      <c r="I46" s="37"/>
      <c r="J46" s="37">
        <f>ROUND($D46/3,0)</f>
        <v>0</v>
      </c>
      <c r="K46" s="37"/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0</v>
      </c>
      <c r="E47" s="106"/>
      <c r="F47" s="106">
        <f t="shared" ref="F47:P47" si="13">ROUND(SUM(F46),-3)</f>
        <v>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791000</v>
      </c>
      <c r="E48" s="37"/>
      <c r="F48" s="112">
        <f>F25+F37+F45+F47</f>
        <v>85000</v>
      </c>
      <c r="G48" s="112">
        <f t="shared" ref="G48:R48" si="14">G25+G37+G45+G47</f>
        <v>62000</v>
      </c>
      <c r="H48" s="112">
        <f t="shared" si="14"/>
        <v>62000</v>
      </c>
      <c r="I48" s="112">
        <f t="shared" si="14"/>
        <v>62000</v>
      </c>
      <c r="J48" s="112">
        <f t="shared" si="14"/>
        <v>62000</v>
      </c>
      <c r="K48" s="112">
        <f t="shared" si="14"/>
        <v>62000</v>
      </c>
      <c r="L48" s="112">
        <f t="shared" si="14"/>
        <v>84000</v>
      </c>
      <c r="M48" s="112">
        <f t="shared" si="14"/>
        <v>62000</v>
      </c>
      <c r="N48" s="112">
        <f t="shared" si="14"/>
        <v>62000</v>
      </c>
      <c r="O48" s="112">
        <f t="shared" si="14"/>
        <v>62000</v>
      </c>
      <c r="P48" s="112">
        <f t="shared" si="14"/>
        <v>62000</v>
      </c>
      <c r="Q48" s="112">
        <f t="shared" si="14"/>
        <v>64000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13566000</v>
      </c>
      <c r="E49" s="111" t="s">
        <v>678</v>
      </c>
      <c r="F49" s="37">
        <f>ROUND($D49/12*5,-3)</f>
        <v>5653000</v>
      </c>
      <c r="G49" s="37">
        <f>ROUND($D49/12,-3)</f>
        <v>1131000</v>
      </c>
      <c r="H49" s="37">
        <f t="shared" ref="H49:L53" si="15">ROUND($D49/12,-3)</f>
        <v>1131000</v>
      </c>
      <c r="I49" s="37">
        <f t="shared" si="15"/>
        <v>1131000</v>
      </c>
      <c r="J49" s="37">
        <f t="shared" si="15"/>
        <v>1131000</v>
      </c>
      <c r="K49" s="37">
        <f t="shared" si="15"/>
        <v>1131000</v>
      </c>
      <c r="L49" s="37">
        <f t="shared" si="15"/>
        <v>1131000</v>
      </c>
      <c r="M49" s="37">
        <f>D49-SUM(F49:L49)</f>
        <v>1127000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433000</v>
      </c>
      <c r="E50" s="111" t="s">
        <v>678</v>
      </c>
      <c r="F50" s="37">
        <f t="shared" ref="F50:F52" si="16">ROUND($D50/12*5,-3)</f>
        <v>180000</v>
      </c>
      <c r="G50" s="37">
        <f t="shared" ref="G50:G53" si="17">ROUND($D50/12,-3)</f>
        <v>36000</v>
      </c>
      <c r="H50" s="37">
        <f t="shared" si="15"/>
        <v>36000</v>
      </c>
      <c r="I50" s="37">
        <f t="shared" si="15"/>
        <v>36000</v>
      </c>
      <c r="J50" s="37">
        <f t="shared" si="15"/>
        <v>36000</v>
      </c>
      <c r="K50" s="37">
        <f t="shared" si="15"/>
        <v>36000</v>
      </c>
      <c r="L50" s="37">
        <f t="shared" si="15"/>
        <v>36000</v>
      </c>
      <c r="M50" s="37">
        <f t="shared" ref="M50:M53" si="18">D50-SUM(F50:L50)</f>
        <v>37000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1471000</v>
      </c>
      <c r="E51" s="111" t="s">
        <v>678</v>
      </c>
      <c r="F51" s="37">
        <f t="shared" si="16"/>
        <v>613000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492000</v>
      </c>
      <c r="E62" s="37" t="s">
        <v>194</v>
      </c>
      <c r="F62" s="37">
        <f t="shared" si="19"/>
        <v>41000</v>
      </c>
      <c r="G62" s="37">
        <f t="shared" si="19"/>
        <v>41000</v>
      </c>
      <c r="H62" s="37">
        <f t="shared" si="19"/>
        <v>41000</v>
      </c>
      <c r="I62" s="37">
        <f t="shared" si="19"/>
        <v>41000</v>
      </c>
      <c r="J62" s="37">
        <f t="shared" si="19"/>
        <v>41000</v>
      </c>
      <c r="K62" s="37">
        <f t="shared" si="19"/>
        <v>41000</v>
      </c>
      <c r="L62" s="37">
        <f t="shared" si="19"/>
        <v>41000</v>
      </c>
      <c r="M62" s="37">
        <f t="shared" si="19"/>
        <v>41000</v>
      </c>
      <c r="N62" s="37">
        <f t="shared" si="19"/>
        <v>41000</v>
      </c>
      <c r="O62" s="37">
        <f t="shared" si="19"/>
        <v>41000</v>
      </c>
      <c r="P62" s="37">
        <f t="shared" si="19"/>
        <v>41000</v>
      </c>
      <c r="Q62" s="37">
        <f t="shared" si="20"/>
        <v>41000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1726000</v>
      </c>
      <c r="E63" s="37" t="s">
        <v>679</v>
      </c>
      <c r="F63" s="37">
        <f>ROUND($D63/5,-3)</f>
        <v>345000</v>
      </c>
      <c r="G63" s="37"/>
      <c r="H63" s="37"/>
      <c r="I63" s="37"/>
      <c r="J63" s="37"/>
      <c r="K63" s="37"/>
      <c r="L63" s="37"/>
      <c r="M63" s="37"/>
      <c r="N63" s="37">
        <f>D63-F63</f>
        <v>1381000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1695000</v>
      </c>
      <c r="E64" s="37" t="s">
        <v>194</v>
      </c>
      <c r="F64" s="37">
        <f>D64</f>
        <v>1695000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1432000</v>
      </c>
      <c r="E65" s="111" t="s">
        <v>678</v>
      </c>
      <c r="F65" s="37">
        <f>ROUND($D65/12*5,-3)</f>
        <v>597000</v>
      </c>
      <c r="G65" s="37">
        <f>ROUND($D65/12,-3)</f>
        <v>119000</v>
      </c>
      <c r="H65" s="37">
        <f t="shared" ref="H65:L67" si="21">ROUND($D65/12,-3)</f>
        <v>119000</v>
      </c>
      <c r="I65" s="37">
        <f t="shared" si="21"/>
        <v>119000</v>
      </c>
      <c r="J65" s="37">
        <f t="shared" si="21"/>
        <v>119000</v>
      </c>
      <c r="K65" s="37">
        <f t="shared" si="21"/>
        <v>119000</v>
      </c>
      <c r="L65" s="37">
        <f t="shared" si="21"/>
        <v>119000</v>
      </c>
      <c r="M65" s="37">
        <f>D65-SUM(F65:L65)</f>
        <v>121000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371000</v>
      </c>
      <c r="E66" s="111" t="s">
        <v>678</v>
      </c>
      <c r="F66" s="37">
        <f>ROUND($D66/12*5,-3)</f>
        <v>155000</v>
      </c>
      <c r="G66" s="37">
        <f t="shared" ref="G66:G67" si="22">ROUND($D66/12,-3)</f>
        <v>31000</v>
      </c>
      <c r="H66" s="37">
        <f t="shared" si="21"/>
        <v>31000</v>
      </c>
      <c r="I66" s="37">
        <f t="shared" si="21"/>
        <v>31000</v>
      </c>
      <c r="J66" s="37">
        <f t="shared" si="21"/>
        <v>31000</v>
      </c>
      <c r="K66" s="37">
        <f t="shared" si="21"/>
        <v>31000</v>
      </c>
      <c r="L66" s="37">
        <f t="shared" si="21"/>
        <v>31000</v>
      </c>
      <c r="M66" s="37">
        <f t="shared" ref="M66:M67" si="23">D66-SUM(F66:L66)</f>
        <v>30000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927000</v>
      </c>
      <c r="E67" s="111" t="s">
        <v>678</v>
      </c>
      <c r="F67" s="37">
        <f>ROUND($D67/12*5,-3)</f>
        <v>386000</v>
      </c>
      <c r="G67" s="37">
        <f t="shared" si="22"/>
        <v>77000</v>
      </c>
      <c r="H67" s="37">
        <f t="shared" si="21"/>
        <v>77000</v>
      </c>
      <c r="I67" s="37">
        <f t="shared" si="21"/>
        <v>77000</v>
      </c>
      <c r="J67" s="37">
        <f t="shared" si="21"/>
        <v>77000</v>
      </c>
      <c r="K67" s="37">
        <f t="shared" si="21"/>
        <v>77000</v>
      </c>
      <c r="L67" s="37">
        <f t="shared" si="21"/>
        <v>77000</v>
      </c>
      <c r="M67" s="37">
        <f t="shared" si="23"/>
        <v>79000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31000</v>
      </c>
      <c r="E68" s="37" t="s">
        <v>195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144000</v>
      </c>
      <c r="E69" s="37" t="s">
        <v>194</v>
      </c>
      <c r="F69" s="37">
        <f>D69</f>
        <v>144000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22664000</v>
      </c>
      <c r="E71" s="239"/>
      <c r="F71" s="239">
        <f t="shared" ref="F71:P71" si="24">ROUND(SUM(F49:F70),-3)</f>
        <v>9947000</v>
      </c>
      <c r="G71" s="239">
        <f t="shared" si="24"/>
        <v>1590000</v>
      </c>
      <c r="H71" s="239">
        <f t="shared" si="24"/>
        <v>1621000</v>
      </c>
      <c r="I71" s="239">
        <f t="shared" si="24"/>
        <v>1590000</v>
      </c>
      <c r="J71" s="239">
        <f t="shared" si="24"/>
        <v>1590000</v>
      </c>
      <c r="K71" s="239">
        <f t="shared" si="24"/>
        <v>1590000</v>
      </c>
      <c r="L71" s="239">
        <f t="shared" si="24"/>
        <v>1590000</v>
      </c>
      <c r="M71" s="239">
        <f t="shared" si="24"/>
        <v>1585000</v>
      </c>
      <c r="N71" s="239">
        <f t="shared" si="24"/>
        <v>1427000</v>
      </c>
      <c r="O71" s="239">
        <f t="shared" si="24"/>
        <v>46000</v>
      </c>
      <c r="P71" s="239">
        <f t="shared" si="24"/>
        <v>46000</v>
      </c>
      <c r="Q71" s="239">
        <f>D71-SUM(F71:P71)</f>
        <v>42000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5476000</v>
      </c>
      <c r="E73" s="111" t="s">
        <v>678</v>
      </c>
      <c r="F73" s="37">
        <f>ROUND($D73/12*5,-3)</f>
        <v>2282000</v>
      </c>
      <c r="G73" s="37">
        <f>ROUND($D73/12,-3)</f>
        <v>456000</v>
      </c>
      <c r="H73" s="37">
        <f t="shared" ref="H73:L76" si="25">ROUND($D73/12,-3)</f>
        <v>456000</v>
      </c>
      <c r="I73" s="37">
        <f t="shared" si="25"/>
        <v>456000</v>
      </c>
      <c r="J73" s="37">
        <f t="shared" si="25"/>
        <v>456000</v>
      </c>
      <c r="K73" s="37">
        <f t="shared" si="25"/>
        <v>456000</v>
      </c>
      <c r="L73" s="37">
        <f t="shared" si="25"/>
        <v>456000</v>
      </c>
      <c r="M73" s="37">
        <f>D73-SUM(F73:L73)</f>
        <v>458000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252000</v>
      </c>
      <c r="E76" s="111" t="s">
        <v>678</v>
      </c>
      <c r="F76" s="37">
        <f>ROUND($D76/12*5,-3)</f>
        <v>105000</v>
      </c>
      <c r="G76" s="37">
        <f>ROUND($D76/12,-3)</f>
        <v>21000</v>
      </c>
      <c r="H76" s="37">
        <f t="shared" si="25"/>
        <v>21000</v>
      </c>
      <c r="I76" s="37">
        <f t="shared" si="25"/>
        <v>21000</v>
      </c>
      <c r="J76" s="37">
        <f t="shared" si="25"/>
        <v>21000</v>
      </c>
      <c r="K76" s="37">
        <f t="shared" si="25"/>
        <v>21000</v>
      </c>
      <c r="L76" s="37">
        <f t="shared" si="25"/>
        <v>21000</v>
      </c>
      <c r="M76" s="37">
        <f t="shared" si="26"/>
        <v>21000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5728000</v>
      </c>
      <c r="E77" s="239"/>
      <c r="F77" s="239">
        <f>ROUND(SUM(F72:F76),-3)</f>
        <v>2387000</v>
      </c>
      <c r="G77" s="239">
        <f t="shared" ref="G77:N77" si="27">ROUND(SUM(G72:G76),-3)</f>
        <v>477000</v>
      </c>
      <c r="H77" s="239">
        <f t="shared" si="27"/>
        <v>477000</v>
      </c>
      <c r="I77" s="239">
        <f t="shared" si="27"/>
        <v>477000</v>
      </c>
      <c r="J77" s="239">
        <f t="shared" si="27"/>
        <v>477000</v>
      </c>
      <c r="K77" s="239">
        <f t="shared" si="27"/>
        <v>477000</v>
      </c>
      <c r="L77" s="239">
        <f t="shared" si="27"/>
        <v>477000</v>
      </c>
      <c r="M77" s="239">
        <f t="shared" si="27"/>
        <v>479000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79000</v>
      </c>
      <c r="E78" s="37" t="s">
        <v>655</v>
      </c>
      <c r="F78" s="216"/>
      <c r="G78" s="216"/>
      <c r="H78" s="216">
        <f>ROUND($D78/2,-3)</f>
        <v>40000</v>
      </c>
      <c r="I78" s="216"/>
      <c r="J78" s="216"/>
      <c r="K78" s="216"/>
      <c r="L78" s="216"/>
      <c r="M78" s="216"/>
      <c r="N78" s="216">
        <f>D78-H78</f>
        <v>39000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28471000</v>
      </c>
      <c r="E79" s="218"/>
      <c r="F79" s="218">
        <f>F77+F71+F78</f>
        <v>12334000</v>
      </c>
      <c r="G79" s="218">
        <f t="shared" ref="G79:Q79" si="29">G77+G71+G78</f>
        <v>2067000</v>
      </c>
      <c r="H79" s="218">
        <f t="shared" si="29"/>
        <v>2138000</v>
      </c>
      <c r="I79" s="218">
        <f t="shared" si="29"/>
        <v>2067000</v>
      </c>
      <c r="J79" s="218">
        <f t="shared" si="29"/>
        <v>2067000</v>
      </c>
      <c r="K79" s="218">
        <f t="shared" si="29"/>
        <v>2067000</v>
      </c>
      <c r="L79" s="218">
        <f t="shared" si="29"/>
        <v>2067000</v>
      </c>
      <c r="M79" s="218">
        <f t="shared" si="29"/>
        <v>2064000</v>
      </c>
      <c r="N79" s="218">
        <f t="shared" si="29"/>
        <v>1466000</v>
      </c>
      <c r="O79" s="218">
        <f t="shared" si="29"/>
        <v>46000</v>
      </c>
      <c r="P79" s="218">
        <f t="shared" si="29"/>
        <v>46000</v>
      </c>
      <c r="Q79" s="218">
        <f t="shared" si="29"/>
        <v>42000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60000</v>
      </c>
      <c r="E81" s="106" t="s">
        <v>194</v>
      </c>
      <c r="F81" s="106">
        <f t="shared" ref="F81:F83" si="30">D81</f>
        <v>60000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60000</v>
      </c>
      <c r="E84" s="113"/>
      <c r="F84" s="113">
        <f>SUM(F80:F83)</f>
        <v>60000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-60000</v>
      </c>
      <c r="E87" s="37"/>
      <c r="F87" s="37">
        <f>D87</f>
        <v>-60000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29262000</v>
      </c>
      <c r="E88" s="37"/>
      <c r="F88" s="37">
        <f>F89+F90+F91+F92+F93</f>
        <v>12419000</v>
      </c>
      <c r="G88" s="37">
        <f t="shared" ref="G88:Q88" si="32">G89+G90+G91+G92+G93</f>
        <v>2129000</v>
      </c>
      <c r="H88" s="37">
        <f t="shared" si="32"/>
        <v>2200000</v>
      </c>
      <c r="I88" s="37">
        <f t="shared" si="32"/>
        <v>2129000</v>
      </c>
      <c r="J88" s="37">
        <f t="shared" si="32"/>
        <v>2129000</v>
      </c>
      <c r="K88" s="37">
        <f t="shared" si="32"/>
        <v>2129000</v>
      </c>
      <c r="L88" s="37">
        <f t="shared" si="32"/>
        <v>2151000</v>
      </c>
      <c r="M88" s="37">
        <f t="shared" si="32"/>
        <v>2126000</v>
      </c>
      <c r="N88" s="37">
        <f t="shared" si="32"/>
        <v>1528000</v>
      </c>
      <c r="O88" s="37">
        <f t="shared" si="32"/>
        <v>108000</v>
      </c>
      <c r="P88" s="37">
        <f t="shared" si="32"/>
        <v>108000</v>
      </c>
      <c r="Q88" s="37">
        <f t="shared" si="32"/>
        <v>106000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2000</v>
      </c>
      <c r="E90" s="106" t="s">
        <v>702</v>
      </c>
      <c r="F90" s="106"/>
      <c r="G90" s="106"/>
      <c r="H90" s="106">
        <f>ROUND($D90/2,-3)</f>
        <v>1000</v>
      </c>
      <c r="I90" s="106"/>
      <c r="J90" s="106"/>
      <c r="K90" s="106"/>
      <c r="L90" s="106"/>
      <c r="M90" s="106">
        <f>D90-H90</f>
        <v>1000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3000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2000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29257000</v>
      </c>
      <c r="E93" s="106"/>
      <c r="F93" s="106">
        <f>F94+F95+F96+F97</f>
        <v>12419000</v>
      </c>
      <c r="G93" s="106">
        <f t="shared" ref="G93:Q93" si="34">G94+G95+G96+G97</f>
        <v>2129000</v>
      </c>
      <c r="H93" s="106">
        <f t="shared" si="34"/>
        <v>2199000</v>
      </c>
      <c r="I93" s="106">
        <f t="shared" si="34"/>
        <v>2129000</v>
      </c>
      <c r="J93" s="106">
        <f t="shared" si="34"/>
        <v>2129000</v>
      </c>
      <c r="K93" s="106">
        <f t="shared" si="34"/>
        <v>2129000</v>
      </c>
      <c r="L93" s="106">
        <f t="shared" si="34"/>
        <v>2150000</v>
      </c>
      <c r="M93" s="106">
        <f t="shared" si="34"/>
        <v>2125000</v>
      </c>
      <c r="N93" s="106">
        <f t="shared" si="34"/>
        <v>1528000</v>
      </c>
      <c r="O93" s="106">
        <f t="shared" si="34"/>
        <v>108000</v>
      </c>
      <c r="P93" s="106">
        <f t="shared" si="34"/>
        <v>108000</v>
      </c>
      <c r="Q93" s="106">
        <f t="shared" si="34"/>
        <v>104000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3228000</v>
      </c>
      <c r="E94" s="111" t="s">
        <v>522</v>
      </c>
      <c r="F94" s="37">
        <f>ROUND($D94/12*5,-3)</f>
        <v>1345000</v>
      </c>
      <c r="G94" s="37">
        <f>ROUND($D94/12,-3)</f>
        <v>269000</v>
      </c>
      <c r="H94" s="37">
        <f t="shared" ref="H94:L94" si="35">ROUND($D94/12,-3)</f>
        <v>269000</v>
      </c>
      <c r="I94" s="37">
        <f t="shared" si="35"/>
        <v>269000</v>
      </c>
      <c r="J94" s="37">
        <f t="shared" si="35"/>
        <v>269000</v>
      </c>
      <c r="K94" s="37">
        <f t="shared" si="35"/>
        <v>269000</v>
      </c>
      <c r="L94" s="37">
        <f t="shared" si="35"/>
        <v>269000</v>
      </c>
      <c r="M94" s="37">
        <f>D94-SUM(F94:L94)</f>
        <v>269000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25939000</v>
      </c>
      <c r="E97" s="37"/>
      <c r="F97" s="37">
        <f>F2+F87-F89-F90-F91-F92-F94-F95-F96</f>
        <v>11066000</v>
      </c>
      <c r="G97" s="37">
        <f t="shared" ref="G97:Q97" si="37">G2+G87-G89-G90-G91-G92-G94-G95-G96</f>
        <v>1852000</v>
      </c>
      <c r="H97" s="37">
        <f t="shared" si="37"/>
        <v>1922000</v>
      </c>
      <c r="I97" s="37">
        <f t="shared" si="37"/>
        <v>1852000</v>
      </c>
      <c r="J97" s="37">
        <f t="shared" si="37"/>
        <v>1852000</v>
      </c>
      <c r="K97" s="37">
        <f t="shared" si="37"/>
        <v>1852000</v>
      </c>
      <c r="L97" s="37">
        <f t="shared" si="37"/>
        <v>1873000</v>
      </c>
      <c r="M97" s="37">
        <f t="shared" si="37"/>
        <v>1848000</v>
      </c>
      <c r="N97" s="37">
        <f t="shared" si="37"/>
        <v>1520000</v>
      </c>
      <c r="O97" s="37">
        <f>O2+O87-O89-O90-O91-O92-O94-O95-O96</f>
        <v>100000</v>
      </c>
      <c r="P97" s="37">
        <f t="shared" si="37"/>
        <v>100000</v>
      </c>
      <c r="Q97" s="37">
        <f t="shared" si="37"/>
        <v>102000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1460000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1118000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25939000</v>
      </c>
    </row>
    <row r="110" spans="2:18" ht="16.5" customHeight="1"/>
    <row r="111" spans="2:18" ht="19.5" customHeight="1">
      <c r="B111" s="4" t="s">
        <v>700</v>
      </c>
      <c r="F111" s="30">
        <f>F93-F77-F78</f>
        <v>10032000</v>
      </c>
      <c r="G111" s="30">
        <f t="shared" ref="G111:Q111" si="38">G93-G77-G78</f>
        <v>1652000</v>
      </c>
      <c r="H111" s="30">
        <f t="shared" si="38"/>
        <v>1682000</v>
      </c>
      <c r="I111" s="30">
        <f t="shared" si="38"/>
        <v>1652000</v>
      </c>
      <c r="J111" s="30">
        <f t="shared" si="38"/>
        <v>1652000</v>
      </c>
      <c r="K111" s="30">
        <f t="shared" si="38"/>
        <v>1652000</v>
      </c>
      <c r="L111" s="30">
        <f t="shared" si="38"/>
        <v>1673000</v>
      </c>
      <c r="M111" s="30">
        <f t="shared" si="38"/>
        <v>1646000</v>
      </c>
      <c r="N111" s="30">
        <f t="shared" si="38"/>
        <v>1489000</v>
      </c>
      <c r="O111" s="30">
        <f t="shared" si="38"/>
        <v>108000</v>
      </c>
      <c r="P111" s="30">
        <f t="shared" si="38"/>
        <v>108000</v>
      </c>
      <c r="Q111" s="30">
        <f t="shared" si="38"/>
        <v>104000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89" priority="1" operator="lessThan">
      <formula>0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A7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613</v>
      </c>
      <c r="D1" s="230" t="str">
        <f>VLOOKUP(C1,學校編號!A:B,2,FALSE)</f>
        <v>613新城國小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57537000</v>
      </c>
      <c r="E2" s="37"/>
      <c r="F2" s="37">
        <f>F48+F71+F77+F78+F84</f>
        <v>24656000</v>
      </c>
      <c r="G2" s="37">
        <f t="shared" ref="G2:Q2" si="0">G48+G71+G77+G78+G84</f>
        <v>4086000</v>
      </c>
      <c r="H2" s="37">
        <f t="shared" si="0"/>
        <v>4209000</v>
      </c>
      <c r="I2" s="37">
        <f t="shared" si="0"/>
        <v>4115000</v>
      </c>
      <c r="J2" s="37">
        <f t="shared" si="0"/>
        <v>4099000</v>
      </c>
      <c r="K2" s="37">
        <f t="shared" si="0"/>
        <v>4097000</v>
      </c>
      <c r="L2" s="37">
        <f t="shared" si="0"/>
        <v>4186000</v>
      </c>
      <c r="M2" s="37">
        <f t="shared" si="0"/>
        <v>4087000</v>
      </c>
      <c r="N2" s="37">
        <f t="shared" si="0"/>
        <v>3319000</v>
      </c>
      <c r="O2" s="37">
        <f t="shared" si="0"/>
        <v>289000</v>
      </c>
      <c r="P2" s="37">
        <f t="shared" si="0"/>
        <v>197000</v>
      </c>
      <c r="Q2" s="37">
        <f t="shared" si="0"/>
        <v>197000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296000</v>
      </c>
      <c r="E3" s="37" t="s">
        <v>513</v>
      </c>
      <c r="F3" s="37">
        <f t="shared" ref="F3:P17" si="1">ROUND($D3/12,0)</f>
        <v>24667</v>
      </c>
      <c r="G3" s="37">
        <f t="shared" si="1"/>
        <v>24667</v>
      </c>
      <c r="H3" s="37">
        <f t="shared" si="1"/>
        <v>24667</v>
      </c>
      <c r="I3" s="37">
        <f t="shared" si="1"/>
        <v>24667</v>
      </c>
      <c r="J3" s="37">
        <f t="shared" si="1"/>
        <v>24667</v>
      </c>
      <c r="K3" s="37">
        <f t="shared" si="1"/>
        <v>24667</v>
      </c>
      <c r="L3" s="37">
        <f t="shared" si="1"/>
        <v>24667</v>
      </c>
      <c r="M3" s="37">
        <f t="shared" si="1"/>
        <v>24667</v>
      </c>
      <c r="N3" s="37">
        <f t="shared" si="1"/>
        <v>24667</v>
      </c>
      <c r="O3" s="37">
        <f t="shared" si="1"/>
        <v>24667</v>
      </c>
      <c r="P3" s="37">
        <f t="shared" si="1"/>
        <v>24667</v>
      </c>
      <c r="Q3" s="37">
        <f t="shared" ref="Q3:Q10" si="2">D3-SUM(F3:P3)</f>
        <v>24663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127000</v>
      </c>
      <c r="E4" s="37" t="s">
        <v>513</v>
      </c>
      <c r="F4" s="37">
        <f t="shared" si="1"/>
        <v>10583</v>
      </c>
      <c r="G4" s="37">
        <f t="shared" si="1"/>
        <v>10583</v>
      </c>
      <c r="H4" s="37">
        <f t="shared" si="1"/>
        <v>10583</v>
      </c>
      <c r="I4" s="37">
        <f t="shared" si="1"/>
        <v>10583</v>
      </c>
      <c r="J4" s="37">
        <f t="shared" si="1"/>
        <v>10583</v>
      </c>
      <c r="K4" s="37">
        <f t="shared" si="1"/>
        <v>10583</v>
      </c>
      <c r="L4" s="37">
        <f t="shared" si="1"/>
        <v>10583</v>
      </c>
      <c r="M4" s="37">
        <f t="shared" si="1"/>
        <v>10583</v>
      </c>
      <c r="N4" s="37">
        <f t="shared" si="1"/>
        <v>10583</v>
      </c>
      <c r="O4" s="37">
        <f t="shared" si="1"/>
        <v>10583</v>
      </c>
      <c r="P4" s="37">
        <f t="shared" si="1"/>
        <v>10583</v>
      </c>
      <c r="Q4" s="37">
        <f t="shared" si="2"/>
        <v>10587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118000</v>
      </c>
      <c r="E6" s="37" t="s">
        <v>513</v>
      </c>
      <c r="F6" s="37">
        <f t="shared" si="1"/>
        <v>9833</v>
      </c>
      <c r="G6" s="37">
        <f t="shared" si="1"/>
        <v>9833</v>
      </c>
      <c r="H6" s="37">
        <f t="shared" si="1"/>
        <v>9833</v>
      </c>
      <c r="I6" s="37">
        <f t="shared" si="1"/>
        <v>9833</v>
      </c>
      <c r="J6" s="37">
        <f t="shared" si="1"/>
        <v>9833</v>
      </c>
      <c r="K6" s="37">
        <f t="shared" si="1"/>
        <v>9833</v>
      </c>
      <c r="L6" s="37">
        <f t="shared" si="1"/>
        <v>9833</v>
      </c>
      <c r="M6" s="37">
        <f t="shared" si="1"/>
        <v>9833</v>
      </c>
      <c r="N6" s="37">
        <f t="shared" si="1"/>
        <v>9833</v>
      </c>
      <c r="O6" s="37">
        <f t="shared" si="1"/>
        <v>9833</v>
      </c>
      <c r="P6" s="37">
        <f t="shared" si="1"/>
        <v>9833</v>
      </c>
      <c r="Q6" s="37">
        <f t="shared" si="2"/>
        <v>9837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70000</v>
      </c>
      <c r="E7" s="37" t="s">
        <v>513</v>
      </c>
      <c r="F7" s="37">
        <f t="shared" si="1"/>
        <v>5833</v>
      </c>
      <c r="G7" s="37">
        <f t="shared" si="1"/>
        <v>5833</v>
      </c>
      <c r="H7" s="37">
        <f t="shared" si="1"/>
        <v>5833</v>
      </c>
      <c r="I7" s="37">
        <f t="shared" si="1"/>
        <v>5833</v>
      </c>
      <c r="J7" s="37">
        <f t="shared" si="1"/>
        <v>5833</v>
      </c>
      <c r="K7" s="37">
        <f t="shared" si="1"/>
        <v>5833</v>
      </c>
      <c r="L7" s="37">
        <f t="shared" si="1"/>
        <v>5833</v>
      </c>
      <c r="M7" s="37">
        <f t="shared" si="1"/>
        <v>5833</v>
      </c>
      <c r="N7" s="37">
        <f t="shared" si="1"/>
        <v>5833</v>
      </c>
      <c r="O7" s="37">
        <f t="shared" si="1"/>
        <v>5833</v>
      </c>
      <c r="P7" s="37">
        <f t="shared" si="1"/>
        <v>5833</v>
      </c>
      <c r="Q7" s="37">
        <f t="shared" si="2"/>
        <v>5837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3000</v>
      </c>
      <c r="E9" s="37" t="s">
        <v>513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68000</v>
      </c>
      <c r="E10" s="37" t="s">
        <v>513</v>
      </c>
      <c r="F10" s="37">
        <f t="shared" si="1"/>
        <v>5667</v>
      </c>
      <c r="G10" s="37">
        <f t="shared" si="1"/>
        <v>5667</v>
      </c>
      <c r="H10" s="37">
        <f t="shared" si="1"/>
        <v>5667</v>
      </c>
      <c r="I10" s="37">
        <f t="shared" si="1"/>
        <v>5667</v>
      </c>
      <c r="J10" s="37">
        <f t="shared" si="1"/>
        <v>5667</v>
      </c>
      <c r="K10" s="37">
        <f t="shared" si="1"/>
        <v>5667</v>
      </c>
      <c r="L10" s="37">
        <f t="shared" si="1"/>
        <v>5667</v>
      </c>
      <c r="M10" s="37">
        <f t="shared" si="1"/>
        <v>5667</v>
      </c>
      <c r="N10" s="37">
        <f t="shared" si="1"/>
        <v>5667</v>
      </c>
      <c r="O10" s="37">
        <f t="shared" si="1"/>
        <v>5667</v>
      </c>
      <c r="P10" s="37">
        <f t="shared" si="1"/>
        <v>5667</v>
      </c>
      <c r="Q10" s="37">
        <f t="shared" si="2"/>
        <v>5663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25000</v>
      </c>
      <c r="E11" s="37" t="s">
        <v>194</v>
      </c>
      <c r="F11" s="37">
        <f>D11</f>
        <v>25000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1136000</v>
      </c>
      <c r="E12" s="110" t="s">
        <v>200</v>
      </c>
      <c r="F12" s="37">
        <f>ROUND($D12/12*3,-3)</f>
        <v>284000</v>
      </c>
      <c r="G12" s="37">
        <f>ROUND($D12/12,-3)</f>
        <v>95000</v>
      </c>
      <c r="H12" s="37">
        <f t="shared" ref="H12:N12" si="4">ROUND($D12/12,-3)</f>
        <v>95000</v>
      </c>
      <c r="I12" s="37">
        <f t="shared" si="4"/>
        <v>95000</v>
      </c>
      <c r="J12" s="37">
        <f t="shared" si="4"/>
        <v>95000</v>
      </c>
      <c r="K12" s="37">
        <f t="shared" si="4"/>
        <v>95000</v>
      </c>
      <c r="L12" s="37">
        <f t="shared" si="4"/>
        <v>95000</v>
      </c>
      <c r="M12" s="37">
        <f t="shared" si="4"/>
        <v>95000</v>
      </c>
      <c r="N12" s="37">
        <f t="shared" si="4"/>
        <v>95000</v>
      </c>
      <c r="O12" s="37">
        <f>D12-SUM(F12:N12)</f>
        <v>92000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108000</v>
      </c>
      <c r="E15" s="37" t="s">
        <v>193</v>
      </c>
      <c r="F15" s="37">
        <f>ROUND($D15/2,-3)</f>
        <v>54000</v>
      </c>
      <c r="G15" s="37"/>
      <c r="H15" s="37"/>
      <c r="I15" s="37"/>
      <c r="J15" s="37"/>
      <c r="K15" s="37"/>
      <c r="L15" s="37">
        <f>D15-F15</f>
        <v>54000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55000</v>
      </c>
      <c r="E17" s="37" t="s">
        <v>513</v>
      </c>
      <c r="F17" s="37">
        <f>ROUND($D17/12,0)</f>
        <v>4583</v>
      </c>
      <c r="G17" s="37">
        <f t="shared" si="1"/>
        <v>4583</v>
      </c>
      <c r="H17" s="37">
        <f t="shared" si="1"/>
        <v>4583</v>
      </c>
      <c r="I17" s="37">
        <f t="shared" si="1"/>
        <v>4583</v>
      </c>
      <c r="J17" s="37">
        <f t="shared" si="1"/>
        <v>4583</v>
      </c>
      <c r="K17" s="37">
        <f t="shared" si="1"/>
        <v>4583</v>
      </c>
      <c r="L17" s="37">
        <f t="shared" si="1"/>
        <v>4583</v>
      </c>
      <c r="M17" s="37">
        <f t="shared" si="1"/>
        <v>4583</v>
      </c>
      <c r="N17" s="37">
        <f t="shared" si="1"/>
        <v>4583</v>
      </c>
      <c r="O17" s="37">
        <f t="shared" si="1"/>
        <v>4583</v>
      </c>
      <c r="P17" s="37">
        <f t="shared" si="1"/>
        <v>4583</v>
      </c>
      <c r="Q17" s="37">
        <f>D17-SUM(F17:P17)</f>
        <v>4587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63000</v>
      </c>
      <c r="E24" s="37" t="s">
        <v>193</v>
      </c>
      <c r="F24" s="37">
        <f>ROUND($D24/2,-3)</f>
        <v>32000</v>
      </c>
      <c r="G24" s="37"/>
      <c r="H24" s="37"/>
      <c r="I24" s="37"/>
      <c r="J24" s="37"/>
      <c r="K24" s="37"/>
      <c r="L24" s="37">
        <f>D24-F24</f>
        <v>31000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2323000</v>
      </c>
      <c r="E25" s="106"/>
      <c r="F25" s="106">
        <f>ROUND(SUM(F3:F24),-3)</f>
        <v>478000</v>
      </c>
      <c r="G25" s="106">
        <f t="shared" ref="G25:P25" si="5">ROUND(SUM(G3:G24),-3)</f>
        <v>178000</v>
      </c>
      <c r="H25" s="106">
        <f t="shared" si="5"/>
        <v>178000</v>
      </c>
      <c r="I25" s="106">
        <f t="shared" si="5"/>
        <v>178000</v>
      </c>
      <c r="J25" s="106">
        <f t="shared" si="5"/>
        <v>178000</v>
      </c>
      <c r="K25" s="106">
        <f t="shared" si="5"/>
        <v>178000</v>
      </c>
      <c r="L25" s="106">
        <f t="shared" si="5"/>
        <v>263000</v>
      </c>
      <c r="M25" s="106">
        <f t="shared" si="5"/>
        <v>178000</v>
      </c>
      <c r="N25" s="106">
        <f t="shared" si="5"/>
        <v>178000</v>
      </c>
      <c r="O25" s="106">
        <f t="shared" si="5"/>
        <v>175000</v>
      </c>
      <c r="P25" s="106">
        <f t="shared" si="5"/>
        <v>83000</v>
      </c>
      <c r="Q25" s="106">
        <f t="shared" ref="Q25:Q33" si="6">D25-SUM(F25:P25)</f>
        <v>78000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113000</v>
      </c>
      <c r="E26" s="111" t="s">
        <v>202</v>
      </c>
      <c r="F26" s="37">
        <f>ROUND($D26/10,-3)</f>
        <v>11000</v>
      </c>
      <c r="G26" s="37"/>
      <c r="H26" s="37">
        <f>ROUND($D26/10,-3)</f>
        <v>11000</v>
      </c>
      <c r="I26" s="37">
        <f>ROUND($D26/10,-3)</f>
        <v>11000</v>
      </c>
      <c r="J26" s="37">
        <f>ROUND($D26/10,-3)</f>
        <v>11000</v>
      </c>
      <c r="K26" s="37">
        <f>ROUND($D26/10,-3)</f>
        <v>11000</v>
      </c>
      <c r="L26" s="37"/>
      <c r="M26" s="37">
        <f>ROUND($D26/10,-3)</f>
        <v>11000</v>
      </c>
      <c r="N26" s="37">
        <f>ROUND($D26/10,-3)</f>
        <v>11000</v>
      </c>
      <c r="O26" s="37">
        <f>ROUND($D26/10,-3)</f>
        <v>11000</v>
      </c>
      <c r="P26" s="37">
        <f>ROUND($D26/10,-3)</f>
        <v>11000</v>
      </c>
      <c r="Q26" s="37">
        <f t="shared" si="6"/>
        <v>14000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314000</v>
      </c>
      <c r="E27" s="37" t="s">
        <v>513</v>
      </c>
      <c r="F27" s="37">
        <f t="shared" ref="F27:P33" si="8">ROUND($D27/12,0)</f>
        <v>26167</v>
      </c>
      <c r="G27" s="37">
        <f t="shared" si="8"/>
        <v>26167</v>
      </c>
      <c r="H27" s="37">
        <f t="shared" si="8"/>
        <v>26167</v>
      </c>
      <c r="I27" s="37">
        <f t="shared" si="8"/>
        <v>26167</v>
      </c>
      <c r="J27" s="37">
        <f t="shared" si="8"/>
        <v>26167</v>
      </c>
      <c r="K27" s="37">
        <f t="shared" si="8"/>
        <v>26167</v>
      </c>
      <c r="L27" s="37">
        <f t="shared" si="8"/>
        <v>26167</v>
      </c>
      <c r="M27" s="37">
        <f t="shared" si="8"/>
        <v>26167</v>
      </c>
      <c r="N27" s="37">
        <f t="shared" si="8"/>
        <v>26167</v>
      </c>
      <c r="O27" s="37">
        <f t="shared" si="8"/>
        <v>26167</v>
      </c>
      <c r="P27" s="37">
        <f t="shared" si="8"/>
        <v>26167</v>
      </c>
      <c r="Q27" s="37">
        <f t="shared" si="6"/>
        <v>26163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30000</v>
      </c>
      <c r="E29" s="37" t="s">
        <v>513</v>
      </c>
      <c r="F29" s="37">
        <f t="shared" si="8"/>
        <v>2500</v>
      </c>
      <c r="G29" s="37">
        <f t="shared" si="8"/>
        <v>2500</v>
      </c>
      <c r="H29" s="37">
        <f t="shared" si="8"/>
        <v>2500</v>
      </c>
      <c r="I29" s="37">
        <f t="shared" si="8"/>
        <v>2500</v>
      </c>
      <c r="J29" s="37">
        <f t="shared" si="8"/>
        <v>2500</v>
      </c>
      <c r="K29" s="37">
        <f t="shared" si="8"/>
        <v>2500</v>
      </c>
      <c r="L29" s="37">
        <f t="shared" si="8"/>
        <v>2500</v>
      </c>
      <c r="M29" s="37">
        <f t="shared" si="8"/>
        <v>2500</v>
      </c>
      <c r="N29" s="37">
        <f t="shared" si="8"/>
        <v>2500</v>
      </c>
      <c r="O29" s="37">
        <f t="shared" si="8"/>
        <v>2500</v>
      </c>
      <c r="P29" s="37">
        <f t="shared" si="8"/>
        <v>2500</v>
      </c>
      <c r="Q29" s="37">
        <f t="shared" si="6"/>
        <v>2500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45000</v>
      </c>
      <c r="E30" s="37" t="s">
        <v>513</v>
      </c>
      <c r="F30" s="37">
        <f t="shared" si="8"/>
        <v>3750</v>
      </c>
      <c r="G30" s="37">
        <f t="shared" si="8"/>
        <v>3750</v>
      </c>
      <c r="H30" s="37">
        <f t="shared" si="8"/>
        <v>3750</v>
      </c>
      <c r="I30" s="37">
        <f t="shared" si="8"/>
        <v>3750</v>
      </c>
      <c r="J30" s="37">
        <f t="shared" si="8"/>
        <v>3750</v>
      </c>
      <c r="K30" s="37">
        <f t="shared" si="8"/>
        <v>3750</v>
      </c>
      <c r="L30" s="37">
        <f t="shared" si="8"/>
        <v>3750</v>
      </c>
      <c r="M30" s="37">
        <f t="shared" si="8"/>
        <v>3750</v>
      </c>
      <c r="N30" s="37">
        <f t="shared" si="8"/>
        <v>3750</v>
      </c>
      <c r="O30" s="37">
        <f t="shared" si="8"/>
        <v>3750</v>
      </c>
      <c r="P30" s="37">
        <f t="shared" si="8"/>
        <v>3750</v>
      </c>
      <c r="Q30" s="37">
        <f t="shared" si="6"/>
        <v>3750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20000</v>
      </c>
      <c r="E31" s="37" t="s">
        <v>513</v>
      </c>
      <c r="F31" s="37">
        <f t="shared" si="8"/>
        <v>1667</v>
      </c>
      <c r="G31" s="37">
        <f t="shared" si="8"/>
        <v>1667</v>
      </c>
      <c r="H31" s="37">
        <f t="shared" si="8"/>
        <v>1667</v>
      </c>
      <c r="I31" s="37">
        <f t="shared" si="8"/>
        <v>1667</v>
      </c>
      <c r="J31" s="37">
        <f t="shared" si="8"/>
        <v>1667</v>
      </c>
      <c r="K31" s="37">
        <f t="shared" si="8"/>
        <v>1667</v>
      </c>
      <c r="L31" s="37">
        <f t="shared" si="8"/>
        <v>1667</v>
      </c>
      <c r="M31" s="37">
        <f t="shared" si="8"/>
        <v>1667</v>
      </c>
      <c r="N31" s="37">
        <f t="shared" si="8"/>
        <v>1667</v>
      </c>
      <c r="O31" s="37">
        <f t="shared" si="8"/>
        <v>1667</v>
      </c>
      <c r="P31" s="37">
        <f t="shared" si="8"/>
        <v>1667</v>
      </c>
      <c r="Q31" s="37">
        <f t="shared" si="6"/>
        <v>1663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60000</v>
      </c>
      <c r="E32" s="37" t="s">
        <v>513</v>
      </c>
      <c r="F32" s="37">
        <f t="shared" si="8"/>
        <v>5000</v>
      </c>
      <c r="G32" s="37">
        <f t="shared" si="8"/>
        <v>5000</v>
      </c>
      <c r="H32" s="37">
        <f t="shared" si="8"/>
        <v>5000</v>
      </c>
      <c r="I32" s="37">
        <f t="shared" si="8"/>
        <v>5000</v>
      </c>
      <c r="J32" s="37">
        <f t="shared" si="8"/>
        <v>5000</v>
      </c>
      <c r="K32" s="37">
        <f t="shared" si="8"/>
        <v>5000</v>
      </c>
      <c r="L32" s="37">
        <f t="shared" si="8"/>
        <v>5000</v>
      </c>
      <c r="M32" s="37">
        <f t="shared" si="8"/>
        <v>5000</v>
      </c>
      <c r="N32" s="37">
        <f t="shared" si="8"/>
        <v>5000</v>
      </c>
      <c r="O32" s="37">
        <f t="shared" si="8"/>
        <v>5000</v>
      </c>
      <c r="P32" s="37">
        <f t="shared" si="8"/>
        <v>5000</v>
      </c>
      <c r="Q32" s="37">
        <f t="shared" si="6"/>
        <v>5000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36000</v>
      </c>
      <c r="E33" s="37" t="s">
        <v>513</v>
      </c>
      <c r="F33" s="37">
        <f t="shared" si="8"/>
        <v>3000</v>
      </c>
      <c r="G33" s="37">
        <f t="shared" si="8"/>
        <v>3000</v>
      </c>
      <c r="H33" s="37">
        <f t="shared" si="8"/>
        <v>3000</v>
      </c>
      <c r="I33" s="37">
        <f t="shared" si="8"/>
        <v>3000</v>
      </c>
      <c r="J33" s="37">
        <f t="shared" si="8"/>
        <v>3000</v>
      </c>
      <c r="K33" s="37">
        <f t="shared" si="8"/>
        <v>3000</v>
      </c>
      <c r="L33" s="37">
        <f t="shared" si="8"/>
        <v>3000</v>
      </c>
      <c r="M33" s="37">
        <f t="shared" si="8"/>
        <v>3000</v>
      </c>
      <c r="N33" s="37">
        <f t="shared" si="8"/>
        <v>3000</v>
      </c>
      <c r="O33" s="37">
        <f t="shared" si="8"/>
        <v>3000</v>
      </c>
      <c r="P33" s="37">
        <f t="shared" si="8"/>
        <v>3000</v>
      </c>
      <c r="Q33" s="37">
        <f t="shared" si="6"/>
        <v>3000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5000</v>
      </c>
      <c r="E36" s="37" t="s">
        <v>193</v>
      </c>
      <c r="F36" s="37">
        <f>ROUND($D36/2,-3)</f>
        <v>3000</v>
      </c>
      <c r="G36" s="37"/>
      <c r="H36" s="37"/>
      <c r="I36" s="37"/>
      <c r="J36" s="37"/>
      <c r="K36" s="37"/>
      <c r="L36" s="37">
        <f>D36-F36</f>
        <v>2000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623000</v>
      </c>
      <c r="E37" s="106"/>
      <c r="F37" s="106">
        <f t="shared" ref="F37:P37" si="9">ROUND(SUM(F26:F36),-3)</f>
        <v>56000</v>
      </c>
      <c r="G37" s="106">
        <f t="shared" si="9"/>
        <v>42000</v>
      </c>
      <c r="H37" s="106">
        <f t="shared" si="9"/>
        <v>53000</v>
      </c>
      <c r="I37" s="106">
        <f t="shared" si="9"/>
        <v>53000</v>
      </c>
      <c r="J37" s="106">
        <f t="shared" si="9"/>
        <v>53000</v>
      </c>
      <c r="K37" s="106">
        <f t="shared" si="9"/>
        <v>53000</v>
      </c>
      <c r="L37" s="106">
        <f t="shared" si="9"/>
        <v>44000</v>
      </c>
      <c r="M37" s="106">
        <f t="shared" si="9"/>
        <v>53000</v>
      </c>
      <c r="N37" s="106">
        <f t="shared" si="9"/>
        <v>53000</v>
      </c>
      <c r="O37" s="106">
        <f t="shared" si="9"/>
        <v>53000</v>
      </c>
      <c r="P37" s="106">
        <f t="shared" si="9"/>
        <v>53000</v>
      </c>
      <c r="Q37" s="106">
        <f>D37-SUM(F37:P37)</f>
        <v>57000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18000</v>
      </c>
      <c r="E42" s="37" t="s">
        <v>197</v>
      </c>
      <c r="F42" s="37"/>
      <c r="G42" s="37"/>
      <c r="H42" s="37"/>
      <c r="I42" s="37">
        <f>D42</f>
        <v>18000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2000</v>
      </c>
      <c r="E43" s="37" t="s">
        <v>194</v>
      </c>
      <c r="F43" s="37">
        <f>D43</f>
        <v>2000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13000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13000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33000</v>
      </c>
      <c r="E45" s="106"/>
      <c r="F45" s="106">
        <f t="shared" ref="F45:P45" si="12">ROUND(SUM(F42:F44),-3)</f>
        <v>2000</v>
      </c>
      <c r="G45" s="106">
        <f t="shared" si="12"/>
        <v>0</v>
      </c>
      <c r="H45" s="106">
        <f t="shared" si="12"/>
        <v>0</v>
      </c>
      <c r="I45" s="106">
        <f t="shared" si="12"/>
        <v>18000</v>
      </c>
      <c r="J45" s="106">
        <f t="shared" si="12"/>
        <v>0</v>
      </c>
      <c r="K45" s="106">
        <f t="shared" si="12"/>
        <v>0</v>
      </c>
      <c r="L45" s="106">
        <f t="shared" si="12"/>
        <v>13000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2985000</v>
      </c>
      <c r="E48" s="37"/>
      <c r="F48" s="112">
        <f>F25+F37+F45+F47</f>
        <v>538000</v>
      </c>
      <c r="G48" s="112">
        <f t="shared" ref="G48:R48" si="14">G25+G37+G45+G47</f>
        <v>220000</v>
      </c>
      <c r="H48" s="112">
        <f t="shared" si="14"/>
        <v>231000</v>
      </c>
      <c r="I48" s="112">
        <f t="shared" si="14"/>
        <v>249000</v>
      </c>
      <c r="J48" s="112">
        <f t="shared" si="14"/>
        <v>233000</v>
      </c>
      <c r="K48" s="112">
        <f t="shared" si="14"/>
        <v>231000</v>
      </c>
      <c r="L48" s="112">
        <f t="shared" si="14"/>
        <v>320000</v>
      </c>
      <c r="M48" s="112">
        <f t="shared" si="14"/>
        <v>231000</v>
      </c>
      <c r="N48" s="112">
        <f t="shared" si="14"/>
        <v>233000</v>
      </c>
      <c r="O48" s="112">
        <f t="shared" si="14"/>
        <v>228000</v>
      </c>
      <c r="P48" s="112">
        <f t="shared" si="14"/>
        <v>136000</v>
      </c>
      <c r="Q48" s="112">
        <f t="shared" si="14"/>
        <v>135000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33777000</v>
      </c>
      <c r="E49" s="111" t="s">
        <v>678</v>
      </c>
      <c r="F49" s="37">
        <f>ROUND($D49/12*5,-3)</f>
        <v>14074000</v>
      </c>
      <c r="G49" s="37">
        <f>ROUND($D49/12,-3)</f>
        <v>2815000</v>
      </c>
      <c r="H49" s="37">
        <f t="shared" ref="H49:L53" si="15">ROUND($D49/12,-3)</f>
        <v>2815000</v>
      </c>
      <c r="I49" s="37">
        <f t="shared" si="15"/>
        <v>2815000</v>
      </c>
      <c r="J49" s="37">
        <f t="shared" si="15"/>
        <v>2815000</v>
      </c>
      <c r="K49" s="37">
        <f t="shared" si="15"/>
        <v>2815000</v>
      </c>
      <c r="L49" s="37">
        <f t="shared" si="15"/>
        <v>2815000</v>
      </c>
      <c r="M49" s="37">
        <f>D49-SUM(F49:L49)</f>
        <v>2813000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2162000</v>
      </c>
      <c r="E51" s="111" t="s">
        <v>678</v>
      </c>
      <c r="F51" s="37">
        <f t="shared" si="16"/>
        <v>901000</v>
      </c>
      <c r="G51" s="37">
        <f t="shared" si="17"/>
        <v>180000</v>
      </c>
      <c r="H51" s="37">
        <f t="shared" si="15"/>
        <v>180000</v>
      </c>
      <c r="I51" s="37">
        <f t="shared" si="15"/>
        <v>180000</v>
      </c>
      <c r="J51" s="37">
        <f t="shared" si="15"/>
        <v>180000</v>
      </c>
      <c r="K51" s="37">
        <f t="shared" si="15"/>
        <v>180000</v>
      </c>
      <c r="L51" s="37">
        <f t="shared" si="15"/>
        <v>180000</v>
      </c>
      <c r="M51" s="37">
        <f t="shared" si="18"/>
        <v>181000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84000</v>
      </c>
      <c r="E54" s="37" t="s">
        <v>513</v>
      </c>
      <c r="F54" s="37">
        <f t="shared" ref="F54:P62" si="19">ROUND($D54/12,0)</f>
        <v>7000</v>
      </c>
      <c r="G54" s="37">
        <f t="shared" si="19"/>
        <v>7000</v>
      </c>
      <c r="H54" s="37">
        <f t="shared" si="19"/>
        <v>7000</v>
      </c>
      <c r="I54" s="37">
        <f t="shared" si="19"/>
        <v>7000</v>
      </c>
      <c r="J54" s="37">
        <f t="shared" si="19"/>
        <v>7000</v>
      </c>
      <c r="K54" s="37">
        <f t="shared" si="19"/>
        <v>7000</v>
      </c>
      <c r="L54" s="37">
        <f t="shared" si="19"/>
        <v>7000</v>
      </c>
      <c r="M54" s="37">
        <f t="shared" si="19"/>
        <v>7000</v>
      </c>
      <c r="N54" s="37">
        <f t="shared" si="19"/>
        <v>7000</v>
      </c>
      <c r="O54" s="37">
        <f t="shared" si="19"/>
        <v>7000</v>
      </c>
      <c r="P54" s="37">
        <f t="shared" si="19"/>
        <v>7000</v>
      </c>
      <c r="Q54" s="37">
        <f t="shared" ref="Q54:Q62" si="20">D54-SUM(F54:P54)</f>
        <v>7000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649000</v>
      </c>
      <c r="E62" s="37" t="s">
        <v>194</v>
      </c>
      <c r="F62" s="37">
        <f t="shared" si="19"/>
        <v>54083</v>
      </c>
      <c r="G62" s="37">
        <f t="shared" si="19"/>
        <v>54083</v>
      </c>
      <c r="H62" s="37">
        <f t="shared" si="19"/>
        <v>54083</v>
      </c>
      <c r="I62" s="37">
        <f t="shared" si="19"/>
        <v>54083</v>
      </c>
      <c r="J62" s="37">
        <f t="shared" si="19"/>
        <v>54083</v>
      </c>
      <c r="K62" s="37">
        <f t="shared" si="19"/>
        <v>54083</v>
      </c>
      <c r="L62" s="37">
        <f t="shared" si="19"/>
        <v>54083</v>
      </c>
      <c r="M62" s="37">
        <f t="shared" si="19"/>
        <v>54083</v>
      </c>
      <c r="N62" s="37">
        <f t="shared" si="19"/>
        <v>54083</v>
      </c>
      <c r="O62" s="37">
        <f t="shared" si="19"/>
        <v>54083</v>
      </c>
      <c r="P62" s="37">
        <f t="shared" si="19"/>
        <v>54083</v>
      </c>
      <c r="Q62" s="37">
        <f t="shared" si="20"/>
        <v>54087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3733000</v>
      </c>
      <c r="E63" s="37" t="s">
        <v>679</v>
      </c>
      <c r="F63" s="37">
        <f>ROUND($D63/5,-3)</f>
        <v>747000</v>
      </c>
      <c r="G63" s="37"/>
      <c r="H63" s="37"/>
      <c r="I63" s="37"/>
      <c r="J63" s="37"/>
      <c r="K63" s="37"/>
      <c r="L63" s="37"/>
      <c r="M63" s="37"/>
      <c r="N63" s="37">
        <f>D63-F63</f>
        <v>2986000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4050000</v>
      </c>
      <c r="E64" s="37" t="s">
        <v>194</v>
      </c>
      <c r="F64" s="37">
        <f>D64</f>
        <v>4050000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3414000</v>
      </c>
      <c r="E65" s="111" t="s">
        <v>678</v>
      </c>
      <c r="F65" s="37">
        <f>ROUND($D65/12*5,-3)</f>
        <v>1423000</v>
      </c>
      <c r="G65" s="37">
        <f>ROUND($D65/12,-3)</f>
        <v>285000</v>
      </c>
      <c r="H65" s="37">
        <f t="shared" ref="H65:L67" si="21">ROUND($D65/12,-3)</f>
        <v>285000</v>
      </c>
      <c r="I65" s="37">
        <f t="shared" si="21"/>
        <v>285000</v>
      </c>
      <c r="J65" s="37">
        <f t="shared" si="21"/>
        <v>285000</v>
      </c>
      <c r="K65" s="37">
        <f t="shared" si="21"/>
        <v>285000</v>
      </c>
      <c r="L65" s="37">
        <f t="shared" si="21"/>
        <v>285000</v>
      </c>
      <c r="M65" s="37">
        <f>D65-SUM(F65:L65)</f>
        <v>281000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793000</v>
      </c>
      <c r="E66" s="111" t="s">
        <v>678</v>
      </c>
      <c r="F66" s="37">
        <f>ROUND($D66/12*5,-3)</f>
        <v>330000</v>
      </c>
      <c r="G66" s="37">
        <f t="shared" ref="G66:G67" si="22">ROUND($D66/12,-3)</f>
        <v>66000</v>
      </c>
      <c r="H66" s="37">
        <f t="shared" si="21"/>
        <v>66000</v>
      </c>
      <c r="I66" s="37">
        <f t="shared" si="21"/>
        <v>66000</v>
      </c>
      <c r="J66" s="37">
        <f t="shared" si="21"/>
        <v>66000</v>
      </c>
      <c r="K66" s="37">
        <f t="shared" si="21"/>
        <v>66000</v>
      </c>
      <c r="L66" s="37">
        <f t="shared" si="21"/>
        <v>66000</v>
      </c>
      <c r="M66" s="37">
        <f t="shared" ref="M66:M67" si="23">D66-SUM(F66:L66)</f>
        <v>67000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2372000</v>
      </c>
      <c r="E67" s="111" t="s">
        <v>678</v>
      </c>
      <c r="F67" s="37">
        <f>ROUND($D67/12*5,-3)</f>
        <v>988000</v>
      </c>
      <c r="G67" s="37">
        <f t="shared" si="22"/>
        <v>198000</v>
      </c>
      <c r="H67" s="37">
        <f t="shared" si="21"/>
        <v>198000</v>
      </c>
      <c r="I67" s="37">
        <f t="shared" si="21"/>
        <v>198000</v>
      </c>
      <c r="J67" s="37">
        <f t="shared" si="21"/>
        <v>198000</v>
      </c>
      <c r="K67" s="37">
        <f t="shared" si="21"/>
        <v>198000</v>
      </c>
      <c r="L67" s="37">
        <f t="shared" si="21"/>
        <v>198000</v>
      </c>
      <c r="M67" s="37">
        <f t="shared" si="23"/>
        <v>196000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72000</v>
      </c>
      <c r="E68" s="37" t="s">
        <v>195</v>
      </c>
      <c r="F68" s="37"/>
      <c r="G68" s="37"/>
      <c r="H68" s="37">
        <f>D68</f>
        <v>72000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243000</v>
      </c>
      <c r="E69" s="37" t="s">
        <v>194</v>
      </c>
      <c r="F69" s="37">
        <f>D69</f>
        <v>243000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51669000</v>
      </c>
      <c r="E71" s="239"/>
      <c r="F71" s="239">
        <f t="shared" ref="F71:P71" si="24">ROUND(SUM(F49:F70),-3)</f>
        <v>22950000</v>
      </c>
      <c r="G71" s="239">
        <f t="shared" si="24"/>
        <v>3632000</v>
      </c>
      <c r="H71" s="239">
        <f t="shared" si="24"/>
        <v>3704000</v>
      </c>
      <c r="I71" s="239">
        <f t="shared" si="24"/>
        <v>3632000</v>
      </c>
      <c r="J71" s="239">
        <f t="shared" si="24"/>
        <v>3632000</v>
      </c>
      <c r="K71" s="239">
        <f t="shared" si="24"/>
        <v>3632000</v>
      </c>
      <c r="L71" s="239">
        <f t="shared" si="24"/>
        <v>3632000</v>
      </c>
      <c r="M71" s="239">
        <f t="shared" si="24"/>
        <v>3624000</v>
      </c>
      <c r="N71" s="239">
        <f t="shared" si="24"/>
        <v>3047000</v>
      </c>
      <c r="O71" s="239">
        <f t="shared" si="24"/>
        <v>61000</v>
      </c>
      <c r="P71" s="239">
        <f t="shared" si="24"/>
        <v>61000</v>
      </c>
      <c r="Q71" s="239">
        <f>D71-SUM(F71:P71)</f>
        <v>62000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2804000</v>
      </c>
      <c r="E73" s="111" t="s">
        <v>678</v>
      </c>
      <c r="F73" s="37">
        <f>ROUND($D73/12*5,-3)</f>
        <v>1168000</v>
      </c>
      <c r="G73" s="37">
        <f>ROUND($D73/12,-3)</f>
        <v>234000</v>
      </c>
      <c r="H73" s="37">
        <f t="shared" ref="H73:L76" si="25">ROUND($D73/12,-3)</f>
        <v>234000</v>
      </c>
      <c r="I73" s="37">
        <f t="shared" si="25"/>
        <v>234000</v>
      </c>
      <c r="J73" s="37">
        <f t="shared" si="25"/>
        <v>234000</v>
      </c>
      <c r="K73" s="37">
        <f t="shared" si="25"/>
        <v>234000</v>
      </c>
      <c r="L73" s="37">
        <f t="shared" si="25"/>
        <v>234000</v>
      </c>
      <c r="M73" s="37">
        <f>D73-SUM(F73:L73)</f>
        <v>232000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2804000</v>
      </c>
      <c r="E77" s="239"/>
      <c r="F77" s="239">
        <f>ROUND(SUM(F72:F76),-3)</f>
        <v>1168000</v>
      </c>
      <c r="G77" s="239">
        <f t="shared" ref="G77:N77" si="27">ROUND(SUM(G72:G76),-3)</f>
        <v>234000</v>
      </c>
      <c r="H77" s="239">
        <f t="shared" si="27"/>
        <v>234000</v>
      </c>
      <c r="I77" s="239">
        <f t="shared" si="27"/>
        <v>234000</v>
      </c>
      <c r="J77" s="239">
        <f t="shared" si="27"/>
        <v>234000</v>
      </c>
      <c r="K77" s="239">
        <f t="shared" si="27"/>
        <v>234000</v>
      </c>
      <c r="L77" s="239">
        <f t="shared" si="27"/>
        <v>234000</v>
      </c>
      <c r="M77" s="239">
        <f t="shared" si="27"/>
        <v>232000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79000</v>
      </c>
      <c r="E78" s="37" t="s">
        <v>655</v>
      </c>
      <c r="F78" s="216"/>
      <c r="G78" s="216"/>
      <c r="H78" s="216">
        <f>ROUND($D78/2,-3)</f>
        <v>40000</v>
      </c>
      <c r="I78" s="216"/>
      <c r="J78" s="216"/>
      <c r="K78" s="216"/>
      <c r="L78" s="216"/>
      <c r="M78" s="216"/>
      <c r="N78" s="216">
        <f>D78-H78</f>
        <v>39000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54552000</v>
      </c>
      <c r="E79" s="218"/>
      <c r="F79" s="218">
        <f>F77+F71+F78</f>
        <v>24118000</v>
      </c>
      <c r="G79" s="218">
        <f t="shared" ref="G79:Q79" si="29">G77+G71+G78</f>
        <v>3866000</v>
      </c>
      <c r="H79" s="218">
        <f t="shared" si="29"/>
        <v>3978000</v>
      </c>
      <c r="I79" s="218">
        <f t="shared" si="29"/>
        <v>3866000</v>
      </c>
      <c r="J79" s="218">
        <f t="shared" si="29"/>
        <v>3866000</v>
      </c>
      <c r="K79" s="218">
        <f t="shared" si="29"/>
        <v>3866000</v>
      </c>
      <c r="L79" s="218">
        <f t="shared" si="29"/>
        <v>3866000</v>
      </c>
      <c r="M79" s="218">
        <f t="shared" si="29"/>
        <v>3856000</v>
      </c>
      <c r="N79" s="218">
        <f t="shared" si="29"/>
        <v>3086000</v>
      </c>
      <c r="O79" s="218">
        <f t="shared" si="29"/>
        <v>61000</v>
      </c>
      <c r="P79" s="218">
        <f t="shared" si="29"/>
        <v>61000</v>
      </c>
      <c r="Q79" s="218">
        <f t="shared" si="29"/>
        <v>62000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57537000</v>
      </c>
      <c r="E88" s="37"/>
      <c r="F88" s="37">
        <f>F89+F90+F91+F92+F93</f>
        <v>24656000</v>
      </c>
      <c r="G88" s="37">
        <f t="shared" ref="G88:Q88" si="32">G89+G90+G91+G92+G93</f>
        <v>4086000</v>
      </c>
      <c r="H88" s="37">
        <f t="shared" si="32"/>
        <v>4209000</v>
      </c>
      <c r="I88" s="37">
        <f t="shared" si="32"/>
        <v>4115000</v>
      </c>
      <c r="J88" s="37">
        <f t="shared" si="32"/>
        <v>4099000</v>
      </c>
      <c r="K88" s="37">
        <f t="shared" si="32"/>
        <v>4097000</v>
      </c>
      <c r="L88" s="37">
        <f t="shared" si="32"/>
        <v>4186000</v>
      </c>
      <c r="M88" s="37">
        <f t="shared" si="32"/>
        <v>4087000</v>
      </c>
      <c r="N88" s="37">
        <f t="shared" si="32"/>
        <v>3319000</v>
      </c>
      <c r="O88" s="37">
        <f t="shared" si="32"/>
        <v>289000</v>
      </c>
      <c r="P88" s="37">
        <f t="shared" si="32"/>
        <v>197000</v>
      </c>
      <c r="Q88" s="37">
        <f t="shared" si="32"/>
        <v>197000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68000</v>
      </c>
      <c r="E90" s="106" t="s">
        <v>702</v>
      </c>
      <c r="F90" s="106"/>
      <c r="G90" s="106"/>
      <c r="H90" s="106">
        <f>ROUND($D90/2,-3)</f>
        <v>34000</v>
      </c>
      <c r="I90" s="106"/>
      <c r="J90" s="106"/>
      <c r="K90" s="106"/>
      <c r="L90" s="106"/>
      <c r="M90" s="106">
        <f>D90-H90</f>
        <v>34000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8000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4000</v>
      </c>
      <c r="M92" s="106"/>
      <c r="N92" s="106"/>
      <c r="O92" s="106"/>
      <c r="P92" s="106"/>
      <c r="Q92" s="106">
        <f>ROUND($D92/2,-3)</f>
        <v>4000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57461000</v>
      </c>
      <c r="E93" s="106"/>
      <c r="F93" s="106">
        <f>F94+F95+F96+F97</f>
        <v>24656000</v>
      </c>
      <c r="G93" s="106">
        <f t="shared" ref="G93:Q93" si="34">G94+G95+G96+G97</f>
        <v>4086000</v>
      </c>
      <c r="H93" s="106">
        <f t="shared" si="34"/>
        <v>4175000</v>
      </c>
      <c r="I93" s="106">
        <f t="shared" si="34"/>
        <v>4115000</v>
      </c>
      <c r="J93" s="106">
        <f t="shared" si="34"/>
        <v>4099000</v>
      </c>
      <c r="K93" s="106">
        <f t="shared" si="34"/>
        <v>4097000</v>
      </c>
      <c r="L93" s="106">
        <f t="shared" si="34"/>
        <v>4182000</v>
      </c>
      <c r="M93" s="106">
        <f t="shared" si="34"/>
        <v>4053000</v>
      </c>
      <c r="N93" s="106">
        <f t="shared" si="34"/>
        <v>3319000</v>
      </c>
      <c r="O93" s="106">
        <f t="shared" si="34"/>
        <v>289000</v>
      </c>
      <c r="P93" s="106">
        <f t="shared" si="34"/>
        <v>197000</v>
      </c>
      <c r="Q93" s="106">
        <f t="shared" si="34"/>
        <v>193000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3864000</v>
      </c>
      <c r="E94" s="111" t="s">
        <v>522</v>
      </c>
      <c r="F94" s="37">
        <f>ROUND($D94/12*5,-3)</f>
        <v>1610000</v>
      </c>
      <c r="G94" s="37">
        <f>ROUND($D94/12,-3)</f>
        <v>322000</v>
      </c>
      <c r="H94" s="37">
        <f t="shared" ref="H94:L94" si="35">ROUND($D94/12,-3)</f>
        <v>322000</v>
      </c>
      <c r="I94" s="37">
        <f t="shared" si="35"/>
        <v>322000</v>
      </c>
      <c r="J94" s="37">
        <f t="shared" si="35"/>
        <v>322000</v>
      </c>
      <c r="K94" s="37">
        <f t="shared" si="35"/>
        <v>322000</v>
      </c>
      <c r="L94" s="37">
        <f t="shared" si="35"/>
        <v>322000</v>
      </c>
      <c r="M94" s="37">
        <f>D94-SUM(F94:L94)</f>
        <v>322000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313000</v>
      </c>
      <c r="E95" s="107" t="s">
        <v>225</v>
      </c>
      <c r="F95" s="37">
        <f>ROUND($D95/12,-3)</f>
        <v>26000</v>
      </c>
      <c r="G95" s="37">
        <f t="shared" ref="G95:P95" si="36">ROUND($D95/12,-3)</f>
        <v>26000</v>
      </c>
      <c r="H95" s="37">
        <f t="shared" si="36"/>
        <v>26000</v>
      </c>
      <c r="I95" s="37">
        <f t="shared" si="36"/>
        <v>26000</v>
      </c>
      <c r="J95" s="37">
        <f t="shared" si="36"/>
        <v>26000</v>
      </c>
      <c r="K95" s="37">
        <f t="shared" si="36"/>
        <v>26000</v>
      </c>
      <c r="L95" s="37">
        <f t="shared" si="36"/>
        <v>26000</v>
      </c>
      <c r="M95" s="37">
        <f t="shared" si="36"/>
        <v>26000</v>
      </c>
      <c r="N95" s="37">
        <f t="shared" si="36"/>
        <v>26000</v>
      </c>
      <c r="O95" s="37">
        <f t="shared" si="36"/>
        <v>26000</v>
      </c>
      <c r="P95" s="37">
        <f t="shared" si="36"/>
        <v>26000</v>
      </c>
      <c r="Q95" s="37">
        <f>D95-SUM(F95:P95)</f>
        <v>27000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56000</v>
      </c>
      <c r="E96" s="186" t="s">
        <v>701</v>
      </c>
      <c r="F96" s="37"/>
      <c r="G96" s="37"/>
      <c r="H96" s="37">
        <f>ROUND($D96/2,-3)</f>
        <v>28000</v>
      </c>
      <c r="I96" s="37"/>
      <c r="J96" s="37"/>
      <c r="K96" s="37"/>
      <c r="L96" s="37"/>
      <c r="M96" s="37">
        <f>D96-H96</f>
        <v>28000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53228000</v>
      </c>
      <c r="E97" s="37"/>
      <c r="F97" s="37">
        <f>F2+F87-F89-F90-F91-F92-F94-F95-F96</f>
        <v>23020000</v>
      </c>
      <c r="G97" s="37">
        <f t="shared" ref="G97:Q97" si="37">G2+G87-G89-G90-G91-G92-G94-G95-G96</f>
        <v>3738000</v>
      </c>
      <c r="H97" s="37">
        <f t="shared" si="37"/>
        <v>3799000</v>
      </c>
      <c r="I97" s="37">
        <f t="shared" si="37"/>
        <v>3767000</v>
      </c>
      <c r="J97" s="37">
        <f t="shared" si="37"/>
        <v>3751000</v>
      </c>
      <c r="K97" s="37">
        <f t="shared" si="37"/>
        <v>3749000</v>
      </c>
      <c r="L97" s="37">
        <f t="shared" si="37"/>
        <v>3834000</v>
      </c>
      <c r="M97" s="37">
        <f t="shared" si="37"/>
        <v>3677000</v>
      </c>
      <c r="N97" s="37">
        <f t="shared" si="37"/>
        <v>3293000</v>
      </c>
      <c r="O97" s="37">
        <f>O2+O87-O89-O90-O91-O92-O94-O95-O96</f>
        <v>263000</v>
      </c>
      <c r="P97" s="37">
        <f t="shared" si="37"/>
        <v>171000</v>
      </c>
      <c r="Q97" s="37">
        <f t="shared" si="37"/>
        <v>166000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2120000</v>
      </c>
    </row>
    <row r="102" spans="2:18" ht="33">
      <c r="B102" s="70" t="s">
        <v>233</v>
      </c>
      <c r="D102" s="30">
        <f>HLOOKUP(D1,縣庫撥款收入明細表!H:DD,6,FALSE)</f>
        <v>602000</v>
      </c>
    </row>
    <row r="103" spans="2:18" ht="33">
      <c r="B103" s="70" t="s">
        <v>234</v>
      </c>
      <c r="D103" s="30">
        <f>HLOOKUP(D1,縣庫撥款收入明細表!H:DD,15,FALSE)</f>
        <v>1142000</v>
      </c>
    </row>
    <row r="104" spans="2:18" ht="33">
      <c r="B104" s="69" t="s">
        <v>235</v>
      </c>
      <c r="D104" s="30">
        <f>HLOOKUP(D1,縣庫撥款收入明細表!H:DD,16,FALSE)</f>
        <v>298000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56000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15000</v>
      </c>
    </row>
    <row r="109" spans="2:18" ht="33">
      <c r="B109" s="75" t="s">
        <v>239</v>
      </c>
      <c r="D109" s="30">
        <f>HLOOKUP(D1,縣庫撥款收入明細表!H:DD,21,FALSE)</f>
        <v>53228000</v>
      </c>
    </row>
    <row r="110" spans="2:18" ht="16.5" customHeight="1"/>
    <row r="111" spans="2:18" ht="19.5" customHeight="1">
      <c r="B111" s="4" t="s">
        <v>700</v>
      </c>
      <c r="F111" s="30">
        <f>F93-F77-F78</f>
        <v>23488000</v>
      </c>
      <c r="G111" s="30">
        <f t="shared" ref="G111:Q111" si="38">G93-G77-G78</f>
        <v>3852000</v>
      </c>
      <c r="H111" s="30">
        <f t="shared" si="38"/>
        <v>3901000</v>
      </c>
      <c r="I111" s="30">
        <f t="shared" si="38"/>
        <v>3881000</v>
      </c>
      <c r="J111" s="30">
        <f t="shared" si="38"/>
        <v>3865000</v>
      </c>
      <c r="K111" s="30">
        <f t="shared" si="38"/>
        <v>3863000</v>
      </c>
      <c r="L111" s="30">
        <f t="shared" si="38"/>
        <v>3948000</v>
      </c>
      <c r="M111" s="30">
        <f t="shared" si="38"/>
        <v>3821000</v>
      </c>
      <c r="N111" s="30">
        <f t="shared" si="38"/>
        <v>3280000</v>
      </c>
      <c r="O111" s="30">
        <f t="shared" si="38"/>
        <v>289000</v>
      </c>
      <c r="P111" s="30">
        <f t="shared" si="38"/>
        <v>197000</v>
      </c>
      <c r="Q111" s="30">
        <f t="shared" si="38"/>
        <v>193000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88" priority="1" operator="lessThan">
      <formula>0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A4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614</v>
      </c>
      <c r="D1" s="230" t="str">
        <f>VLOOKUP(C1,學校編號!A:B,2,FALSE)</f>
        <v>614北埔國小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80125000</v>
      </c>
      <c r="E2" s="37"/>
      <c r="F2" s="37">
        <f>F48+F71+F77+F78+F84</f>
        <v>34596000</v>
      </c>
      <c r="G2" s="37">
        <f t="shared" ref="G2:Q2" si="0">G48+G71+G77+G78+G84</f>
        <v>5719000</v>
      </c>
      <c r="H2" s="37">
        <f t="shared" si="0"/>
        <v>5879000</v>
      </c>
      <c r="I2" s="37">
        <f t="shared" si="0"/>
        <v>5719000</v>
      </c>
      <c r="J2" s="37">
        <f t="shared" si="0"/>
        <v>5725000</v>
      </c>
      <c r="K2" s="37">
        <f t="shared" si="0"/>
        <v>5719000</v>
      </c>
      <c r="L2" s="37">
        <f t="shared" si="0"/>
        <v>5829000</v>
      </c>
      <c r="M2" s="37">
        <f t="shared" si="0"/>
        <v>5717000</v>
      </c>
      <c r="N2" s="37">
        <f t="shared" si="0"/>
        <v>4554000</v>
      </c>
      <c r="O2" s="37">
        <f t="shared" si="0"/>
        <v>226000</v>
      </c>
      <c r="P2" s="37">
        <f t="shared" si="0"/>
        <v>226000</v>
      </c>
      <c r="Q2" s="37">
        <f t="shared" si="0"/>
        <v>216000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411000</v>
      </c>
      <c r="E3" s="37" t="s">
        <v>513</v>
      </c>
      <c r="F3" s="37">
        <f t="shared" ref="F3:P17" si="1">ROUND($D3/12,0)</f>
        <v>34250</v>
      </c>
      <c r="G3" s="37">
        <f t="shared" si="1"/>
        <v>34250</v>
      </c>
      <c r="H3" s="37">
        <f t="shared" si="1"/>
        <v>34250</v>
      </c>
      <c r="I3" s="37">
        <f t="shared" si="1"/>
        <v>34250</v>
      </c>
      <c r="J3" s="37">
        <f t="shared" si="1"/>
        <v>34250</v>
      </c>
      <c r="K3" s="37">
        <f t="shared" si="1"/>
        <v>34250</v>
      </c>
      <c r="L3" s="37">
        <f t="shared" si="1"/>
        <v>34250</v>
      </c>
      <c r="M3" s="37">
        <f t="shared" si="1"/>
        <v>34250</v>
      </c>
      <c r="N3" s="37">
        <f t="shared" si="1"/>
        <v>34250</v>
      </c>
      <c r="O3" s="37">
        <f t="shared" si="1"/>
        <v>34250</v>
      </c>
      <c r="P3" s="37">
        <f t="shared" si="1"/>
        <v>34250</v>
      </c>
      <c r="Q3" s="37">
        <f t="shared" ref="Q3:Q10" si="2">D3-SUM(F3:P3)</f>
        <v>34250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176000</v>
      </c>
      <c r="E4" s="37" t="s">
        <v>513</v>
      </c>
      <c r="F4" s="37">
        <f t="shared" si="1"/>
        <v>14667</v>
      </c>
      <c r="G4" s="37">
        <f t="shared" si="1"/>
        <v>14667</v>
      </c>
      <c r="H4" s="37">
        <f t="shared" si="1"/>
        <v>14667</v>
      </c>
      <c r="I4" s="37">
        <f t="shared" si="1"/>
        <v>14667</v>
      </c>
      <c r="J4" s="37">
        <f t="shared" si="1"/>
        <v>14667</v>
      </c>
      <c r="K4" s="37">
        <f t="shared" si="1"/>
        <v>14667</v>
      </c>
      <c r="L4" s="37">
        <f t="shared" si="1"/>
        <v>14667</v>
      </c>
      <c r="M4" s="37">
        <f t="shared" si="1"/>
        <v>14667</v>
      </c>
      <c r="N4" s="37">
        <f t="shared" si="1"/>
        <v>14667</v>
      </c>
      <c r="O4" s="37">
        <f t="shared" si="1"/>
        <v>14667</v>
      </c>
      <c r="P4" s="37">
        <f t="shared" si="1"/>
        <v>14667</v>
      </c>
      <c r="Q4" s="37">
        <f t="shared" si="2"/>
        <v>14663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77000</v>
      </c>
      <c r="E7" s="37" t="s">
        <v>513</v>
      </c>
      <c r="F7" s="37">
        <f t="shared" si="1"/>
        <v>6417</v>
      </c>
      <c r="G7" s="37">
        <f t="shared" si="1"/>
        <v>6417</v>
      </c>
      <c r="H7" s="37">
        <f t="shared" si="1"/>
        <v>6417</v>
      </c>
      <c r="I7" s="37">
        <f t="shared" si="1"/>
        <v>6417</v>
      </c>
      <c r="J7" s="37">
        <f t="shared" si="1"/>
        <v>6417</v>
      </c>
      <c r="K7" s="37">
        <f t="shared" si="1"/>
        <v>6417</v>
      </c>
      <c r="L7" s="37">
        <f t="shared" si="1"/>
        <v>6417</v>
      </c>
      <c r="M7" s="37">
        <f t="shared" si="1"/>
        <v>6417</v>
      </c>
      <c r="N7" s="37">
        <f t="shared" si="1"/>
        <v>6417</v>
      </c>
      <c r="O7" s="37">
        <f t="shared" si="1"/>
        <v>6417</v>
      </c>
      <c r="P7" s="37">
        <f t="shared" si="1"/>
        <v>6417</v>
      </c>
      <c r="Q7" s="37">
        <f t="shared" si="2"/>
        <v>6413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60000</v>
      </c>
      <c r="E8" s="37" t="s">
        <v>513</v>
      </c>
      <c r="F8" s="37">
        <f t="shared" si="1"/>
        <v>5000</v>
      </c>
      <c r="G8" s="37">
        <f t="shared" si="1"/>
        <v>5000</v>
      </c>
      <c r="H8" s="37">
        <f t="shared" si="1"/>
        <v>5000</v>
      </c>
      <c r="I8" s="37">
        <f t="shared" si="1"/>
        <v>5000</v>
      </c>
      <c r="J8" s="37">
        <f t="shared" si="1"/>
        <v>5000</v>
      </c>
      <c r="K8" s="37">
        <f t="shared" si="1"/>
        <v>5000</v>
      </c>
      <c r="L8" s="37">
        <f t="shared" si="1"/>
        <v>5000</v>
      </c>
      <c r="M8" s="37">
        <f t="shared" si="1"/>
        <v>5000</v>
      </c>
      <c r="N8" s="37">
        <f t="shared" si="1"/>
        <v>5000</v>
      </c>
      <c r="O8" s="37">
        <f t="shared" si="1"/>
        <v>5000</v>
      </c>
      <c r="P8" s="37">
        <f t="shared" si="1"/>
        <v>5000</v>
      </c>
      <c r="Q8" s="37">
        <f t="shared" si="2"/>
        <v>5000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6000</v>
      </c>
      <c r="E9" s="37" t="s">
        <v>513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165000</v>
      </c>
      <c r="E15" s="37" t="s">
        <v>193</v>
      </c>
      <c r="F15" s="37">
        <f>ROUND($D15/2,-3)</f>
        <v>83000</v>
      </c>
      <c r="G15" s="37"/>
      <c r="H15" s="37"/>
      <c r="I15" s="37"/>
      <c r="J15" s="37"/>
      <c r="K15" s="37"/>
      <c r="L15" s="37">
        <f>D15-F15</f>
        <v>82000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67000</v>
      </c>
      <c r="E17" s="37" t="s">
        <v>513</v>
      </c>
      <c r="F17" s="37">
        <f>ROUND($D17/12,0)</f>
        <v>5583</v>
      </c>
      <c r="G17" s="37">
        <f t="shared" si="1"/>
        <v>5583</v>
      </c>
      <c r="H17" s="37">
        <f t="shared" si="1"/>
        <v>5583</v>
      </c>
      <c r="I17" s="37">
        <f t="shared" si="1"/>
        <v>5583</v>
      </c>
      <c r="J17" s="37">
        <f t="shared" si="1"/>
        <v>5583</v>
      </c>
      <c r="K17" s="37">
        <f t="shared" si="1"/>
        <v>5583</v>
      </c>
      <c r="L17" s="37">
        <f t="shared" si="1"/>
        <v>5583</v>
      </c>
      <c r="M17" s="37">
        <f t="shared" si="1"/>
        <v>5583</v>
      </c>
      <c r="N17" s="37">
        <f t="shared" si="1"/>
        <v>5583</v>
      </c>
      <c r="O17" s="37">
        <f t="shared" si="1"/>
        <v>5583</v>
      </c>
      <c r="P17" s="37">
        <f t="shared" si="1"/>
        <v>5583</v>
      </c>
      <c r="Q17" s="37">
        <f>D17-SUM(F17:P17)</f>
        <v>5587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57000</v>
      </c>
      <c r="E24" s="37" t="s">
        <v>193</v>
      </c>
      <c r="F24" s="37">
        <f>ROUND($D24/2,-3)</f>
        <v>29000</v>
      </c>
      <c r="G24" s="37"/>
      <c r="H24" s="37"/>
      <c r="I24" s="37"/>
      <c r="J24" s="37"/>
      <c r="K24" s="37"/>
      <c r="L24" s="37">
        <f>D24-F24</f>
        <v>28000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1263000</v>
      </c>
      <c r="E25" s="106"/>
      <c r="F25" s="106">
        <f>ROUND(SUM(F3:F24),-3)</f>
        <v>199000</v>
      </c>
      <c r="G25" s="106">
        <f t="shared" ref="G25:P25" si="5">ROUND(SUM(G3:G24),-3)</f>
        <v>87000</v>
      </c>
      <c r="H25" s="106">
        <f t="shared" si="5"/>
        <v>87000</v>
      </c>
      <c r="I25" s="106">
        <f t="shared" si="5"/>
        <v>87000</v>
      </c>
      <c r="J25" s="106">
        <f t="shared" si="5"/>
        <v>87000</v>
      </c>
      <c r="K25" s="106">
        <f t="shared" si="5"/>
        <v>87000</v>
      </c>
      <c r="L25" s="106">
        <f t="shared" si="5"/>
        <v>197000</v>
      </c>
      <c r="M25" s="106">
        <f t="shared" si="5"/>
        <v>87000</v>
      </c>
      <c r="N25" s="106">
        <f t="shared" si="5"/>
        <v>87000</v>
      </c>
      <c r="O25" s="106">
        <f t="shared" si="5"/>
        <v>87000</v>
      </c>
      <c r="P25" s="106">
        <f t="shared" si="5"/>
        <v>87000</v>
      </c>
      <c r="Q25" s="106">
        <f t="shared" ref="Q25:Q33" si="6">D25-SUM(F25:P25)</f>
        <v>84000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381000</v>
      </c>
      <c r="E27" s="37" t="s">
        <v>513</v>
      </c>
      <c r="F27" s="37">
        <f t="shared" ref="F27:P33" si="8">ROUND($D27/12,0)</f>
        <v>31750</v>
      </c>
      <c r="G27" s="37">
        <f t="shared" si="8"/>
        <v>31750</v>
      </c>
      <c r="H27" s="37">
        <f t="shared" si="8"/>
        <v>31750</v>
      </c>
      <c r="I27" s="37">
        <f t="shared" si="8"/>
        <v>31750</v>
      </c>
      <c r="J27" s="37">
        <f t="shared" si="8"/>
        <v>31750</v>
      </c>
      <c r="K27" s="37">
        <f t="shared" si="8"/>
        <v>31750</v>
      </c>
      <c r="L27" s="37">
        <f t="shared" si="8"/>
        <v>31750</v>
      </c>
      <c r="M27" s="37">
        <f t="shared" si="8"/>
        <v>31750</v>
      </c>
      <c r="N27" s="37">
        <f t="shared" si="8"/>
        <v>31750</v>
      </c>
      <c r="O27" s="37">
        <f t="shared" si="8"/>
        <v>31750</v>
      </c>
      <c r="P27" s="37">
        <f t="shared" si="8"/>
        <v>31750</v>
      </c>
      <c r="Q27" s="37">
        <f t="shared" si="6"/>
        <v>31750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41000</v>
      </c>
      <c r="E29" s="37" t="s">
        <v>513</v>
      </c>
      <c r="F29" s="37">
        <f t="shared" si="8"/>
        <v>3417</v>
      </c>
      <c r="G29" s="37">
        <f t="shared" si="8"/>
        <v>3417</v>
      </c>
      <c r="H29" s="37">
        <f t="shared" si="8"/>
        <v>3417</v>
      </c>
      <c r="I29" s="37">
        <f t="shared" si="8"/>
        <v>3417</v>
      </c>
      <c r="J29" s="37">
        <f t="shared" si="8"/>
        <v>3417</v>
      </c>
      <c r="K29" s="37">
        <f t="shared" si="8"/>
        <v>3417</v>
      </c>
      <c r="L29" s="37">
        <f t="shared" si="8"/>
        <v>3417</v>
      </c>
      <c r="M29" s="37">
        <f t="shared" si="8"/>
        <v>3417</v>
      </c>
      <c r="N29" s="37">
        <f t="shared" si="8"/>
        <v>3417</v>
      </c>
      <c r="O29" s="37">
        <f t="shared" si="8"/>
        <v>3417</v>
      </c>
      <c r="P29" s="37">
        <f t="shared" si="8"/>
        <v>3417</v>
      </c>
      <c r="Q29" s="37">
        <f t="shared" si="6"/>
        <v>3413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100000</v>
      </c>
      <c r="E30" s="37" t="s">
        <v>513</v>
      </c>
      <c r="F30" s="37">
        <f t="shared" si="8"/>
        <v>8333</v>
      </c>
      <c r="G30" s="37">
        <f t="shared" si="8"/>
        <v>8333</v>
      </c>
      <c r="H30" s="37">
        <f t="shared" si="8"/>
        <v>8333</v>
      </c>
      <c r="I30" s="37">
        <f t="shared" si="8"/>
        <v>8333</v>
      </c>
      <c r="J30" s="37">
        <f t="shared" si="8"/>
        <v>8333</v>
      </c>
      <c r="K30" s="37">
        <f t="shared" si="8"/>
        <v>8333</v>
      </c>
      <c r="L30" s="37">
        <f t="shared" si="8"/>
        <v>8333</v>
      </c>
      <c r="M30" s="37">
        <f t="shared" si="8"/>
        <v>8333</v>
      </c>
      <c r="N30" s="37">
        <f t="shared" si="8"/>
        <v>8333</v>
      </c>
      <c r="O30" s="37">
        <f t="shared" si="8"/>
        <v>8333</v>
      </c>
      <c r="P30" s="37">
        <f t="shared" si="8"/>
        <v>8333</v>
      </c>
      <c r="Q30" s="37">
        <f t="shared" si="6"/>
        <v>8337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48000</v>
      </c>
      <c r="E31" s="37" t="s">
        <v>513</v>
      </c>
      <c r="F31" s="37">
        <f t="shared" si="8"/>
        <v>4000</v>
      </c>
      <c r="G31" s="37">
        <f t="shared" si="8"/>
        <v>4000</v>
      </c>
      <c r="H31" s="37">
        <f t="shared" si="8"/>
        <v>4000</v>
      </c>
      <c r="I31" s="37">
        <f t="shared" si="8"/>
        <v>4000</v>
      </c>
      <c r="J31" s="37">
        <f t="shared" si="8"/>
        <v>4000</v>
      </c>
      <c r="K31" s="37">
        <f t="shared" si="8"/>
        <v>4000</v>
      </c>
      <c r="L31" s="37">
        <f t="shared" si="8"/>
        <v>4000</v>
      </c>
      <c r="M31" s="37">
        <f t="shared" si="8"/>
        <v>4000</v>
      </c>
      <c r="N31" s="37">
        <f t="shared" si="8"/>
        <v>4000</v>
      </c>
      <c r="O31" s="37">
        <f t="shared" si="8"/>
        <v>4000</v>
      </c>
      <c r="P31" s="37">
        <f t="shared" si="8"/>
        <v>4000</v>
      </c>
      <c r="Q31" s="37">
        <f t="shared" si="6"/>
        <v>4000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48000</v>
      </c>
      <c r="E32" s="37" t="s">
        <v>513</v>
      </c>
      <c r="F32" s="37">
        <f t="shared" si="8"/>
        <v>4000</v>
      </c>
      <c r="G32" s="37">
        <f t="shared" si="8"/>
        <v>4000</v>
      </c>
      <c r="H32" s="37">
        <f t="shared" si="8"/>
        <v>4000</v>
      </c>
      <c r="I32" s="37">
        <f t="shared" si="8"/>
        <v>4000</v>
      </c>
      <c r="J32" s="37">
        <f t="shared" si="8"/>
        <v>4000</v>
      </c>
      <c r="K32" s="37">
        <f t="shared" si="8"/>
        <v>4000</v>
      </c>
      <c r="L32" s="37">
        <f t="shared" si="8"/>
        <v>4000</v>
      </c>
      <c r="M32" s="37">
        <f t="shared" si="8"/>
        <v>4000</v>
      </c>
      <c r="N32" s="37">
        <f t="shared" si="8"/>
        <v>4000</v>
      </c>
      <c r="O32" s="37">
        <f t="shared" si="8"/>
        <v>4000</v>
      </c>
      <c r="P32" s="37">
        <f t="shared" si="8"/>
        <v>4000</v>
      </c>
      <c r="Q32" s="37">
        <f t="shared" si="6"/>
        <v>4000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29000</v>
      </c>
      <c r="E33" s="37" t="s">
        <v>513</v>
      </c>
      <c r="F33" s="37">
        <f t="shared" si="8"/>
        <v>2417</v>
      </c>
      <c r="G33" s="37">
        <f t="shared" si="8"/>
        <v>2417</v>
      </c>
      <c r="H33" s="37">
        <f t="shared" si="8"/>
        <v>2417</v>
      </c>
      <c r="I33" s="37">
        <f t="shared" si="8"/>
        <v>2417</v>
      </c>
      <c r="J33" s="37">
        <f t="shared" si="8"/>
        <v>2417</v>
      </c>
      <c r="K33" s="37">
        <f t="shared" si="8"/>
        <v>2417</v>
      </c>
      <c r="L33" s="37">
        <f t="shared" si="8"/>
        <v>2417</v>
      </c>
      <c r="M33" s="37">
        <f t="shared" si="8"/>
        <v>2417</v>
      </c>
      <c r="N33" s="37">
        <f t="shared" si="8"/>
        <v>2417</v>
      </c>
      <c r="O33" s="37">
        <f t="shared" si="8"/>
        <v>2417</v>
      </c>
      <c r="P33" s="37">
        <f t="shared" si="8"/>
        <v>2417</v>
      </c>
      <c r="Q33" s="37">
        <f t="shared" si="6"/>
        <v>2413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647000</v>
      </c>
      <c r="E37" s="106"/>
      <c r="F37" s="106">
        <f t="shared" ref="F37:P37" si="9">ROUND(SUM(F26:F36),-3)</f>
        <v>54000</v>
      </c>
      <c r="G37" s="106">
        <f t="shared" si="9"/>
        <v>54000</v>
      </c>
      <c r="H37" s="106">
        <f t="shared" si="9"/>
        <v>54000</v>
      </c>
      <c r="I37" s="106">
        <f t="shared" si="9"/>
        <v>54000</v>
      </c>
      <c r="J37" s="106">
        <f t="shared" si="9"/>
        <v>54000</v>
      </c>
      <c r="K37" s="106">
        <f t="shared" si="9"/>
        <v>54000</v>
      </c>
      <c r="L37" s="106">
        <f t="shared" si="9"/>
        <v>54000</v>
      </c>
      <c r="M37" s="106">
        <f t="shared" si="9"/>
        <v>54000</v>
      </c>
      <c r="N37" s="106">
        <f t="shared" si="9"/>
        <v>54000</v>
      </c>
      <c r="O37" s="106">
        <f t="shared" si="9"/>
        <v>54000</v>
      </c>
      <c r="P37" s="106">
        <f t="shared" si="9"/>
        <v>54000</v>
      </c>
      <c r="Q37" s="106">
        <f>D37-SUM(F37:P37)</f>
        <v>53000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18000</v>
      </c>
      <c r="E46" s="37" t="s">
        <v>708</v>
      </c>
      <c r="F46" s="37">
        <f>ROUND($D46/3,0)</f>
        <v>6000</v>
      </c>
      <c r="G46" s="37"/>
      <c r="H46" s="37"/>
      <c r="I46" s="37"/>
      <c r="J46" s="37">
        <f>ROUND($D46/3,0)</f>
        <v>6000</v>
      </c>
      <c r="K46" s="37"/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18000</v>
      </c>
      <c r="E47" s="106"/>
      <c r="F47" s="106">
        <f t="shared" ref="F47:P47" si="13">ROUND(SUM(F46),-3)</f>
        <v>6000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6000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6000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1928000</v>
      </c>
      <c r="E48" s="37"/>
      <c r="F48" s="112">
        <f>F25+F37+F45+F47</f>
        <v>259000</v>
      </c>
      <c r="G48" s="112">
        <f t="shared" ref="G48:R48" si="14">G25+G37+G45+G47</f>
        <v>141000</v>
      </c>
      <c r="H48" s="112">
        <f t="shared" si="14"/>
        <v>141000</v>
      </c>
      <c r="I48" s="112">
        <f t="shared" si="14"/>
        <v>141000</v>
      </c>
      <c r="J48" s="112">
        <f t="shared" si="14"/>
        <v>147000</v>
      </c>
      <c r="K48" s="112">
        <f t="shared" si="14"/>
        <v>141000</v>
      </c>
      <c r="L48" s="112">
        <f t="shared" si="14"/>
        <v>251000</v>
      </c>
      <c r="M48" s="112">
        <f t="shared" si="14"/>
        <v>141000</v>
      </c>
      <c r="N48" s="112">
        <f t="shared" si="14"/>
        <v>147000</v>
      </c>
      <c r="O48" s="112">
        <f t="shared" si="14"/>
        <v>141000</v>
      </c>
      <c r="P48" s="112">
        <f t="shared" si="14"/>
        <v>141000</v>
      </c>
      <c r="Q48" s="112">
        <f t="shared" si="14"/>
        <v>137000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45613000</v>
      </c>
      <c r="E49" s="111" t="s">
        <v>678</v>
      </c>
      <c r="F49" s="37">
        <f>ROUND($D49/12*5,-3)</f>
        <v>19005000</v>
      </c>
      <c r="G49" s="37">
        <f>ROUND($D49/12,-3)</f>
        <v>3801000</v>
      </c>
      <c r="H49" s="37">
        <f t="shared" ref="H49:L53" si="15">ROUND($D49/12,-3)</f>
        <v>3801000</v>
      </c>
      <c r="I49" s="37">
        <f t="shared" si="15"/>
        <v>3801000</v>
      </c>
      <c r="J49" s="37">
        <f t="shared" si="15"/>
        <v>3801000</v>
      </c>
      <c r="K49" s="37">
        <f t="shared" si="15"/>
        <v>3801000</v>
      </c>
      <c r="L49" s="37">
        <f t="shared" si="15"/>
        <v>3801000</v>
      </c>
      <c r="M49" s="37">
        <f>D49-SUM(F49:L49)</f>
        <v>3802000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3545000</v>
      </c>
      <c r="E51" s="111" t="s">
        <v>678</v>
      </c>
      <c r="F51" s="37">
        <f t="shared" si="16"/>
        <v>1477000</v>
      </c>
      <c r="G51" s="37">
        <f t="shared" si="17"/>
        <v>295000</v>
      </c>
      <c r="H51" s="37">
        <f t="shared" si="15"/>
        <v>295000</v>
      </c>
      <c r="I51" s="37">
        <f t="shared" si="15"/>
        <v>295000</v>
      </c>
      <c r="J51" s="37">
        <f t="shared" si="15"/>
        <v>295000</v>
      </c>
      <c r="K51" s="37">
        <f t="shared" si="15"/>
        <v>295000</v>
      </c>
      <c r="L51" s="37">
        <f t="shared" si="15"/>
        <v>295000</v>
      </c>
      <c r="M51" s="37">
        <f t="shared" si="18"/>
        <v>298000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754000</v>
      </c>
      <c r="E52" s="111" t="s">
        <v>678</v>
      </c>
      <c r="F52" s="37">
        <f t="shared" si="16"/>
        <v>314000</v>
      </c>
      <c r="G52" s="37">
        <f t="shared" si="17"/>
        <v>63000</v>
      </c>
      <c r="H52" s="37">
        <f t="shared" si="15"/>
        <v>63000</v>
      </c>
      <c r="I52" s="37">
        <f t="shared" si="15"/>
        <v>63000</v>
      </c>
      <c r="J52" s="37">
        <f t="shared" si="15"/>
        <v>63000</v>
      </c>
      <c r="K52" s="37">
        <f t="shared" si="15"/>
        <v>63000</v>
      </c>
      <c r="L52" s="37">
        <f t="shared" si="15"/>
        <v>63000</v>
      </c>
      <c r="M52" s="37">
        <f t="shared" si="18"/>
        <v>62000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194000</v>
      </c>
      <c r="E54" s="37" t="s">
        <v>513</v>
      </c>
      <c r="F54" s="37">
        <f t="shared" ref="F54:P62" si="19">ROUND($D54/12,0)</f>
        <v>16167</v>
      </c>
      <c r="G54" s="37">
        <f t="shared" si="19"/>
        <v>16167</v>
      </c>
      <c r="H54" s="37">
        <f t="shared" si="19"/>
        <v>16167</v>
      </c>
      <c r="I54" s="37">
        <f t="shared" si="19"/>
        <v>16167</v>
      </c>
      <c r="J54" s="37">
        <f t="shared" si="19"/>
        <v>16167</v>
      </c>
      <c r="K54" s="37">
        <f t="shared" si="19"/>
        <v>16167</v>
      </c>
      <c r="L54" s="37">
        <f t="shared" si="19"/>
        <v>16167</v>
      </c>
      <c r="M54" s="37">
        <f t="shared" si="19"/>
        <v>16167</v>
      </c>
      <c r="N54" s="37">
        <f t="shared" si="19"/>
        <v>16167</v>
      </c>
      <c r="O54" s="37">
        <f t="shared" si="19"/>
        <v>16167</v>
      </c>
      <c r="P54" s="37">
        <f t="shared" si="19"/>
        <v>16167</v>
      </c>
      <c r="Q54" s="37">
        <f t="shared" ref="Q54:Q62" si="20">D54-SUM(F54:P54)</f>
        <v>16163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820000</v>
      </c>
      <c r="E62" s="37" t="s">
        <v>194</v>
      </c>
      <c r="F62" s="37">
        <f t="shared" si="19"/>
        <v>68333</v>
      </c>
      <c r="G62" s="37">
        <f t="shared" si="19"/>
        <v>68333</v>
      </c>
      <c r="H62" s="37">
        <f t="shared" si="19"/>
        <v>68333</v>
      </c>
      <c r="I62" s="37">
        <f t="shared" si="19"/>
        <v>68333</v>
      </c>
      <c r="J62" s="37">
        <f t="shared" si="19"/>
        <v>68333</v>
      </c>
      <c r="K62" s="37">
        <f t="shared" si="19"/>
        <v>68333</v>
      </c>
      <c r="L62" s="37">
        <f t="shared" si="19"/>
        <v>68333</v>
      </c>
      <c r="M62" s="37">
        <f t="shared" si="19"/>
        <v>68333</v>
      </c>
      <c r="N62" s="37">
        <f t="shared" si="19"/>
        <v>68333</v>
      </c>
      <c r="O62" s="37">
        <f t="shared" si="19"/>
        <v>68333</v>
      </c>
      <c r="P62" s="37">
        <f t="shared" si="19"/>
        <v>68333</v>
      </c>
      <c r="Q62" s="37">
        <f t="shared" si="20"/>
        <v>68337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5328000</v>
      </c>
      <c r="E63" s="37" t="s">
        <v>679</v>
      </c>
      <c r="F63" s="37">
        <f>ROUND($D63/5,-3)</f>
        <v>1066000</v>
      </c>
      <c r="G63" s="37"/>
      <c r="H63" s="37"/>
      <c r="I63" s="37"/>
      <c r="J63" s="37"/>
      <c r="K63" s="37"/>
      <c r="L63" s="37"/>
      <c r="M63" s="37"/>
      <c r="N63" s="37">
        <f>D63-F63</f>
        <v>4262000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5435000</v>
      </c>
      <c r="E64" s="37" t="s">
        <v>194</v>
      </c>
      <c r="F64" s="37">
        <f>D64</f>
        <v>5435000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4702000</v>
      </c>
      <c r="E65" s="111" t="s">
        <v>678</v>
      </c>
      <c r="F65" s="37">
        <f>ROUND($D65/12*5,-3)</f>
        <v>1959000</v>
      </c>
      <c r="G65" s="37">
        <f>ROUND($D65/12,-3)</f>
        <v>392000</v>
      </c>
      <c r="H65" s="37">
        <f t="shared" ref="H65:L67" si="21">ROUND($D65/12,-3)</f>
        <v>392000</v>
      </c>
      <c r="I65" s="37">
        <f t="shared" si="21"/>
        <v>392000</v>
      </c>
      <c r="J65" s="37">
        <f t="shared" si="21"/>
        <v>392000</v>
      </c>
      <c r="K65" s="37">
        <f t="shared" si="21"/>
        <v>392000</v>
      </c>
      <c r="L65" s="37">
        <f t="shared" si="21"/>
        <v>392000</v>
      </c>
      <c r="M65" s="37">
        <f>D65-SUM(F65:L65)</f>
        <v>391000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1145000</v>
      </c>
      <c r="E66" s="111" t="s">
        <v>678</v>
      </c>
      <c r="F66" s="37">
        <f>ROUND($D66/12*5,-3)</f>
        <v>477000</v>
      </c>
      <c r="G66" s="37">
        <f t="shared" ref="G66:G67" si="22">ROUND($D66/12,-3)</f>
        <v>95000</v>
      </c>
      <c r="H66" s="37">
        <f t="shared" si="21"/>
        <v>95000</v>
      </c>
      <c r="I66" s="37">
        <f t="shared" si="21"/>
        <v>95000</v>
      </c>
      <c r="J66" s="37">
        <f t="shared" si="21"/>
        <v>95000</v>
      </c>
      <c r="K66" s="37">
        <f t="shared" si="21"/>
        <v>95000</v>
      </c>
      <c r="L66" s="37">
        <f t="shared" si="21"/>
        <v>95000</v>
      </c>
      <c r="M66" s="37">
        <f t="shared" ref="M66:M67" si="23">D66-SUM(F66:L66)</f>
        <v>98000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3222000</v>
      </c>
      <c r="E67" s="111" t="s">
        <v>678</v>
      </c>
      <c r="F67" s="37">
        <f>ROUND($D67/12*5,-3)</f>
        <v>1343000</v>
      </c>
      <c r="G67" s="37">
        <f t="shared" si="22"/>
        <v>269000</v>
      </c>
      <c r="H67" s="37">
        <f t="shared" si="21"/>
        <v>269000</v>
      </c>
      <c r="I67" s="37">
        <f t="shared" si="21"/>
        <v>269000</v>
      </c>
      <c r="J67" s="37">
        <f t="shared" si="21"/>
        <v>269000</v>
      </c>
      <c r="K67" s="37">
        <f t="shared" si="21"/>
        <v>269000</v>
      </c>
      <c r="L67" s="37">
        <f t="shared" si="21"/>
        <v>269000</v>
      </c>
      <c r="M67" s="37">
        <f t="shared" si="23"/>
        <v>265000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99000</v>
      </c>
      <c r="E68" s="37" t="s">
        <v>195</v>
      </c>
      <c r="F68" s="37"/>
      <c r="G68" s="37"/>
      <c r="H68" s="37">
        <f>D68</f>
        <v>99000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288000</v>
      </c>
      <c r="E69" s="37" t="s">
        <v>194</v>
      </c>
      <c r="F69" s="37">
        <f>D69</f>
        <v>288000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71145000</v>
      </c>
      <c r="E71" s="239"/>
      <c r="F71" s="239">
        <f t="shared" ref="F71:P71" si="24">ROUND(SUM(F49:F70),-3)</f>
        <v>31449000</v>
      </c>
      <c r="G71" s="239">
        <f t="shared" si="24"/>
        <v>5000000</v>
      </c>
      <c r="H71" s="239">
        <f t="shared" si="24"/>
        <v>5099000</v>
      </c>
      <c r="I71" s="239">
        <f t="shared" si="24"/>
        <v>5000000</v>
      </c>
      <c r="J71" s="239">
        <f t="shared" si="24"/>
        <v>5000000</v>
      </c>
      <c r="K71" s="239">
        <f t="shared" si="24"/>
        <v>5000000</v>
      </c>
      <c r="L71" s="239">
        <f t="shared" si="24"/>
        <v>5000000</v>
      </c>
      <c r="M71" s="239">
        <f t="shared" si="24"/>
        <v>5001000</v>
      </c>
      <c r="N71" s="239">
        <f t="shared" si="24"/>
        <v>4347000</v>
      </c>
      <c r="O71" s="239">
        <f t="shared" si="24"/>
        <v>85000</v>
      </c>
      <c r="P71" s="239">
        <f t="shared" si="24"/>
        <v>85000</v>
      </c>
      <c r="Q71" s="239">
        <f>D71-SUM(F71:P71)</f>
        <v>79000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5960000</v>
      </c>
      <c r="E73" s="111" t="s">
        <v>678</v>
      </c>
      <c r="F73" s="37">
        <f>ROUND($D73/12*5,-3)</f>
        <v>2483000</v>
      </c>
      <c r="G73" s="37">
        <f>ROUND($D73/12,-3)</f>
        <v>497000</v>
      </c>
      <c r="H73" s="37">
        <f t="shared" ref="H73:L76" si="25">ROUND($D73/12,-3)</f>
        <v>497000</v>
      </c>
      <c r="I73" s="37">
        <f t="shared" si="25"/>
        <v>497000</v>
      </c>
      <c r="J73" s="37">
        <f t="shared" si="25"/>
        <v>497000</v>
      </c>
      <c r="K73" s="37">
        <f t="shared" si="25"/>
        <v>497000</v>
      </c>
      <c r="L73" s="37">
        <f t="shared" si="25"/>
        <v>497000</v>
      </c>
      <c r="M73" s="37">
        <f>D73-SUM(F73:L73)</f>
        <v>495000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971000</v>
      </c>
      <c r="E76" s="111" t="s">
        <v>678</v>
      </c>
      <c r="F76" s="37">
        <f>ROUND($D76/12*5,-3)</f>
        <v>405000</v>
      </c>
      <c r="G76" s="37">
        <f>ROUND($D76/12,-3)</f>
        <v>81000</v>
      </c>
      <c r="H76" s="37">
        <f t="shared" si="25"/>
        <v>81000</v>
      </c>
      <c r="I76" s="37">
        <f t="shared" si="25"/>
        <v>81000</v>
      </c>
      <c r="J76" s="37">
        <f t="shared" si="25"/>
        <v>81000</v>
      </c>
      <c r="K76" s="37">
        <f t="shared" si="25"/>
        <v>81000</v>
      </c>
      <c r="L76" s="37">
        <f t="shared" si="25"/>
        <v>81000</v>
      </c>
      <c r="M76" s="37">
        <f t="shared" si="26"/>
        <v>80000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6931000</v>
      </c>
      <c r="E77" s="239"/>
      <c r="F77" s="239">
        <f>ROUND(SUM(F72:F76),-3)</f>
        <v>2888000</v>
      </c>
      <c r="G77" s="239">
        <f t="shared" ref="G77:N77" si="27">ROUND(SUM(G72:G76),-3)</f>
        <v>578000</v>
      </c>
      <c r="H77" s="239">
        <f t="shared" si="27"/>
        <v>578000</v>
      </c>
      <c r="I77" s="239">
        <f t="shared" si="27"/>
        <v>578000</v>
      </c>
      <c r="J77" s="239">
        <f t="shared" si="27"/>
        <v>578000</v>
      </c>
      <c r="K77" s="239">
        <f t="shared" si="27"/>
        <v>578000</v>
      </c>
      <c r="L77" s="239">
        <f t="shared" si="27"/>
        <v>578000</v>
      </c>
      <c r="M77" s="239">
        <f t="shared" si="27"/>
        <v>575000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121000</v>
      </c>
      <c r="E78" s="37" t="s">
        <v>655</v>
      </c>
      <c r="F78" s="216"/>
      <c r="G78" s="216"/>
      <c r="H78" s="216">
        <f>ROUND($D78/2,-3)</f>
        <v>61000</v>
      </c>
      <c r="I78" s="216"/>
      <c r="J78" s="216"/>
      <c r="K78" s="216"/>
      <c r="L78" s="216"/>
      <c r="M78" s="216"/>
      <c r="N78" s="216">
        <f>D78-H78</f>
        <v>60000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78197000</v>
      </c>
      <c r="E79" s="218"/>
      <c r="F79" s="218">
        <f>F77+F71+F78</f>
        <v>34337000</v>
      </c>
      <c r="G79" s="218">
        <f t="shared" ref="G79:Q79" si="29">G77+G71+G78</f>
        <v>5578000</v>
      </c>
      <c r="H79" s="218">
        <f t="shared" si="29"/>
        <v>5738000</v>
      </c>
      <c r="I79" s="218">
        <f t="shared" si="29"/>
        <v>5578000</v>
      </c>
      <c r="J79" s="218">
        <f t="shared" si="29"/>
        <v>5578000</v>
      </c>
      <c r="K79" s="218">
        <f t="shared" si="29"/>
        <v>5578000</v>
      </c>
      <c r="L79" s="218">
        <f t="shared" si="29"/>
        <v>5578000</v>
      </c>
      <c r="M79" s="218">
        <f t="shared" si="29"/>
        <v>5576000</v>
      </c>
      <c r="N79" s="218">
        <f t="shared" si="29"/>
        <v>4407000</v>
      </c>
      <c r="O79" s="218">
        <f t="shared" si="29"/>
        <v>85000</v>
      </c>
      <c r="P79" s="218">
        <f t="shared" si="29"/>
        <v>85000</v>
      </c>
      <c r="Q79" s="218">
        <f t="shared" si="29"/>
        <v>79000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80125000</v>
      </c>
      <c r="E88" s="37"/>
      <c r="F88" s="37">
        <f>F89+F90+F91+F92+F93</f>
        <v>34596000</v>
      </c>
      <c r="G88" s="37">
        <f t="shared" ref="G88:Q88" si="32">G89+G90+G91+G92+G93</f>
        <v>5719000</v>
      </c>
      <c r="H88" s="37">
        <f t="shared" si="32"/>
        <v>5879000</v>
      </c>
      <c r="I88" s="37">
        <f t="shared" si="32"/>
        <v>5719000</v>
      </c>
      <c r="J88" s="37">
        <f t="shared" si="32"/>
        <v>5725000</v>
      </c>
      <c r="K88" s="37">
        <f t="shared" si="32"/>
        <v>5719000</v>
      </c>
      <c r="L88" s="37">
        <f t="shared" si="32"/>
        <v>5829000</v>
      </c>
      <c r="M88" s="37">
        <f t="shared" si="32"/>
        <v>5717000</v>
      </c>
      <c r="N88" s="37">
        <f t="shared" si="32"/>
        <v>4554000</v>
      </c>
      <c r="O88" s="37">
        <f t="shared" si="32"/>
        <v>226000</v>
      </c>
      <c r="P88" s="37">
        <f t="shared" si="32"/>
        <v>226000</v>
      </c>
      <c r="Q88" s="37">
        <f t="shared" si="32"/>
        <v>216000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7000</v>
      </c>
      <c r="E89" s="106" t="s">
        <v>193</v>
      </c>
      <c r="F89" s="106">
        <f>ROUND($D89/2,-3)</f>
        <v>4000</v>
      </c>
      <c r="G89" s="106"/>
      <c r="H89" s="106"/>
      <c r="I89" s="106"/>
      <c r="J89" s="106"/>
      <c r="K89" s="106"/>
      <c r="L89" s="106">
        <f>D89-F89</f>
        <v>3000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50000</v>
      </c>
      <c r="E90" s="106" t="s">
        <v>702</v>
      </c>
      <c r="F90" s="106"/>
      <c r="G90" s="106"/>
      <c r="H90" s="106">
        <f>ROUND($D90/2,-3)</f>
        <v>25000</v>
      </c>
      <c r="I90" s="106"/>
      <c r="J90" s="106"/>
      <c r="K90" s="106"/>
      <c r="L90" s="106"/>
      <c r="M90" s="106">
        <f>D90-H90</f>
        <v>25000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2000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80066000</v>
      </c>
      <c r="E93" s="106"/>
      <c r="F93" s="106">
        <f>F94+F95+F96+F97</f>
        <v>34592000</v>
      </c>
      <c r="G93" s="106">
        <f t="shared" ref="G93:Q93" si="34">G94+G95+G96+G97</f>
        <v>5719000</v>
      </c>
      <c r="H93" s="106">
        <f t="shared" si="34"/>
        <v>5854000</v>
      </c>
      <c r="I93" s="106">
        <f t="shared" si="34"/>
        <v>5719000</v>
      </c>
      <c r="J93" s="106">
        <f t="shared" si="34"/>
        <v>5725000</v>
      </c>
      <c r="K93" s="106">
        <f t="shared" si="34"/>
        <v>5719000</v>
      </c>
      <c r="L93" s="106">
        <f t="shared" si="34"/>
        <v>5825000</v>
      </c>
      <c r="M93" s="106">
        <f t="shared" si="34"/>
        <v>5692000</v>
      </c>
      <c r="N93" s="106">
        <f t="shared" si="34"/>
        <v>4554000</v>
      </c>
      <c r="O93" s="106">
        <f t="shared" si="34"/>
        <v>226000</v>
      </c>
      <c r="P93" s="106">
        <f t="shared" si="34"/>
        <v>226000</v>
      </c>
      <c r="Q93" s="106">
        <f t="shared" si="34"/>
        <v>215000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6384000</v>
      </c>
      <c r="E94" s="111" t="s">
        <v>522</v>
      </c>
      <c r="F94" s="37">
        <f>ROUND($D94/12*5,-3)</f>
        <v>2660000</v>
      </c>
      <c r="G94" s="37">
        <f>ROUND($D94/12,-3)</f>
        <v>532000</v>
      </c>
      <c r="H94" s="37">
        <f t="shared" ref="H94:L94" si="35">ROUND($D94/12,-3)</f>
        <v>532000</v>
      </c>
      <c r="I94" s="37">
        <f t="shared" si="35"/>
        <v>532000</v>
      </c>
      <c r="J94" s="37">
        <f t="shared" si="35"/>
        <v>532000</v>
      </c>
      <c r="K94" s="37">
        <f t="shared" si="35"/>
        <v>532000</v>
      </c>
      <c r="L94" s="37">
        <f t="shared" si="35"/>
        <v>532000</v>
      </c>
      <c r="M94" s="37">
        <f>D94-SUM(F94:L94)</f>
        <v>532000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415000</v>
      </c>
      <c r="E95" s="107" t="s">
        <v>225</v>
      </c>
      <c r="F95" s="37">
        <f>ROUND($D95/12,-3)</f>
        <v>35000</v>
      </c>
      <c r="G95" s="37">
        <f t="shared" ref="G95:P95" si="36">ROUND($D95/12,-3)</f>
        <v>35000</v>
      </c>
      <c r="H95" s="37">
        <f t="shared" si="36"/>
        <v>35000</v>
      </c>
      <c r="I95" s="37">
        <f t="shared" si="36"/>
        <v>35000</v>
      </c>
      <c r="J95" s="37">
        <f t="shared" si="36"/>
        <v>35000</v>
      </c>
      <c r="K95" s="37">
        <f t="shared" si="36"/>
        <v>35000</v>
      </c>
      <c r="L95" s="37">
        <f t="shared" si="36"/>
        <v>35000</v>
      </c>
      <c r="M95" s="37">
        <f t="shared" si="36"/>
        <v>35000</v>
      </c>
      <c r="N95" s="37">
        <f t="shared" si="36"/>
        <v>35000</v>
      </c>
      <c r="O95" s="37">
        <f t="shared" si="36"/>
        <v>35000</v>
      </c>
      <c r="P95" s="37">
        <f t="shared" si="36"/>
        <v>35000</v>
      </c>
      <c r="Q95" s="37">
        <f>D95-SUM(F95:P95)</f>
        <v>30000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364000</v>
      </c>
      <c r="E96" s="186" t="s">
        <v>701</v>
      </c>
      <c r="F96" s="37"/>
      <c r="G96" s="37"/>
      <c r="H96" s="37">
        <f>ROUND($D96/2,-3)</f>
        <v>182000</v>
      </c>
      <c r="I96" s="37"/>
      <c r="J96" s="37"/>
      <c r="K96" s="37"/>
      <c r="L96" s="37"/>
      <c r="M96" s="37">
        <f>D96-H96</f>
        <v>182000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72903000</v>
      </c>
      <c r="E97" s="37"/>
      <c r="F97" s="37">
        <f>F2+F87-F89-F90-F91-F92-F94-F95-F96</f>
        <v>31897000</v>
      </c>
      <c r="G97" s="37">
        <f t="shared" ref="G97:Q97" si="37">G2+G87-G89-G90-G91-G92-G94-G95-G96</f>
        <v>5152000</v>
      </c>
      <c r="H97" s="37">
        <f t="shared" si="37"/>
        <v>5105000</v>
      </c>
      <c r="I97" s="37">
        <f t="shared" si="37"/>
        <v>5152000</v>
      </c>
      <c r="J97" s="37">
        <f t="shared" si="37"/>
        <v>5158000</v>
      </c>
      <c r="K97" s="37">
        <f t="shared" si="37"/>
        <v>5152000</v>
      </c>
      <c r="L97" s="37">
        <f t="shared" si="37"/>
        <v>5258000</v>
      </c>
      <c r="M97" s="37">
        <f t="shared" si="37"/>
        <v>4943000</v>
      </c>
      <c r="N97" s="37">
        <f t="shared" si="37"/>
        <v>4519000</v>
      </c>
      <c r="O97" s="37">
        <f>O2+O87-O89-O90-O91-O92-O94-O95-O96</f>
        <v>191000</v>
      </c>
      <c r="P97" s="37">
        <f t="shared" si="37"/>
        <v>191000</v>
      </c>
      <c r="Q97" s="37">
        <f t="shared" si="37"/>
        <v>185000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800000</v>
      </c>
    </row>
    <row r="101" spans="2:18" ht="33">
      <c r="B101" s="70" t="s">
        <v>232</v>
      </c>
      <c r="D101" s="30">
        <f>HLOOKUP(D1,縣庫撥款收入明細表!H:DD,5,FALSE)</f>
        <v>3960000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1624000</v>
      </c>
    </row>
    <row r="104" spans="2:18" ht="33">
      <c r="B104" s="69" t="s">
        <v>235</v>
      </c>
      <c r="D104" s="30">
        <f>HLOOKUP(D1,縣庫撥款收入明細表!H:DD,16,FALSE)</f>
        <v>380000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364000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35000</v>
      </c>
    </row>
    <row r="109" spans="2:18" ht="33">
      <c r="B109" s="75" t="s">
        <v>239</v>
      </c>
      <c r="D109" s="30">
        <f>HLOOKUP(D1,縣庫撥款收入明細表!H:DD,21,FALSE)</f>
        <v>72903000</v>
      </c>
    </row>
    <row r="110" spans="2:18" ht="16.5" customHeight="1"/>
    <row r="111" spans="2:18" ht="19.5" customHeight="1">
      <c r="B111" s="4" t="s">
        <v>700</v>
      </c>
      <c r="F111" s="30">
        <f>F93-F77-F78</f>
        <v>31704000</v>
      </c>
      <c r="G111" s="30">
        <f t="shared" ref="G111:Q111" si="38">G93-G77-G78</f>
        <v>5141000</v>
      </c>
      <c r="H111" s="30">
        <f t="shared" si="38"/>
        <v>5215000</v>
      </c>
      <c r="I111" s="30">
        <f t="shared" si="38"/>
        <v>5141000</v>
      </c>
      <c r="J111" s="30">
        <f t="shared" si="38"/>
        <v>5147000</v>
      </c>
      <c r="K111" s="30">
        <f t="shared" si="38"/>
        <v>5141000</v>
      </c>
      <c r="L111" s="30">
        <f t="shared" si="38"/>
        <v>5247000</v>
      </c>
      <c r="M111" s="30">
        <f t="shared" si="38"/>
        <v>5117000</v>
      </c>
      <c r="N111" s="30">
        <f t="shared" si="38"/>
        <v>4494000</v>
      </c>
      <c r="O111" s="30">
        <f t="shared" si="38"/>
        <v>226000</v>
      </c>
      <c r="P111" s="30">
        <f t="shared" si="38"/>
        <v>226000</v>
      </c>
      <c r="Q111" s="30">
        <f t="shared" si="38"/>
        <v>215000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87" priority="1" operator="lessThan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70" zoomScale="85" zoomScaleNormal="85" workbookViewId="0">
      <selection activeCell="A4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615</v>
      </c>
      <c r="D1" s="230" t="str">
        <f>VLOOKUP(C1,學校編號!A:B,2,FALSE)</f>
        <v>615康樂國小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27441000</v>
      </c>
      <c r="E2" s="37"/>
      <c r="F2" s="37">
        <f>F48+F71+F77+F78+F84</f>
        <v>11700000</v>
      </c>
      <c r="G2" s="37">
        <f t="shared" ref="G2:Q2" si="0">G48+G71+G77+G78+G84</f>
        <v>1980000</v>
      </c>
      <c r="H2" s="37">
        <f t="shared" si="0"/>
        <v>2093000</v>
      </c>
      <c r="I2" s="37">
        <f t="shared" si="0"/>
        <v>1980000</v>
      </c>
      <c r="J2" s="37">
        <f t="shared" si="0"/>
        <v>1984000</v>
      </c>
      <c r="K2" s="37">
        <f t="shared" si="0"/>
        <v>1980000</v>
      </c>
      <c r="L2" s="37">
        <f t="shared" si="0"/>
        <v>2003000</v>
      </c>
      <c r="M2" s="37">
        <f t="shared" si="0"/>
        <v>1972000</v>
      </c>
      <c r="N2" s="37">
        <f t="shared" si="0"/>
        <v>1435000</v>
      </c>
      <c r="O2" s="37">
        <f t="shared" si="0"/>
        <v>104000</v>
      </c>
      <c r="P2" s="37">
        <f t="shared" si="0"/>
        <v>104000</v>
      </c>
      <c r="Q2" s="37">
        <f t="shared" si="0"/>
        <v>106000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87000</v>
      </c>
      <c r="E13" s="37" t="s">
        <v>513</v>
      </c>
      <c r="F13" s="37">
        <f>ROUND($D13/12,0)</f>
        <v>7250</v>
      </c>
      <c r="G13" s="37">
        <f t="shared" si="1"/>
        <v>7250</v>
      </c>
      <c r="H13" s="37">
        <f t="shared" si="1"/>
        <v>7250</v>
      </c>
      <c r="I13" s="37">
        <f t="shared" si="1"/>
        <v>7250</v>
      </c>
      <c r="J13" s="37">
        <f t="shared" si="1"/>
        <v>7250</v>
      </c>
      <c r="K13" s="37">
        <f t="shared" si="1"/>
        <v>7250</v>
      </c>
      <c r="L13" s="37">
        <f t="shared" si="1"/>
        <v>7250</v>
      </c>
      <c r="M13" s="37">
        <f t="shared" si="1"/>
        <v>7250</v>
      </c>
      <c r="N13" s="37">
        <f t="shared" si="1"/>
        <v>7250</v>
      </c>
      <c r="O13" s="37">
        <f t="shared" si="1"/>
        <v>7250</v>
      </c>
      <c r="P13" s="37">
        <f t="shared" si="1"/>
        <v>7250</v>
      </c>
      <c r="Q13" s="37">
        <f>D13-SUM(F13:P13)</f>
        <v>7250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76000</v>
      </c>
      <c r="E16" s="37" t="s">
        <v>513</v>
      </c>
      <c r="F16" s="37">
        <f>ROUND($D16/12,0)</f>
        <v>6333</v>
      </c>
      <c r="G16" s="37">
        <f t="shared" si="1"/>
        <v>6333</v>
      </c>
      <c r="H16" s="37">
        <f t="shared" si="1"/>
        <v>6333</v>
      </c>
      <c r="I16" s="37">
        <f t="shared" si="1"/>
        <v>6333</v>
      </c>
      <c r="J16" s="37">
        <f t="shared" si="1"/>
        <v>6333</v>
      </c>
      <c r="K16" s="37">
        <f t="shared" si="1"/>
        <v>6333</v>
      </c>
      <c r="L16" s="37">
        <f t="shared" si="1"/>
        <v>6333</v>
      </c>
      <c r="M16" s="37">
        <f t="shared" si="1"/>
        <v>6333</v>
      </c>
      <c r="N16" s="37">
        <f t="shared" si="1"/>
        <v>6333</v>
      </c>
      <c r="O16" s="37">
        <f t="shared" si="1"/>
        <v>6333</v>
      </c>
      <c r="P16" s="37">
        <f t="shared" si="1"/>
        <v>6333</v>
      </c>
      <c r="Q16" s="37">
        <f>D16-SUM(F16:P16)</f>
        <v>6337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5000</v>
      </c>
      <c r="E24" s="37" t="s">
        <v>193</v>
      </c>
      <c r="F24" s="37">
        <f>ROUND($D24/2,-3)</f>
        <v>3000</v>
      </c>
      <c r="G24" s="37"/>
      <c r="H24" s="37"/>
      <c r="I24" s="37"/>
      <c r="J24" s="37"/>
      <c r="K24" s="37"/>
      <c r="L24" s="37">
        <f>D24-F24</f>
        <v>2000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572000</v>
      </c>
      <c r="E25" s="106"/>
      <c r="F25" s="106">
        <f>ROUND(SUM(F3:F24),-3)</f>
        <v>68000</v>
      </c>
      <c r="G25" s="106">
        <f t="shared" ref="G25:P25" si="5">ROUND(SUM(G3:G24),-3)</f>
        <v>44000</v>
      </c>
      <c r="H25" s="106">
        <f t="shared" si="5"/>
        <v>44000</v>
      </c>
      <c r="I25" s="106">
        <f t="shared" si="5"/>
        <v>44000</v>
      </c>
      <c r="J25" s="106">
        <f t="shared" si="5"/>
        <v>44000</v>
      </c>
      <c r="K25" s="106">
        <f t="shared" si="5"/>
        <v>44000</v>
      </c>
      <c r="L25" s="106">
        <f t="shared" si="5"/>
        <v>67000</v>
      </c>
      <c r="M25" s="106">
        <f t="shared" si="5"/>
        <v>44000</v>
      </c>
      <c r="N25" s="106">
        <f t="shared" si="5"/>
        <v>44000</v>
      </c>
      <c r="O25" s="106">
        <f t="shared" si="5"/>
        <v>44000</v>
      </c>
      <c r="P25" s="106">
        <f t="shared" si="5"/>
        <v>44000</v>
      </c>
      <c r="Q25" s="106">
        <f t="shared" ref="Q25:Q33" si="6">D25-SUM(F25:P25)</f>
        <v>41000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19000</v>
      </c>
      <c r="E30" s="37" t="s">
        <v>513</v>
      </c>
      <c r="F30" s="37">
        <f t="shared" si="8"/>
        <v>1583</v>
      </c>
      <c r="G30" s="37">
        <f t="shared" si="8"/>
        <v>1583</v>
      </c>
      <c r="H30" s="37">
        <f t="shared" si="8"/>
        <v>1583</v>
      </c>
      <c r="I30" s="37">
        <f t="shared" si="8"/>
        <v>1583</v>
      </c>
      <c r="J30" s="37">
        <f t="shared" si="8"/>
        <v>1583</v>
      </c>
      <c r="K30" s="37">
        <f t="shared" si="8"/>
        <v>1583</v>
      </c>
      <c r="L30" s="37">
        <f t="shared" si="8"/>
        <v>1583</v>
      </c>
      <c r="M30" s="37">
        <f t="shared" si="8"/>
        <v>1583</v>
      </c>
      <c r="N30" s="37">
        <f t="shared" si="8"/>
        <v>1583</v>
      </c>
      <c r="O30" s="37">
        <f t="shared" si="8"/>
        <v>1583</v>
      </c>
      <c r="P30" s="37">
        <f t="shared" si="8"/>
        <v>1583</v>
      </c>
      <c r="Q30" s="37">
        <f t="shared" si="6"/>
        <v>1587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7000</v>
      </c>
      <c r="E31" s="37" t="s">
        <v>513</v>
      </c>
      <c r="F31" s="37">
        <f t="shared" si="8"/>
        <v>583</v>
      </c>
      <c r="G31" s="37">
        <f t="shared" si="8"/>
        <v>583</v>
      </c>
      <c r="H31" s="37">
        <f t="shared" si="8"/>
        <v>583</v>
      </c>
      <c r="I31" s="37">
        <f t="shared" si="8"/>
        <v>583</v>
      </c>
      <c r="J31" s="37">
        <f t="shared" si="8"/>
        <v>583</v>
      </c>
      <c r="K31" s="37">
        <f t="shared" si="8"/>
        <v>583</v>
      </c>
      <c r="L31" s="37">
        <f t="shared" si="8"/>
        <v>583</v>
      </c>
      <c r="M31" s="37">
        <f t="shared" si="8"/>
        <v>583</v>
      </c>
      <c r="N31" s="37">
        <f t="shared" si="8"/>
        <v>583</v>
      </c>
      <c r="O31" s="37">
        <f t="shared" si="8"/>
        <v>583</v>
      </c>
      <c r="P31" s="37">
        <f t="shared" si="8"/>
        <v>583</v>
      </c>
      <c r="Q31" s="37">
        <f t="shared" si="6"/>
        <v>587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292000</v>
      </c>
      <c r="E37" s="106"/>
      <c r="F37" s="106">
        <f t="shared" ref="F37:P37" si="9">ROUND(SUM(F26:F36),-3)</f>
        <v>24000</v>
      </c>
      <c r="G37" s="106">
        <f t="shared" si="9"/>
        <v>24000</v>
      </c>
      <c r="H37" s="106">
        <f t="shared" si="9"/>
        <v>24000</v>
      </c>
      <c r="I37" s="106">
        <f t="shared" si="9"/>
        <v>24000</v>
      </c>
      <c r="J37" s="106">
        <f t="shared" si="9"/>
        <v>24000</v>
      </c>
      <c r="K37" s="106">
        <f t="shared" si="9"/>
        <v>24000</v>
      </c>
      <c r="L37" s="106">
        <f t="shared" si="9"/>
        <v>24000</v>
      </c>
      <c r="M37" s="106">
        <f t="shared" si="9"/>
        <v>24000</v>
      </c>
      <c r="N37" s="106">
        <f t="shared" si="9"/>
        <v>24000</v>
      </c>
      <c r="O37" s="106">
        <f t="shared" si="9"/>
        <v>24000</v>
      </c>
      <c r="P37" s="106">
        <f t="shared" si="9"/>
        <v>24000</v>
      </c>
      <c r="Q37" s="106">
        <f>D37-SUM(F37:P37)</f>
        <v>28000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708</v>
      </c>
      <c r="F46" s="37">
        <f>ROUND($D46/3,0)</f>
        <v>4000</v>
      </c>
      <c r="G46" s="37"/>
      <c r="H46" s="37"/>
      <c r="I46" s="37"/>
      <c r="J46" s="37">
        <f>ROUND($D46/3,0)</f>
        <v>4000</v>
      </c>
      <c r="K46" s="37"/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12000</v>
      </c>
      <c r="E47" s="106"/>
      <c r="F47" s="106">
        <f t="shared" ref="F47:P47" si="13">ROUND(SUM(F46),-3)</f>
        <v>4000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4000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4000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876000</v>
      </c>
      <c r="E48" s="37"/>
      <c r="F48" s="112">
        <f>F25+F37+F45+F47</f>
        <v>96000</v>
      </c>
      <c r="G48" s="112">
        <f t="shared" ref="G48:R48" si="14">G25+G37+G45+G47</f>
        <v>68000</v>
      </c>
      <c r="H48" s="112">
        <f t="shared" si="14"/>
        <v>68000</v>
      </c>
      <c r="I48" s="112">
        <f t="shared" si="14"/>
        <v>68000</v>
      </c>
      <c r="J48" s="112">
        <f t="shared" si="14"/>
        <v>72000</v>
      </c>
      <c r="K48" s="112">
        <f t="shared" si="14"/>
        <v>68000</v>
      </c>
      <c r="L48" s="112">
        <f t="shared" si="14"/>
        <v>91000</v>
      </c>
      <c r="M48" s="112">
        <f t="shared" si="14"/>
        <v>68000</v>
      </c>
      <c r="N48" s="112">
        <f t="shared" si="14"/>
        <v>72000</v>
      </c>
      <c r="O48" s="112">
        <f t="shared" si="14"/>
        <v>68000</v>
      </c>
      <c r="P48" s="112">
        <f t="shared" si="14"/>
        <v>68000</v>
      </c>
      <c r="Q48" s="112">
        <f t="shared" si="14"/>
        <v>69000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13796000</v>
      </c>
      <c r="E49" s="111" t="s">
        <v>678</v>
      </c>
      <c r="F49" s="37">
        <f>ROUND($D49/12*5,-3)</f>
        <v>5748000</v>
      </c>
      <c r="G49" s="37">
        <f>ROUND($D49/12,-3)</f>
        <v>1150000</v>
      </c>
      <c r="H49" s="37">
        <f t="shared" ref="H49:L53" si="15">ROUND($D49/12,-3)</f>
        <v>1150000</v>
      </c>
      <c r="I49" s="37">
        <f t="shared" si="15"/>
        <v>1150000</v>
      </c>
      <c r="J49" s="37">
        <f t="shared" si="15"/>
        <v>1150000</v>
      </c>
      <c r="K49" s="37">
        <f t="shared" si="15"/>
        <v>1150000</v>
      </c>
      <c r="L49" s="37">
        <f t="shared" si="15"/>
        <v>1150000</v>
      </c>
      <c r="M49" s="37">
        <f>D49-SUM(F49:L49)</f>
        <v>1148000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1471000</v>
      </c>
      <c r="E51" s="111" t="s">
        <v>678</v>
      </c>
      <c r="F51" s="37">
        <f t="shared" si="16"/>
        <v>613000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401000</v>
      </c>
      <c r="E62" s="37" t="s">
        <v>194</v>
      </c>
      <c r="F62" s="37">
        <f t="shared" si="19"/>
        <v>33417</v>
      </c>
      <c r="G62" s="37">
        <f t="shared" si="19"/>
        <v>33417</v>
      </c>
      <c r="H62" s="37">
        <f t="shared" si="19"/>
        <v>33417</v>
      </c>
      <c r="I62" s="37">
        <f t="shared" si="19"/>
        <v>33417</v>
      </c>
      <c r="J62" s="37">
        <f t="shared" si="19"/>
        <v>33417</v>
      </c>
      <c r="K62" s="37">
        <f t="shared" si="19"/>
        <v>33417</v>
      </c>
      <c r="L62" s="37">
        <f t="shared" si="19"/>
        <v>33417</v>
      </c>
      <c r="M62" s="37">
        <f t="shared" si="19"/>
        <v>33417</v>
      </c>
      <c r="N62" s="37">
        <f t="shared" si="19"/>
        <v>33417</v>
      </c>
      <c r="O62" s="37">
        <f t="shared" si="19"/>
        <v>33417</v>
      </c>
      <c r="P62" s="37">
        <f t="shared" si="19"/>
        <v>33417</v>
      </c>
      <c r="Q62" s="37">
        <f t="shared" si="20"/>
        <v>33413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1553000</v>
      </c>
      <c r="E63" s="37" t="s">
        <v>679</v>
      </c>
      <c r="F63" s="37">
        <f>ROUND($D63/5,-3)</f>
        <v>311000</v>
      </c>
      <c r="G63" s="37"/>
      <c r="H63" s="37"/>
      <c r="I63" s="37"/>
      <c r="J63" s="37"/>
      <c r="K63" s="37"/>
      <c r="L63" s="37"/>
      <c r="M63" s="37"/>
      <c r="N63" s="37">
        <f>D63-F63</f>
        <v>1242000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1670000</v>
      </c>
      <c r="E64" s="37" t="s">
        <v>194</v>
      </c>
      <c r="F64" s="37">
        <f>D64</f>
        <v>1670000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1402000</v>
      </c>
      <c r="E65" s="111" t="s">
        <v>678</v>
      </c>
      <c r="F65" s="37">
        <f>ROUND($D65/12*5,-3)</f>
        <v>584000</v>
      </c>
      <c r="G65" s="37">
        <f>ROUND($D65/12,-3)</f>
        <v>117000</v>
      </c>
      <c r="H65" s="37">
        <f t="shared" ref="H65:L67" si="21">ROUND($D65/12,-3)</f>
        <v>117000</v>
      </c>
      <c r="I65" s="37">
        <f t="shared" si="21"/>
        <v>117000</v>
      </c>
      <c r="J65" s="37">
        <f t="shared" si="21"/>
        <v>117000</v>
      </c>
      <c r="K65" s="37">
        <f t="shared" si="21"/>
        <v>117000</v>
      </c>
      <c r="L65" s="37">
        <f t="shared" si="21"/>
        <v>117000</v>
      </c>
      <c r="M65" s="37">
        <f>D65-SUM(F65:L65)</f>
        <v>116000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359000</v>
      </c>
      <c r="E66" s="111" t="s">
        <v>678</v>
      </c>
      <c r="F66" s="37">
        <f>ROUND($D66/12*5,-3)</f>
        <v>150000</v>
      </c>
      <c r="G66" s="37">
        <f t="shared" ref="G66:G67" si="22">ROUND($D66/12,-3)</f>
        <v>30000</v>
      </c>
      <c r="H66" s="37">
        <f t="shared" si="21"/>
        <v>30000</v>
      </c>
      <c r="I66" s="37">
        <f t="shared" si="21"/>
        <v>30000</v>
      </c>
      <c r="J66" s="37">
        <f t="shared" si="21"/>
        <v>30000</v>
      </c>
      <c r="K66" s="37">
        <f t="shared" si="21"/>
        <v>30000</v>
      </c>
      <c r="L66" s="37">
        <f t="shared" si="21"/>
        <v>30000</v>
      </c>
      <c r="M66" s="37">
        <f t="shared" ref="M66:M67" si="23">D66-SUM(F66:L66)</f>
        <v>29000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925000</v>
      </c>
      <c r="E67" s="111" t="s">
        <v>678</v>
      </c>
      <c r="F67" s="37">
        <f>ROUND($D67/12*5,-3)</f>
        <v>385000</v>
      </c>
      <c r="G67" s="37">
        <f t="shared" si="22"/>
        <v>77000</v>
      </c>
      <c r="H67" s="37">
        <f t="shared" si="21"/>
        <v>77000</v>
      </c>
      <c r="I67" s="37">
        <f t="shared" si="21"/>
        <v>77000</v>
      </c>
      <c r="J67" s="37">
        <f t="shared" si="21"/>
        <v>77000</v>
      </c>
      <c r="K67" s="37">
        <f t="shared" si="21"/>
        <v>77000</v>
      </c>
      <c r="L67" s="37">
        <f t="shared" si="21"/>
        <v>77000</v>
      </c>
      <c r="M67" s="37">
        <f t="shared" si="23"/>
        <v>78000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27000</v>
      </c>
      <c r="E68" s="37" t="s">
        <v>195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194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22084000</v>
      </c>
      <c r="E71" s="239"/>
      <c r="F71" s="239">
        <f t="shared" ref="F71:P71" si="24">ROUND(SUM(F49:F70),-3)</f>
        <v>9758000</v>
      </c>
      <c r="G71" s="239">
        <f t="shared" si="24"/>
        <v>1560000</v>
      </c>
      <c r="H71" s="239">
        <f t="shared" si="24"/>
        <v>1587000</v>
      </c>
      <c r="I71" s="239">
        <f t="shared" si="24"/>
        <v>1560000</v>
      </c>
      <c r="J71" s="239">
        <f t="shared" si="24"/>
        <v>1560000</v>
      </c>
      <c r="K71" s="239">
        <f t="shared" si="24"/>
        <v>1560000</v>
      </c>
      <c r="L71" s="239">
        <f t="shared" si="24"/>
        <v>1560000</v>
      </c>
      <c r="M71" s="239">
        <f t="shared" si="24"/>
        <v>1552000</v>
      </c>
      <c r="N71" s="239">
        <f t="shared" si="24"/>
        <v>1278000</v>
      </c>
      <c r="O71" s="239">
        <f t="shared" si="24"/>
        <v>36000</v>
      </c>
      <c r="P71" s="239">
        <f t="shared" si="24"/>
        <v>36000</v>
      </c>
      <c r="Q71" s="239">
        <f>D71-SUM(F71:P71)</f>
        <v>37000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3713000</v>
      </c>
      <c r="E73" s="111" t="s">
        <v>678</v>
      </c>
      <c r="F73" s="37">
        <f>ROUND($D73/12*5,-3)</f>
        <v>1547000</v>
      </c>
      <c r="G73" s="37">
        <f>ROUND($D73/12,-3)</f>
        <v>309000</v>
      </c>
      <c r="H73" s="37">
        <f t="shared" ref="H73:L76" si="25">ROUND($D73/12,-3)</f>
        <v>309000</v>
      </c>
      <c r="I73" s="37">
        <f t="shared" si="25"/>
        <v>309000</v>
      </c>
      <c r="J73" s="37">
        <f t="shared" si="25"/>
        <v>309000</v>
      </c>
      <c r="K73" s="37">
        <f t="shared" si="25"/>
        <v>309000</v>
      </c>
      <c r="L73" s="37">
        <f t="shared" si="25"/>
        <v>309000</v>
      </c>
      <c r="M73" s="37">
        <f>D73-SUM(F73:L73)</f>
        <v>312000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511000</v>
      </c>
      <c r="E76" s="111" t="s">
        <v>678</v>
      </c>
      <c r="F76" s="37">
        <f>ROUND($D76/12*5,-3)</f>
        <v>213000</v>
      </c>
      <c r="G76" s="37">
        <f>ROUND($D76/12,-3)</f>
        <v>43000</v>
      </c>
      <c r="H76" s="37">
        <f t="shared" si="25"/>
        <v>43000</v>
      </c>
      <c r="I76" s="37">
        <f t="shared" si="25"/>
        <v>43000</v>
      </c>
      <c r="J76" s="37">
        <f t="shared" si="25"/>
        <v>43000</v>
      </c>
      <c r="K76" s="37">
        <f t="shared" si="25"/>
        <v>43000</v>
      </c>
      <c r="L76" s="37">
        <f t="shared" si="25"/>
        <v>43000</v>
      </c>
      <c r="M76" s="37">
        <f t="shared" si="26"/>
        <v>40000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4224000</v>
      </c>
      <c r="E77" s="239"/>
      <c r="F77" s="239">
        <f>ROUND(SUM(F72:F76),-3)</f>
        <v>1760000</v>
      </c>
      <c r="G77" s="239">
        <f t="shared" ref="G77:N77" si="27">ROUND(SUM(G72:G76),-3)</f>
        <v>352000</v>
      </c>
      <c r="H77" s="239">
        <f t="shared" si="27"/>
        <v>352000</v>
      </c>
      <c r="I77" s="239">
        <f t="shared" si="27"/>
        <v>352000</v>
      </c>
      <c r="J77" s="239">
        <f t="shared" si="27"/>
        <v>352000</v>
      </c>
      <c r="K77" s="239">
        <f t="shared" si="27"/>
        <v>352000</v>
      </c>
      <c r="L77" s="239">
        <f t="shared" si="27"/>
        <v>352000</v>
      </c>
      <c r="M77" s="239">
        <f t="shared" si="27"/>
        <v>352000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171000</v>
      </c>
      <c r="E78" s="37" t="s">
        <v>655</v>
      </c>
      <c r="F78" s="216"/>
      <c r="G78" s="216"/>
      <c r="H78" s="216">
        <f>ROUND($D78/2,-3)</f>
        <v>86000</v>
      </c>
      <c r="I78" s="216"/>
      <c r="J78" s="216"/>
      <c r="K78" s="216"/>
      <c r="L78" s="216"/>
      <c r="M78" s="216"/>
      <c r="N78" s="216">
        <f>D78-H78</f>
        <v>85000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26479000</v>
      </c>
      <c r="E79" s="218"/>
      <c r="F79" s="218">
        <f>F77+F71+F78</f>
        <v>11518000</v>
      </c>
      <c r="G79" s="218">
        <f t="shared" ref="G79:Q79" si="29">G77+G71+G78</f>
        <v>1912000</v>
      </c>
      <c r="H79" s="218">
        <f t="shared" si="29"/>
        <v>2025000</v>
      </c>
      <c r="I79" s="218">
        <f t="shared" si="29"/>
        <v>1912000</v>
      </c>
      <c r="J79" s="218">
        <f t="shared" si="29"/>
        <v>1912000</v>
      </c>
      <c r="K79" s="218">
        <f t="shared" si="29"/>
        <v>1912000</v>
      </c>
      <c r="L79" s="218">
        <f t="shared" si="29"/>
        <v>1912000</v>
      </c>
      <c r="M79" s="218">
        <f t="shared" si="29"/>
        <v>1904000</v>
      </c>
      <c r="N79" s="218">
        <f t="shared" si="29"/>
        <v>1363000</v>
      </c>
      <c r="O79" s="218">
        <f t="shared" si="29"/>
        <v>36000</v>
      </c>
      <c r="P79" s="218">
        <f t="shared" si="29"/>
        <v>36000</v>
      </c>
      <c r="Q79" s="218">
        <f t="shared" si="29"/>
        <v>37000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25000</v>
      </c>
      <c r="E81" s="106" t="s">
        <v>194</v>
      </c>
      <c r="F81" s="106">
        <f t="shared" ref="F81:F83" si="30">D81</f>
        <v>25000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61000</v>
      </c>
      <c r="E83" s="106" t="s">
        <v>194</v>
      </c>
      <c r="F83" s="106">
        <f t="shared" si="30"/>
        <v>61000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86000</v>
      </c>
      <c r="E84" s="113"/>
      <c r="F84" s="113">
        <f>SUM(F80:F83)</f>
        <v>86000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-61000</v>
      </c>
      <c r="E87" s="37"/>
      <c r="F87" s="37">
        <f>D87</f>
        <v>-61000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27380000</v>
      </c>
      <c r="E88" s="37"/>
      <c r="F88" s="37">
        <f>F89+F90+F91+F92+F93</f>
        <v>11639000</v>
      </c>
      <c r="G88" s="37">
        <f t="shared" ref="G88:Q88" si="32">G89+G90+G91+G92+G93</f>
        <v>1980000</v>
      </c>
      <c r="H88" s="37">
        <f t="shared" si="32"/>
        <v>2093000</v>
      </c>
      <c r="I88" s="37">
        <f t="shared" si="32"/>
        <v>1980000</v>
      </c>
      <c r="J88" s="37">
        <f t="shared" si="32"/>
        <v>1984000</v>
      </c>
      <c r="K88" s="37">
        <f t="shared" si="32"/>
        <v>1980000</v>
      </c>
      <c r="L88" s="37">
        <f t="shared" si="32"/>
        <v>2003000</v>
      </c>
      <c r="M88" s="37">
        <f t="shared" si="32"/>
        <v>1972000</v>
      </c>
      <c r="N88" s="37">
        <f t="shared" si="32"/>
        <v>1435000</v>
      </c>
      <c r="O88" s="37">
        <f t="shared" si="32"/>
        <v>104000</v>
      </c>
      <c r="P88" s="37">
        <f t="shared" si="32"/>
        <v>104000</v>
      </c>
      <c r="Q88" s="37">
        <f t="shared" si="32"/>
        <v>106000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30000</v>
      </c>
      <c r="E90" s="106" t="s">
        <v>702</v>
      </c>
      <c r="F90" s="106"/>
      <c r="G90" s="106"/>
      <c r="H90" s="106">
        <f>ROUND($D90/2,-3)</f>
        <v>15000</v>
      </c>
      <c r="I90" s="106"/>
      <c r="J90" s="106"/>
      <c r="K90" s="106"/>
      <c r="L90" s="106"/>
      <c r="M90" s="106">
        <f>D90-H90</f>
        <v>15000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2000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27348000</v>
      </c>
      <c r="E93" s="106"/>
      <c r="F93" s="106">
        <f>F94+F95+F96+F97</f>
        <v>11639000</v>
      </c>
      <c r="G93" s="106">
        <f t="shared" ref="G93:Q93" si="34">G94+G95+G96+G97</f>
        <v>1980000</v>
      </c>
      <c r="H93" s="106">
        <f t="shared" si="34"/>
        <v>2078000</v>
      </c>
      <c r="I93" s="106">
        <f t="shared" si="34"/>
        <v>1980000</v>
      </c>
      <c r="J93" s="106">
        <f t="shared" si="34"/>
        <v>1984000</v>
      </c>
      <c r="K93" s="106">
        <f t="shared" si="34"/>
        <v>1980000</v>
      </c>
      <c r="L93" s="106">
        <f t="shared" si="34"/>
        <v>2002000</v>
      </c>
      <c r="M93" s="106">
        <f t="shared" si="34"/>
        <v>1957000</v>
      </c>
      <c r="N93" s="106">
        <f t="shared" si="34"/>
        <v>1435000</v>
      </c>
      <c r="O93" s="106">
        <f t="shared" si="34"/>
        <v>104000</v>
      </c>
      <c r="P93" s="106">
        <f t="shared" si="34"/>
        <v>104000</v>
      </c>
      <c r="Q93" s="106">
        <f t="shared" si="34"/>
        <v>105000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2577000</v>
      </c>
      <c r="E94" s="111" t="s">
        <v>522</v>
      </c>
      <c r="F94" s="37">
        <f>ROUND($D94/12*5,-3)</f>
        <v>1074000</v>
      </c>
      <c r="G94" s="37">
        <f>ROUND($D94/12,-3)</f>
        <v>215000</v>
      </c>
      <c r="H94" s="37">
        <f t="shared" ref="H94:L94" si="35">ROUND($D94/12,-3)</f>
        <v>215000</v>
      </c>
      <c r="I94" s="37">
        <f t="shared" si="35"/>
        <v>215000</v>
      </c>
      <c r="J94" s="37">
        <f t="shared" si="35"/>
        <v>215000</v>
      </c>
      <c r="K94" s="37">
        <f t="shared" si="35"/>
        <v>215000</v>
      </c>
      <c r="L94" s="37">
        <f t="shared" si="35"/>
        <v>215000</v>
      </c>
      <c r="M94" s="37">
        <f>D94-SUM(F94:L94)</f>
        <v>213000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24681000</v>
      </c>
      <c r="E97" s="37"/>
      <c r="F97" s="37">
        <f>F2+F87-F89-F90-F91-F92-F94-F95-F96</f>
        <v>10557000</v>
      </c>
      <c r="G97" s="37">
        <f t="shared" ref="G97:Q97" si="37">G2+G87-G89-G90-G91-G92-G94-G95-G96</f>
        <v>1757000</v>
      </c>
      <c r="H97" s="37">
        <f t="shared" si="37"/>
        <v>1855000</v>
      </c>
      <c r="I97" s="37">
        <f t="shared" si="37"/>
        <v>1757000</v>
      </c>
      <c r="J97" s="37">
        <f t="shared" si="37"/>
        <v>1761000</v>
      </c>
      <c r="K97" s="37">
        <f t="shared" si="37"/>
        <v>1757000</v>
      </c>
      <c r="L97" s="37">
        <f t="shared" si="37"/>
        <v>1779000</v>
      </c>
      <c r="M97" s="37">
        <f t="shared" si="37"/>
        <v>1736000</v>
      </c>
      <c r="N97" s="37">
        <f t="shared" si="37"/>
        <v>1427000</v>
      </c>
      <c r="O97" s="37">
        <f>O2+O87-O89-O90-O91-O92-O94-O95-O96</f>
        <v>96000</v>
      </c>
      <c r="P97" s="37">
        <f t="shared" si="37"/>
        <v>96000</v>
      </c>
      <c r="Q97" s="37">
        <f t="shared" si="37"/>
        <v>103000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1460000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1117000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24681000</v>
      </c>
    </row>
    <row r="110" spans="2:18" ht="16.5" customHeight="1"/>
    <row r="111" spans="2:18" ht="19.5" customHeight="1">
      <c r="B111" s="4" t="s">
        <v>700</v>
      </c>
      <c r="F111" s="30">
        <f>F93-F77-F78</f>
        <v>9879000</v>
      </c>
      <c r="G111" s="30">
        <f t="shared" ref="G111:Q111" si="38">G93-G77-G78</f>
        <v>1628000</v>
      </c>
      <c r="H111" s="30">
        <f t="shared" si="38"/>
        <v>1640000</v>
      </c>
      <c r="I111" s="30">
        <f t="shared" si="38"/>
        <v>1628000</v>
      </c>
      <c r="J111" s="30">
        <f t="shared" si="38"/>
        <v>1632000</v>
      </c>
      <c r="K111" s="30">
        <f t="shared" si="38"/>
        <v>1628000</v>
      </c>
      <c r="L111" s="30">
        <f t="shared" si="38"/>
        <v>1650000</v>
      </c>
      <c r="M111" s="30">
        <f t="shared" si="38"/>
        <v>1605000</v>
      </c>
      <c r="N111" s="30">
        <f t="shared" si="38"/>
        <v>1350000</v>
      </c>
      <c r="O111" s="30">
        <f t="shared" si="38"/>
        <v>104000</v>
      </c>
      <c r="P111" s="30">
        <f t="shared" si="38"/>
        <v>104000</v>
      </c>
      <c r="Q111" s="30">
        <f t="shared" si="38"/>
        <v>105000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86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91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616</v>
      </c>
      <c r="D1" s="230" t="str">
        <f>VLOOKUP(C1,學校編號!A:B,2,FALSE)</f>
        <v>616嘉里國小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26796000</v>
      </c>
      <c r="E2" s="37"/>
      <c r="F2" s="37">
        <f>F48+F71+F77+F78+F84</f>
        <v>11378000</v>
      </c>
      <c r="G2" s="37">
        <f t="shared" ref="G2:Q2" si="0">G48+G71+G77+G78+G84</f>
        <v>1889000</v>
      </c>
      <c r="H2" s="37">
        <f t="shared" si="0"/>
        <v>1976000</v>
      </c>
      <c r="I2" s="37">
        <f t="shared" si="0"/>
        <v>1889000</v>
      </c>
      <c r="J2" s="37">
        <f t="shared" si="0"/>
        <v>1891000</v>
      </c>
      <c r="K2" s="37">
        <f t="shared" si="0"/>
        <v>1889000</v>
      </c>
      <c r="L2" s="37">
        <f t="shared" si="0"/>
        <v>1927000</v>
      </c>
      <c r="M2" s="37">
        <f t="shared" si="0"/>
        <v>1891000</v>
      </c>
      <c r="N2" s="37">
        <f t="shared" si="0"/>
        <v>1773000</v>
      </c>
      <c r="O2" s="37">
        <f t="shared" si="0"/>
        <v>98000</v>
      </c>
      <c r="P2" s="37">
        <f t="shared" si="0"/>
        <v>98000</v>
      </c>
      <c r="Q2" s="37">
        <f t="shared" si="0"/>
        <v>97000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513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51000</v>
      </c>
      <c r="E4" s="37" t="s">
        <v>513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63000</v>
      </c>
      <c r="E7" s="37" t="s">
        <v>513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45000</v>
      </c>
      <c r="E15" s="37" t="s">
        <v>193</v>
      </c>
      <c r="F15" s="37">
        <f>ROUND($D15/2,-3)</f>
        <v>23000</v>
      </c>
      <c r="G15" s="37"/>
      <c r="H15" s="37"/>
      <c r="I15" s="37"/>
      <c r="J15" s="37"/>
      <c r="K15" s="37"/>
      <c r="L15" s="37">
        <f>D15-F15</f>
        <v>22000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513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23000</v>
      </c>
      <c r="E24" s="37" t="s">
        <v>193</v>
      </c>
      <c r="F24" s="37">
        <f>ROUND($D24/2,-3)</f>
        <v>12000</v>
      </c>
      <c r="G24" s="37"/>
      <c r="H24" s="37"/>
      <c r="I24" s="37"/>
      <c r="J24" s="37"/>
      <c r="K24" s="37"/>
      <c r="L24" s="37">
        <f>D24-F24</f>
        <v>11000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508000</v>
      </c>
      <c r="E25" s="106"/>
      <c r="F25" s="106">
        <f>ROUND(SUM(F3:F24),-3)</f>
        <v>72000</v>
      </c>
      <c r="G25" s="106">
        <f t="shared" ref="G25:P25" si="5">ROUND(SUM(G3:G24),-3)</f>
        <v>37000</v>
      </c>
      <c r="H25" s="106">
        <f t="shared" si="5"/>
        <v>37000</v>
      </c>
      <c r="I25" s="106">
        <f t="shared" si="5"/>
        <v>37000</v>
      </c>
      <c r="J25" s="106">
        <f t="shared" si="5"/>
        <v>37000</v>
      </c>
      <c r="K25" s="106">
        <f t="shared" si="5"/>
        <v>37000</v>
      </c>
      <c r="L25" s="106">
        <f t="shared" si="5"/>
        <v>70000</v>
      </c>
      <c r="M25" s="106">
        <f t="shared" si="5"/>
        <v>37000</v>
      </c>
      <c r="N25" s="106">
        <f t="shared" si="5"/>
        <v>37000</v>
      </c>
      <c r="O25" s="106">
        <f t="shared" si="5"/>
        <v>37000</v>
      </c>
      <c r="P25" s="106">
        <f t="shared" si="5"/>
        <v>37000</v>
      </c>
      <c r="Q25" s="106">
        <f t="shared" ref="Q25:Q33" si="6">D25-SUM(F25:P25)</f>
        <v>33000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513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513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20000</v>
      </c>
      <c r="E30" s="37" t="s">
        <v>513</v>
      </c>
      <c r="F30" s="37">
        <f t="shared" si="8"/>
        <v>1667</v>
      </c>
      <c r="G30" s="37">
        <f t="shared" si="8"/>
        <v>1667</v>
      </c>
      <c r="H30" s="37">
        <f t="shared" si="8"/>
        <v>1667</v>
      </c>
      <c r="I30" s="37">
        <f t="shared" si="8"/>
        <v>1667</v>
      </c>
      <c r="J30" s="37">
        <f t="shared" si="8"/>
        <v>1667</v>
      </c>
      <c r="K30" s="37">
        <f t="shared" si="8"/>
        <v>1667</v>
      </c>
      <c r="L30" s="37">
        <f t="shared" si="8"/>
        <v>1667</v>
      </c>
      <c r="M30" s="37">
        <f t="shared" si="8"/>
        <v>1667</v>
      </c>
      <c r="N30" s="37">
        <f t="shared" si="8"/>
        <v>1667</v>
      </c>
      <c r="O30" s="37">
        <f t="shared" si="8"/>
        <v>1667</v>
      </c>
      <c r="P30" s="37">
        <f t="shared" si="8"/>
        <v>1667</v>
      </c>
      <c r="Q30" s="37">
        <f t="shared" si="6"/>
        <v>1663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9000</v>
      </c>
      <c r="E31" s="37" t="s">
        <v>513</v>
      </c>
      <c r="F31" s="37">
        <f t="shared" si="8"/>
        <v>750</v>
      </c>
      <c r="G31" s="37">
        <f t="shared" si="8"/>
        <v>750</v>
      </c>
      <c r="H31" s="37">
        <f t="shared" si="8"/>
        <v>750</v>
      </c>
      <c r="I31" s="37">
        <f t="shared" si="8"/>
        <v>750</v>
      </c>
      <c r="J31" s="37">
        <f t="shared" si="8"/>
        <v>750</v>
      </c>
      <c r="K31" s="37">
        <f t="shared" si="8"/>
        <v>750</v>
      </c>
      <c r="L31" s="37">
        <f t="shared" si="8"/>
        <v>750</v>
      </c>
      <c r="M31" s="37">
        <f t="shared" si="8"/>
        <v>750</v>
      </c>
      <c r="N31" s="37">
        <f t="shared" si="8"/>
        <v>750</v>
      </c>
      <c r="O31" s="37">
        <f t="shared" si="8"/>
        <v>750</v>
      </c>
      <c r="P31" s="37">
        <f t="shared" si="8"/>
        <v>750</v>
      </c>
      <c r="Q31" s="37">
        <f t="shared" si="6"/>
        <v>750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10000</v>
      </c>
      <c r="E36" s="37" t="s">
        <v>193</v>
      </c>
      <c r="F36" s="37">
        <f>ROUND($D36/2,-3)</f>
        <v>5000</v>
      </c>
      <c r="G36" s="37"/>
      <c r="H36" s="37"/>
      <c r="I36" s="37"/>
      <c r="J36" s="37"/>
      <c r="K36" s="37"/>
      <c r="L36" s="37">
        <f>D36-F36</f>
        <v>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298000</v>
      </c>
      <c r="E37" s="106"/>
      <c r="F37" s="106">
        <f t="shared" ref="F37:P37" si="9">ROUND(SUM(F26:F36),-3)</f>
        <v>29000</v>
      </c>
      <c r="G37" s="106">
        <f t="shared" si="9"/>
        <v>24000</v>
      </c>
      <c r="H37" s="106">
        <f t="shared" si="9"/>
        <v>24000</v>
      </c>
      <c r="I37" s="106">
        <f t="shared" si="9"/>
        <v>24000</v>
      </c>
      <c r="J37" s="106">
        <f t="shared" si="9"/>
        <v>24000</v>
      </c>
      <c r="K37" s="106">
        <f t="shared" si="9"/>
        <v>24000</v>
      </c>
      <c r="L37" s="106">
        <f t="shared" si="9"/>
        <v>29000</v>
      </c>
      <c r="M37" s="106">
        <f t="shared" si="9"/>
        <v>24000</v>
      </c>
      <c r="N37" s="106">
        <f t="shared" si="9"/>
        <v>24000</v>
      </c>
      <c r="O37" s="106">
        <f t="shared" si="9"/>
        <v>24000</v>
      </c>
      <c r="P37" s="106">
        <f t="shared" si="9"/>
        <v>24000</v>
      </c>
      <c r="Q37" s="106">
        <f>D37-SUM(F37:P37)</f>
        <v>24000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812000</v>
      </c>
      <c r="E48" s="37"/>
      <c r="F48" s="112">
        <f>F25+F37+F45+F47</f>
        <v>103000</v>
      </c>
      <c r="G48" s="112">
        <f t="shared" ref="G48:R48" si="14">G25+G37+G45+G47</f>
        <v>61000</v>
      </c>
      <c r="H48" s="112">
        <f t="shared" si="14"/>
        <v>61000</v>
      </c>
      <c r="I48" s="112">
        <f t="shared" si="14"/>
        <v>61000</v>
      </c>
      <c r="J48" s="112">
        <f t="shared" si="14"/>
        <v>63000</v>
      </c>
      <c r="K48" s="112">
        <f t="shared" si="14"/>
        <v>61000</v>
      </c>
      <c r="L48" s="112">
        <f t="shared" si="14"/>
        <v>99000</v>
      </c>
      <c r="M48" s="112">
        <f t="shared" si="14"/>
        <v>61000</v>
      </c>
      <c r="N48" s="112">
        <f t="shared" si="14"/>
        <v>63000</v>
      </c>
      <c r="O48" s="112">
        <f t="shared" si="14"/>
        <v>61000</v>
      </c>
      <c r="P48" s="112">
        <f t="shared" si="14"/>
        <v>61000</v>
      </c>
      <c r="Q48" s="112">
        <f t="shared" si="14"/>
        <v>57000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13910000</v>
      </c>
      <c r="E49" s="111" t="s">
        <v>678</v>
      </c>
      <c r="F49" s="37">
        <f>ROUND($D49/12*5,-3)</f>
        <v>5796000</v>
      </c>
      <c r="G49" s="37">
        <f>ROUND($D49/12,-3)</f>
        <v>1159000</v>
      </c>
      <c r="H49" s="37">
        <f t="shared" ref="H49:L53" si="15">ROUND($D49/12,-3)</f>
        <v>1159000</v>
      </c>
      <c r="I49" s="37">
        <f t="shared" si="15"/>
        <v>1159000</v>
      </c>
      <c r="J49" s="37">
        <f t="shared" si="15"/>
        <v>1159000</v>
      </c>
      <c r="K49" s="37">
        <f t="shared" si="15"/>
        <v>1159000</v>
      </c>
      <c r="L49" s="37">
        <f t="shared" si="15"/>
        <v>1159000</v>
      </c>
      <c r="M49" s="37">
        <f>D49-SUM(F49:L49)</f>
        <v>1160000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433000</v>
      </c>
      <c r="E50" s="111" t="s">
        <v>678</v>
      </c>
      <c r="F50" s="37">
        <f t="shared" ref="F50:F52" si="16">ROUND($D50/12*5,-3)</f>
        <v>180000</v>
      </c>
      <c r="G50" s="37">
        <f t="shared" ref="G50:G53" si="17">ROUND($D50/12,-3)</f>
        <v>36000</v>
      </c>
      <c r="H50" s="37">
        <f t="shared" si="15"/>
        <v>36000</v>
      </c>
      <c r="I50" s="37">
        <f t="shared" si="15"/>
        <v>36000</v>
      </c>
      <c r="J50" s="37">
        <f t="shared" si="15"/>
        <v>36000</v>
      </c>
      <c r="K50" s="37">
        <f t="shared" si="15"/>
        <v>36000</v>
      </c>
      <c r="L50" s="37">
        <f t="shared" si="15"/>
        <v>36000</v>
      </c>
      <c r="M50" s="37">
        <f t="shared" ref="M50:M53" si="18">D50-SUM(F50:L50)</f>
        <v>37000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0</v>
      </c>
      <c r="E51" s="111" t="s">
        <v>678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0</v>
      </c>
      <c r="E52" s="111" t="s">
        <v>678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513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419000</v>
      </c>
      <c r="E62" s="37" t="s">
        <v>194</v>
      </c>
      <c r="F62" s="37">
        <f t="shared" si="19"/>
        <v>34917</v>
      </c>
      <c r="G62" s="37">
        <f t="shared" si="19"/>
        <v>34917</v>
      </c>
      <c r="H62" s="37">
        <f t="shared" si="19"/>
        <v>34917</v>
      </c>
      <c r="I62" s="37">
        <f t="shared" si="19"/>
        <v>34917</v>
      </c>
      <c r="J62" s="37">
        <f t="shared" si="19"/>
        <v>34917</v>
      </c>
      <c r="K62" s="37">
        <f t="shared" si="19"/>
        <v>34917</v>
      </c>
      <c r="L62" s="37">
        <f t="shared" si="19"/>
        <v>34917</v>
      </c>
      <c r="M62" s="37">
        <f t="shared" si="19"/>
        <v>34917</v>
      </c>
      <c r="N62" s="37">
        <f t="shared" si="19"/>
        <v>34917</v>
      </c>
      <c r="O62" s="37">
        <f t="shared" si="19"/>
        <v>34917</v>
      </c>
      <c r="P62" s="37">
        <f t="shared" si="19"/>
        <v>34917</v>
      </c>
      <c r="Q62" s="37">
        <f t="shared" si="20"/>
        <v>34913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2021000</v>
      </c>
      <c r="E63" s="37" t="s">
        <v>679</v>
      </c>
      <c r="F63" s="37">
        <f>ROUND($D63/5,-3)</f>
        <v>404000</v>
      </c>
      <c r="G63" s="37"/>
      <c r="H63" s="37"/>
      <c r="I63" s="37"/>
      <c r="J63" s="37"/>
      <c r="K63" s="37"/>
      <c r="L63" s="37"/>
      <c r="M63" s="37"/>
      <c r="N63" s="37">
        <f>D63-F63</f>
        <v>1617000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1750000</v>
      </c>
      <c r="E64" s="37" t="s">
        <v>194</v>
      </c>
      <c r="F64" s="37">
        <f>D64</f>
        <v>1750000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1514000</v>
      </c>
      <c r="E65" s="111" t="s">
        <v>678</v>
      </c>
      <c r="F65" s="37">
        <f>ROUND($D65/12*5,-3)</f>
        <v>631000</v>
      </c>
      <c r="G65" s="37">
        <f>ROUND($D65/12,-3)</f>
        <v>126000</v>
      </c>
      <c r="H65" s="37">
        <f t="shared" ref="H65:L67" si="21">ROUND($D65/12,-3)</f>
        <v>126000</v>
      </c>
      <c r="I65" s="37">
        <f t="shared" si="21"/>
        <v>126000</v>
      </c>
      <c r="J65" s="37">
        <f t="shared" si="21"/>
        <v>126000</v>
      </c>
      <c r="K65" s="37">
        <f t="shared" si="21"/>
        <v>126000</v>
      </c>
      <c r="L65" s="37">
        <f t="shared" si="21"/>
        <v>126000</v>
      </c>
      <c r="M65" s="37">
        <f>D65-SUM(F65:L65)</f>
        <v>127000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375000</v>
      </c>
      <c r="E66" s="111" t="s">
        <v>678</v>
      </c>
      <c r="F66" s="37">
        <f>ROUND($D66/12*5,-3)</f>
        <v>156000</v>
      </c>
      <c r="G66" s="37">
        <f t="shared" ref="G66:G67" si="22">ROUND($D66/12,-3)</f>
        <v>31000</v>
      </c>
      <c r="H66" s="37">
        <f t="shared" si="21"/>
        <v>31000</v>
      </c>
      <c r="I66" s="37">
        <f t="shared" si="21"/>
        <v>31000</v>
      </c>
      <c r="J66" s="37">
        <f t="shared" si="21"/>
        <v>31000</v>
      </c>
      <c r="K66" s="37">
        <f t="shared" si="21"/>
        <v>31000</v>
      </c>
      <c r="L66" s="37">
        <f t="shared" si="21"/>
        <v>31000</v>
      </c>
      <c r="M66" s="37">
        <f t="shared" ref="M66:M67" si="23">D66-SUM(F66:L66)</f>
        <v>33000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947000</v>
      </c>
      <c r="E67" s="111" t="s">
        <v>678</v>
      </c>
      <c r="F67" s="37">
        <f>ROUND($D67/12*5,-3)</f>
        <v>395000</v>
      </c>
      <c r="G67" s="37">
        <f t="shared" si="22"/>
        <v>79000</v>
      </c>
      <c r="H67" s="37">
        <f t="shared" si="21"/>
        <v>79000</v>
      </c>
      <c r="I67" s="37">
        <f t="shared" si="21"/>
        <v>79000</v>
      </c>
      <c r="J67" s="37">
        <f t="shared" si="21"/>
        <v>79000</v>
      </c>
      <c r="K67" s="37">
        <f t="shared" si="21"/>
        <v>79000</v>
      </c>
      <c r="L67" s="37">
        <f t="shared" si="21"/>
        <v>79000</v>
      </c>
      <c r="M67" s="37">
        <f t="shared" si="23"/>
        <v>78000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31000</v>
      </c>
      <c r="E68" s="37" t="s">
        <v>195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194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21556000</v>
      </c>
      <c r="E71" s="239"/>
      <c r="F71" s="239">
        <f t="shared" ref="F71:P71" si="24">ROUND(SUM(F49:F70),-3)</f>
        <v>9477000</v>
      </c>
      <c r="G71" s="239">
        <f t="shared" si="24"/>
        <v>1468000</v>
      </c>
      <c r="H71" s="239">
        <f t="shared" si="24"/>
        <v>1499000</v>
      </c>
      <c r="I71" s="239">
        <f t="shared" si="24"/>
        <v>1468000</v>
      </c>
      <c r="J71" s="239">
        <f t="shared" si="24"/>
        <v>1468000</v>
      </c>
      <c r="K71" s="239">
        <f t="shared" si="24"/>
        <v>1468000</v>
      </c>
      <c r="L71" s="239">
        <f t="shared" si="24"/>
        <v>1468000</v>
      </c>
      <c r="M71" s="239">
        <f t="shared" si="24"/>
        <v>1472000</v>
      </c>
      <c r="N71" s="239">
        <f t="shared" si="24"/>
        <v>1654000</v>
      </c>
      <c r="O71" s="239">
        <f t="shared" si="24"/>
        <v>37000</v>
      </c>
      <c r="P71" s="239">
        <f t="shared" si="24"/>
        <v>37000</v>
      </c>
      <c r="Q71" s="239">
        <f>D71-SUM(F71:P71)</f>
        <v>40000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3781000</v>
      </c>
      <c r="E73" s="111" t="s">
        <v>678</v>
      </c>
      <c r="F73" s="37">
        <f>ROUND($D73/12*5,-3)</f>
        <v>1575000</v>
      </c>
      <c r="G73" s="37">
        <f>ROUND($D73/12,-3)</f>
        <v>315000</v>
      </c>
      <c r="H73" s="37">
        <f t="shared" ref="H73:L76" si="25">ROUND($D73/12,-3)</f>
        <v>315000</v>
      </c>
      <c r="I73" s="37">
        <f t="shared" si="25"/>
        <v>315000</v>
      </c>
      <c r="J73" s="37">
        <f t="shared" si="25"/>
        <v>315000</v>
      </c>
      <c r="K73" s="37">
        <f t="shared" si="25"/>
        <v>315000</v>
      </c>
      <c r="L73" s="37">
        <f t="shared" si="25"/>
        <v>315000</v>
      </c>
      <c r="M73" s="37">
        <f>D73-SUM(F73:L73)</f>
        <v>316000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535000</v>
      </c>
      <c r="E75" s="111" t="s">
        <v>678</v>
      </c>
      <c r="F75" s="37">
        <f>ROUND($D75/12*5,-3)</f>
        <v>223000</v>
      </c>
      <c r="G75" s="37">
        <f>ROUND($D75/12,-3)</f>
        <v>45000</v>
      </c>
      <c r="H75" s="37">
        <f t="shared" si="25"/>
        <v>45000</v>
      </c>
      <c r="I75" s="37">
        <f t="shared" si="25"/>
        <v>45000</v>
      </c>
      <c r="J75" s="37">
        <f t="shared" si="25"/>
        <v>45000</v>
      </c>
      <c r="K75" s="37">
        <f t="shared" si="25"/>
        <v>45000</v>
      </c>
      <c r="L75" s="37">
        <f t="shared" si="25"/>
        <v>45000</v>
      </c>
      <c r="M75" s="37">
        <f t="shared" si="26"/>
        <v>42000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4316000</v>
      </c>
      <c r="E77" s="239"/>
      <c r="F77" s="239">
        <f>ROUND(SUM(F72:F76),-3)</f>
        <v>1798000</v>
      </c>
      <c r="G77" s="239">
        <f t="shared" ref="G77:N77" si="27">ROUND(SUM(G72:G76),-3)</f>
        <v>360000</v>
      </c>
      <c r="H77" s="239">
        <f t="shared" si="27"/>
        <v>360000</v>
      </c>
      <c r="I77" s="239">
        <f t="shared" si="27"/>
        <v>360000</v>
      </c>
      <c r="J77" s="239">
        <f t="shared" si="27"/>
        <v>360000</v>
      </c>
      <c r="K77" s="239">
        <f t="shared" si="27"/>
        <v>360000</v>
      </c>
      <c r="L77" s="239">
        <f t="shared" si="27"/>
        <v>360000</v>
      </c>
      <c r="M77" s="239">
        <f t="shared" si="27"/>
        <v>358000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112000</v>
      </c>
      <c r="E78" s="37" t="s">
        <v>655</v>
      </c>
      <c r="F78" s="216"/>
      <c r="G78" s="216"/>
      <c r="H78" s="216">
        <f>ROUND($D78/2,-3)</f>
        <v>56000</v>
      </c>
      <c r="I78" s="216"/>
      <c r="J78" s="216"/>
      <c r="K78" s="216"/>
      <c r="L78" s="216"/>
      <c r="M78" s="216"/>
      <c r="N78" s="216">
        <f>D78-H78</f>
        <v>56000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25984000</v>
      </c>
      <c r="E79" s="218"/>
      <c r="F79" s="218">
        <f>F77+F71+F78</f>
        <v>11275000</v>
      </c>
      <c r="G79" s="218">
        <f t="shared" ref="G79:Q79" si="29">G77+G71+G78</f>
        <v>1828000</v>
      </c>
      <c r="H79" s="218">
        <f t="shared" si="29"/>
        <v>1915000</v>
      </c>
      <c r="I79" s="218">
        <f t="shared" si="29"/>
        <v>1828000</v>
      </c>
      <c r="J79" s="218">
        <f t="shared" si="29"/>
        <v>1828000</v>
      </c>
      <c r="K79" s="218">
        <f t="shared" si="29"/>
        <v>1828000</v>
      </c>
      <c r="L79" s="218">
        <f t="shared" si="29"/>
        <v>1828000</v>
      </c>
      <c r="M79" s="218">
        <f t="shared" si="29"/>
        <v>1830000</v>
      </c>
      <c r="N79" s="218">
        <f t="shared" si="29"/>
        <v>1710000</v>
      </c>
      <c r="O79" s="218">
        <f t="shared" si="29"/>
        <v>37000</v>
      </c>
      <c r="P79" s="218">
        <f t="shared" si="29"/>
        <v>37000</v>
      </c>
      <c r="Q79" s="218">
        <f t="shared" si="29"/>
        <v>40000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-13000</v>
      </c>
      <c r="E87" s="37"/>
      <c r="F87" s="37">
        <f>D87</f>
        <v>-13000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26783000</v>
      </c>
      <c r="E88" s="37"/>
      <c r="F88" s="37">
        <f>F89+F90+F91+F92+F93</f>
        <v>11365000</v>
      </c>
      <c r="G88" s="37">
        <f t="shared" ref="G88:Q88" si="32">G89+G90+G91+G92+G93</f>
        <v>1889000</v>
      </c>
      <c r="H88" s="37">
        <f t="shared" si="32"/>
        <v>1976000</v>
      </c>
      <c r="I88" s="37">
        <f t="shared" si="32"/>
        <v>1889000</v>
      </c>
      <c r="J88" s="37">
        <f t="shared" si="32"/>
        <v>1891000</v>
      </c>
      <c r="K88" s="37">
        <f t="shared" si="32"/>
        <v>1889000</v>
      </c>
      <c r="L88" s="37">
        <f t="shared" si="32"/>
        <v>1927000</v>
      </c>
      <c r="M88" s="37">
        <f t="shared" si="32"/>
        <v>1891000</v>
      </c>
      <c r="N88" s="37">
        <f t="shared" si="32"/>
        <v>1773000</v>
      </c>
      <c r="O88" s="37">
        <f t="shared" si="32"/>
        <v>98000</v>
      </c>
      <c r="P88" s="37">
        <f t="shared" si="32"/>
        <v>98000</v>
      </c>
      <c r="Q88" s="37">
        <f t="shared" si="32"/>
        <v>97000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20000</v>
      </c>
      <c r="E90" s="106" t="s">
        <v>702</v>
      </c>
      <c r="F90" s="106"/>
      <c r="G90" s="106"/>
      <c r="H90" s="106">
        <f>ROUND($D90/2,-3)</f>
        <v>10000</v>
      </c>
      <c r="I90" s="106"/>
      <c r="J90" s="106"/>
      <c r="K90" s="106"/>
      <c r="L90" s="106"/>
      <c r="M90" s="106">
        <f>D90-H90</f>
        <v>10000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2000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26761000</v>
      </c>
      <c r="E93" s="106"/>
      <c r="F93" s="106">
        <f>F94+F95+F96+F97</f>
        <v>11365000</v>
      </c>
      <c r="G93" s="106">
        <f t="shared" ref="G93:Q93" si="34">G94+G95+G96+G97</f>
        <v>1889000</v>
      </c>
      <c r="H93" s="106">
        <f t="shared" si="34"/>
        <v>1966000</v>
      </c>
      <c r="I93" s="106">
        <f t="shared" si="34"/>
        <v>1889000</v>
      </c>
      <c r="J93" s="106">
        <f t="shared" si="34"/>
        <v>1891000</v>
      </c>
      <c r="K93" s="106">
        <f t="shared" si="34"/>
        <v>1889000</v>
      </c>
      <c r="L93" s="106">
        <f t="shared" si="34"/>
        <v>1926000</v>
      </c>
      <c r="M93" s="106">
        <f t="shared" si="34"/>
        <v>1881000</v>
      </c>
      <c r="N93" s="106">
        <f t="shared" si="34"/>
        <v>1773000</v>
      </c>
      <c r="O93" s="106">
        <f t="shared" si="34"/>
        <v>98000</v>
      </c>
      <c r="P93" s="106">
        <f t="shared" si="34"/>
        <v>98000</v>
      </c>
      <c r="Q93" s="106">
        <f t="shared" si="34"/>
        <v>96000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0</v>
      </c>
      <c r="E94" s="111" t="s">
        <v>522</v>
      </c>
      <c r="F94" s="37">
        <f>ROUND($D94/12*5,-3)</f>
        <v>0</v>
      </c>
      <c r="G94" s="37">
        <f>ROUND($D94/12,-3)</f>
        <v>0</v>
      </c>
      <c r="H94" s="37">
        <f t="shared" ref="H94:L94" si="35">ROUND($D94/12,-3)</f>
        <v>0</v>
      </c>
      <c r="I94" s="37">
        <f t="shared" si="35"/>
        <v>0</v>
      </c>
      <c r="J94" s="37">
        <f t="shared" si="35"/>
        <v>0</v>
      </c>
      <c r="K94" s="37">
        <f t="shared" si="35"/>
        <v>0</v>
      </c>
      <c r="L94" s="37">
        <f t="shared" si="35"/>
        <v>0</v>
      </c>
      <c r="M94" s="37">
        <f>D94-SUM(F94:L94)</f>
        <v>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77000</v>
      </c>
      <c r="E95" s="107" t="s">
        <v>225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26684000</v>
      </c>
      <c r="E97" s="37"/>
      <c r="F97" s="37">
        <f>F2+F87-F89-F90-F91-F92-F94-F95-F96</f>
        <v>11359000</v>
      </c>
      <c r="G97" s="37">
        <f t="shared" ref="G97:Q97" si="37">G2+G87-G89-G90-G91-G92-G94-G95-G96</f>
        <v>1883000</v>
      </c>
      <c r="H97" s="37">
        <f t="shared" si="37"/>
        <v>1960000</v>
      </c>
      <c r="I97" s="37">
        <f t="shared" si="37"/>
        <v>1883000</v>
      </c>
      <c r="J97" s="37">
        <f t="shared" si="37"/>
        <v>1885000</v>
      </c>
      <c r="K97" s="37">
        <f t="shared" si="37"/>
        <v>1883000</v>
      </c>
      <c r="L97" s="37">
        <f t="shared" si="37"/>
        <v>1920000</v>
      </c>
      <c r="M97" s="37">
        <f t="shared" si="37"/>
        <v>1875000</v>
      </c>
      <c r="N97" s="37">
        <f t="shared" si="37"/>
        <v>1767000</v>
      </c>
      <c r="O97" s="37">
        <f>O2+O87-O89-O90-O91-O92-O94-O95-O96</f>
        <v>92000</v>
      </c>
      <c r="P97" s="37">
        <f t="shared" si="37"/>
        <v>92000</v>
      </c>
      <c r="Q97" s="37">
        <f t="shared" si="37"/>
        <v>85000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0</v>
      </c>
    </row>
    <row r="104" spans="2:18" ht="33">
      <c r="B104" s="69" t="s">
        <v>235</v>
      </c>
      <c r="D104" s="30">
        <f>HLOOKUP(D1,縣庫撥款收入明細表!H:DD,16,FALSE)</f>
        <v>72000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5000</v>
      </c>
    </row>
    <row r="109" spans="2:18" ht="33">
      <c r="B109" s="75" t="s">
        <v>239</v>
      </c>
      <c r="D109" s="30">
        <f>HLOOKUP(D1,縣庫撥款收入明細表!H:DD,21,FALSE)</f>
        <v>26684000</v>
      </c>
    </row>
    <row r="110" spans="2:18" ht="16.5" customHeight="1"/>
    <row r="111" spans="2:18" ht="19.5" customHeight="1">
      <c r="B111" s="4" t="s">
        <v>700</v>
      </c>
      <c r="F111" s="30">
        <f>F93-F77-F78</f>
        <v>9567000</v>
      </c>
      <c r="G111" s="30">
        <f t="shared" ref="G111:Q111" si="38">G93-G77-G78</f>
        <v>1529000</v>
      </c>
      <c r="H111" s="30">
        <f t="shared" si="38"/>
        <v>1550000</v>
      </c>
      <c r="I111" s="30">
        <f t="shared" si="38"/>
        <v>1529000</v>
      </c>
      <c r="J111" s="30">
        <f t="shared" si="38"/>
        <v>1531000</v>
      </c>
      <c r="K111" s="30">
        <f t="shared" si="38"/>
        <v>1529000</v>
      </c>
      <c r="L111" s="30">
        <f t="shared" si="38"/>
        <v>1566000</v>
      </c>
      <c r="M111" s="30">
        <f t="shared" si="38"/>
        <v>1523000</v>
      </c>
      <c r="N111" s="30">
        <f t="shared" si="38"/>
        <v>1717000</v>
      </c>
      <c r="O111" s="30">
        <f t="shared" si="38"/>
        <v>98000</v>
      </c>
      <c r="P111" s="30">
        <f t="shared" si="38"/>
        <v>98000</v>
      </c>
      <c r="Q111" s="30">
        <f t="shared" si="38"/>
        <v>96000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85" priority="1" operator="less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A4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617</v>
      </c>
      <c r="D1" s="230" t="str">
        <f>VLOOKUP(C1,學校編號!A:B,2,FALSE)</f>
        <v>617吉安國小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73800000</v>
      </c>
      <c r="E2" s="37"/>
      <c r="F2" s="37">
        <f>F48+F71+F77+F78+F84</f>
        <v>31752000</v>
      </c>
      <c r="G2" s="37">
        <f t="shared" ref="G2:Q2" si="0">G48+G71+G77+G78+G84</f>
        <v>5332000</v>
      </c>
      <c r="H2" s="37">
        <f t="shared" si="0"/>
        <v>5597000</v>
      </c>
      <c r="I2" s="37">
        <f t="shared" si="0"/>
        <v>5332000</v>
      </c>
      <c r="J2" s="37">
        <f t="shared" si="0"/>
        <v>5334000</v>
      </c>
      <c r="K2" s="37">
        <f t="shared" si="0"/>
        <v>5332000</v>
      </c>
      <c r="L2" s="37">
        <f t="shared" si="0"/>
        <v>5590000</v>
      </c>
      <c r="M2" s="37">
        <f t="shared" si="0"/>
        <v>5332000</v>
      </c>
      <c r="N2" s="37">
        <f t="shared" si="0"/>
        <v>3604000</v>
      </c>
      <c r="O2" s="37">
        <f t="shared" si="0"/>
        <v>201000</v>
      </c>
      <c r="P2" s="37">
        <f t="shared" si="0"/>
        <v>201000</v>
      </c>
      <c r="Q2" s="37">
        <f t="shared" si="0"/>
        <v>193000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372000</v>
      </c>
      <c r="E3" s="37" t="s">
        <v>513</v>
      </c>
      <c r="F3" s="37">
        <f t="shared" ref="F3:P17" si="1">ROUND($D3/12,0)</f>
        <v>31000</v>
      </c>
      <c r="G3" s="37">
        <f t="shared" si="1"/>
        <v>31000</v>
      </c>
      <c r="H3" s="37">
        <f t="shared" si="1"/>
        <v>31000</v>
      </c>
      <c r="I3" s="37">
        <f t="shared" si="1"/>
        <v>31000</v>
      </c>
      <c r="J3" s="37">
        <f t="shared" si="1"/>
        <v>31000</v>
      </c>
      <c r="K3" s="37">
        <f t="shared" si="1"/>
        <v>31000</v>
      </c>
      <c r="L3" s="37">
        <f t="shared" si="1"/>
        <v>31000</v>
      </c>
      <c r="M3" s="37">
        <f t="shared" si="1"/>
        <v>31000</v>
      </c>
      <c r="N3" s="37">
        <f t="shared" si="1"/>
        <v>31000</v>
      </c>
      <c r="O3" s="37">
        <f t="shared" si="1"/>
        <v>31000</v>
      </c>
      <c r="P3" s="37">
        <f t="shared" si="1"/>
        <v>31000</v>
      </c>
      <c r="Q3" s="37">
        <f t="shared" ref="Q3:Q10" si="2">D3-SUM(F3:P3)</f>
        <v>31000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159000</v>
      </c>
      <c r="E4" s="37" t="s">
        <v>513</v>
      </c>
      <c r="F4" s="37">
        <f t="shared" si="1"/>
        <v>13250</v>
      </c>
      <c r="G4" s="37">
        <f t="shared" si="1"/>
        <v>13250</v>
      </c>
      <c r="H4" s="37">
        <f t="shared" si="1"/>
        <v>13250</v>
      </c>
      <c r="I4" s="37">
        <f t="shared" si="1"/>
        <v>13250</v>
      </c>
      <c r="J4" s="37">
        <f t="shared" si="1"/>
        <v>13250</v>
      </c>
      <c r="K4" s="37">
        <f t="shared" si="1"/>
        <v>13250</v>
      </c>
      <c r="L4" s="37">
        <f t="shared" si="1"/>
        <v>13250</v>
      </c>
      <c r="M4" s="37">
        <f t="shared" si="1"/>
        <v>13250</v>
      </c>
      <c r="N4" s="37">
        <f t="shared" si="1"/>
        <v>13250</v>
      </c>
      <c r="O4" s="37">
        <f t="shared" si="1"/>
        <v>13250</v>
      </c>
      <c r="P4" s="37">
        <f t="shared" si="1"/>
        <v>13250</v>
      </c>
      <c r="Q4" s="37">
        <f t="shared" si="2"/>
        <v>13250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74000</v>
      </c>
      <c r="E7" s="37" t="s">
        <v>513</v>
      </c>
      <c r="F7" s="37">
        <f t="shared" si="1"/>
        <v>6167</v>
      </c>
      <c r="G7" s="37">
        <f t="shared" si="1"/>
        <v>6167</v>
      </c>
      <c r="H7" s="37">
        <f t="shared" si="1"/>
        <v>6167</v>
      </c>
      <c r="I7" s="37">
        <f t="shared" si="1"/>
        <v>6167</v>
      </c>
      <c r="J7" s="37">
        <f t="shared" si="1"/>
        <v>6167</v>
      </c>
      <c r="K7" s="37">
        <f t="shared" si="1"/>
        <v>6167</v>
      </c>
      <c r="L7" s="37">
        <f t="shared" si="1"/>
        <v>6167</v>
      </c>
      <c r="M7" s="37">
        <f t="shared" si="1"/>
        <v>6167</v>
      </c>
      <c r="N7" s="37">
        <f t="shared" si="1"/>
        <v>6167</v>
      </c>
      <c r="O7" s="37">
        <f t="shared" si="1"/>
        <v>6167</v>
      </c>
      <c r="P7" s="37">
        <f t="shared" si="1"/>
        <v>6167</v>
      </c>
      <c r="Q7" s="37">
        <f t="shared" si="2"/>
        <v>6163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60000</v>
      </c>
      <c r="E8" s="37" t="s">
        <v>513</v>
      </c>
      <c r="F8" s="37">
        <f t="shared" si="1"/>
        <v>5000</v>
      </c>
      <c r="G8" s="37">
        <f t="shared" si="1"/>
        <v>5000</v>
      </c>
      <c r="H8" s="37">
        <f t="shared" si="1"/>
        <v>5000</v>
      </c>
      <c r="I8" s="37">
        <f t="shared" si="1"/>
        <v>5000</v>
      </c>
      <c r="J8" s="37">
        <f t="shared" si="1"/>
        <v>5000</v>
      </c>
      <c r="K8" s="37">
        <f t="shared" si="1"/>
        <v>5000</v>
      </c>
      <c r="L8" s="37">
        <f t="shared" si="1"/>
        <v>5000</v>
      </c>
      <c r="M8" s="37">
        <f t="shared" si="1"/>
        <v>5000</v>
      </c>
      <c r="N8" s="37">
        <f t="shared" si="1"/>
        <v>5000</v>
      </c>
      <c r="O8" s="37">
        <f t="shared" si="1"/>
        <v>5000</v>
      </c>
      <c r="P8" s="37">
        <f t="shared" si="1"/>
        <v>5000</v>
      </c>
      <c r="Q8" s="37">
        <f t="shared" si="2"/>
        <v>5000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12000</v>
      </c>
      <c r="E9" s="37" t="s">
        <v>513</v>
      </c>
      <c r="F9" s="37">
        <f t="shared" si="1"/>
        <v>1000</v>
      </c>
      <c r="G9" s="37">
        <f t="shared" si="1"/>
        <v>1000</v>
      </c>
      <c r="H9" s="37">
        <f t="shared" si="1"/>
        <v>1000</v>
      </c>
      <c r="I9" s="37">
        <f t="shared" si="1"/>
        <v>1000</v>
      </c>
      <c r="J9" s="37">
        <f t="shared" si="1"/>
        <v>1000</v>
      </c>
      <c r="K9" s="37">
        <f t="shared" si="1"/>
        <v>1000</v>
      </c>
      <c r="L9" s="37">
        <f t="shared" si="1"/>
        <v>1000</v>
      </c>
      <c r="M9" s="37">
        <f t="shared" si="1"/>
        <v>1000</v>
      </c>
      <c r="N9" s="37">
        <f t="shared" si="1"/>
        <v>1000</v>
      </c>
      <c r="O9" s="37">
        <f t="shared" si="1"/>
        <v>1000</v>
      </c>
      <c r="P9" s="37">
        <f t="shared" si="1"/>
        <v>1000</v>
      </c>
      <c r="Q9" s="37">
        <f t="shared" si="2"/>
        <v>1000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138000</v>
      </c>
      <c r="E15" s="37" t="s">
        <v>193</v>
      </c>
      <c r="F15" s="37">
        <f>ROUND($D15/2,-3)</f>
        <v>69000</v>
      </c>
      <c r="G15" s="37"/>
      <c r="H15" s="37"/>
      <c r="I15" s="37"/>
      <c r="J15" s="37"/>
      <c r="K15" s="37"/>
      <c r="L15" s="37">
        <f>D15-F15</f>
        <v>69000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61000</v>
      </c>
      <c r="E17" s="37" t="s">
        <v>513</v>
      </c>
      <c r="F17" s="37">
        <f>ROUND($D17/12,0)</f>
        <v>5083</v>
      </c>
      <c r="G17" s="37">
        <f t="shared" si="1"/>
        <v>5083</v>
      </c>
      <c r="H17" s="37">
        <f t="shared" si="1"/>
        <v>5083</v>
      </c>
      <c r="I17" s="37">
        <f t="shared" si="1"/>
        <v>5083</v>
      </c>
      <c r="J17" s="37">
        <f t="shared" si="1"/>
        <v>5083</v>
      </c>
      <c r="K17" s="37">
        <f t="shared" si="1"/>
        <v>5083</v>
      </c>
      <c r="L17" s="37">
        <f t="shared" si="1"/>
        <v>5083</v>
      </c>
      <c r="M17" s="37">
        <f t="shared" si="1"/>
        <v>5083</v>
      </c>
      <c r="N17" s="37">
        <f t="shared" si="1"/>
        <v>5083</v>
      </c>
      <c r="O17" s="37">
        <f t="shared" si="1"/>
        <v>5083</v>
      </c>
      <c r="P17" s="37">
        <f t="shared" si="1"/>
        <v>5083</v>
      </c>
      <c r="Q17" s="37">
        <f>D17-SUM(F17:P17)</f>
        <v>5087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265000</v>
      </c>
      <c r="E24" s="37" t="s">
        <v>193</v>
      </c>
      <c r="F24" s="37">
        <f>ROUND($D24/2,-3)</f>
        <v>133000</v>
      </c>
      <c r="G24" s="37"/>
      <c r="H24" s="37"/>
      <c r="I24" s="37"/>
      <c r="J24" s="37"/>
      <c r="K24" s="37"/>
      <c r="L24" s="37">
        <f>D24-F24</f>
        <v>132000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1305000</v>
      </c>
      <c r="E25" s="106"/>
      <c r="F25" s="106">
        <f>ROUND(SUM(F3:F24),-3)</f>
        <v>277000</v>
      </c>
      <c r="G25" s="106">
        <f t="shared" ref="G25:P25" si="5">ROUND(SUM(G3:G24),-3)</f>
        <v>75000</v>
      </c>
      <c r="H25" s="106">
        <f t="shared" si="5"/>
        <v>75000</v>
      </c>
      <c r="I25" s="106">
        <f t="shared" si="5"/>
        <v>75000</v>
      </c>
      <c r="J25" s="106">
        <f t="shared" si="5"/>
        <v>75000</v>
      </c>
      <c r="K25" s="106">
        <f t="shared" si="5"/>
        <v>75000</v>
      </c>
      <c r="L25" s="106">
        <f t="shared" si="5"/>
        <v>276000</v>
      </c>
      <c r="M25" s="106">
        <f t="shared" si="5"/>
        <v>75000</v>
      </c>
      <c r="N25" s="106">
        <f t="shared" si="5"/>
        <v>75000</v>
      </c>
      <c r="O25" s="106">
        <f t="shared" si="5"/>
        <v>75000</v>
      </c>
      <c r="P25" s="106">
        <f t="shared" si="5"/>
        <v>75000</v>
      </c>
      <c r="Q25" s="106">
        <f t="shared" ref="Q25:Q33" si="6">D25-SUM(F25:P25)</f>
        <v>77000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351000</v>
      </c>
      <c r="E27" s="37" t="s">
        <v>513</v>
      </c>
      <c r="F27" s="37">
        <f t="shared" ref="F27:P33" si="8">ROUND($D27/12,0)</f>
        <v>29250</v>
      </c>
      <c r="G27" s="37">
        <f t="shared" si="8"/>
        <v>29250</v>
      </c>
      <c r="H27" s="37">
        <f t="shared" si="8"/>
        <v>29250</v>
      </c>
      <c r="I27" s="37">
        <f t="shared" si="8"/>
        <v>29250</v>
      </c>
      <c r="J27" s="37">
        <f t="shared" si="8"/>
        <v>29250</v>
      </c>
      <c r="K27" s="37">
        <f t="shared" si="8"/>
        <v>29250</v>
      </c>
      <c r="L27" s="37">
        <f t="shared" si="8"/>
        <v>29250</v>
      </c>
      <c r="M27" s="37">
        <f t="shared" si="8"/>
        <v>29250</v>
      </c>
      <c r="N27" s="37">
        <f t="shared" si="8"/>
        <v>29250</v>
      </c>
      <c r="O27" s="37">
        <f t="shared" si="8"/>
        <v>29250</v>
      </c>
      <c r="P27" s="37">
        <f t="shared" si="8"/>
        <v>29250</v>
      </c>
      <c r="Q27" s="37">
        <f t="shared" si="6"/>
        <v>29250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36000</v>
      </c>
      <c r="E29" s="37" t="s">
        <v>513</v>
      </c>
      <c r="F29" s="37">
        <f t="shared" si="8"/>
        <v>3000</v>
      </c>
      <c r="G29" s="37">
        <f t="shared" si="8"/>
        <v>3000</v>
      </c>
      <c r="H29" s="37">
        <f t="shared" si="8"/>
        <v>3000</v>
      </c>
      <c r="I29" s="37">
        <f t="shared" si="8"/>
        <v>3000</v>
      </c>
      <c r="J29" s="37">
        <f t="shared" si="8"/>
        <v>3000</v>
      </c>
      <c r="K29" s="37">
        <f t="shared" si="8"/>
        <v>3000</v>
      </c>
      <c r="L29" s="37">
        <f t="shared" si="8"/>
        <v>3000</v>
      </c>
      <c r="M29" s="37">
        <f t="shared" si="8"/>
        <v>3000</v>
      </c>
      <c r="N29" s="37">
        <f t="shared" si="8"/>
        <v>3000</v>
      </c>
      <c r="O29" s="37">
        <f t="shared" si="8"/>
        <v>3000</v>
      </c>
      <c r="P29" s="37">
        <f t="shared" si="8"/>
        <v>3000</v>
      </c>
      <c r="Q29" s="37">
        <f t="shared" si="6"/>
        <v>3000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72000</v>
      </c>
      <c r="E30" s="37" t="s">
        <v>513</v>
      </c>
      <c r="F30" s="37">
        <f t="shared" si="8"/>
        <v>6000</v>
      </c>
      <c r="G30" s="37">
        <f t="shared" si="8"/>
        <v>6000</v>
      </c>
      <c r="H30" s="37">
        <f t="shared" si="8"/>
        <v>6000</v>
      </c>
      <c r="I30" s="37">
        <f t="shared" si="8"/>
        <v>6000</v>
      </c>
      <c r="J30" s="37">
        <f t="shared" si="8"/>
        <v>6000</v>
      </c>
      <c r="K30" s="37">
        <f t="shared" si="8"/>
        <v>6000</v>
      </c>
      <c r="L30" s="37">
        <f t="shared" si="8"/>
        <v>6000</v>
      </c>
      <c r="M30" s="37">
        <f t="shared" si="8"/>
        <v>6000</v>
      </c>
      <c r="N30" s="37">
        <f t="shared" si="8"/>
        <v>6000</v>
      </c>
      <c r="O30" s="37">
        <f t="shared" si="8"/>
        <v>6000</v>
      </c>
      <c r="P30" s="37">
        <f t="shared" si="8"/>
        <v>6000</v>
      </c>
      <c r="Q30" s="37">
        <f t="shared" si="6"/>
        <v>6000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35000</v>
      </c>
      <c r="E31" s="37" t="s">
        <v>513</v>
      </c>
      <c r="F31" s="37">
        <f t="shared" si="8"/>
        <v>2917</v>
      </c>
      <c r="G31" s="37">
        <f t="shared" si="8"/>
        <v>2917</v>
      </c>
      <c r="H31" s="37">
        <f t="shared" si="8"/>
        <v>2917</v>
      </c>
      <c r="I31" s="37">
        <f t="shared" si="8"/>
        <v>2917</v>
      </c>
      <c r="J31" s="37">
        <f t="shared" si="8"/>
        <v>2917</v>
      </c>
      <c r="K31" s="37">
        <f t="shared" si="8"/>
        <v>2917</v>
      </c>
      <c r="L31" s="37">
        <f t="shared" si="8"/>
        <v>2917</v>
      </c>
      <c r="M31" s="37">
        <f t="shared" si="8"/>
        <v>2917</v>
      </c>
      <c r="N31" s="37">
        <f t="shared" si="8"/>
        <v>2917</v>
      </c>
      <c r="O31" s="37">
        <f t="shared" si="8"/>
        <v>2917</v>
      </c>
      <c r="P31" s="37">
        <f t="shared" si="8"/>
        <v>2917</v>
      </c>
      <c r="Q31" s="37">
        <f t="shared" si="6"/>
        <v>2913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48000</v>
      </c>
      <c r="E32" s="37" t="s">
        <v>513</v>
      </c>
      <c r="F32" s="37">
        <f t="shared" si="8"/>
        <v>4000</v>
      </c>
      <c r="G32" s="37">
        <f t="shared" si="8"/>
        <v>4000</v>
      </c>
      <c r="H32" s="37">
        <f t="shared" si="8"/>
        <v>4000</v>
      </c>
      <c r="I32" s="37">
        <f t="shared" si="8"/>
        <v>4000</v>
      </c>
      <c r="J32" s="37">
        <f t="shared" si="8"/>
        <v>4000</v>
      </c>
      <c r="K32" s="37">
        <f t="shared" si="8"/>
        <v>4000</v>
      </c>
      <c r="L32" s="37">
        <f t="shared" si="8"/>
        <v>4000</v>
      </c>
      <c r="M32" s="37">
        <f t="shared" si="8"/>
        <v>4000</v>
      </c>
      <c r="N32" s="37">
        <f t="shared" si="8"/>
        <v>4000</v>
      </c>
      <c r="O32" s="37">
        <f t="shared" si="8"/>
        <v>4000</v>
      </c>
      <c r="P32" s="37">
        <f t="shared" si="8"/>
        <v>4000</v>
      </c>
      <c r="Q32" s="37">
        <f t="shared" si="6"/>
        <v>4000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29000</v>
      </c>
      <c r="E33" s="37" t="s">
        <v>513</v>
      </c>
      <c r="F33" s="37">
        <f t="shared" si="8"/>
        <v>2417</v>
      </c>
      <c r="G33" s="37">
        <f t="shared" si="8"/>
        <v>2417</v>
      </c>
      <c r="H33" s="37">
        <f t="shared" si="8"/>
        <v>2417</v>
      </c>
      <c r="I33" s="37">
        <f t="shared" si="8"/>
        <v>2417</v>
      </c>
      <c r="J33" s="37">
        <f t="shared" si="8"/>
        <v>2417</v>
      </c>
      <c r="K33" s="37">
        <f t="shared" si="8"/>
        <v>2417</v>
      </c>
      <c r="L33" s="37">
        <f t="shared" si="8"/>
        <v>2417</v>
      </c>
      <c r="M33" s="37">
        <f t="shared" si="8"/>
        <v>2417</v>
      </c>
      <c r="N33" s="37">
        <f t="shared" si="8"/>
        <v>2417</v>
      </c>
      <c r="O33" s="37">
        <f t="shared" si="8"/>
        <v>2417</v>
      </c>
      <c r="P33" s="37">
        <f t="shared" si="8"/>
        <v>2417</v>
      </c>
      <c r="Q33" s="37">
        <f t="shared" si="6"/>
        <v>2413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110000</v>
      </c>
      <c r="E36" s="37" t="s">
        <v>193</v>
      </c>
      <c r="F36" s="37">
        <f>ROUND($D36/2,-3)</f>
        <v>55000</v>
      </c>
      <c r="G36" s="37"/>
      <c r="H36" s="37"/>
      <c r="I36" s="37"/>
      <c r="J36" s="37"/>
      <c r="K36" s="37"/>
      <c r="L36" s="37">
        <f>D36-F36</f>
        <v>55000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681000</v>
      </c>
      <c r="E37" s="106"/>
      <c r="F37" s="106">
        <f t="shared" ref="F37:P37" si="9">ROUND(SUM(F26:F36),-3)</f>
        <v>103000</v>
      </c>
      <c r="G37" s="106">
        <f t="shared" si="9"/>
        <v>48000</v>
      </c>
      <c r="H37" s="106">
        <f t="shared" si="9"/>
        <v>48000</v>
      </c>
      <c r="I37" s="106">
        <f t="shared" si="9"/>
        <v>48000</v>
      </c>
      <c r="J37" s="106">
        <f t="shared" si="9"/>
        <v>48000</v>
      </c>
      <c r="K37" s="106">
        <f t="shared" si="9"/>
        <v>48000</v>
      </c>
      <c r="L37" s="106">
        <f t="shared" si="9"/>
        <v>103000</v>
      </c>
      <c r="M37" s="106">
        <f t="shared" si="9"/>
        <v>48000</v>
      </c>
      <c r="N37" s="106">
        <f t="shared" si="9"/>
        <v>48000</v>
      </c>
      <c r="O37" s="106">
        <f t="shared" si="9"/>
        <v>48000</v>
      </c>
      <c r="P37" s="106">
        <f t="shared" si="9"/>
        <v>48000</v>
      </c>
      <c r="Q37" s="106">
        <f>D37-SUM(F37:P37)</f>
        <v>43000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1992000</v>
      </c>
      <c r="E48" s="37"/>
      <c r="F48" s="112">
        <f>F25+F37+F45+F47</f>
        <v>382000</v>
      </c>
      <c r="G48" s="112">
        <f t="shared" ref="G48:R48" si="14">G25+G37+G45+G47</f>
        <v>123000</v>
      </c>
      <c r="H48" s="112">
        <f t="shared" si="14"/>
        <v>123000</v>
      </c>
      <c r="I48" s="112">
        <f t="shared" si="14"/>
        <v>123000</v>
      </c>
      <c r="J48" s="112">
        <f t="shared" si="14"/>
        <v>125000</v>
      </c>
      <c r="K48" s="112">
        <f t="shared" si="14"/>
        <v>123000</v>
      </c>
      <c r="L48" s="112">
        <f t="shared" si="14"/>
        <v>379000</v>
      </c>
      <c r="M48" s="112">
        <f t="shared" si="14"/>
        <v>123000</v>
      </c>
      <c r="N48" s="112">
        <f t="shared" si="14"/>
        <v>125000</v>
      </c>
      <c r="O48" s="112">
        <f t="shared" si="14"/>
        <v>123000</v>
      </c>
      <c r="P48" s="112">
        <f t="shared" si="14"/>
        <v>123000</v>
      </c>
      <c r="Q48" s="112">
        <f t="shared" si="14"/>
        <v>120000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37375000</v>
      </c>
      <c r="E49" s="111" t="s">
        <v>678</v>
      </c>
      <c r="F49" s="37">
        <f>ROUND($D49/12*5,-3)</f>
        <v>15573000</v>
      </c>
      <c r="G49" s="37">
        <f>ROUND($D49/12,-3)</f>
        <v>3115000</v>
      </c>
      <c r="H49" s="37">
        <f t="shared" ref="H49:L53" si="15">ROUND($D49/12,-3)</f>
        <v>3115000</v>
      </c>
      <c r="I49" s="37">
        <f t="shared" si="15"/>
        <v>3115000</v>
      </c>
      <c r="J49" s="37">
        <f t="shared" si="15"/>
        <v>3115000</v>
      </c>
      <c r="K49" s="37">
        <f t="shared" si="15"/>
        <v>3115000</v>
      </c>
      <c r="L49" s="37">
        <f t="shared" si="15"/>
        <v>3115000</v>
      </c>
      <c r="M49" s="37">
        <f>D49-SUM(F49:L49)</f>
        <v>3112000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433000</v>
      </c>
      <c r="E50" s="111" t="s">
        <v>678</v>
      </c>
      <c r="F50" s="37">
        <f t="shared" ref="F50:F52" si="16">ROUND($D50/12*5,-3)</f>
        <v>180000</v>
      </c>
      <c r="G50" s="37">
        <f t="shared" ref="G50:G53" si="17">ROUND($D50/12,-3)</f>
        <v>36000</v>
      </c>
      <c r="H50" s="37">
        <f t="shared" si="15"/>
        <v>36000</v>
      </c>
      <c r="I50" s="37">
        <f t="shared" si="15"/>
        <v>36000</v>
      </c>
      <c r="J50" s="37">
        <f t="shared" si="15"/>
        <v>36000</v>
      </c>
      <c r="K50" s="37">
        <f t="shared" si="15"/>
        <v>36000</v>
      </c>
      <c r="L50" s="37">
        <f t="shared" si="15"/>
        <v>36000</v>
      </c>
      <c r="M50" s="37">
        <f t="shared" ref="M50:M53" si="18">D50-SUM(F50:L50)</f>
        <v>37000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3545000</v>
      </c>
      <c r="E51" s="111" t="s">
        <v>678</v>
      </c>
      <c r="F51" s="37">
        <f t="shared" si="16"/>
        <v>1477000</v>
      </c>
      <c r="G51" s="37">
        <f t="shared" si="17"/>
        <v>295000</v>
      </c>
      <c r="H51" s="37">
        <f t="shared" si="15"/>
        <v>295000</v>
      </c>
      <c r="I51" s="37">
        <f t="shared" si="15"/>
        <v>295000</v>
      </c>
      <c r="J51" s="37">
        <f t="shared" si="15"/>
        <v>295000</v>
      </c>
      <c r="K51" s="37">
        <f t="shared" si="15"/>
        <v>295000</v>
      </c>
      <c r="L51" s="37">
        <f t="shared" si="15"/>
        <v>295000</v>
      </c>
      <c r="M51" s="37">
        <f t="shared" si="18"/>
        <v>298000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434000</v>
      </c>
      <c r="E52" s="111" t="s">
        <v>678</v>
      </c>
      <c r="F52" s="37">
        <f t="shared" si="16"/>
        <v>181000</v>
      </c>
      <c r="G52" s="37">
        <f t="shared" si="17"/>
        <v>36000</v>
      </c>
      <c r="H52" s="37">
        <f t="shared" si="15"/>
        <v>36000</v>
      </c>
      <c r="I52" s="37">
        <f t="shared" si="15"/>
        <v>36000</v>
      </c>
      <c r="J52" s="37">
        <f t="shared" si="15"/>
        <v>36000</v>
      </c>
      <c r="K52" s="37">
        <f t="shared" si="15"/>
        <v>36000</v>
      </c>
      <c r="L52" s="37">
        <f t="shared" si="15"/>
        <v>36000</v>
      </c>
      <c r="M52" s="37">
        <f t="shared" si="18"/>
        <v>37000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112000</v>
      </c>
      <c r="E54" s="37" t="s">
        <v>513</v>
      </c>
      <c r="F54" s="37">
        <f t="shared" ref="F54:P62" si="19">ROUND($D54/12,0)</f>
        <v>9333</v>
      </c>
      <c r="G54" s="37">
        <f t="shared" si="19"/>
        <v>9333</v>
      </c>
      <c r="H54" s="37">
        <f t="shared" si="19"/>
        <v>9333</v>
      </c>
      <c r="I54" s="37">
        <f t="shared" si="19"/>
        <v>9333</v>
      </c>
      <c r="J54" s="37">
        <f t="shared" si="19"/>
        <v>9333</v>
      </c>
      <c r="K54" s="37">
        <f t="shared" si="19"/>
        <v>9333</v>
      </c>
      <c r="L54" s="37">
        <f t="shared" si="19"/>
        <v>9333</v>
      </c>
      <c r="M54" s="37">
        <f t="shared" si="19"/>
        <v>9333</v>
      </c>
      <c r="N54" s="37">
        <f t="shared" si="19"/>
        <v>9333</v>
      </c>
      <c r="O54" s="37">
        <f t="shared" si="19"/>
        <v>9333</v>
      </c>
      <c r="P54" s="37">
        <f t="shared" si="19"/>
        <v>9333</v>
      </c>
      <c r="Q54" s="37">
        <f t="shared" ref="Q54:Q62" si="20">D54-SUM(F54:P54)</f>
        <v>9337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819000</v>
      </c>
      <c r="E62" s="37" t="s">
        <v>194</v>
      </c>
      <c r="F62" s="37">
        <f t="shared" si="19"/>
        <v>68250</v>
      </c>
      <c r="G62" s="37">
        <f t="shared" si="19"/>
        <v>68250</v>
      </c>
      <c r="H62" s="37">
        <f t="shared" si="19"/>
        <v>68250</v>
      </c>
      <c r="I62" s="37">
        <f t="shared" si="19"/>
        <v>68250</v>
      </c>
      <c r="J62" s="37">
        <f t="shared" si="19"/>
        <v>68250</v>
      </c>
      <c r="K62" s="37">
        <f t="shared" si="19"/>
        <v>68250</v>
      </c>
      <c r="L62" s="37">
        <f t="shared" si="19"/>
        <v>68250</v>
      </c>
      <c r="M62" s="37">
        <f t="shared" si="19"/>
        <v>68250</v>
      </c>
      <c r="N62" s="37">
        <f t="shared" si="19"/>
        <v>68250</v>
      </c>
      <c r="O62" s="37">
        <f t="shared" si="19"/>
        <v>68250</v>
      </c>
      <c r="P62" s="37">
        <f t="shared" si="19"/>
        <v>68250</v>
      </c>
      <c r="Q62" s="37">
        <f t="shared" si="20"/>
        <v>68250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4011000</v>
      </c>
      <c r="E63" s="37" t="s">
        <v>679</v>
      </c>
      <c r="F63" s="37">
        <f>ROUND($D63/5,-3)</f>
        <v>802000</v>
      </c>
      <c r="G63" s="37"/>
      <c r="H63" s="37"/>
      <c r="I63" s="37"/>
      <c r="J63" s="37"/>
      <c r="K63" s="37"/>
      <c r="L63" s="37"/>
      <c r="M63" s="37"/>
      <c r="N63" s="37">
        <f>D63-F63</f>
        <v>3209000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4561000</v>
      </c>
      <c r="E64" s="37" t="s">
        <v>194</v>
      </c>
      <c r="F64" s="37">
        <f>D64</f>
        <v>4561000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3656000</v>
      </c>
      <c r="E65" s="111" t="s">
        <v>678</v>
      </c>
      <c r="F65" s="37">
        <f>ROUND($D65/12*5,-3)</f>
        <v>1523000</v>
      </c>
      <c r="G65" s="37">
        <f>ROUND($D65/12,-3)</f>
        <v>305000</v>
      </c>
      <c r="H65" s="37">
        <f t="shared" ref="H65:L67" si="21">ROUND($D65/12,-3)</f>
        <v>305000</v>
      </c>
      <c r="I65" s="37">
        <f t="shared" si="21"/>
        <v>305000</v>
      </c>
      <c r="J65" s="37">
        <f t="shared" si="21"/>
        <v>305000</v>
      </c>
      <c r="K65" s="37">
        <f t="shared" si="21"/>
        <v>305000</v>
      </c>
      <c r="L65" s="37">
        <f t="shared" si="21"/>
        <v>305000</v>
      </c>
      <c r="M65" s="37">
        <f>D65-SUM(F65:L65)</f>
        <v>303000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855000</v>
      </c>
      <c r="E66" s="111" t="s">
        <v>678</v>
      </c>
      <c r="F66" s="37">
        <f>ROUND($D66/12*5,-3)</f>
        <v>356000</v>
      </c>
      <c r="G66" s="37">
        <f t="shared" ref="G66:G67" si="22">ROUND($D66/12,-3)</f>
        <v>71000</v>
      </c>
      <c r="H66" s="37">
        <f t="shared" si="21"/>
        <v>71000</v>
      </c>
      <c r="I66" s="37">
        <f t="shared" si="21"/>
        <v>71000</v>
      </c>
      <c r="J66" s="37">
        <f t="shared" si="21"/>
        <v>71000</v>
      </c>
      <c r="K66" s="37">
        <f t="shared" si="21"/>
        <v>71000</v>
      </c>
      <c r="L66" s="37">
        <f t="shared" si="21"/>
        <v>71000</v>
      </c>
      <c r="M66" s="37">
        <f t="shared" ref="M66:M67" si="23">D66-SUM(F66:L66)</f>
        <v>73000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2886000</v>
      </c>
      <c r="E67" s="111" t="s">
        <v>678</v>
      </c>
      <c r="F67" s="37">
        <f>ROUND($D67/12*5,-3)</f>
        <v>1203000</v>
      </c>
      <c r="G67" s="37">
        <f t="shared" si="22"/>
        <v>241000</v>
      </c>
      <c r="H67" s="37">
        <f t="shared" si="21"/>
        <v>241000</v>
      </c>
      <c r="I67" s="37">
        <f t="shared" si="21"/>
        <v>241000</v>
      </c>
      <c r="J67" s="37">
        <f t="shared" si="21"/>
        <v>241000</v>
      </c>
      <c r="K67" s="37">
        <f t="shared" si="21"/>
        <v>241000</v>
      </c>
      <c r="L67" s="37">
        <f t="shared" si="21"/>
        <v>241000</v>
      </c>
      <c r="M67" s="37">
        <f t="shared" si="23"/>
        <v>237000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72000</v>
      </c>
      <c r="E68" s="37" t="s">
        <v>195</v>
      </c>
      <c r="F68" s="37"/>
      <c r="G68" s="37"/>
      <c r="H68" s="37">
        <f>D68</f>
        <v>72000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272000</v>
      </c>
      <c r="E69" s="37" t="s">
        <v>194</v>
      </c>
      <c r="F69" s="37">
        <f>D69</f>
        <v>272000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5000</v>
      </c>
      <c r="E70" s="37" t="s">
        <v>193</v>
      </c>
      <c r="F70" s="37">
        <f>ROUND($D70/2,-3)</f>
        <v>3000</v>
      </c>
      <c r="G70" s="37"/>
      <c r="H70" s="37"/>
      <c r="I70" s="37"/>
      <c r="J70" s="37"/>
      <c r="K70" s="37"/>
      <c r="L70" s="37">
        <f>D70-F70</f>
        <v>2000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59036000</v>
      </c>
      <c r="E71" s="239"/>
      <c r="F71" s="239">
        <f t="shared" ref="F71:P71" si="24">ROUND(SUM(F49:F70),-3)</f>
        <v>26209000</v>
      </c>
      <c r="G71" s="239">
        <f t="shared" si="24"/>
        <v>4177000</v>
      </c>
      <c r="H71" s="239">
        <f t="shared" si="24"/>
        <v>4249000</v>
      </c>
      <c r="I71" s="239">
        <f t="shared" si="24"/>
        <v>4177000</v>
      </c>
      <c r="J71" s="239">
        <f t="shared" si="24"/>
        <v>4177000</v>
      </c>
      <c r="K71" s="239">
        <f t="shared" si="24"/>
        <v>4177000</v>
      </c>
      <c r="L71" s="239">
        <f t="shared" si="24"/>
        <v>4179000</v>
      </c>
      <c r="M71" s="239">
        <f t="shared" si="24"/>
        <v>4175000</v>
      </c>
      <c r="N71" s="239">
        <f t="shared" si="24"/>
        <v>3287000</v>
      </c>
      <c r="O71" s="239">
        <f t="shared" si="24"/>
        <v>78000</v>
      </c>
      <c r="P71" s="239">
        <f t="shared" si="24"/>
        <v>78000</v>
      </c>
      <c r="Q71" s="239">
        <f>D71-SUM(F71:P71)</f>
        <v>73000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11566000</v>
      </c>
      <c r="E73" s="111" t="s">
        <v>678</v>
      </c>
      <c r="F73" s="37">
        <f>ROUND($D73/12*5,-3)</f>
        <v>4819000</v>
      </c>
      <c r="G73" s="37">
        <f>ROUND($D73/12,-3)</f>
        <v>964000</v>
      </c>
      <c r="H73" s="37">
        <f t="shared" ref="H73:L76" si="25">ROUND($D73/12,-3)</f>
        <v>964000</v>
      </c>
      <c r="I73" s="37">
        <f t="shared" si="25"/>
        <v>964000</v>
      </c>
      <c r="J73" s="37">
        <f t="shared" si="25"/>
        <v>964000</v>
      </c>
      <c r="K73" s="37">
        <f t="shared" si="25"/>
        <v>964000</v>
      </c>
      <c r="L73" s="37">
        <f t="shared" si="25"/>
        <v>964000</v>
      </c>
      <c r="M73" s="37">
        <f>D73-SUM(F73:L73)</f>
        <v>963000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821000</v>
      </c>
      <c r="E76" s="111" t="s">
        <v>678</v>
      </c>
      <c r="F76" s="37">
        <f>ROUND($D76/12*5,-3)</f>
        <v>342000</v>
      </c>
      <c r="G76" s="37">
        <f>ROUND($D76/12,-3)</f>
        <v>68000</v>
      </c>
      <c r="H76" s="37">
        <f t="shared" si="25"/>
        <v>68000</v>
      </c>
      <c r="I76" s="37">
        <f t="shared" si="25"/>
        <v>68000</v>
      </c>
      <c r="J76" s="37">
        <f t="shared" si="25"/>
        <v>68000</v>
      </c>
      <c r="K76" s="37">
        <f t="shared" si="25"/>
        <v>68000</v>
      </c>
      <c r="L76" s="37">
        <f t="shared" si="25"/>
        <v>68000</v>
      </c>
      <c r="M76" s="37">
        <f t="shared" si="26"/>
        <v>71000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12387000</v>
      </c>
      <c r="E77" s="239"/>
      <c r="F77" s="239">
        <f>ROUND(SUM(F72:F76),-3)</f>
        <v>5161000</v>
      </c>
      <c r="G77" s="239">
        <f t="shared" ref="G77:N77" si="27">ROUND(SUM(G72:G76),-3)</f>
        <v>1032000</v>
      </c>
      <c r="H77" s="239">
        <f t="shared" si="27"/>
        <v>1032000</v>
      </c>
      <c r="I77" s="239">
        <f t="shared" si="27"/>
        <v>1032000</v>
      </c>
      <c r="J77" s="239">
        <f t="shared" si="27"/>
        <v>1032000</v>
      </c>
      <c r="K77" s="239">
        <f t="shared" si="27"/>
        <v>1032000</v>
      </c>
      <c r="L77" s="239">
        <f t="shared" si="27"/>
        <v>1032000</v>
      </c>
      <c r="M77" s="239">
        <f t="shared" si="27"/>
        <v>1034000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385000</v>
      </c>
      <c r="E78" s="37" t="s">
        <v>655</v>
      </c>
      <c r="F78" s="216"/>
      <c r="G78" s="216"/>
      <c r="H78" s="216">
        <f>ROUND($D78/2,-3)</f>
        <v>193000</v>
      </c>
      <c r="I78" s="216"/>
      <c r="J78" s="216"/>
      <c r="K78" s="216"/>
      <c r="L78" s="216"/>
      <c r="M78" s="216"/>
      <c r="N78" s="216">
        <f>D78-H78</f>
        <v>192000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71808000</v>
      </c>
      <c r="E79" s="218"/>
      <c r="F79" s="218">
        <f>F77+F71+F78</f>
        <v>31370000</v>
      </c>
      <c r="G79" s="218">
        <f t="shared" ref="G79:Q79" si="29">G77+G71+G78</f>
        <v>5209000</v>
      </c>
      <c r="H79" s="218">
        <f t="shared" si="29"/>
        <v>5474000</v>
      </c>
      <c r="I79" s="218">
        <f t="shared" si="29"/>
        <v>5209000</v>
      </c>
      <c r="J79" s="218">
        <f t="shared" si="29"/>
        <v>5209000</v>
      </c>
      <c r="K79" s="218">
        <f t="shared" si="29"/>
        <v>5209000</v>
      </c>
      <c r="L79" s="218">
        <f t="shared" si="29"/>
        <v>5211000</v>
      </c>
      <c r="M79" s="218">
        <f t="shared" si="29"/>
        <v>5209000</v>
      </c>
      <c r="N79" s="218">
        <f t="shared" si="29"/>
        <v>3479000</v>
      </c>
      <c r="O79" s="218">
        <f t="shared" si="29"/>
        <v>78000</v>
      </c>
      <c r="P79" s="218">
        <f t="shared" si="29"/>
        <v>78000</v>
      </c>
      <c r="Q79" s="218">
        <f t="shared" si="29"/>
        <v>73000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73800000</v>
      </c>
      <c r="E88" s="37"/>
      <c r="F88" s="37">
        <f>F89+F90+F91+F92+F93</f>
        <v>31752000</v>
      </c>
      <c r="G88" s="37">
        <f t="shared" ref="G88:Q88" si="32">G89+G90+G91+G92+G93</f>
        <v>5332000</v>
      </c>
      <c r="H88" s="37">
        <f t="shared" si="32"/>
        <v>5597000</v>
      </c>
      <c r="I88" s="37">
        <f t="shared" si="32"/>
        <v>5332000</v>
      </c>
      <c r="J88" s="37">
        <f t="shared" si="32"/>
        <v>5334000</v>
      </c>
      <c r="K88" s="37">
        <f t="shared" si="32"/>
        <v>5332000</v>
      </c>
      <c r="L88" s="37">
        <f t="shared" si="32"/>
        <v>5590000</v>
      </c>
      <c r="M88" s="37">
        <f t="shared" si="32"/>
        <v>5332000</v>
      </c>
      <c r="N88" s="37">
        <f t="shared" si="32"/>
        <v>3604000</v>
      </c>
      <c r="O88" s="37">
        <f t="shared" si="32"/>
        <v>201000</v>
      </c>
      <c r="P88" s="37">
        <f t="shared" si="32"/>
        <v>201000</v>
      </c>
      <c r="Q88" s="37">
        <f t="shared" si="32"/>
        <v>193000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380000</v>
      </c>
      <c r="E90" s="106" t="s">
        <v>702</v>
      </c>
      <c r="F90" s="106"/>
      <c r="G90" s="106"/>
      <c r="H90" s="106">
        <f>ROUND($D90/2,-3)</f>
        <v>190000</v>
      </c>
      <c r="I90" s="106"/>
      <c r="J90" s="106"/>
      <c r="K90" s="106"/>
      <c r="L90" s="106"/>
      <c r="M90" s="106">
        <f>D90-H90</f>
        <v>190000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5000</v>
      </c>
      <c r="M92" s="106"/>
      <c r="N92" s="106"/>
      <c r="O92" s="106"/>
      <c r="P92" s="106"/>
      <c r="Q92" s="106">
        <f>ROUND($D92/2,-3)</f>
        <v>5000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73410000</v>
      </c>
      <c r="E93" s="106"/>
      <c r="F93" s="106">
        <f>F94+F95+F96+F97</f>
        <v>31752000</v>
      </c>
      <c r="G93" s="106">
        <f t="shared" ref="G93:Q93" si="34">G94+G95+G96+G97</f>
        <v>5332000</v>
      </c>
      <c r="H93" s="106">
        <f t="shared" si="34"/>
        <v>5407000</v>
      </c>
      <c r="I93" s="106">
        <f t="shared" si="34"/>
        <v>5332000</v>
      </c>
      <c r="J93" s="106">
        <f t="shared" si="34"/>
        <v>5334000</v>
      </c>
      <c r="K93" s="106">
        <f t="shared" si="34"/>
        <v>5332000</v>
      </c>
      <c r="L93" s="106">
        <f t="shared" si="34"/>
        <v>5585000</v>
      </c>
      <c r="M93" s="106">
        <f t="shared" si="34"/>
        <v>5142000</v>
      </c>
      <c r="N93" s="106">
        <f t="shared" si="34"/>
        <v>3604000</v>
      </c>
      <c r="O93" s="106">
        <f t="shared" si="34"/>
        <v>201000</v>
      </c>
      <c r="P93" s="106">
        <f t="shared" si="34"/>
        <v>201000</v>
      </c>
      <c r="Q93" s="106">
        <f t="shared" si="34"/>
        <v>188000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6203000</v>
      </c>
      <c r="E94" s="111" t="s">
        <v>522</v>
      </c>
      <c r="F94" s="37">
        <f>ROUND($D94/12*5,-3)</f>
        <v>2585000</v>
      </c>
      <c r="G94" s="37">
        <f>ROUND($D94/12,-3)</f>
        <v>517000</v>
      </c>
      <c r="H94" s="37">
        <f t="shared" ref="H94:L94" si="35">ROUND($D94/12,-3)</f>
        <v>517000</v>
      </c>
      <c r="I94" s="37">
        <f t="shared" si="35"/>
        <v>517000</v>
      </c>
      <c r="J94" s="37">
        <f t="shared" si="35"/>
        <v>517000</v>
      </c>
      <c r="K94" s="37">
        <f t="shared" si="35"/>
        <v>517000</v>
      </c>
      <c r="L94" s="37">
        <f t="shared" si="35"/>
        <v>517000</v>
      </c>
      <c r="M94" s="37">
        <f>D94-SUM(F94:L94)</f>
        <v>516000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343000</v>
      </c>
      <c r="E95" s="107" t="s">
        <v>225</v>
      </c>
      <c r="F95" s="37">
        <f>ROUND($D95/12,-3)</f>
        <v>29000</v>
      </c>
      <c r="G95" s="37">
        <f t="shared" ref="G95:P95" si="36">ROUND($D95/12,-3)</f>
        <v>29000</v>
      </c>
      <c r="H95" s="37">
        <f t="shared" si="36"/>
        <v>29000</v>
      </c>
      <c r="I95" s="37">
        <f t="shared" si="36"/>
        <v>29000</v>
      </c>
      <c r="J95" s="37">
        <f t="shared" si="36"/>
        <v>29000</v>
      </c>
      <c r="K95" s="37">
        <f t="shared" si="36"/>
        <v>29000</v>
      </c>
      <c r="L95" s="37">
        <f t="shared" si="36"/>
        <v>29000</v>
      </c>
      <c r="M95" s="37">
        <f t="shared" si="36"/>
        <v>29000</v>
      </c>
      <c r="N95" s="37">
        <f t="shared" si="36"/>
        <v>29000</v>
      </c>
      <c r="O95" s="37">
        <f t="shared" si="36"/>
        <v>29000</v>
      </c>
      <c r="P95" s="37">
        <f t="shared" si="36"/>
        <v>29000</v>
      </c>
      <c r="Q95" s="37">
        <f>D95-SUM(F95:P95)</f>
        <v>24000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28000</v>
      </c>
      <c r="E96" s="186" t="s">
        <v>701</v>
      </c>
      <c r="F96" s="37"/>
      <c r="G96" s="37"/>
      <c r="H96" s="37">
        <f>ROUND($D96/2,-3)</f>
        <v>14000</v>
      </c>
      <c r="I96" s="37"/>
      <c r="J96" s="37"/>
      <c r="K96" s="37"/>
      <c r="L96" s="37"/>
      <c r="M96" s="37">
        <f>D96-H96</f>
        <v>14000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66836000</v>
      </c>
      <c r="E97" s="37"/>
      <c r="F97" s="37">
        <f>F2+F87-F89-F90-F91-F92-F94-F95-F96</f>
        <v>29138000</v>
      </c>
      <c r="G97" s="37">
        <f t="shared" ref="G97:Q97" si="37">G2+G87-G89-G90-G91-G92-G94-G95-G96</f>
        <v>4786000</v>
      </c>
      <c r="H97" s="37">
        <f t="shared" si="37"/>
        <v>4847000</v>
      </c>
      <c r="I97" s="37">
        <f t="shared" si="37"/>
        <v>4786000</v>
      </c>
      <c r="J97" s="37">
        <f t="shared" si="37"/>
        <v>4788000</v>
      </c>
      <c r="K97" s="37">
        <f t="shared" si="37"/>
        <v>4786000</v>
      </c>
      <c r="L97" s="37">
        <f t="shared" si="37"/>
        <v>5039000</v>
      </c>
      <c r="M97" s="37">
        <f t="shared" si="37"/>
        <v>4583000</v>
      </c>
      <c r="N97" s="37">
        <f t="shared" si="37"/>
        <v>3575000</v>
      </c>
      <c r="O97" s="37">
        <f>O2+O87-O89-O90-O91-O92-O94-O95-O96</f>
        <v>172000</v>
      </c>
      <c r="P97" s="37">
        <f t="shared" si="37"/>
        <v>172000</v>
      </c>
      <c r="Q97" s="37">
        <f t="shared" si="37"/>
        <v>164000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800000</v>
      </c>
    </row>
    <row r="101" spans="2:18" ht="33">
      <c r="B101" s="70" t="s">
        <v>232</v>
      </c>
      <c r="D101" s="30">
        <f>HLOOKUP(D1,縣庫撥款收入明細表!H:DD,5,FALSE)</f>
        <v>4100000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1303000</v>
      </c>
    </row>
    <row r="104" spans="2:18" ht="33">
      <c r="B104" s="69" t="s">
        <v>235</v>
      </c>
      <c r="D104" s="30">
        <f>HLOOKUP(D1,縣庫撥款收入明細表!H:DD,16,FALSE)</f>
        <v>323000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28000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20000</v>
      </c>
    </row>
    <row r="109" spans="2:18" ht="33">
      <c r="B109" s="75" t="s">
        <v>239</v>
      </c>
      <c r="D109" s="30">
        <f>HLOOKUP(D1,縣庫撥款收入明細表!H:DD,21,FALSE)</f>
        <v>66836000</v>
      </c>
    </row>
    <row r="110" spans="2:18" ht="16.5" customHeight="1"/>
    <row r="111" spans="2:18" ht="19.5" customHeight="1">
      <c r="B111" s="4" t="s">
        <v>700</v>
      </c>
      <c r="F111" s="30">
        <f>F93-F77-F78</f>
        <v>26591000</v>
      </c>
      <c r="G111" s="30">
        <f t="shared" ref="G111:Q111" si="38">G93-G77-G78</f>
        <v>4300000</v>
      </c>
      <c r="H111" s="30">
        <f t="shared" si="38"/>
        <v>4182000</v>
      </c>
      <c r="I111" s="30">
        <f t="shared" si="38"/>
        <v>4300000</v>
      </c>
      <c r="J111" s="30">
        <f t="shared" si="38"/>
        <v>4302000</v>
      </c>
      <c r="K111" s="30">
        <f t="shared" si="38"/>
        <v>4300000</v>
      </c>
      <c r="L111" s="30">
        <f t="shared" si="38"/>
        <v>4553000</v>
      </c>
      <c r="M111" s="30">
        <f t="shared" si="38"/>
        <v>4108000</v>
      </c>
      <c r="N111" s="30">
        <f t="shared" si="38"/>
        <v>3412000</v>
      </c>
      <c r="O111" s="30">
        <f t="shared" si="38"/>
        <v>201000</v>
      </c>
      <c r="P111" s="30">
        <f t="shared" si="38"/>
        <v>201000</v>
      </c>
      <c r="Q111" s="30">
        <f t="shared" si="38"/>
        <v>188000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84" priority="1" operator="less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A72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618</v>
      </c>
      <c r="D1" s="230" t="str">
        <f>VLOOKUP(C1,學校編號!A:B,2,FALSE)</f>
        <v>618宜昌國小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160282000</v>
      </c>
      <c r="E2" s="37"/>
      <c r="F2" s="37">
        <f>F48+F71+F77+F78+F84</f>
        <v>68962000</v>
      </c>
      <c r="G2" s="37">
        <f t="shared" ref="G2:Q2" si="0">G48+G71+G77+G78+G84</f>
        <v>11497000</v>
      </c>
      <c r="H2" s="37">
        <f t="shared" si="0"/>
        <v>12061000</v>
      </c>
      <c r="I2" s="37">
        <f t="shared" si="0"/>
        <v>11497000</v>
      </c>
      <c r="J2" s="37">
        <f t="shared" si="0"/>
        <v>11507000</v>
      </c>
      <c r="K2" s="37">
        <f t="shared" si="0"/>
        <v>11497000</v>
      </c>
      <c r="L2" s="37">
        <f t="shared" si="0"/>
        <v>11790000</v>
      </c>
      <c r="M2" s="37">
        <f t="shared" si="0"/>
        <v>11484000</v>
      </c>
      <c r="N2" s="37">
        <f t="shared" si="0"/>
        <v>8729000</v>
      </c>
      <c r="O2" s="37">
        <f t="shared" si="0"/>
        <v>418000</v>
      </c>
      <c r="P2" s="37">
        <f t="shared" si="0"/>
        <v>418000</v>
      </c>
      <c r="Q2" s="37">
        <f t="shared" si="0"/>
        <v>422000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607000</v>
      </c>
      <c r="E3" s="37" t="s">
        <v>513</v>
      </c>
      <c r="F3" s="37">
        <f t="shared" ref="F3:P17" si="1">ROUND($D3/12,0)</f>
        <v>50583</v>
      </c>
      <c r="G3" s="37">
        <f t="shared" si="1"/>
        <v>50583</v>
      </c>
      <c r="H3" s="37">
        <f t="shared" si="1"/>
        <v>50583</v>
      </c>
      <c r="I3" s="37">
        <f t="shared" si="1"/>
        <v>50583</v>
      </c>
      <c r="J3" s="37">
        <f t="shared" si="1"/>
        <v>50583</v>
      </c>
      <c r="K3" s="37">
        <f t="shared" si="1"/>
        <v>50583</v>
      </c>
      <c r="L3" s="37">
        <f t="shared" si="1"/>
        <v>50583</v>
      </c>
      <c r="M3" s="37">
        <f t="shared" si="1"/>
        <v>50583</v>
      </c>
      <c r="N3" s="37">
        <f t="shared" si="1"/>
        <v>50583</v>
      </c>
      <c r="O3" s="37">
        <f t="shared" si="1"/>
        <v>50583</v>
      </c>
      <c r="P3" s="37">
        <f t="shared" si="1"/>
        <v>50583</v>
      </c>
      <c r="Q3" s="37">
        <f t="shared" ref="Q3:Q10" si="2">D3-SUM(F3:P3)</f>
        <v>50587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260000</v>
      </c>
      <c r="E4" s="37" t="s">
        <v>513</v>
      </c>
      <c r="F4" s="37">
        <f t="shared" si="1"/>
        <v>21667</v>
      </c>
      <c r="G4" s="37">
        <f t="shared" si="1"/>
        <v>21667</v>
      </c>
      <c r="H4" s="37">
        <f t="shared" si="1"/>
        <v>21667</v>
      </c>
      <c r="I4" s="37">
        <f t="shared" si="1"/>
        <v>21667</v>
      </c>
      <c r="J4" s="37">
        <f t="shared" si="1"/>
        <v>21667</v>
      </c>
      <c r="K4" s="37">
        <f t="shared" si="1"/>
        <v>21667</v>
      </c>
      <c r="L4" s="37">
        <f t="shared" si="1"/>
        <v>21667</v>
      </c>
      <c r="M4" s="37">
        <f t="shared" si="1"/>
        <v>21667</v>
      </c>
      <c r="N4" s="37">
        <f t="shared" si="1"/>
        <v>21667</v>
      </c>
      <c r="O4" s="37">
        <f t="shared" si="1"/>
        <v>21667</v>
      </c>
      <c r="P4" s="37">
        <f t="shared" si="1"/>
        <v>21667</v>
      </c>
      <c r="Q4" s="37">
        <f t="shared" si="2"/>
        <v>21663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45000</v>
      </c>
      <c r="E5" s="37" t="s">
        <v>513</v>
      </c>
      <c r="F5" s="37">
        <f t="shared" si="1"/>
        <v>3750</v>
      </c>
      <c r="G5" s="37">
        <f t="shared" si="1"/>
        <v>3750</v>
      </c>
      <c r="H5" s="37">
        <f t="shared" si="1"/>
        <v>3750</v>
      </c>
      <c r="I5" s="37">
        <f t="shared" si="1"/>
        <v>3750</v>
      </c>
      <c r="J5" s="37">
        <f t="shared" si="1"/>
        <v>3750</v>
      </c>
      <c r="K5" s="37">
        <f t="shared" si="1"/>
        <v>3750</v>
      </c>
      <c r="L5" s="37">
        <f t="shared" si="1"/>
        <v>3750</v>
      </c>
      <c r="M5" s="37">
        <f t="shared" si="1"/>
        <v>3750</v>
      </c>
      <c r="N5" s="37">
        <f t="shared" si="1"/>
        <v>3750</v>
      </c>
      <c r="O5" s="37">
        <f t="shared" si="1"/>
        <v>3750</v>
      </c>
      <c r="P5" s="37">
        <f t="shared" si="1"/>
        <v>3750</v>
      </c>
      <c r="Q5" s="37">
        <f t="shared" si="2"/>
        <v>3750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88000</v>
      </c>
      <c r="E7" s="37" t="s">
        <v>513</v>
      </c>
      <c r="F7" s="37">
        <f t="shared" si="1"/>
        <v>7333</v>
      </c>
      <c r="G7" s="37">
        <f t="shared" si="1"/>
        <v>7333</v>
      </c>
      <c r="H7" s="37">
        <f t="shared" si="1"/>
        <v>7333</v>
      </c>
      <c r="I7" s="37">
        <f t="shared" si="1"/>
        <v>7333</v>
      </c>
      <c r="J7" s="37">
        <f t="shared" si="1"/>
        <v>7333</v>
      </c>
      <c r="K7" s="37">
        <f t="shared" si="1"/>
        <v>7333</v>
      </c>
      <c r="L7" s="37">
        <f t="shared" si="1"/>
        <v>7333</v>
      </c>
      <c r="M7" s="37">
        <f t="shared" si="1"/>
        <v>7333</v>
      </c>
      <c r="N7" s="37">
        <f t="shared" si="1"/>
        <v>7333</v>
      </c>
      <c r="O7" s="37">
        <f t="shared" si="1"/>
        <v>7333</v>
      </c>
      <c r="P7" s="37">
        <f t="shared" si="1"/>
        <v>7333</v>
      </c>
      <c r="Q7" s="37">
        <f t="shared" si="2"/>
        <v>7337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90000</v>
      </c>
      <c r="E8" s="37" t="s">
        <v>513</v>
      </c>
      <c r="F8" s="37">
        <f t="shared" si="1"/>
        <v>7500</v>
      </c>
      <c r="G8" s="37">
        <f t="shared" si="1"/>
        <v>7500</v>
      </c>
      <c r="H8" s="37">
        <f t="shared" si="1"/>
        <v>7500</v>
      </c>
      <c r="I8" s="37">
        <f t="shared" si="1"/>
        <v>7500</v>
      </c>
      <c r="J8" s="37">
        <f t="shared" si="1"/>
        <v>7500</v>
      </c>
      <c r="K8" s="37">
        <f t="shared" si="1"/>
        <v>7500</v>
      </c>
      <c r="L8" s="37">
        <f t="shared" si="1"/>
        <v>7500</v>
      </c>
      <c r="M8" s="37">
        <f t="shared" si="1"/>
        <v>7500</v>
      </c>
      <c r="N8" s="37">
        <f t="shared" si="1"/>
        <v>7500</v>
      </c>
      <c r="O8" s="37">
        <f t="shared" si="1"/>
        <v>7500</v>
      </c>
      <c r="P8" s="37">
        <f t="shared" si="1"/>
        <v>7500</v>
      </c>
      <c r="Q8" s="37">
        <f t="shared" si="2"/>
        <v>7500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9000</v>
      </c>
      <c r="E9" s="37" t="s">
        <v>513</v>
      </c>
      <c r="F9" s="37">
        <f t="shared" si="1"/>
        <v>750</v>
      </c>
      <c r="G9" s="37">
        <f t="shared" si="1"/>
        <v>750</v>
      </c>
      <c r="H9" s="37">
        <f t="shared" si="1"/>
        <v>750</v>
      </c>
      <c r="I9" s="37">
        <f t="shared" si="1"/>
        <v>750</v>
      </c>
      <c r="J9" s="37">
        <f t="shared" si="1"/>
        <v>750</v>
      </c>
      <c r="K9" s="37">
        <f t="shared" si="1"/>
        <v>750</v>
      </c>
      <c r="L9" s="37">
        <f t="shared" si="1"/>
        <v>750</v>
      </c>
      <c r="M9" s="37">
        <f t="shared" si="1"/>
        <v>750</v>
      </c>
      <c r="N9" s="37">
        <f t="shared" si="1"/>
        <v>750</v>
      </c>
      <c r="O9" s="37">
        <f t="shared" si="1"/>
        <v>750</v>
      </c>
      <c r="P9" s="37">
        <f t="shared" si="1"/>
        <v>750</v>
      </c>
      <c r="Q9" s="37">
        <f t="shared" si="2"/>
        <v>750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276000</v>
      </c>
      <c r="E15" s="37" t="s">
        <v>193</v>
      </c>
      <c r="F15" s="37">
        <f>ROUND($D15/2,-3)</f>
        <v>138000</v>
      </c>
      <c r="G15" s="37"/>
      <c r="H15" s="37"/>
      <c r="I15" s="37"/>
      <c r="J15" s="37"/>
      <c r="K15" s="37"/>
      <c r="L15" s="37">
        <f>D15-F15</f>
        <v>138000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72000</v>
      </c>
      <c r="E17" s="37" t="s">
        <v>513</v>
      </c>
      <c r="F17" s="37">
        <f>ROUND($D17/12,0)</f>
        <v>6000</v>
      </c>
      <c r="G17" s="37">
        <f t="shared" si="1"/>
        <v>6000</v>
      </c>
      <c r="H17" s="37">
        <f t="shared" si="1"/>
        <v>6000</v>
      </c>
      <c r="I17" s="37">
        <f t="shared" si="1"/>
        <v>6000</v>
      </c>
      <c r="J17" s="37">
        <f t="shared" si="1"/>
        <v>6000</v>
      </c>
      <c r="K17" s="37">
        <f t="shared" si="1"/>
        <v>6000</v>
      </c>
      <c r="L17" s="37">
        <f t="shared" si="1"/>
        <v>6000</v>
      </c>
      <c r="M17" s="37">
        <f t="shared" si="1"/>
        <v>6000</v>
      </c>
      <c r="N17" s="37">
        <f t="shared" si="1"/>
        <v>6000</v>
      </c>
      <c r="O17" s="37">
        <f t="shared" si="1"/>
        <v>6000</v>
      </c>
      <c r="P17" s="37">
        <f t="shared" si="1"/>
        <v>6000</v>
      </c>
      <c r="Q17" s="37">
        <f>D17-SUM(F17:P17)</f>
        <v>6000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210000</v>
      </c>
      <c r="E24" s="37" t="s">
        <v>193</v>
      </c>
      <c r="F24" s="37">
        <f>ROUND($D24/2,-3)</f>
        <v>105000</v>
      </c>
      <c r="G24" s="37"/>
      <c r="H24" s="37"/>
      <c r="I24" s="37"/>
      <c r="J24" s="37"/>
      <c r="K24" s="37"/>
      <c r="L24" s="37">
        <f>D24-F24</f>
        <v>105000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1821000</v>
      </c>
      <c r="E25" s="106"/>
      <c r="F25" s="106">
        <f>ROUND(SUM(F3:F24),-3)</f>
        <v>354000</v>
      </c>
      <c r="G25" s="106">
        <f t="shared" ref="G25:P25" si="5">ROUND(SUM(G3:G24),-3)</f>
        <v>111000</v>
      </c>
      <c r="H25" s="106">
        <f t="shared" si="5"/>
        <v>111000</v>
      </c>
      <c r="I25" s="106">
        <f t="shared" si="5"/>
        <v>111000</v>
      </c>
      <c r="J25" s="106">
        <f t="shared" si="5"/>
        <v>111000</v>
      </c>
      <c r="K25" s="106">
        <f t="shared" si="5"/>
        <v>111000</v>
      </c>
      <c r="L25" s="106">
        <f t="shared" si="5"/>
        <v>354000</v>
      </c>
      <c r="M25" s="106">
        <f t="shared" si="5"/>
        <v>111000</v>
      </c>
      <c r="N25" s="106">
        <f t="shared" si="5"/>
        <v>111000</v>
      </c>
      <c r="O25" s="106">
        <f t="shared" si="5"/>
        <v>111000</v>
      </c>
      <c r="P25" s="106">
        <f t="shared" si="5"/>
        <v>111000</v>
      </c>
      <c r="Q25" s="106">
        <f t="shared" ref="Q25:Q33" si="6">D25-SUM(F25:P25)</f>
        <v>114000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633000</v>
      </c>
      <c r="E27" s="37" t="s">
        <v>513</v>
      </c>
      <c r="F27" s="37">
        <f t="shared" ref="F27:P33" si="8">ROUND($D27/12,0)</f>
        <v>52750</v>
      </c>
      <c r="G27" s="37">
        <f t="shared" si="8"/>
        <v>52750</v>
      </c>
      <c r="H27" s="37">
        <f t="shared" si="8"/>
        <v>52750</v>
      </c>
      <c r="I27" s="37">
        <f t="shared" si="8"/>
        <v>52750</v>
      </c>
      <c r="J27" s="37">
        <f t="shared" si="8"/>
        <v>52750</v>
      </c>
      <c r="K27" s="37">
        <f t="shared" si="8"/>
        <v>52750</v>
      </c>
      <c r="L27" s="37">
        <f t="shared" si="8"/>
        <v>52750</v>
      </c>
      <c r="M27" s="37">
        <f t="shared" si="8"/>
        <v>52750</v>
      </c>
      <c r="N27" s="37">
        <f t="shared" si="8"/>
        <v>52750</v>
      </c>
      <c r="O27" s="37">
        <f t="shared" si="8"/>
        <v>52750</v>
      </c>
      <c r="P27" s="37">
        <f t="shared" si="8"/>
        <v>52750</v>
      </c>
      <c r="Q27" s="37">
        <f t="shared" si="6"/>
        <v>52750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16000</v>
      </c>
      <c r="E28" s="37" t="s">
        <v>513</v>
      </c>
      <c r="F28" s="37">
        <f t="shared" si="8"/>
        <v>1333</v>
      </c>
      <c r="G28" s="37">
        <f t="shared" si="8"/>
        <v>1333</v>
      </c>
      <c r="H28" s="37">
        <f t="shared" si="8"/>
        <v>1333</v>
      </c>
      <c r="I28" s="37">
        <f t="shared" si="8"/>
        <v>1333</v>
      </c>
      <c r="J28" s="37">
        <f t="shared" si="8"/>
        <v>1333</v>
      </c>
      <c r="K28" s="37">
        <f t="shared" si="8"/>
        <v>1333</v>
      </c>
      <c r="L28" s="37">
        <f t="shared" si="8"/>
        <v>1333</v>
      </c>
      <c r="M28" s="37">
        <f t="shared" si="8"/>
        <v>1333</v>
      </c>
      <c r="N28" s="37">
        <f t="shared" si="8"/>
        <v>1333</v>
      </c>
      <c r="O28" s="37">
        <f t="shared" si="8"/>
        <v>1333</v>
      </c>
      <c r="P28" s="37">
        <f t="shared" si="8"/>
        <v>1333</v>
      </c>
      <c r="Q28" s="37">
        <f t="shared" si="6"/>
        <v>1337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57000</v>
      </c>
      <c r="E29" s="37" t="s">
        <v>513</v>
      </c>
      <c r="F29" s="37">
        <f t="shared" si="8"/>
        <v>4750</v>
      </c>
      <c r="G29" s="37">
        <f t="shared" si="8"/>
        <v>4750</v>
      </c>
      <c r="H29" s="37">
        <f t="shared" si="8"/>
        <v>4750</v>
      </c>
      <c r="I29" s="37">
        <f t="shared" si="8"/>
        <v>4750</v>
      </c>
      <c r="J29" s="37">
        <f t="shared" si="8"/>
        <v>4750</v>
      </c>
      <c r="K29" s="37">
        <f t="shared" si="8"/>
        <v>4750</v>
      </c>
      <c r="L29" s="37">
        <f t="shared" si="8"/>
        <v>4750</v>
      </c>
      <c r="M29" s="37">
        <f t="shared" si="8"/>
        <v>4750</v>
      </c>
      <c r="N29" s="37">
        <f t="shared" si="8"/>
        <v>4750</v>
      </c>
      <c r="O29" s="37">
        <f t="shared" si="8"/>
        <v>4750</v>
      </c>
      <c r="P29" s="37">
        <f t="shared" si="8"/>
        <v>4750</v>
      </c>
      <c r="Q29" s="37">
        <f t="shared" si="6"/>
        <v>4750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170000</v>
      </c>
      <c r="E30" s="37" t="s">
        <v>513</v>
      </c>
      <c r="F30" s="37">
        <f t="shared" si="8"/>
        <v>14167</v>
      </c>
      <c r="G30" s="37">
        <f t="shared" si="8"/>
        <v>14167</v>
      </c>
      <c r="H30" s="37">
        <f t="shared" si="8"/>
        <v>14167</v>
      </c>
      <c r="I30" s="37">
        <f t="shared" si="8"/>
        <v>14167</v>
      </c>
      <c r="J30" s="37">
        <f t="shared" si="8"/>
        <v>14167</v>
      </c>
      <c r="K30" s="37">
        <f t="shared" si="8"/>
        <v>14167</v>
      </c>
      <c r="L30" s="37">
        <f t="shared" si="8"/>
        <v>14167</v>
      </c>
      <c r="M30" s="37">
        <f t="shared" si="8"/>
        <v>14167</v>
      </c>
      <c r="N30" s="37">
        <f t="shared" si="8"/>
        <v>14167</v>
      </c>
      <c r="O30" s="37">
        <f t="shared" si="8"/>
        <v>14167</v>
      </c>
      <c r="P30" s="37">
        <f t="shared" si="8"/>
        <v>14167</v>
      </c>
      <c r="Q30" s="37">
        <f t="shared" si="6"/>
        <v>14163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84000</v>
      </c>
      <c r="E31" s="37" t="s">
        <v>513</v>
      </c>
      <c r="F31" s="37">
        <f t="shared" si="8"/>
        <v>7000</v>
      </c>
      <c r="G31" s="37">
        <f t="shared" si="8"/>
        <v>7000</v>
      </c>
      <c r="H31" s="37">
        <f t="shared" si="8"/>
        <v>7000</v>
      </c>
      <c r="I31" s="37">
        <f t="shared" si="8"/>
        <v>7000</v>
      </c>
      <c r="J31" s="37">
        <f t="shared" si="8"/>
        <v>7000</v>
      </c>
      <c r="K31" s="37">
        <f t="shared" si="8"/>
        <v>7000</v>
      </c>
      <c r="L31" s="37">
        <f t="shared" si="8"/>
        <v>7000</v>
      </c>
      <c r="M31" s="37">
        <f t="shared" si="8"/>
        <v>7000</v>
      </c>
      <c r="N31" s="37">
        <f t="shared" si="8"/>
        <v>7000</v>
      </c>
      <c r="O31" s="37">
        <f t="shared" si="8"/>
        <v>7000</v>
      </c>
      <c r="P31" s="37">
        <f t="shared" si="8"/>
        <v>7000</v>
      </c>
      <c r="Q31" s="37">
        <f t="shared" si="6"/>
        <v>7000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148000</v>
      </c>
      <c r="E32" s="37" t="s">
        <v>513</v>
      </c>
      <c r="F32" s="37">
        <f t="shared" si="8"/>
        <v>12333</v>
      </c>
      <c r="G32" s="37">
        <f t="shared" si="8"/>
        <v>12333</v>
      </c>
      <c r="H32" s="37">
        <f t="shared" si="8"/>
        <v>12333</v>
      </c>
      <c r="I32" s="37">
        <f t="shared" si="8"/>
        <v>12333</v>
      </c>
      <c r="J32" s="37">
        <f t="shared" si="8"/>
        <v>12333</v>
      </c>
      <c r="K32" s="37">
        <f t="shared" si="8"/>
        <v>12333</v>
      </c>
      <c r="L32" s="37">
        <f t="shared" si="8"/>
        <v>12333</v>
      </c>
      <c r="M32" s="37">
        <f t="shared" si="8"/>
        <v>12333</v>
      </c>
      <c r="N32" s="37">
        <f t="shared" si="8"/>
        <v>12333</v>
      </c>
      <c r="O32" s="37">
        <f t="shared" si="8"/>
        <v>12333</v>
      </c>
      <c r="P32" s="37">
        <f t="shared" si="8"/>
        <v>12333</v>
      </c>
      <c r="Q32" s="37">
        <f t="shared" si="6"/>
        <v>12337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22000</v>
      </c>
      <c r="E33" s="37" t="s">
        <v>513</v>
      </c>
      <c r="F33" s="37">
        <f t="shared" si="8"/>
        <v>1833</v>
      </c>
      <c r="G33" s="37">
        <f t="shared" si="8"/>
        <v>1833</v>
      </c>
      <c r="H33" s="37">
        <f t="shared" si="8"/>
        <v>1833</v>
      </c>
      <c r="I33" s="37">
        <f t="shared" si="8"/>
        <v>1833</v>
      </c>
      <c r="J33" s="37">
        <f t="shared" si="8"/>
        <v>1833</v>
      </c>
      <c r="K33" s="37">
        <f t="shared" si="8"/>
        <v>1833</v>
      </c>
      <c r="L33" s="37">
        <f t="shared" si="8"/>
        <v>1833</v>
      </c>
      <c r="M33" s="37">
        <f t="shared" si="8"/>
        <v>1833</v>
      </c>
      <c r="N33" s="37">
        <f t="shared" si="8"/>
        <v>1833</v>
      </c>
      <c r="O33" s="37">
        <f t="shared" si="8"/>
        <v>1833</v>
      </c>
      <c r="P33" s="37">
        <f t="shared" si="8"/>
        <v>1833</v>
      </c>
      <c r="Q33" s="37">
        <f t="shared" si="6"/>
        <v>1837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100000</v>
      </c>
      <c r="E36" s="37" t="s">
        <v>193</v>
      </c>
      <c r="F36" s="37">
        <f>ROUND($D36/2,-3)</f>
        <v>50000</v>
      </c>
      <c r="G36" s="37"/>
      <c r="H36" s="37"/>
      <c r="I36" s="37"/>
      <c r="J36" s="37"/>
      <c r="K36" s="37"/>
      <c r="L36" s="37">
        <f>D36-F36</f>
        <v>50000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1230000</v>
      </c>
      <c r="E37" s="106"/>
      <c r="F37" s="106">
        <f t="shared" ref="F37:P37" si="9">ROUND(SUM(F26:F36),-3)</f>
        <v>144000</v>
      </c>
      <c r="G37" s="106">
        <f t="shared" si="9"/>
        <v>94000</v>
      </c>
      <c r="H37" s="106">
        <f t="shared" si="9"/>
        <v>94000</v>
      </c>
      <c r="I37" s="106">
        <f t="shared" si="9"/>
        <v>94000</v>
      </c>
      <c r="J37" s="106">
        <f t="shared" si="9"/>
        <v>94000</v>
      </c>
      <c r="K37" s="106">
        <f t="shared" si="9"/>
        <v>94000</v>
      </c>
      <c r="L37" s="106">
        <f t="shared" si="9"/>
        <v>144000</v>
      </c>
      <c r="M37" s="106">
        <f t="shared" si="9"/>
        <v>94000</v>
      </c>
      <c r="N37" s="106">
        <f t="shared" si="9"/>
        <v>94000</v>
      </c>
      <c r="O37" s="106">
        <f t="shared" si="9"/>
        <v>94000</v>
      </c>
      <c r="P37" s="106">
        <f t="shared" si="9"/>
        <v>94000</v>
      </c>
      <c r="Q37" s="106">
        <f>D37-SUM(F37:P37)</f>
        <v>96000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30000</v>
      </c>
      <c r="E46" s="37" t="s">
        <v>708</v>
      </c>
      <c r="F46" s="37">
        <f>ROUND($D46/3,0)</f>
        <v>10000</v>
      </c>
      <c r="G46" s="37"/>
      <c r="H46" s="37"/>
      <c r="I46" s="37"/>
      <c r="J46" s="37">
        <f>ROUND($D46/3,0)</f>
        <v>10000</v>
      </c>
      <c r="K46" s="37"/>
      <c r="L46" s="37"/>
      <c r="M46" s="37"/>
      <c r="N46" s="37">
        <f>ROUND($D46/3,0)</f>
        <v>10000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30000</v>
      </c>
      <c r="E47" s="106"/>
      <c r="F47" s="106">
        <f t="shared" ref="F47:P47" si="13">ROUND(SUM(F46),-3)</f>
        <v>10000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10000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10000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3081000</v>
      </c>
      <c r="E48" s="37"/>
      <c r="F48" s="112">
        <f>F25+F37+F45+F47</f>
        <v>508000</v>
      </c>
      <c r="G48" s="112">
        <f t="shared" ref="G48:R48" si="14">G25+G37+G45+G47</f>
        <v>205000</v>
      </c>
      <c r="H48" s="112">
        <f t="shared" si="14"/>
        <v>205000</v>
      </c>
      <c r="I48" s="112">
        <f t="shared" si="14"/>
        <v>205000</v>
      </c>
      <c r="J48" s="112">
        <f t="shared" si="14"/>
        <v>215000</v>
      </c>
      <c r="K48" s="112">
        <f t="shared" si="14"/>
        <v>205000</v>
      </c>
      <c r="L48" s="112">
        <f t="shared" si="14"/>
        <v>498000</v>
      </c>
      <c r="M48" s="112">
        <f t="shared" si="14"/>
        <v>205000</v>
      </c>
      <c r="N48" s="112">
        <f t="shared" si="14"/>
        <v>215000</v>
      </c>
      <c r="O48" s="112">
        <f t="shared" si="14"/>
        <v>205000</v>
      </c>
      <c r="P48" s="112">
        <f t="shared" si="14"/>
        <v>205000</v>
      </c>
      <c r="Q48" s="112">
        <f t="shared" si="14"/>
        <v>210000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84223000</v>
      </c>
      <c r="E49" s="111" t="s">
        <v>678</v>
      </c>
      <c r="F49" s="37">
        <f>ROUND($D49/12*5,-3)</f>
        <v>35093000</v>
      </c>
      <c r="G49" s="37">
        <f>ROUND($D49/12,-3)</f>
        <v>7019000</v>
      </c>
      <c r="H49" s="37">
        <f t="shared" ref="H49:L53" si="15">ROUND($D49/12,-3)</f>
        <v>7019000</v>
      </c>
      <c r="I49" s="37">
        <f t="shared" si="15"/>
        <v>7019000</v>
      </c>
      <c r="J49" s="37">
        <f t="shared" si="15"/>
        <v>7019000</v>
      </c>
      <c r="K49" s="37">
        <f t="shared" si="15"/>
        <v>7019000</v>
      </c>
      <c r="L49" s="37">
        <f t="shared" si="15"/>
        <v>7019000</v>
      </c>
      <c r="M49" s="37">
        <f>D49-SUM(F49:L49)</f>
        <v>7016000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433000</v>
      </c>
      <c r="E50" s="111" t="s">
        <v>678</v>
      </c>
      <c r="F50" s="37">
        <f t="shared" ref="F50:F52" si="16">ROUND($D50/12*5,-3)</f>
        <v>180000</v>
      </c>
      <c r="G50" s="37">
        <f t="shared" ref="G50:G53" si="17">ROUND($D50/12,-3)</f>
        <v>36000</v>
      </c>
      <c r="H50" s="37">
        <f t="shared" si="15"/>
        <v>36000</v>
      </c>
      <c r="I50" s="37">
        <f t="shared" si="15"/>
        <v>36000</v>
      </c>
      <c r="J50" s="37">
        <f t="shared" si="15"/>
        <v>36000</v>
      </c>
      <c r="K50" s="37">
        <f t="shared" si="15"/>
        <v>36000</v>
      </c>
      <c r="L50" s="37">
        <f t="shared" si="15"/>
        <v>36000</v>
      </c>
      <c r="M50" s="37">
        <f t="shared" ref="M50:M53" si="18">D50-SUM(F50:L50)</f>
        <v>37000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2244000</v>
      </c>
      <c r="E51" s="111" t="s">
        <v>678</v>
      </c>
      <c r="F51" s="37">
        <f t="shared" si="16"/>
        <v>935000</v>
      </c>
      <c r="G51" s="37">
        <f t="shared" si="17"/>
        <v>187000</v>
      </c>
      <c r="H51" s="37">
        <f t="shared" si="15"/>
        <v>187000</v>
      </c>
      <c r="I51" s="37">
        <f t="shared" si="15"/>
        <v>187000</v>
      </c>
      <c r="J51" s="37">
        <f t="shared" si="15"/>
        <v>187000</v>
      </c>
      <c r="K51" s="37">
        <f t="shared" si="15"/>
        <v>187000</v>
      </c>
      <c r="L51" s="37">
        <f t="shared" si="15"/>
        <v>187000</v>
      </c>
      <c r="M51" s="37">
        <f t="shared" si="18"/>
        <v>187000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322000</v>
      </c>
      <c r="E54" s="37" t="s">
        <v>513</v>
      </c>
      <c r="F54" s="37">
        <f t="shared" ref="F54:P62" si="19">ROUND($D54/12,0)</f>
        <v>26833</v>
      </c>
      <c r="G54" s="37">
        <f t="shared" si="19"/>
        <v>26833</v>
      </c>
      <c r="H54" s="37">
        <f t="shared" si="19"/>
        <v>26833</v>
      </c>
      <c r="I54" s="37">
        <f t="shared" si="19"/>
        <v>26833</v>
      </c>
      <c r="J54" s="37">
        <f t="shared" si="19"/>
        <v>26833</v>
      </c>
      <c r="K54" s="37">
        <f t="shared" si="19"/>
        <v>26833</v>
      </c>
      <c r="L54" s="37">
        <f t="shared" si="19"/>
        <v>26833</v>
      </c>
      <c r="M54" s="37">
        <f t="shared" si="19"/>
        <v>26833</v>
      </c>
      <c r="N54" s="37">
        <f t="shared" si="19"/>
        <v>26833</v>
      </c>
      <c r="O54" s="37">
        <f t="shared" si="19"/>
        <v>26833</v>
      </c>
      <c r="P54" s="37">
        <f t="shared" si="19"/>
        <v>26833</v>
      </c>
      <c r="Q54" s="37">
        <f t="shared" ref="Q54:Q62" si="20">D54-SUM(F54:P54)</f>
        <v>26837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435000</v>
      </c>
      <c r="E55" s="37" t="s">
        <v>513</v>
      </c>
      <c r="F55" s="37">
        <f t="shared" si="19"/>
        <v>36250</v>
      </c>
      <c r="G55" s="37">
        <f t="shared" si="19"/>
        <v>36250</v>
      </c>
      <c r="H55" s="37">
        <f t="shared" si="19"/>
        <v>36250</v>
      </c>
      <c r="I55" s="37">
        <f t="shared" si="19"/>
        <v>36250</v>
      </c>
      <c r="J55" s="37">
        <f t="shared" si="19"/>
        <v>36250</v>
      </c>
      <c r="K55" s="37">
        <f t="shared" si="19"/>
        <v>36250</v>
      </c>
      <c r="L55" s="37">
        <f t="shared" si="19"/>
        <v>36250</v>
      </c>
      <c r="M55" s="37">
        <f t="shared" si="19"/>
        <v>36250</v>
      </c>
      <c r="N55" s="37">
        <f t="shared" si="19"/>
        <v>36250</v>
      </c>
      <c r="O55" s="37">
        <f t="shared" si="19"/>
        <v>36250</v>
      </c>
      <c r="P55" s="37">
        <f t="shared" si="19"/>
        <v>36250</v>
      </c>
      <c r="Q55" s="37">
        <f t="shared" si="20"/>
        <v>36250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72000</v>
      </c>
      <c r="E56" s="37" t="s">
        <v>513</v>
      </c>
      <c r="F56" s="37">
        <f t="shared" si="19"/>
        <v>6000</v>
      </c>
      <c r="G56" s="37">
        <f t="shared" si="19"/>
        <v>6000</v>
      </c>
      <c r="H56" s="37">
        <f t="shared" si="19"/>
        <v>6000</v>
      </c>
      <c r="I56" s="37">
        <f t="shared" si="19"/>
        <v>6000</v>
      </c>
      <c r="J56" s="37">
        <f t="shared" si="19"/>
        <v>6000</v>
      </c>
      <c r="K56" s="37">
        <f t="shared" si="19"/>
        <v>6000</v>
      </c>
      <c r="L56" s="37">
        <f t="shared" si="19"/>
        <v>6000</v>
      </c>
      <c r="M56" s="37">
        <f t="shared" si="19"/>
        <v>6000</v>
      </c>
      <c r="N56" s="37">
        <f t="shared" si="19"/>
        <v>6000</v>
      </c>
      <c r="O56" s="37">
        <f t="shared" si="19"/>
        <v>6000</v>
      </c>
      <c r="P56" s="37">
        <f t="shared" si="19"/>
        <v>6000</v>
      </c>
      <c r="Q56" s="37">
        <f t="shared" si="20"/>
        <v>6000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69000</v>
      </c>
      <c r="E57" s="37" t="s">
        <v>513</v>
      </c>
      <c r="F57" s="37">
        <f t="shared" si="19"/>
        <v>5750</v>
      </c>
      <c r="G57" s="37">
        <f t="shared" si="19"/>
        <v>5750</v>
      </c>
      <c r="H57" s="37">
        <f t="shared" si="19"/>
        <v>5750</v>
      </c>
      <c r="I57" s="37">
        <f t="shared" si="19"/>
        <v>5750</v>
      </c>
      <c r="J57" s="37">
        <f t="shared" si="19"/>
        <v>5750</v>
      </c>
      <c r="K57" s="37">
        <f t="shared" si="19"/>
        <v>5750</v>
      </c>
      <c r="L57" s="37">
        <f t="shared" si="19"/>
        <v>5750</v>
      </c>
      <c r="M57" s="37">
        <f t="shared" si="19"/>
        <v>5750</v>
      </c>
      <c r="N57" s="37">
        <f t="shared" si="19"/>
        <v>5750</v>
      </c>
      <c r="O57" s="37">
        <f t="shared" si="19"/>
        <v>5750</v>
      </c>
      <c r="P57" s="37">
        <f t="shared" si="19"/>
        <v>5750</v>
      </c>
      <c r="Q57" s="37">
        <f t="shared" si="20"/>
        <v>5750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150000</v>
      </c>
      <c r="E58" s="37" t="s">
        <v>513</v>
      </c>
      <c r="F58" s="37">
        <f t="shared" si="19"/>
        <v>12500</v>
      </c>
      <c r="G58" s="37">
        <f t="shared" si="19"/>
        <v>12500</v>
      </c>
      <c r="H58" s="37">
        <f t="shared" si="19"/>
        <v>12500</v>
      </c>
      <c r="I58" s="37">
        <f t="shared" si="19"/>
        <v>12500</v>
      </c>
      <c r="J58" s="37">
        <f t="shared" si="19"/>
        <v>12500</v>
      </c>
      <c r="K58" s="37">
        <f t="shared" si="19"/>
        <v>12500</v>
      </c>
      <c r="L58" s="37">
        <f t="shared" si="19"/>
        <v>12500</v>
      </c>
      <c r="M58" s="37">
        <f t="shared" si="19"/>
        <v>12500</v>
      </c>
      <c r="N58" s="37">
        <f t="shared" si="19"/>
        <v>12500</v>
      </c>
      <c r="O58" s="37">
        <f t="shared" si="19"/>
        <v>12500</v>
      </c>
      <c r="P58" s="37">
        <f t="shared" si="19"/>
        <v>12500</v>
      </c>
      <c r="Q58" s="37">
        <f t="shared" si="20"/>
        <v>12500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1507000</v>
      </c>
      <c r="E62" s="37" t="s">
        <v>194</v>
      </c>
      <c r="F62" s="37">
        <f t="shared" si="19"/>
        <v>125583</v>
      </c>
      <c r="G62" s="37">
        <f t="shared" si="19"/>
        <v>125583</v>
      </c>
      <c r="H62" s="37">
        <f t="shared" si="19"/>
        <v>125583</v>
      </c>
      <c r="I62" s="37">
        <f t="shared" si="19"/>
        <v>125583</v>
      </c>
      <c r="J62" s="37">
        <f t="shared" si="19"/>
        <v>125583</v>
      </c>
      <c r="K62" s="37">
        <f t="shared" si="19"/>
        <v>125583</v>
      </c>
      <c r="L62" s="37">
        <f t="shared" si="19"/>
        <v>125583</v>
      </c>
      <c r="M62" s="37">
        <f t="shared" si="19"/>
        <v>125583</v>
      </c>
      <c r="N62" s="37">
        <f t="shared" si="19"/>
        <v>125583</v>
      </c>
      <c r="O62" s="37">
        <f t="shared" si="19"/>
        <v>125583</v>
      </c>
      <c r="P62" s="37">
        <f t="shared" si="19"/>
        <v>125583</v>
      </c>
      <c r="Q62" s="37">
        <f t="shared" si="20"/>
        <v>125587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9879000</v>
      </c>
      <c r="E63" s="37" t="s">
        <v>679</v>
      </c>
      <c r="F63" s="37">
        <f>ROUND($D63/5,-3)</f>
        <v>1976000</v>
      </c>
      <c r="G63" s="37"/>
      <c r="H63" s="37"/>
      <c r="I63" s="37"/>
      <c r="J63" s="37"/>
      <c r="K63" s="37"/>
      <c r="L63" s="37"/>
      <c r="M63" s="37"/>
      <c r="N63" s="37">
        <f>D63-F63</f>
        <v>7903000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10196000</v>
      </c>
      <c r="E64" s="37" t="s">
        <v>194</v>
      </c>
      <c r="F64" s="37">
        <f>D64</f>
        <v>10196000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8986000</v>
      </c>
      <c r="E65" s="111" t="s">
        <v>678</v>
      </c>
      <c r="F65" s="37">
        <f>ROUND($D65/12*5,-3)</f>
        <v>3744000</v>
      </c>
      <c r="G65" s="37">
        <f>ROUND($D65/12,-3)</f>
        <v>749000</v>
      </c>
      <c r="H65" s="37">
        <f t="shared" ref="H65:L67" si="21">ROUND($D65/12,-3)</f>
        <v>749000</v>
      </c>
      <c r="I65" s="37">
        <f t="shared" si="21"/>
        <v>749000</v>
      </c>
      <c r="J65" s="37">
        <f t="shared" si="21"/>
        <v>749000</v>
      </c>
      <c r="K65" s="37">
        <f t="shared" si="21"/>
        <v>749000</v>
      </c>
      <c r="L65" s="37">
        <f t="shared" si="21"/>
        <v>749000</v>
      </c>
      <c r="M65" s="37">
        <f>D65-SUM(F65:L65)</f>
        <v>748000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2290000</v>
      </c>
      <c r="E66" s="111" t="s">
        <v>678</v>
      </c>
      <c r="F66" s="37">
        <f>ROUND($D66/12*5,-3)</f>
        <v>954000</v>
      </c>
      <c r="G66" s="37">
        <f t="shared" ref="G66:G67" si="22">ROUND($D66/12,-3)</f>
        <v>191000</v>
      </c>
      <c r="H66" s="37">
        <f t="shared" si="21"/>
        <v>191000</v>
      </c>
      <c r="I66" s="37">
        <f t="shared" si="21"/>
        <v>191000</v>
      </c>
      <c r="J66" s="37">
        <f t="shared" si="21"/>
        <v>191000</v>
      </c>
      <c r="K66" s="37">
        <f t="shared" si="21"/>
        <v>191000</v>
      </c>
      <c r="L66" s="37">
        <f t="shared" si="21"/>
        <v>191000</v>
      </c>
      <c r="M66" s="37">
        <f t="shared" ref="M66:M67" si="23">D66-SUM(F66:L66)</f>
        <v>190000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5565000</v>
      </c>
      <c r="E67" s="111" t="s">
        <v>678</v>
      </c>
      <c r="F67" s="37">
        <f>ROUND($D67/12*5,-3)</f>
        <v>2319000</v>
      </c>
      <c r="G67" s="37">
        <f t="shared" si="22"/>
        <v>464000</v>
      </c>
      <c r="H67" s="37">
        <f t="shared" si="21"/>
        <v>464000</v>
      </c>
      <c r="I67" s="37">
        <f t="shared" si="21"/>
        <v>464000</v>
      </c>
      <c r="J67" s="37">
        <f t="shared" si="21"/>
        <v>464000</v>
      </c>
      <c r="K67" s="37">
        <f t="shared" si="21"/>
        <v>464000</v>
      </c>
      <c r="L67" s="37">
        <f t="shared" si="21"/>
        <v>464000</v>
      </c>
      <c r="M67" s="37">
        <f t="shared" si="23"/>
        <v>462000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166000</v>
      </c>
      <c r="E68" s="37" t="s">
        <v>195</v>
      </c>
      <c r="F68" s="37"/>
      <c r="G68" s="37"/>
      <c r="H68" s="37">
        <f>D68</f>
        <v>166000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448000</v>
      </c>
      <c r="E69" s="37" t="s">
        <v>194</v>
      </c>
      <c r="F69" s="37">
        <f>D69</f>
        <v>448000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127305000</v>
      </c>
      <c r="E71" s="239"/>
      <c r="F71" s="239">
        <f t="shared" ref="F71:P71" si="24">ROUND(SUM(F49:F70),-3)</f>
        <v>56191000</v>
      </c>
      <c r="G71" s="239">
        <f t="shared" si="24"/>
        <v>8886000</v>
      </c>
      <c r="H71" s="239">
        <f t="shared" si="24"/>
        <v>9052000</v>
      </c>
      <c r="I71" s="239">
        <f t="shared" si="24"/>
        <v>8886000</v>
      </c>
      <c r="J71" s="239">
        <f t="shared" si="24"/>
        <v>8886000</v>
      </c>
      <c r="K71" s="239">
        <f t="shared" si="24"/>
        <v>8886000</v>
      </c>
      <c r="L71" s="239">
        <f t="shared" si="24"/>
        <v>8886000</v>
      </c>
      <c r="M71" s="239">
        <f t="shared" si="24"/>
        <v>8878000</v>
      </c>
      <c r="N71" s="239">
        <f t="shared" si="24"/>
        <v>8116000</v>
      </c>
      <c r="O71" s="239">
        <f t="shared" si="24"/>
        <v>213000</v>
      </c>
      <c r="P71" s="239">
        <f t="shared" si="24"/>
        <v>213000</v>
      </c>
      <c r="Q71" s="239">
        <f>D71-SUM(F71:P71)</f>
        <v>212000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36000</v>
      </c>
      <c r="E72" s="37" t="s">
        <v>194</v>
      </c>
      <c r="F72" s="37">
        <f>D72</f>
        <v>36000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27667000</v>
      </c>
      <c r="E73" s="111" t="s">
        <v>678</v>
      </c>
      <c r="F73" s="37">
        <f>ROUND($D73/12*5,-3)</f>
        <v>11528000</v>
      </c>
      <c r="G73" s="37">
        <f>ROUND($D73/12,-3)</f>
        <v>2306000</v>
      </c>
      <c r="H73" s="37">
        <f t="shared" ref="H73:L76" si="25">ROUND($D73/12,-3)</f>
        <v>2306000</v>
      </c>
      <c r="I73" s="37">
        <f t="shared" si="25"/>
        <v>2306000</v>
      </c>
      <c r="J73" s="37">
        <f t="shared" si="25"/>
        <v>2306000</v>
      </c>
      <c r="K73" s="37">
        <f t="shared" si="25"/>
        <v>2306000</v>
      </c>
      <c r="L73" s="37">
        <f t="shared" si="25"/>
        <v>2306000</v>
      </c>
      <c r="M73" s="37">
        <f>D73-SUM(F73:L73)</f>
        <v>2303000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1197000</v>
      </c>
      <c r="E76" s="111" t="s">
        <v>678</v>
      </c>
      <c r="F76" s="37">
        <f>ROUND($D76/12*5,-3)</f>
        <v>499000</v>
      </c>
      <c r="G76" s="37">
        <f>ROUND($D76/12,-3)</f>
        <v>100000</v>
      </c>
      <c r="H76" s="37">
        <f t="shared" si="25"/>
        <v>100000</v>
      </c>
      <c r="I76" s="37">
        <f t="shared" si="25"/>
        <v>100000</v>
      </c>
      <c r="J76" s="37">
        <f t="shared" si="25"/>
        <v>100000</v>
      </c>
      <c r="K76" s="37">
        <f t="shared" si="25"/>
        <v>100000</v>
      </c>
      <c r="L76" s="37">
        <f t="shared" si="25"/>
        <v>100000</v>
      </c>
      <c r="M76" s="37">
        <f t="shared" si="26"/>
        <v>98000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28900000</v>
      </c>
      <c r="E77" s="239"/>
      <c r="F77" s="239">
        <f>ROUND(SUM(F72:F76),-3)</f>
        <v>12063000</v>
      </c>
      <c r="G77" s="239">
        <f t="shared" ref="G77:N77" si="27">ROUND(SUM(G72:G76),-3)</f>
        <v>2406000</v>
      </c>
      <c r="H77" s="239">
        <f t="shared" si="27"/>
        <v>2406000</v>
      </c>
      <c r="I77" s="239">
        <f t="shared" si="27"/>
        <v>2406000</v>
      </c>
      <c r="J77" s="239">
        <f t="shared" si="27"/>
        <v>2406000</v>
      </c>
      <c r="K77" s="239">
        <f t="shared" si="27"/>
        <v>2406000</v>
      </c>
      <c r="L77" s="239">
        <f t="shared" si="27"/>
        <v>2406000</v>
      </c>
      <c r="M77" s="239">
        <f t="shared" si="27"/>
        <v>2401000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796000</v>
      </c>
      <c r="E78" s="37" t="s">
        <v>655</v>
      </c>
      <c r="F78" s="216"/>
      <c r="G78" s="216"/>
      <c r="H78" s="216">
        <f>ROUND($D78/2,-3)</f>
        <v>398000</v>
      </c>
      <c r="I78" s="216"/>
      <c r="J78" s="216"/>
      <c r="K78" s="216"/>
      <c r="L78" s="216"/>
      <c r="M78" s="216"/>
      <c r="N78" s="216">
        <f>D78-H78</f>
        <v>398000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157001000</v>
      </c>
      <c r="E79" s="218"/>
      <c r="F79" s="218">
        <f>F77+F71+F78</f>
        <v>68254000</v>
      </c>
      <c r="G79" s="218">
        <f t="shared" ref="G79:Q79" si="29">G77+G71+G78</f>
        <v>11292000</v>
      </c>
      <c r="H79" s="218">
        <f t="shared" si="29"/>
        <v>11856000</v>
      </c>
      <c r="I79" s="218">
        <f t="shared" si="29"/>
        <v>11292000</v>
      </c>
      <c r="J79" s="218">
        <f t="shared" si="29"/>
        <v>11292000</v>
      </c>
      <c r="K79" s="218">
        <f t="shared" si="29"/>
        <v>11292000</v>
      </c>
      <c r="L79" s="218">
        <f t="shared" si="29"/>
        <v>11292000</v>
      </c>
      <c r="M79" s="218">
        <f t="shared" si="29"/>
        <v>11279000</v>
      </c>
      <c r="N79" s="218">
        <f t="shared" si="29"/>
        <v>8514000</v>
      </c>
      <c r="O79" s="218">
        <f t="shared" si="29"/>
        <v>213000</v>
      </c>
      <c r="P79" s="218">
        <f t="shared" si="29"/>
        <v>213000</v>
      </c>
      <c r="Q79" s="218">
        <f t="shared" si="29"/>
        <v>212000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200000</v>
      </c>
      <c r="E81" s="106" t="s">
        <v>194</v>
      </c>
      <c r="F81" s="106">
        <f t="shared" ref="F81:F83" si="30">D81</f>
        <v>200000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200000</v>
      </c>
      <c r="E84" s="113"/>
      <c r="F84" s="113">
        <f>SUM(F80:F83)</f>
        <v>200000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160282000</v>
      </c>
      <c r="E88" s="37"/>
      <c r="F88" s="37">
        <f>F89+F90+F91+F92+F93</f>
        <v>68962000</v>
      </c>
      <c r="G88" s="37">
        <f t="shared" ref="G88:Q88" si="32">G89+G90+G91+G92+G93</f>
        <v>11497000</v>
      </c>
      <c r="H88" s="37">
        <f t="shared" si="32"/>
        <v>12061000</v>
      </c>
      <c r="I88" s="37">
        <f t="shared" si="32"/>
        <v>11497000</v>
      </c>
      <c r="J88" s="37">
        <f t="shared" si="32"/>
        <v>11507000</v>
      </c>
      <c r="K88" s="37">
        <f t="shared" si="32"/>
        <v>11497000</v>
      </c>
      <c r="L88" s="37">
        <f t="shared" si="32"/>
        <v>11790000</v>
      </c>
      <c r="M88" s="37">
        <f t="shared" si="32"/>
        <v>11484000</v>
      </c>
      <c r="N88" s="37">
        <f t="shared" si="32"/>
        <v>8729000</v>
      </c>
      <c r="O88" s="37">
        <f t="shared" si="32"/>
        <v>418000</v>
      </c>
      <c r="P88" s="37">
        <f t="shared" si="32"/>
        <v>418000</v>
      </c>
      <c r="Q88" s="37">
        <f t="shared" si="32"/>
        <v>422000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10000</v>
      </c>
      <c r="E89" s="106" t="s">
        <v>193</v>
      </c>
      <c r="F89" s="106">
        <f>ROUND($D89/2,-3)</f>
        <v>5000</v>
      </c>
      <c r="G89" s="106"/>
      <c r="H89" s="106"/>
      <c r="I89" s="106"/>
      <c r="J89" s="106"/>
      <c r="K89" s="106"/>
      <c r="L89" s="106">
        <f>D89-F89</f>
        <v>5000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500000</v>
      </c>
      <c r="E90" s="106" t="s">
        <v>702</v>
      </c>
      <c r="F90" s="106"/>
      <c r="G90" s="106"/>
      <c r="H90" s="106">
        <f>ROUND($D90/2,-3)</f>
        <v>250000</v>
      </c>
      <c r="I90" s="106"/>
      <c r="J90" s="106"/>
      <c r="K90" s="106"/>
      <c r="L90" s="106"/>
      <c r="M90" s="106">
        <f>D90-H90</f>
        <v>250000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30000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15000</v>
      </c>
      <c r="M92" s="106"/>
      <c r="N92" s="106"/>
      <c r="O92" s="106"/>
      <c r="P92" s="106"/>
      <c r="Q92" s="106">
        <f>ROUND($D92/2,-3)</f>
        <v>15000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159742000</v>
      </c>
      <c r="E93" s="106"/>
      <c r="F93" s="106">
        <f>F94+F95+F96+F97</f>
        <v>68957000</v>
      </c>
      <c r="G93" s="106">
        <f t="shared" ref="G93:Q93" si="34">G94+G95+G96+G97</f>
        <v>11497000</v>
      </c>
      <c r="H93" s="106">
        <f t="shared" si="34"/>
        <v>11811000</v>
      </c>
      <c r="I93" s="106">
        <f t="shared" si="34"/>
        <v>11497000</v>
      </c>
      <c r="J93" s="106">
        <f t="shared" si="34"/>
        <v>11507000</v>
      </c>
      <c r="K93" s="106">
        <f t="shared" si="34"/>
        <v>11497000</v>
      </c>
      <c r="L93" s="106">
        <f t="shared" si="34"/>
        <v>11770000</v>
      </c>
      <c r="M93" s="106">
        <f t="shared" si="34"/>
        <v>11234000</v>
      </c>
      <c r="N93" s="106">
        <f t="shared" si="34"/>
        <v>8729000</v>
      </c>
      <c r="O93" s="106">
        <f t="shared" si="34"/>
        <v>418000</v>
      </c>
      <c r="P93" s="106">
        <f t="shared" si="34"/>
        <v>418000</v>
      </c>
      <c r="Q93" s="106">
        <f t="shared" si="34"/>
        <v>407000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3401000</v>
      </c>
      <c r="E94" s="111" t="s">
        <v>522</v>
      </c>
      <c r="F94" s="37">
        <f>ROUND($D94/12*5,-3)</f>
        <v>1417000</v>
      </c>
      <c r="G94" s="37">
        <f>ROUND($D94/12,-3)</f>
        <v>283000</v>
      </c>
      <c r="H94" s="37">
        <f t="shared" ref="H94:L94" si="35">ROUND($D94/12,-3)</f>
        <v>283000</v>
      </c>
      <c r="I94" s="37">
        <f t="shared" si="35"/>
        <v>283000</v>
      </c>
      <c r="J94" s="37">
        <f t="shared" si="35"/>
        <v>283000</v>
      </c>
      <c r="K94" s="37">
        <f t="shared" si="35"/>
        <v>283000</v>
      </c>
      <c r="L94" s="37">
        <f t="shared" si="35"/>
        <v>283000</v>
      </c>
      <c r="M94" s="37">
        <f>D94-SUM(F94:L94)</f>
        <v>286000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676000</v>
      </c>
      <c r="E95" s="107" t="s">
        <v>225</v>
      </c>
      <c r="F95" s="37">
        <f>ROUND($D95/12,-3)</f>
        <v>56000</v>
      </c>
      <c r="G95" s="37">
        <f t="shared" ref="G95:P95" si="36">ROUND($D95/12,-3)</f>
        <v>56000</v>
      </c>
      <c r="H95" s="37">
        <f t="shared" si="36"/>
        <v>56000</v>
      </c>
      <c r="I95" s="37">
        <f t="shared" si="36"/>
        <v>56000</v>
      </c>
      <c r="J95" s="37">
        <f t="shared" si="36"/>
        <v>56000</v>
      </c>
      <c r="K95" s="37">
        <f t="shared" si="36"/>
        <v>56000</v>
      </c>
      <c r="L95" s="37">
        <f t="shared" si="36"/>
        <v>56000</v>
      </c>
      <c r="M95" s="37">
        <f t="shared" si="36"/>
        <v>56000</v>
      </c>
      <c r="N95" s="37">
        <f t="shared" si="36"/>
        <v>56000</v>
      </c>
      <c r="O95" s="37">
        <f t="shared" si="36"/>
        <v>56000</v>
      </c>
      <c r="P95" s="37">
        <f t="shared" si="36"/>
        <v>56000</v>
      </c>
      <c r="Q95" s="37">
        <f>D95-SUM(F95:P95)</f>
        <v>60000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224000</v>
      </c>
      <c r="E96" s="186" t="s">
        <v>701</v>
      </c>
      <c r="F96" s="37"/>
      <c r="G96" s="37"/>
      <c r="H96" s="37">
        <f>ROUND($D96/2,-3)</f>
        <v>112000</v>
      </c>
      <c r="I96" s="37"/>
      <c r="J96" s="37"/>
      <c r="K96" s="37"/>
      <c r="L96" s="37"/>
      <c r="M96" s="37">
        <f>D96-H96</f>
        <v>112000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155441000</v>
      </c>
      <c r="E97" s="37"/>
      <c r="F97" s="37">
        <f>F2+F87-F89-F90-F91-F92-F94-F95-F96</f>
        <v>67484000</v>
      </c>
      <c r="G97" s="37">
        <f t="shared" ref="G97:Q97" si="37">G2+G87-G89-G90-G91-G92-G94-G95-G96</f>
        <v>11158000</v>
      </c>
      <c r="H97" s="37">
        <f t="shared" si="37"/>
        <v>11360000</v>
      </c>
      <c r="I97" s="37">
        <f t="shared" si="37"/>
        <v>11158000</v>
      </c>
      <c r="J97" s="37">
        <f t="shared" si="37"/>
        <v>11168000</v>
      </c>
      <c r="K97" s="37">
        <f t="shared" si="37"/>
        <v>11158000</v>
      </c>
      <c r="L97" s="37">
        <f t="shared" si="37"/>
        <v>11431000</v>
      </c>
      <c r="M97" s="37">
        <f t="shared" si="37"/>
        <v>10780000</v>
      </c>
      <c r="N97" s="37">
        <f t="shared" si="37"/>
        <v>8673000</v>
      </c>
      <c r="O97" s="37">
        <f>O2+O87-O89-O90-O91-O92-O94-O95-O96</f>
        <v>362000</v>
      </c>
      <c r="P97" s="37">
        <f t="shared" si="37"/>
        <v>362000</v>
      </c>
      <c r="Q97" s="37">
        <f t="shared" si="37"/>
        <v>347000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1600000</v>
      </c>
    </row>
    <row r="101" spans="2:18" ht="33">
      <c r="B101" s="70" t="s">
        <v>232</v>
      </c>
      <c r="D101" s="30">
        <f>HLOOKUP(D1,縣庫撥款收入明細表!H:DD,5,FALSE)</f>
        <v>660000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1141000</v>
      </c>
    </row>
    <row r="104" spans="2:18" ht="33">
      <c r="B104" s="69" t="s">
        <v>235</v>
      </c>
      <c r="D104" s="30">
        <f>HLOOKUP(D1,縣庫撥款收入明細表!H:DD,16,FALSE)</f>
        <v>618000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224000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58000</v>
      </c>
    </row>
    <row r="109" spans="2:18" ht="33">
      <c r="B109" s="75" t="s">
        <v>239</v>
      </c>
      <c r="D109" s="30">
        <f>HLOOKUP(D1,縣庫撥款收入明細表!H:DD,21,FALSE)</f>
        <v>155441000</v>
      </c>
    </row>
    <row r="110" spans="2:18" ht="16.5" customHeight="1"/>
    <row r="111" spans="2:18" ht="19.5" customHeight="1">
      <c r="B111" s="4" t="s">
        <v>700</v>
      </c>
      <c r="F111" s="30">
        <f>F93-F77-F78</f>
        <v>56894000</v>
      </c>
      <c r="G111" s="30">
        <f t="shared" ref="G111:Q111" si="38">G93-G77-G78</f>
        <v>9091000</v>
      </c>
      <c r="H111" s="30">
        <f t="shared" si="38"/>
        <v>9007000</v>
      </c>
      <c r="I111" s="30">
        <f t="shared" si="38"/>
        <v>9091000</v>
      </c>
      <c r="J111" s="30">
        <f t="shared" si="38"/>
        <v>9101000</v>
      </c>
      <c r="K111" s="30">
        <f t="shared" si="38"/>
        <v>9091000</v>
      </c>
      <c r="L111" s="30">
        <f t="shared" si="38"/>
        <v>9364000</v>
      </c>
      <c r="M111" s="30">
        <f t="shared" si="38"/>
        <v>8833000</v>
      </c>
      <c r="N111" s="30">
        <f t="shared" si="38"/>
        <v>8331000</v>
      </c>
      <c r="O111" s="30">
        <f t="shared" si="38"/>
        <v>418000</v>
      </c>
      <c r="P111" s="30">
        <f t="shared" si="38"/>
        <v>418000</v>
      </c>
      <c r="Q111" s="30">
        <f t="shared" si="38"/>
        <v>407000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83" priority="1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9"/>
  <sheetViews>
    <sheetView workbookViewId="0">
      <selection activeCell="E7" sqref="E7"/>
    </sheetView>
  </sheetViews>
  <sheetFormatPr defaultRowHeight="16.5"/>
  <cols>
    <col min="1" max="1" width="115.75" customWidth="1"/>
  </cols>
  <sheetData>
    <row r="1" spans="1:1" ht="40.5" customHeight="1">
      <c r="A1" s="114" t="s">
        <v>512</v>
      </c>
    </row>
    <row r="2" spans="1:1" ht="40.5" customHeight="1">
      <c r="A2" s="114" t="s">
        <v>511</v>
      </c>
    </row>
    <row r="3" spans="1:1" ht="40.5" customHeight="1">
      <c r="A3" s="116" t="s">
        <v>516</v>
      </c>
    </row>
    <row r="4" spans="1:1" ht="40.5" customHeight="1">
      <c r="A4" s="115" t="s">
        <v>517</v>
      </c>
    </row>
    <row r="5" spans="1:1" ht="33" customHeight="1">
      <c r="A5" s="114" t="s">
        <v>675</v>
      </c>
    </row>
    <row r="6" spans="1:1">
      <c r="A6" s="77"/>
    </row>
    <row r="7" spans="1:1">
      <c r="A7" s="77"/>
    </row>
    <row r="8" spans="1:1">
      <c r="A8" s="78"/>
    </row>
    <row r="9" spans="1:1">
      <c r="A9" s="77"/>
    </row>
  </sheetData>
  <phoneticPr fontId="4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79" workbookViewId="0">
      <selection activeCell="C1" sqref="C1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619</v>
      </c>
      <c r="D1" s="230" t="str">
        <f>VLOOKUP(C1,學校編號!A:B,2,FALSE)</f>
        <v>619北昌國小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116807000</v>
      </c>
      <c r="E2" s="37"/>
      <c r="F2" s="37">
        <f>F48+F71+F77+F78+F84</f>
        <v>50198000</v>
      </c>
      <c r="G2" s="37">
        <f t="shared" ref="G2:Q2" si="0">G48+G71+G77+G78+G84</f>
        <v>8230000</v>
      </c>
      <c r="H2" s="37">
        <f t="shared" si="0"/>
        <v>8826000</v>
      </c>
      <c r="I2" s="37">
        <f t="shared" si="0"/>
        <v>8230000</v>
      </c>
      <c r="J2" s="37">
        <f t="shared" si="0"/>
        <v>8238000</v>
      </c>
      <c r="K2" s="37">
        <f t="shared" si="0"/>
        <v>8230000</v>
      </c>
      <c r="L2" s="37">
        <f t="shared" si="0"/>
        <v>8410000</v>
      </c>
      <c r="M2" s="37">
        <f t="shared" si="0"/>
        <v>8224000</v>
      </c>
      <c r="N2" s="37">
        <f t="shared" si="0"/>
        <v>7386000</v>
      </c>
      <c r="O2" s="37">
        <f t="shared" si="0"/>
        <v>279000</v>
      </c>
      <c r="P2" s="37">
        <f t="shared" si="0"/>
        <v>279000</v>
      </c>
      <c r="Q2" s="37">
        <f t="shared" si="0"/>
        <v>277000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479000</v>
      </c>
      <c r="E3" s="37" t="s">
        <v>513</v>
      </c>
      <c r="F3" s="37">
        <f t="shared" ref="F3:P17" si="1">ROUND($D3/12,0)</f>
        <v>39917</v>
      </c>
      <c r="G3" s="37">
        <f t="shared" si="1"/>
        <v>39917</v>
      </c>
      <c r="H3" s="37">
        <f t="shared" si="1"/>
        <v>39917</v>
      </c>
      <c r="I3" s="37">
        <f t="shared" si="1"/>
        <v>39917</v>
      </c>
      <c r="J3" s="37">
        <f t="shared" si="1"/>
        <v>39917</v>
      </c>
      <c r="K3" s="37">
        <f t="shared" si="1"/>
        <v>39917</v>
      </c>
      <c r="L3" s="37">
        <f t="shared" si="1"/>
        <v>39917</v>
      </c>
      <c r="M3" s="37">
        <f t="shared" si="1"/>
        <v>39917</v>
      </c>
      <c r="N3" s="37">
        <f t="shared" si="1"/>
        <v>39917</v>
      </c>
      <c r="O3" s="37">
        <f t="shared" si="1"/>
        <v>39917</v>
      </c>
      <c r="P3" s="37">
        <f t="shared" si="1"/>
        <v>39917</v>
      </c>
      <c r="Q3" s="37">
        <f t="shared" ref="Q3:Q10" si="2">D3-SUM(F3:P3)</f>
        <v>39913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206000</v>
      </c>
      <c r="E4" s="37" t="s">
        <v>513</v>
      </c>
      <c r="F4" s="37">
        <f t="shared" si="1"/>
        <v>17167</v>
      </c>
      <c r="G4" s="37">
        <f t="shared" si="1"/>
        <v>17167</v>
      </c>
      <c r="H4" s="37">
        <f t="shared" si="1"/>
        <v>17167</v>
      </c>
      <c r="I4" s="37">
        <f t="shared" si="1"/>
        <v>17167</v>
      </c>
      <c r="J4" s="37">
        <f t="shared" si="1"/>
        <v>17167</v>
      </c>
      <c r="K4" s="37">
        <f t="shared" si="1"/>
        <v>17167</v>
      </c>
      <c r="L4" s="37">
        <f t="shared" si="1"/>
        <v>17167</v>
      </c>
      <c r="M4" s="37">
        <f t="shared" si="1"/>
        <v>17167</v>
      </c>
      <c r="N4" s="37">
        <f t="shared" si="1"/>
        <v>17167</v>
      </c>
      <c r="O4" s="37">
        <f t="shared" si="1"/>
        <v>17167</v>
      </c>
      <c r="P4" s="37">
        <f t="shared" si="1"/>
        <v>17167</v>
      </c>
      <c r="Q4" s="37">
        <f t="shared" si="2"/>
        <v>17163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81000</v>
      </c>
      <c r="E7" s="37" t="s">
        <v>513</v>
      </c>
      <c r="F7" s="37">
        <f t="shared" si="1"/>
        <v>6750</v>
      </c>
      <c r="G7" s="37">
        <f t="shared" si="1"/>
        <v>6750</v>
      </c>
      <c r="H7" s="37">
        <f t="shared" si="1"/>
        <v>6750</v>
      </c>
      <c r="I7" s="37">
        <f t="shared" si="1"/>
        <v>6750</v>
      </c>
      <c r="J7" s="37">
        <f t="shared" si="1"/>
        <v>6750</v>
      </c>
      <c r="K7" s="37">
        <f t="shared" si="1"/>
        <v>6750</v>
      </c>
      <c r="L7" s="37">
        <f t="shared" si="1"/>
        <v>6750</v>
      </c>
      <c r="M7" s="37">
        <f t="shared" si="1"/>
        <v>6750</v>
      </c>
      <c r="N7" s="37">
        <f t="shared" si="1"/>
        <v>6750</v>
      </c>
      <c r="O7" s="37">
        <f t="shared" si="1"/>
        <v>6750</v>
      </c>
      <c r="P7" s="37">
        <f t="shared" si="1"/>
        <v>6750</v>
      </c>
      <c r="Q7" s="37">
        <f t="shared" si="2"/>
        <v>6750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90000</v>
      </c>
      <c r="E8" s="37" t="s">
        <v>513</v>
      </c>
      <c r="F8" s="37">
        <f t="shared" si="1"/>
        <v>7500</v>
      </c>
      <c r="G8" s="37">
        <f t="shared" si="1"/>
        <v>7500</v>
      </c>
      <c r="H8" s="37">
        <f t="shared" si="1"/>
        <v>7500</v>
      </c>
      <c r="I8" s="37">
        <f t="shared" si="1"/>
        <v>7500</v>
      </c>
      <c r="J8" s="37">
        <f t="shared" si="1"/>
        <v>7500</v>
      </c>
      <c r="K8" s="37">
        <f t="shared" si="1"/>
        <v>7500</v>
      </c>
      <c r="L8" s="37">
        <f t="shared" si="1"/>
        <v>7500</v>
      </c>
      <c r="M8" s="37">
        <f t="shared" si="1"/>
        <v>7500</v>
      </c>
      <c r="N8" s="37">
        <f t="shared" si="1"/>
        <v>7500</v>
      </c>
      <c r="O8" s="37">
        <f t="shared" si="1"/>
        <v>7500</v>
      </c>
      <c r="P8" s="37">
        <f t="shared" si="1"/>
        <v>7500</v>
      </c>
      <c r="Q8" s="37">
        <f t="shared" si="2"/>
        <v>7500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15000</v>
      </c>
      <c r="E9" s="37" t="s">
        <v>513</v>
      </c>
      <c r="F9" s="37">
        <f t="shared" si="1"/>
        <v>1250</v>
      </c>
      <c r="G9" s="37">
        <f t="shared" si="1"/>
        <v>1250</v>
      </c>
      <c r="H9" s="37">
        <f t="shared" si="1"/>
        <v>1250</v>
      </c>
      <c r="I9" s="37">
        <f t="shared" si="1"/>
        <v>1250</v>
      </c>
      <c r="J9" s="37">
        <f t="shared" si="1"/>
        <v>1250</v>
      </c>
      <c r="K9" s="37">
        <f t="shared" si="1"/>
        <v>1250</v>
      </c>
      <c r="L9" s="37">
        <f t="shared" si="1"/>
        <v>1250</v>
      </c>
      <c r="M9" s="37">
        <f t="shared" si="1"/>
        <v>1250</v>
      </c>
      <c r="N9" s="37">
        <f t="shared" si="1"/>
        <v>1250</v>
      </c>
      <c r="O9" s="37">
        <f t="shared" si="1"/>
        <v>1250</v>
      </c>
      <c r="P9" s="37">
        <f t="shared" si="1"/>
        <v>1250</v>
      </c>
      <c r="Q9" s="37">
        <f t="shared" si="2"/>
        <v>1250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201000</v>
      </c>
      <c r="E15" s="37" t="s">
        <v>193</v>
      </c>
      <c r="F15" s="37">
        <f>ROUND($D15/2,-3)</f>
        <v>101000</v>
      </c>
      <c r="G15" s="37"/>
      <c r="H15" s="37"/>
      <c r="I15" s="37"/>
      <c r="J15" s="37"/>
      <c r="K15" s="37"/>
      <c r="L15" s="37">
        <f>D15-F15</f>
        <v>100000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73000</v>
      </c>
      <c r="E17" s="37" t="s">
        <v>513</v>
      </c>
      <c r="F17" s="37">
        <f>ROUND($D17/12,0)</f>
        <v>6083</v>
      </c>
      <c r="G17" s="37">
        <f t="shared" si="1"/>
        <v>6083</v>
      </c>
      <c r="H17" s="37">
        <f t="shared" si="1"/>
        <v>6083</v>
      </c>
      <c r="I17" s="37">
        <f t="shared" si="1"/>
        <v>6083</v>
      </c>
      <c r="J17" s="37">
        <f t="shared" si="1"/>
        <v>6083</v>
      </c>
      <c r="K17" s="37">
        <f t="shared" si="1"/>
        <v>6083</v>
      </c>
      <c r="L17" s="37">
        <f t="shared" si="1"/>
        <v>6083</v>
      </c>
      <c r="M17" s="37">
        <f t="shared" si="1"/>
        <v>6083</v>
      </c>
      <c r="N17" s="37">
        <f t="shared" si="1"/>
        <v>6083</v>
      </c>
      <c r="O17" s="37">
        <f t="shared" si="1"/>
        <v>6083</v>
      </c>
      <c r="P17" s="37">
        <f t="shared" si="1"/>
        <v>6083</v>
      </c>
      <c r="Q17" s="37">
        <f>D17-SUM(F17:P17)</f>
        <v>6087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160000</v>
      </c>
      <c r="E24" s="37" t="s">
        <v>193</v>
      </c>
      <c r="F24" s="37">
        <f>ROUND($D24/2,-3)</f>
        <v>80000</v>
      </c>
      <c r="G24" s="37"/>
      <c r="H24" s="37"/>
      <c r="I24" s="37"/>
      <c r="J24" s="37"/>
      <c r="K24" s="37"/>
      <c r="L24" s="37">
        <f>D24-F24</f>
        <v>80000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1469000</v>
      </c>
      <c r="E25" s="106"/>
      <c r="F25" s="106">
        <f>ROUND(SUM(F3:F24),-3)</f>
        <v>273000</v>
      </c>
      <c r="G25" s="106">
        <f t="shared" ref="G25:P25" si="5">ROUND(SUM(G3:G24),-3)</f>
        <v>92000</v>
      </c>
      <c r="H25" s="106">
        <f t="shared" si="5"/>
        <v>92000</v>
      </c>
      <c r="I25" s="106">
        <f t="shared" si="5"/>
        <v>92000</v>
      </c>
      <c r="J25" s="106">
        <f t="shared" si="5"/>
        <v>92000</v>
      </c>
      <c r="K25" s="106">
        <f t="shared" si="5"/>
        <v>92000</v>
      </c>
      <c r="L25" s="106">
        <f t="shared" si="5"/>
        <v>272000</v>
      </c>
      <c r="M25" s="106">
        <f t="shared" si="5"/>
        <v>92000</v>
      </c>
      <c r="N25" s="106">
        <f t="shared" si="5"/>
        <v>92000</v>
      </c>
      <c r="O25" s="106">
        <f t="shared" si="5"/>
        <v>92000</v>
      </c>
      <c r="P25" s="106">
        <f t="shared" si="5"/>
        <v>92000</v>
      </c>
      <c r="Q25" s="106">
        <f t="shared" ref="Q25:Q33" si="6">D25-SUM(F25:P25)</f>
        <v>96000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419000</v>
      </c>
      <c r="E27" s="37" t="s">
        <v>513</v>
      </c>
      <c r="F27" s="37">
        <f t="shared" ref="F27:P33" si="8">ROUND($D27/12,0)</f>
        <v>34917</v>
      </c>
      <c r="G27" s="37">
        <f t="shared" si="8"/>
        <v>34917</v>
      </c>
      <c r="H27" s="37">
        <f t="shared" si="8"/>
        <v>34917</v>
      </c>
      <c r="I27" s="37">
        <f t="shared" si="8"/>
        <v>34917</v>
      </c>
      <c r="J27" s="37">
        <f t="shared" si="8"/>
        <v>34917</v>
      </c>
      <c r="K27" s="37">
        <f t="shared" si="8"/>
        <v>34917</v>
      </c>
      <c r="L27" s="37">
        <f t="shared" si="8"/>
        <v>34917</v>
      </c>
      <c r="M27" s="37">
        <f t="shared" si="8"/>
        <v>34917</v>
      </c>
      <c r="N27" s="37">
        <f t="shared" si="8"/>
        <v>34917</v>
      </c>
      <c r="O27" s="37">
        <f t="shared" si="8"/>
        <v>34917</v>
      </c>
      <c r="P27" s="37">
        <f t="shared" si="8"/>
        <v>34917</v>
      </c>
      <c r="Q27" s="37">
        <f t="shared" si="6"/>
        <v>34913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47000</v>
      </c>
      <c r="E29" s="37" t="s">
        <v>513</v>
      </c>
      <c r="F29" s="37">
        <f t="shared" si="8"/>
        <v>3917</v>
      </c>
      <c r="G29" s="37">
        <f t="shared" si="8"/>
        <v>3917</v>
      </c>
      <c r="H29" s="37">
        <f t="shared" si="8"/>
        <v>3917</v>
      </c>
      <c r="I29" s="37">
        <f t="shared" si="8"/>
        <v>3917</v>
      </c>
      <c r="J29" s="37">
        <f t="shared" si="8"/>
        <v>3917</v>
      </c>
      <c r="K29" s="37">
        <f t="shared" si="8"/>
        <v>3917</v>
      </c>
      <c r="L29" s="37">
        <f t="shared" si="8"/>
        <v>3917</v>
      </c>
      <c r="M29" s="37">
        <f t="shared" si="8"/>
        <v>3917</v>
      </c>
      <c r="N29" s="37">
        <f t="shared" si="8"/>
        <v>3917</v>
      </c>
      <c r="O29" s="37">
        <f t="shared" si="8"/>
        <v>3917</v>
      </c>
      <c r="P29" s="37">
        <f t="shared" si="8"/>
        <v>3917</v>
      </c>
      <c r="Q29" s="37">
        <f t="shared" si="6"/>
        <v>3913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166000</v>
      </c>
      <c r="E30" s="37" t="s">
        <v>513</v>
      </c>
      <c r="F30" s="37">
        <f t="shared" si="8"/>
        <v>13833</v>
      </c>
      <c r="G30" s="37">
        <f t="shared" si="8"/>
        <v>13833</v>
      </c>
      <c r="H30" s="37">
        <f t="shared" si="8"/>
        <v>13833</v>
      </c>
      <c r="I30" s="37">
        <f t="shared" si="8"/>
        <v>13833</v>
      </c>
      <c r="J30" s="37">
        <f t="shared" si="8"/>
        <v>13833</v>
      </c>
      <c r="K30" s="37">
        <f t="shared" si="8"/>
        <v>13833</v>
      </c>
      <c r="L30" s="37">
        <f t="shared" si="8"/>
        <v>13833</v>
      </c>
      <c r="M30" s="37">
        <f t="shared" si="8"/>
        <v>13833</v>
      </c>
      <c r="N30" s="37">
        <f t="shared" si="8"/>
        <v>13833</v>
      </c>
      <c r="O30" s="37">
        <f t="shared" si="8"/>
        <v>13833</v>
      </c>
      <c r="P30" s="37">
        <f t="shared" si="8"/>
        <v>13833</v>
      </c>
      <c r="Q30" s="37">
        <f t="shared" si="6"/>
        <v>13837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82000</v>
      </c>
      <c r="E31" s="37" t="s">
        <v>513</v>
      </c>
      <c r="F31" s="37">
        <f t="shared" si="8"/>
        <v>6833</v>
      </c>
      <c r="G31" s="37">
        <f t="shared" si="8"/>
        <v>6833</v>
      </c>
      <c r="H31" s="37">
        <f t="shared" si="8"/>
        <v>6833</v>
      </c>
      <c r="I31" s="37">
        <f t="shared" si="8"/>
        <v>6833</v>
      </c>
      <c r="J31" s="37">
        <f t="shared" si="8"/>
        <v>6833</v>
      </c>
      <c r="K31" s="37">
        <f t="shared" si="8"/>
        <v>6833</v>
      </c>
      <c r="L31" s="37">
        <f t="shared" si="8"/>
        <v>6833</v>
      </c>
      <c r="M31" s="37">
        <f t="shared" si="8"/>
        <v>6833</v>
      </c>
      <c r="N31" s="37">
        <f t="shared" si="8"/>
        <v>6833</v>
      </c>
      <c r="O31" s="37">
        <f t="shared" si="8"/>
        <v>6833</v>
      </c>
      <c r="P31" s="37">
        <f t="shared" si="8"/>
        <v>6833</v>
      </c>
      <c r="Q31" s="37">
        <f t="shared" si="6"/>
        <v>6837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24000</v>
      </c>
      <c r="E32" s="37" t="s">
        <v>513</v>
      </c>
      <c r="F32" s="37">
        <f t="shared" si="8"/>
        <v>2000</v>
      </c>
      <c r="G32" s="37">
        <f t="shared" si="8"/>
        <v>2000</v>
      </c>
      <c r="H32" s="37">
        <f t="shared" si="8"/>
        <v>2000</v>
      </c>
      <c r="I32" s="37">
        <f t="shared" si="8"/>
        <v>2000</v>
      </c>
      <c r="J32" s="37">
        <f t="shared" si="8"/>
        <v>2000</v>
      </c>
      <c r="K32" s="37">
        <f t="shared" si="8"/>
        <v>2000</v>
      </c>
      <c r="L32" s="37">
        <f t="shared" si="8"/>
        <v>2000</v>
      </c>
      <c r="M32" s="37">
        <f t="shared" si="8"/>
        <v>2000</v>
      </c>
      <c r="N32" s="37">
        <f t="shared" si="8"/>
        <v>2000</v>
      </c>
      <c r="O32" s="37">
        <f t="shared" si="8"/>
        <v>2000</v>
      </c>
      <c r="P32" s="37">
        <f t="shared" si="8"/>
        <v>2000</v>
      </c>
      <c r="Q32" s="37">
        <f t="shared" si="6"/>
        <v>2000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15000</v>
      </c>
      <c r="E33" s="37" t="s">
        <v>513</v>
      </c>
      <c r="F33" s="37">
        <f t="shared" si="8"/>
        <v>1250</v>
      </c>
      <c r="G33" s="37">
        <f t="shared" si="8"/>
        <v>1250</v>
      </c>
      <c r="H33" s="37">
        <f t="shared" si="8"/>
        <v>1250</v>
      </c>
      <c r="I33" s="37">
        <f t="shared" si="8"/>
        <v>1250</v>
      </c>
      <c r="J33" s="37">
        <f t="shared" si="8"/>
        <v>1250</v>
      </c>
      <c r="K33" s="37">
        <f t="shared" si="8"/>
        <v>1250</v>
      </c>
      <c r="L33" s="37">
        <f t="shared" si="8"/>
        <v>1250</v>
      </c>
      <c r="M33" s="37">
        <f t="shared" si="8"/>
        <v>1250</v>
      </c>
      <c r="N33" s="37">
        <f t="shared" si="8"/>
        <v>1250</v>
      </c>
      <c r="O33" s="37">
        <f t="shared" si="8"/>
        <v>1250</v>
      </c>
      <c r="P33" s="37">
        <f t="shared" si="8"/>
        <v>1250</v>
      </c>
      <c r="Q33" s="37">
        <f t="shared" si="6"/>
        <v>1250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753000</v>
      </c>
      <c r="E37" s="106"/>
      <c r="F37" s="106">
        <f t="shared" ref="F37:P37" si="9">ROUND(SUM(F26:F36),-3)</f>
        <v>63000</v>
      </c>
      <c r="G37" s="106">
        <f t="shared" si="9"/>
        <v>63000</v>
      </c>
      <c r="H37" s="106">
        <f t="shared" si="9"/>
        <v>63000</v>
      </c>
      <c r="I37" s="106">
        <f t="shared" si="9"/>
        <v>63000</v>
      </c>
      <c r="J37" s="106">
        <f t="shared" si="9"/>
        <v>63000</v>
      </c>
      <c r="K37" s="106">
        <f t="shared" si="9"/>
        <v>63000</v>
      </c>
      <c r="L37" s="106">
        <f t="shared" si="9"/>
        <v>63000</v>
      </c>
      <c r="M37" s="106">
        <f t="shared" si="9"/>
        <v>63000</v>
      </c>
      <c r="N37" s="106">
        <f t="shared" si="9"/>
        <v>63000</v>
      </c>
      <c r="O37" s="106">
        <f t="shared" si="9"/>
        <v>63000</v>
      </c>
      <c r="P37" s="106">
        <f t="shared" si="9"/>
        <v>63000</v>
      </c>
      <c r="Q37" s="106">
        <f>D37-SUM(F37:P37)</f>
        <v>60000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24000</v>
      </c>
      <c r="E46" s="37" t="s">
        <v>708</v>
      </c>
      <c r="F46" s="37">
        <f>ROUND($D46/3,0)</f>
        <v>8000</v>
      </c>
      <c r="G46" s="37"/>
      <c r="H46" s="37"/>
      <c r="I46" s="37"/>
      <c r="J46" s="37">
        <f>ROUND($D46/3,0)</f>
        <v>8000</v>
      </c>
      <c r="K46" s="37"/>
      <c r="L46" s="37"/>
      <c r="M46" s="37"/>
      <c r="N46" s="37">
        <f>ROUND($D46/3,0)</f>
        <v>8000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24000</v>
      </c>
      <c r="E47" s="106"/>
      <c r="F47" s="106">
        <f t="shared" ref="F47:P47" si="13">ROUND(SUM(F46),-3)</f>
        <v>8000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8000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8000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2246000</v>
      </c>
      <c r="E48" s="37"/>
      <c r="F48" s="112">
        <f>F25+F37+F45+F47</f>
        <v>344000</v>
      </c>
      <c r="G48" s="112">
        <f t="shared" ref="G48:R48" si="14">G25+G37+G45+G47</f>
        <v>155000</v>
      </c>
      <c r="H48" s="112">
        <f t="shared" si="14"/>
        <v>155000</v>
      </c>
      <c r="I48" s="112">
        <f t="shared" si="14"/>
        <v>155000</v>
      </c>
      <c r="J48" s="112">
        <f t="shared" si="14"/>
        <v>163000</v>
      </c>
      <c r="K48" s="112">
        <f t="shared" si="14"/>
        <v>155000</v>
      </c>
      <c r="L48" s="112">
        <f t="shared" si="14"/>
        <v>335000</v>
      </c>
      <c r="M48" s="112">
        <f t="shared" si="14"/>
        <v>155000</v>
      </c>
      <c r="N48" s="112">
        <f t="shared" si="14"/>
        <v>163000</v>
      </c>
      <c r="O48" s="112">
        <f t="shared" si="14"/>
        <v>155000</v>
      </c>
      <c r="P48" s="112">
        <f t="shared" si="14"/>
        <v>155000</v>
      </c>
      <c r="Q48" s="112">
        <f t="shared" si="14"/>
        <v>156000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64724000</v>
      </c>
      <c r="E49" s="111" t="s">
        <v>678</v>
      </c>
      <c r="F49" s="37">
        <f>ROUND($D49/12*5,-3)</f>
        <v>26968000</v>
      </c>
      <c r="G49" s="37">
        <f>ROUND($D49/12,-3)</f>
        <v>5394000</v>
      </c>
      <c r="H49" s="37">
        <f t="shared" ref="H49:L53" si="15">ROUND($D49/12,-3)</f>
        <v>5394000</v>
      </c>
      <c r="I49" s="37">
        <f t="shared" si="15"/>
        <v>5394000</v>
      </c>
      <c r="J49" s="37">
        <f t="shared" si="15"/>
        <v>5394000</v>
      </c>
      <c r="K49" s="37">
        <f t="shared" si="15"/>
        <v>5394000</v>
      </c>
      <c r="L49" s="37">
        <f t="shared" si="15"/>
        <v>5394000</v>
      </c>
      <c r="M49" s="37">
        <f>D49-SUM(F49:L49)</f>
        <v>5392000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433000</v>
      </c>
      <c r="E50" s="111" t="s">
        <v>678</v>
      </c>
      <c r="F50" s="37">
        <f t="shared" ref="F50:F52" si="16">ROUND($D50/12*5,-3)</f>
        <v>180000</v>
      </c>
      <c r="G50" s="37">
        <f t="shared" ref="G50:G53" si="17">ROUND($D50/12,-3)</f>
        <v>36000</v>
      </c>
      <c r="H50" s="37">
        <f t="shared" si="15"/>
        <v>36000</v>
      </c>
      <c r="I50" s="37">
        <f t="shared" si="15"/>
        <v>36000</v>
      </c>
      <c r="J50" s="37">
        <f t="shared" si="15"/>
        <v>36000</v>
      </c>
      <c r="K50" s="37">
        <f t="shared" si="15"/>
        <v>36000</v>
      </c>
      <c r="L50" s="37">
        <f t="shared" si="15"/>
        <v>36000</v>
      </c>
      <c r="M50" s="37">
        <f t="shared" ref="M50:M53" si="18">D50-SUM(F50:L50)</f>
        <v>37000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3018000</v>
      </c>
      <c r="E51" s="111" t="s">
        <v>678</v>
      </c>
      <c r="F51" s="37">
        <f t="shared" si="16"/>
        <v>1258000</v>
      </c>
      <c r="G51" s="37">
        <f t="shared" si="17"/>
        <v>252000</v>
      </c>
      <c r="H51" s="37">
        <f t="shared" si="15"/>
        <v>252000</v>
      </c>
      <c r="I51" s="37">
        <f t="shared" si="15"/>
        <v>252000</v>
      </c>
      <c r="J51" s="37">
        <f t="shared" si="15"/>
        <v>252000</v>
      </c>
      <c r="K51" s="37">
        <f t="shared" si="15"/>
        <v>252000</v>
      </c>
      <c r="L51" s="37">
        <f t="shared" si="15"/>
        <v>252000</v>
      </c>
      <c r="M51" s="37">
        <f t="shared" si="18"/>
        <v>248000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434000</v>
      </c>
      <c r="E52" s="111" t="s">
        <v>678</v>
      </c>
      <c r="F52" s="37">
        <f t="shared" si="16"/>
        <v>181000</v>
      </c>
      <c r="G52" s="37">
        <f t="shared" si="17"/>
        <v>36000</v>
      </c>
      <c r="H52" s="37">
        <f t="shared" si="15"/>
        <v>36000</v>
      </c>
      <c r="I52" s="37">
        <f t="shared" si="15"/>
        <v>36000</v>
      </c>
      <c r="J52" s="37">
        <f t="shared" si="15"/>
        <v>36000</v>
      </c>
      <c r="K52" s="37">
        <f t="shared" si="15"/>
        <v>36000</v>
      </c>
      <c r="L52" s="37">
        <f t="shared" si="15"/>
        <v>36000</v>
      </c>
      <c r="M52" s="37">
        <f t="shared" si="18"/>
        <v>37000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235000</v>
      </c>
      <c r="E54" s="37" t="s">
        <v>513</v>
      </c>
      <c r="F54" s="37">
        <f t="shared" ref="F54:P62" si="19">ROUND($D54/12,0)</f>
        <v>19583</v>
      </c>
      <c r="G54" s="37">
        <f t="shared" si="19"/>
        <v>19583</v>
      </c>
      <c r="H54" s="37">
        <f t="shared" si="19"/>
        <v>19583</v>
      </c>
      <c r="I54" s="37">
        <f t="shared" si="19"/>
        <v>19583</v>
      </c>
      <c r="J54" s="37">
        <f t="shared" si="19"/>
        <v>19583</v>
      </c>
      <c r="K54" s="37">
        <f t="shared" si="19"/>
        <v>19583</v>
      </c>
      <c r="L54" s="37">
        <f t="shared" si="19"/>
        <v>19583</v>
      </c>
      <c r="M54" s="37">
        <f t="shared" si="19"/>
        <v>19583</v>
      </c>
      <c r="N54" s="37">
        <f t="shared" si="19"/>
        <v>19583</v>
      </c>
      <c r="O54" s="37">
        <f t="shared" si="19"/>
        <v>19583</v>
      </c>
      <c r="P54" s="37">
        <f t="shared" si="19"/>
        <v>19583</v>
      </c>
      <c r="Q54" s="37">
        <f t="shared" ref="Q54:Q62" si="20">D54-SUM(F54:P54)</f>
        <v>19587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1250000</v>
      </c>
      <c r="E62" s="37" t="s">
        <v>194</v>
      </c>
      <c r="F62" s="37">
        <f t="shared" si="19"/>
        <v>104167</v>
      </c>
      <c r="G62" s="37">
        <f t="shared" si="19"/>
        <v>104167</v>
      </c>
      <c r="H62" s="37">
        <f t="shared" si="19"/>
        <v>104167</v>
      </c>
      <c r="I62" s="37">
        <f t="shared" si="19"/>
        <v>104167</v>
      </c>
      <c r="J62" s="37">
        <f t="shared" si="19"/>
        <v>104167</v>
      </c>
      <c r="K62" s="37">
        <f t="shared" si="19"/>
        <v>104167</v>
      </c>
      <c r="L62" s="37">
        <f t="shared" si="19"/>
        <v>104167</v>
      </c>
      <c r="M62" s="37">
        <f t="shared" si="19"/>
        <v>104167</v>
      </c>
      <c r="N62" s="37">
        <f t="shared" si="19"/>
        <v>104167</v>
      </c>
      <c r="O62" s="37">
        <f t="shared" si="19"/>
        <v>104167</v>
      </c>
      <c r="P62" s="37">
        <f t="shared" si="19"/>
        <v>104167</v>
      </c>
      <c r="Q62" s="37">
        <f t="shared" si="20"/>
        <v>104163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8304000</v>
      </c>
      <c r="E63" s="37" t="s">
        <v>679</v>
      </c>
      <c r="F63" s="37">
        <f>ROUND($D63/5,-3)</f>
        <v>1661000</v>
      </c>
      <c r="G63" s="37"/>
      <c r="H63" s="37"/>
      <c r="I63" s="37"/>
      <c r="J63" s="37"/>
      <c r="K63" s="37"/>
      <c r="L63" s="37"/>
      <c r="M63" s="37"/>
      <c r="N63" s="37">
        <f>D63-F63</f>
        <v>6643000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7896000</v>
      </c>
      <c r="E64" s="37" t="s">
        <v>194</v>
      </c>
      <c r="F64" s="37">
        <f>D64</f>
        <v>7896000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6900000</v>
      </c>
      <c r="E65" s="111" t="s">
        <v>678</v>
      </c>
      <c r="F65" s="37">
        <f>ROUND($D65/12*5,-3)</f>
        <v>2875000</v>
      </c>
      <c r="G65" s="37">
        <f>ROUND($D65/12,-3)</f>
        <v>575000</v>
      </c>
      <c r="H65" s="37">
        <f t="shared" ref="H65:L67" si="21">ROUND($D65/12,-3)</f>
        <v>575000</v>
      </c>
      <c r="I65" s="37">
        <f t="shared" si="21"/>
        <v>575000</v>
      </c>
      <c r="J65" s="37">
        <f t="shared" si="21"/>
        <v>575000</v>
      </c>
      <c r="K65" s="37">
        <f t="shared" si="21"/>
        <v>575000</v>
      </c>
      <c r="L65" s="37">
        <f t="shared" si="21"/>
        <v>575000</v>
      </c>
      <c r="M65" s="37">
        <f>D65-SUM(F65:L65)</f>
        <v>575000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1779000</v>
      </c>
      <c r="E66" s="111" t="s">
        <v>678</v>
      </c>
      <c r="F66" s="37">
        <f>ROUND($D66/12*5,-3)</f>
        <v>741000</v>
      </c>
      <c r="G66" s="37">
        <f t="shared" ref="G66:G67" si="22">ROUND($D66/12,-3)</f>
        <v>148000</v>
      </c>
      <c r="H66" s="37">
        <f t="shared" si="21"/>
        <v>148000</v>
      </c>
      <c r="I66" s="37">
        <f t="shared" si="21"/>
        <v>148000</v>
      </c>
      <c r="J66" s="37">
        <f t="shared" si="21"/>
        <v>148000</v>
      </c>
      <c r="K66" s="37">
        <f t="shared" si="21"/>
        <v>148000</v>
      </c>
      <c r="L66" s="37">
        <f t="shared" si="21"/>
        <v>148000</v>
      </c>
      <c r="M66" s="37">
        <f t="shared" ref="M66:M67" si="23">D66-SUM(F66:L66)</f>
        <v>150000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4320000</v>
      </c>
      <c r="E67" s="111" t="s">
        <v>678</v>
      </c>
      <c r="F67" s="37">
        <f>ROUND($D67/12*5,-3)</f>
        <v>1800000</v>
      </c>
      <c r="G67" s="37">
        <f t="shared" si="22"/>
        <v>360000</v>
      </c>
      <c r="H67" s="37">
        <f t="shared" si="21"/>
        <v>360000</v>
      </c>
      <c r="I67" s="37">
        <f t="shared" si="21"/>
        <v>360000</v>
      </c>
      <c r="J67" s="37">
        <f t="shared" si="21"/>
        <v>360000</v>
      </c>
      <c r="K67" s="37">
        <f t="shared" si="21"/>
        <v>360000</v>
      </c>
      <c r="L67" s="37">
        <f t="shared" si="21"/>
        <v>360000</v>
      </c>
      <c r="M67" s="37">
        <f t="shared" si="23"/>
        <v>360000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139000</v>
      </c>
      <c r="E68" s="37" t="s">
        <v>195</v>
      </c>
      <c r="F68" s="37"/>
      <c r="G68" s="37"/>
      <c r="H68" s="37">
        <f>D68</f>
        <v>139000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352000</v>
      </c>
      <c r="E69" s="37" t="s">
        <v>194</v>
      </c>
      <c r="F69" s="37">
        <f>D69</f>
        <v>352000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99784000</v>
      </c>
      <c r="E71" s="239"/>
      <c r="F71" s="239">
        <f t="shared" ref="F71:P71" si="24">ROUND(SUM(F49:F70),-3)</f>
        <v>44036000</v>
      </c>
      <c r="G71" s="239">
        <f t="shared" si="24"/>
        <v>6925000</v>
      </c>
      <c r="H71" s="239">
        <f t="shared" si="24"/>
        <v>7064000</v>
      </c>
      <c r="I71" s="239">
        <f t="shared" si="24"/>
        <v>6925000</v>
      </c>
      <c r="J71" s="239">
        <f t="shared" si="24"/>
        <v>6925000</v>
      </c>
      <c r="K71" s="239">
        <f t="shared" si="24"/>
        <v>6925000</v>
      </c>
      <c r="L71" s="239">
        <f t="shared" si="24"/>
        <v>6925000</v>
      </c>
      <c r="M71" s="239">
        <f t="shared" si="24"/>
        <v>6923000</v>
      </c>
      <c r="N71" s="239">
        <f t="shared" si="24"/>
        <v>6767000</v>
      </c>
      <c r="O71" s="239">
        <f t="shared" si="24"/>
        <v>124000</v>
      </c>
      <c r="P71" s="239">
        <f t="shared" si="24"/>
        <v>124000</v>
      </c>
      <c r="Q71" s="239">
        <f>D71-SUM(F71:P71)</f>
        <v>121000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71000</v>
      </c>
      <c r="E72" s="37" t="s">
        <v>194</v>
      </c>
      <c r="F72" s="37">
        <f>D72</f>
        <v>71000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12390000</v>
      </c>
      <c r="E73" s="111" t="s">
        <v>678</v>
      </c>
      <c r="F73" s="37">
        <f>ROUND($D73/12*5,-3)</f>
        <v>5163000</v>
      </c>
      <c r="G73" s="37">
        <f>ROUND($D73/12,-3)</f>
        <v>1033000</v>
      </c>
      <c r="H73" s="37">
        <f t="shared" ref="H73:L76" si="25">ROUND($D73/12,-3)</f>
        <v>1033000</v>
      </c>
      <c r="I73" s="37">
        <f t="shared" si="25"/>
        <v>1033000</v>
      </c>
      <c r="J73" s="37">
        <f t="shared" si="25"/>
        <v>1033000</v>
      </c>
      <c r="K73" s="37">
        <f t="shared" si="25"/>
        <v>1033000</v>
      </c>
      <c r="L73" s="37">
        <f t="shared" si="25"/>
        <v>1033000</v>
      </c>
      <c r="M73" s="37">
        <f>D73-SUM(F73:L73)</f>
        <v>1029000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97000</v>
      </c>
      <c r="E75" s="111" t="s">
        <v>678</v>
      </c>
      <c r="F75" s="37">
        <f>ROUND($D75/12*5,-3)</f>
        <v>40000</v>
      </c>
      <c r="G75" s="37">
        <f>ROUND($D75/12,-3)</f>
        <v>8000</v>
      </c>
      <c r="H75" s="37">
        <f t="shared" si="25"/>
        <v>8000</v>
      </c>
      <c r="I75" s="37">
        <f t="shared" si="25"/>
        <v>8000</v>
      </c>
      <c r="J75" s="37">
        <f t="shared" si="25"/>
        <v>8000</v>
      </c>
      <c r="K75" s="37">
        <f t="shared" si="25"/>
        <v>8000</v>
      </c>
      <c r="L75" s="37">
        <f t="shared" si="25"/>
        <v>8000</v>
      </c>
      <c r="M75" s="37">
        <f t="shared" si="26"/>
        <v>9000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1306000</v>
      </c>
      <c r="E76" s="111" t="s">
        <v>678</v>
      </c>
      <c r="F76" s="37">
        <f>ROUND($D76/12*5,-3)</f>
        <v>544000</v>
      </c>
      <c r="G76" s="37">
        <f>ROUND($D76/12,-3)</f>
        <v>109000</v>
      </c>
      <c r="H76" s="37">
        <f t="shared" si="25"/>
        <v>109000</v>
      </c>
      <c r="I76" s="37">
        <f t="shared" si="25"/>
        <v>109000</v>
      </c>
      <c r="J76" s="37">
        <f t="shared" si="25"/>
        <v>109000</v>
      </c>
      <c r="K76" s="37">
        <f t="shared" si="25"/>
        <v>109000</v>
      </c>
      <c r="L76" s="37">
        <f t="shared" si="25"/>
        <v>109000</v>
      </c>
      <c r="M76" s="37">
        <f t="shared" si="26"/>
        <v>108000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13864000</v>
      </c>
      <c r="E77" s="239"/>
      <c r="F77" s="239">
        <f>ROUND(SUM(F72:F76),-3)</f>
        <v>5818000</v>
      </c>
      <c r="G77" s="239">
        <f t="shared" ref="G77:N77" si="27">ROUND(SUM(G72:G76),-3)</f>
        <v>1150000</v>
      </c>
      <c r="H77" s="239">
        <f t="shared" si="27"/>
        <v>1150000</v>
      </c>
      <c r="I77" s="239">
        <f t="shared" si="27"/>
        <v>1150000</v>
      </c>
      <c r="J77" s="239">
        <f t="shared" si="27"/>
        <v>1150000</v>
      </c>
      <c r="K77" s="239">
        <f t="shared" si="27"/>
        <v>1150000</v>
      </c>
      <c r="L77" s="239">
        <f t="shared" si="27"/>
        <v>1150000</v>
      </c>
      <c r="M77" s="239">
        <f t="shared" si="27"/>
        <v>1146000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913000</v>
      </c>
      <c r="E78" s="37" t="s">
        <v>655</v>
      </c>
      <c r="F78" s="216"/>
      <c r="G78" s="216"/>
      <c r="H78" s="216">
        <f>ROUND($D78/2,-3)</f>
        <v>457000</v>
      </c>
      <c r="I78" s="216"/>
      <c r="J78" s="216"/>
      <c r="K78" s="216"/>
      <c r="L78" s="216"/>
      <c r="M78" s="216"/>
      <c r="N78" s="216">
        <f>D78-H78</f>
        <v>456000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114561000</v>
      </c>
      <c r="E79" s="218"/>
      <c r="F79" s="218">
        <f>F77+F71+F78</f>
        <v>49854000</v>
      </c>
      <c r="G79" s="218">
        <f t="shared" ref="G79:Q79" si="29">G77+G71+G78</f>
        <v>8075000</v>
      </c>
      <c r="H79" s="218">
        <f t="shared" si="29"/>
        <v>8671000</v>
      </c>
      <c r="I79" s="218">
        <f t="shared" si="29"/>
        <v>8075000</v>
      </c>
      <c r="J79" s="218">
        <f t="shared" si="29"/>
        <v>8075000</v>
      </c>
      <c r="K79" s="218">
        <f t="shared" si="29"/>
        <v>8075000</v>
      </c>
      <c r="L79" s="218">
        <f t="shared" si="29"/>
        <v>8075000</v>
      </c>
      <c r="M79" s="218">
        <f t="shared" si="29"/>
        <v>8069000</v>
      </c>
      <c r="N79" s="218">
        <f t="shared" si="29"/>
        <v>7223000</v>
      </c>
      <c r="O79" s="218">
        <f t="shared" si="29"/>
        <v>124000</v>
      </c>
      <c r="P79" s="218">
        <f t="shared" si="29"/>
        <v>124000</v>
      </c>
      <c r="Q79" s="218">
        <f t="shared" si="29"/>
        <v>121000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116807000</v>
      </c>
      <c r="E88" s="37"/>
      <c r="F88" s="37">
        <f>F89+F90+F91+F92+F93</f>
        <v>50198000</v>
      </c>
      <c r="G88" s="37">
        <f t="shared" ref="G88:Q88" si="32">G89+G90+G91+G92+G93</f>
        <v>8230000</v>
      </c>
      <c r="H88" s="37">
        <f t="shared" si="32"/>
        <v>8826000</v>
      </c>
      <c r="I88" s="37">
        <f t="shared" si="32"/>
        <v>8230000</v>
      </c>
      <c r="J88" s="37">
        <f t="shared" si="32"/>
        <v>8238000</v>
      </c>
      <c r="K88" s="37">
        <f t="shared" si="32"/>
        <v>8230000</v>
      </c>
      <c r="L88" s="37">
        <f t="shared" si="32"/>
        <v>8410000</v>
      </c>
      <c r="M88" s="37">
        <f t="shared" si="32"/>
        <v>8224000</v>
      </c>
      <c r="N88" s="37">
        <f t="shared" si="32"/>
        <v>7386000</v>
      </c>
      <c r="O88" s="37">
        <f t="shared" si="32"/>
        <v>279000</v>
      </c>
      <c r="P88" s="37">
        <f t="shared" si="32"/>
        <v>279000</v>
      </c>
      <c r="Q88" s="37">
        <f t="shared" si="32"/>
        <v>277000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10000</v>
      </c>
      <c r="E89" s="106" t="s">
        <v>193</v>
      </c>
      <c r="F89" s="106">
        <f>ROUND($D89/2,-3)</f>
        <v>5000</v>
      </c>
      <c r="G89" s="106"/>
      <c r="H89" s="106"/>
      <c r="I89" s="106"/>
      <c r="J89" s="106"/>
      <c r="K89" s="106"/>
      <c r="L89" s="106">
        <f>D89-F89</f>
        <v>5000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150000</v>
      </c>
      <c r="E90" s="106" t="s">
        <v>702</v>
      </c>
      <c r="F90" s="106"/>
      <c r="G90" s="106"/>
      <c r="H90" s="106">
        <f>ROUND($D90/2,-3)</f>
        <v>75000</v>
      </c>
      <c r="I90" s="106"/>
      <c r="J90" s="106"/>
      <c r="K90" s="106"/>
      <c r="L90" s="106"/>
      <c r="M90" s="106">
        <f>D90-H90</f>
        <v>75000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35000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17000</v>
      </c>
      <c r="M92" s="106"/>
      <c r="N92" s="106"/>
      <c r="O92" s="106"/>
      <c r="P92" s="106"/>
      <c r="Q92" s="106">
        <f>ROUND($D92/2,-3)</f>
        <v>18000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116612000</v>
      </c>
      <c r="E93" s="106"/>
      <c r="F93" s="106">
        <f>F94+F95+F96+F97</f>
        <v>50193000</v>
      </c>
      <c r="G93" s="106">
        <f t="shared" ref="G93:Q93" si="34">G94+G95+G96+G97</f>
        <v>8230000</v>
      </c>
      <c r="H93" s="106">
        <f t="shared" si="34"/>
        <v>8751000</v>
      </c>
      <c r="I93" s="106">
        <f t="shared" si="34"/>
        <v>8230000</v>
      </c>
      <c r="J93" s="106">
        <f t="shared" si="34"/>
        <v>8238000</v>
      </c>
      <c r="K93" s="106">
        <f t="shared" si="34"/>
        <v>8230000</v>
      </c>
      <c r="L93" s="106">
        <f t="shared" si="34"/>
        <v>8388000</v>
      </c>
      <c r="M93" s="106">
        <f t="shared" si="34"/>
        <v>8149000</v>
      </c>
      <c r="N93" s="106">
        <f t="shared" si="34"/>
        <v>7386000</v>
      </c>
      <c r="O93" s="106">
        <f t="shared" si="34"/>
        <v>279000</v>
      </c>
      <c r="P93" s="106">
        <f t="shared" si="34"/>
        <v>279000</v>
      </c>
      <c r="Q93" s="106">
        <f t="shared" si="34"/>
        <v>259000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2739000</v>
      </c>
      <c r="E94" s="111" t="s">
        <v>522</v>
      </c>
      <c r="F94" s="37">
        <f>ROUND($D94/12*5,-3)</f>
        <v>1141000</v>
      </c>
      <c r="G94" s="37">
        <f>ROUND($D94/12,-3)</f>
        <v>228000</v>
      </c>
      <c r="H94" s="37">
        <f t="shared" ref="H94:L94" si="35">ROUND($D94/12,-3)</f>
        <v>228000</v>
      </c>
      <c r="I94" s="37">
        <f t="shared" si="35"/>
        <v>228000</v>
      </c>
      <c r="J94" s="37">
        <f t="shared" si="35"/>
        <v>228000</v>
      </c>
      <c r="K94" s="37">
        <f t="shared" si="35"/>
        <v>228000</v>
      </c>
      <c r="L94" s="37">
        <f t="shared" si="35"/>
        <v>228000</v>
      </c>
      <c r="M94" s="37">
        <f>D94-SUM(F94:L94)</f>
        <v>230000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462000</v>
      </c>
      <c r="E95" s="107" t="s">
        <v>225</v>
      </c>
      <c r="F95" s="37">
        <f>ROUND($D95/12,-3)</f>
        <v>39000</v>
      </c>
      <c r="G95" s="37">
        <f t="shared" ref="G95:P95" si="36">ROUND($D95/12,-3)</f>
        <v>39000</v>
      </c>
      <c r="H95" s="37">
        <f t="shared" si="36"/>
        <v>39000</v>
      </c>
      <c r="I95" s="37">
        <f t="shared" si="36"/>
        <v>39000</v>
      </c>
      <c r="J95" s="37">
        <f t="shared" si="36"/>
        <v>39000</v>
      </c>
      <c r="K95" s="37">
        <f t="shared" si="36"/>
        <v>39000</v>
      </c>
      <c r="L95" s="37">
        <f t="shared" si="36"/>
        <v>39000</v>
      </c>
      <c r="M95" s="37">
        <f t="shared" si="36"/>
        <v>39000</v>
      </c>
      <c r="N95" s="37">
        <f t="shared" si="36"/>
        <v>39000</v>
      </c>
      <c r="O95" s="37">
        <f t="shared" si="36"/>
        <v>39000</v>
      </c>
      <c r="P95" s="37">
        <f t="shared" si="36"/>
        <v>39000</v>
      </c>
      <c r="Q95" s="37">
        <f>D95-SUM(F95:P95)</f>
        <v>33000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644000</v>
      </c>
      <c r="E96" s="186" t="s">
        <v>701</v>
      </c>
      <c r="F96" s="37"/>
      <c r="G96" s="37"/>
      <c r="H96" s="37">
        <f>ROUND($D96/2,-3)</f>
        <v>322000</v>
      </c>
      <c r="I96" s="37"/>
      <c r="J96" s="37"/>
      <c r="K96" s="37"/>
      <c r="L96" s="37"/>
      <c r="M96" s="37">
        <f>D96-H96</f>
        <v>322000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112767000</v>
      </c>
      <c r="E97" s="37"/>
      <c r="F97" s="37">
        <f>F2+F87-F89-F90-F91-F92-F94-F95-F96</f>
        <v>49013000</v>
      </c>
      <c r="G97" s="37">
        <f t="shared" ref="G97:Q97" si="37">G2+G87-G89-G90-G91-G92-G94-G95-G96</f>
        <v>7963000</v>
      </c>
      <c r="H97" s="37">
        <f t="shared" si="37"/>
        <v>8162000</v>
      </c>
      <c r="I97" s="37">
        <f t="shared" si="37"/>
        <v>7963000</v>
      </c>
      <c r="J97" s="37">
        <f t="shared" si="37"/>
        <v>7971000</v>
      </c>
      <c r="K97" s="37">
        <f t="shared" si="37"/>
        <v>7963000</v>
      </c>
      <c r="L97" s="37">
        <f t="shared" si="37"/>
        <v>8121000</v>
      </c>
      <c r="M97" s="37">
        <f t="shared" si="37"/>
        <v>7558000</v>
      </c>
      <c r="N97" s="37">
        <f t="shared" si="37"/>
        <v>7347000</v>
      </c>
      <c r="O97" s="37">
        <f>O2+O87-O89-O90-O91-O92-O94-O95-O96</f>
        <v>240000</v>
      </c>
      <c r="P97" s="37">
        <f t="shared" si="37"/>
        <v>240000</v>
      </c>
      <c r="Q97" s="37">
        <f t="shared" si="37"/>
        <v>226000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800000</v>
      </c>
    </row>
    <row r="101" spans="2:18" ht="33">
      <c r="B101" s="70" t="s">
        <v>232</v>
      </c>
      <c r="D101" s="30">
        <f>HLOOKUP(D1,縣庫撥款收入明細表!H:DD,5,FALSE)</f>
        <v>660000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1279000</v>
      </c>
    </row>
    <row r="104" spans="2:18" ht="33">
      <c r="B104" s="69" t="s">
        <v>235</v>
      </c>
      <c r="D104" s="30">
        <f>HLOOKUP(D1,縣庫撥款收入明細表!H:DD,16,FALSE)</f>
        <v>420000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644000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42000</v>
      </c>
    </row>
    <row r="109" spans="2:18" ht="33">
      <c r="B109" s="75" t="s">
        <v>239</v>
      </c>
      <c r="D109" s="30">
        <f>HLOOKUP(D1,縣庫撥款收入明細表!H:DD,21,FALSE)</f>
        <v>112767000</v>
      </c>
    </row>
    <row r="110" spans="2:18" ht="16.5" customHeight="1"/>
    <row r="111" spans="2:18" ht="19.5" customHeight="1">
      <c r="B111" s="4" t="s">
        <v>700</v>
      </c>
      <c r="F111" s="30">
        <f>F93-F77-F78</f>
        <v>44375000</v>
      </c>
      <c r="G111" s="30">
        <f t="shared" ref="G111:Q111" si="38">G93-G77-G78</f>
        <v>7080000</v>
      </c>
      <c r="H111" s="30">
        <f t="shared" si="38"/>
        <v>7144000</v>
      </c>
      <c r="I111" s="30">
        <f t="shared" si="38"/>
        <v>7080000</v>
      </c>
      <c r="J111" s="30">
        <f t="shared" si="38"/>
        <v>7088000</v>
      </c>
      <c r="K111" s="30">
        <f t="shared" si="38"/>
        <v>7080000</v>
      </c>
      <c r="L111" s="30">
        <f t="shared" si="38"/>
        <v>7238000</v>
      </c>
      <c r="M111" s="30">
        <f t="shared" si="38"/>
        <v>7003000</v>
      </c>
      <c r="N111" s="30">
        <f t="shared" si="38"/>
        <v>6930000</v>
      </c>
      <c r="O111" s="30">
        <f t="shared" si="38"/>
        <v>279000</v>
      </c>
      <c r="P111" s="30">
        <f t="shared" si="38"/>
        <v>279000</v>
      </c>
      <c r="Q111" s="30">
        <f t="shared" si="38"/>
        <v>259000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82" priority="1" operator="less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A72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620</v>
      </c>
      <c r="D1" s="230" t="str">
        <f>VLOOKUP(C1,學校編號!A:B,2,FALSE)</f>
        <v>620光華國小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32383000</v>
      </c>
      <c r="E2" s="37"/>
      <c r="F2" s="37">
        <f>F48+F71+F77+F78+F84</f>
        <v>13458000</v>
      </c>
      <c r="G2" s="37">
        <f t="shared" ref="G2:Q2" si="0">G48+G71+G77+G78+G84</f>
        <v>2333000</v>
      </c>
      <c r="H2" s="37">
        <f t="shared" si="0"/>
        <v>2452000</v>
      </c>
      <c r="I2" s="37">
        <f t="shared" si="0"/>
        <v>2344000</v>
      </c>
      <c r="J2" s="37">
        <f t="shared" si="0"/>
        <v>2345000</v>
      </c>
      <c r="K2" s="37">
        <f t="shared" si="0"/>
        <v>2339000</v>
      </c>
      <c r="L2" s="37">
        <f t="shared" si="0"/>
        <v>2379000</v>
      </c>
      <c r="M2" s="37">
        <f t="shared" si="0"/>
        <v>2331000</v>
      </c>
      <c r="N2" s="37">
        <f t="shared" si="0"/>
        <v>1969000</v>
      </c>
      <c r="O2" s="37">
        <f t="shared" si="0"/>
        <v>178000</v>
      </c>
      <c r="P2" s="37">
        <f t="shared" si="0"/>
        <v>128000</v>
      </c>
      <c r="Q2" s="37">
        <f t="shared" si="0"/>
        <v>127000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153000</v>
      </c>
      <c r="E3" s="37" t="s">
        <v>513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66000</v>
      </c>
      <c r="E4" s="37" t="s">
        <v>513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6000</v>
      </c>
      <c r="E9" s="37" t="s">
        <v>513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25000</v>
      </c>
      <c r="E10" s="37" t="s">
        <v>513</v>
      </c>
      <c r="F10" s="37">
        <f t="shared" si="1"/>
        <v>2083</v>
      </c>
      <c r="G10" s="37">
        <f t="shared" si="1"/>
        <v>2083</v>
      </c>
      <c r="H10" s="37">
        <f t="shared" si="1"/>
        <v>2083</v>
      </c>
      <c r="I10" s="37">
        <f t="shared" si="1"/>
        <v>2083</v>
      </c>
      <c r="J10" s="37">
        <f t="shared" si="1"/>
        <v>2083</v>
      </c>
      <c r="K10" s="37">
        <f t="shared" si="1"/>
        <v>2083</v>
      </c>
      <c r="L10" s="37">
        <f t="shared" si="1"/>
        <v>2083</v>
      </c>
      <c r="M10" s="37">
        <f t="shared" si="1"/>
        <v>2083</v>
      </c>
      <c r="N10" s="37">
        <f t="shared" si="1"/>
        <v>2083</v>
      </c>
      <c r="O10" s="37">
        <f t="shared" si="1"/>
        <v>2083</v>
      </c>
      <c r="P10" s="37">
        <f t="shared" si="1"/>
        <v>2083</v>
      </c>
      <c r="Q10" s="37">
        <f t="shared" si="2"/>
        <v>2087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36000</v>
      </c>
      <c r="E11" s="37" t="s">
        <v>194</v>
      </c>
      <c r="F11" s="37">
        <f>D11</f>
        <v>36000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568000</v>
      </c>
      <c r="E12" s="110" t="s">
        <v>200</v>
      </c>
      <c r="F12" s="37">
        <f>ROUND($D12/12*3,-3)</f>
        <v>142000</v>
      </c>
      <c r="G12" s="37">
        <f>ROUND($D12/12,-3)</f>
        <v>47000</v>
      </c>
      <c r="H12" s="37">
        <f t="shared" ref="H12:N12" si="4">ROUND($D12/12,-3)</f>
        <v>47000</v>
      </c>
      <c r="I12" s="37">
        <f t="shared" si="4"/>
        <v>47000</v>
      </c>
      <c r="J12" s="37">
        <f t="shared" si="4"/>
        <v>47000</v>
      </c>
      <c r="K12" s="37">
        <f t="shared" si="4"/>
        <v>47000</v>
      </c>
      <c r="L12" s="37">
        <f t="shared" si="4"/>
        <v>47000</v>
      </c>
      <c r="M12" s="37">
        <f t="shared" si="4"/>
        <v>47000</v>
      </c>
      <c r="N12" s="37">
        <f t="shared" si="4"/>
        <v>47000</v>
      </c>
      <c r="O12" s="37">
        <f>D12-SUM(F12:N12)</f>
        <v>50000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44000</v>
      </c>
      <c r="E17" s="37" t="s">
        <v>513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34000</v>
      </c>
      <c r="E24" s="37" t="s">
        <v>193</v>
      </c>
      <c r="F24" s="37">
        <f>ROUND($D24/2,-3)</f>
        <v>17000</v>
      </c>
      <c r="G24" s="37"/>
      <c r="H24" s="37"/>
      <c r="I24" s="37"/>
      <c r="J24" s="37"/>
      <c r="K24" s="37"/>
      <c r="L24" s="37">
        <f>D24-F24</f>
        <v>17000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1312000</v>
      </c>
      <c r="E25" s="106"/>
      <c r="F25" s="106">
        <f>ROUND(SUM(F3:F24),-3)</f>
        <v>269000</v>
      </c>
      <c r="G25" s="106">
        <f t="shared" ref="G25:P25" si="5">ROUND(SUM(G3:G24),-3)</f>
        <v>100000</v>
      </c>
      <c r="H25" s="106">
        <f t="shared" si="5"/>
        <v>100000</v>
      </c>
      <c r="I25" s="106">
        <f t="shared" si="5"/>
        <v>100000</v>
      </c>
      <c r="J25" s="106">
        <f t="shared" si="5"/>
        <v>100000</v>
      </c>
      <c r="K25" s="106">
        <f t="shared" si="5"/>
        <v>100000</v>
      </c>
      <c r="L25" s="106">
        <f t="shared" si="5"/>
        <v>138000</v>
      </c>
      <c r="M25" s="106">
        <f t="shared" si="5"/>
        <v>100000</v>
      </c>
      <c r="N25" s="106">
        <f t="shared" si="5"/>
        <v>100000</v>
      </c>
      <c r="O25" s="106">
        <f t="shared" si="5"/>
        <v>103000</v>
      </c>
      <c r="P25" s="106">
        <f t="shared" si="5"/>
        <v>53000</v>
      </c>
      <c r="Q25" s="106">
        <f t="shared" ref="Q25:Q33" si="6">D25-SUM(F25:P25)</f>
        <v>49000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62000</v>
      </c>
      <c r="E26" s="111" t="s">
        <v>202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8000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253000</v>
      </c>
      <c r="E27" s="37" t="s">
        <v>513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20000</v>
      </c>
      <c r="E29" s="37" t="s">
        <v>513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17000</v>
      </c>
      <c r="E30" s="37" t="s">
        <v>513</v>
      </c>
      <c r="F30" s="37">
        <f t="shared" si="8"/>
        <v>1417</v>
      </c>
      <c r="G30" s="37">
        <f t="shared" si="8"/>
        <v>1417</v>
      </c>
      <c r="H30" s="37">
        <f t="shared" si="8"/>
        <v>1417</v>
      </c>
      <c r="I30" s="37">
        <f t="shared" si="8"/>
        <v>1417</v>
      </c>
      <c r="J30" s="37">
        <f t="shared" si="8"/>
        <v>1417</v>
      </c>
      <c r="K30" s="37">
        <f t="shared" si="8"/>
        <v>1417</v>
      </c>
      <c r="L30" s="37">
        <f t="shared" si="8"/>
        <v>1417</v>
      </c>
      <c r="M30" s="37">
        <f t="shared" si="8"/>
        <v>1417</v>
      </c>
      <c r="N30" s="37">
        <f t="shared" si="8"/>
        <v>1417</v>
      </c>
      <c r="O30" s="37">
        <f t="shared" si="8"/>
        <v>1417</v>
      </c>
      <c r="P30" s="37">
        <f t="shared" si="8"/>
        <v>1417</v>
      </c>
      <c r="Q30" s="37">
        <f t="shared" si="6"/>
        <v>1413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7000</v>
      </c>
      <c r="E31" s="37" t="s">
        <v>513</v>
      </c>
      <c r="F31" s="37">
        <f t="shared" si="8"/>
        <v>583</v>
      </c>
      <c r="G31" s="37">
        <f t="shared" si="8"/>
        <v>583</v>
      </c>
      <c r="H31" s="37">
        <f t="shared" si="8"/>
        <v>583</v>
      </c>
      <c r="I31" s="37">
        <f t="shared" si="8"/>
        <v>583</v>
      </c>
      <c r="J31" s="37">
        <f t="shared" si="8"/>
        <v>583</v>
      </c>
      <c r="K31" s="37">
        <f t="shared" si="8"/>
        <v>583</v>
      </c>
      <c r="L31" s="37">
        <f t="shared" si="8"/>
        <v>583</v>
      </c>
      <c r="M31" s="37">
        <f t="shared" si="8"/>
        <v>583</v>
      </c>
      <c r="N31" s="37">
        <f t="shared" si="8"/>
        <v>583</v>
      </c>
      <c r="O31" s="37">
        <f t="shared" si="8"/>
        <v>583</v>
      </c>
      <c r="P31" s="37">
        <f t="shared" si="8"/>
        <v>583</v>
      </c>
      <c r="Q31" s="37">
        <f t="shared" si="6"/>
        <v>587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6000</v>
      </c>
      <c r="E36" s="37" t="s">
        <v>193</v>
      </c>
      <c r="F36" s="37">
        <f>ROUND($D36/2,-3)</f>
        <v>3000</v>
      </c>
      <c r="G36" s="37"/>
      <c r="H36" s="37"/>
      <c r="I36" s="37"/>
      <c r="J36" s="37"/>
      <c r="K36" s="37"/>
      <c r="L36" s="37">
        <f>D36-F36</f>
        <v>3000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365000</v>
      </c>
      <c r="E37" s="106"/>
      <c r="F37" s="106">
        <f t="shared" ref="F37:P37" si="9">ROUND(SUM(F26:F36),-3)</f>
        <v>34000</v>
      </c>
      <c r="G37" s="106">
        <f t="shared" si="9"/>
        <v>25000</v>
      </c>
      <c r="H37" s="106">
        <f t="shared" si="9"/>
        <v>31000</v>
      </c>
      <c r="I37" s="106">
        <f t="shared" si="9"/>
        <v>31000</v>
      </c>
      <c r="J37" s="106">
        <f t="shared" si="9"/>
        <v>31000</v>
      </c>
      <c r="K37" s="106">
        <f t="shared" si="9"/>
        <v>31000</v>
      </c>
      <c r="L37" s="106">
        <f t="shared" si="9"/>
        <v>28000</v>
      </c>
      <c r="M37" s="106">
        <f t="shared" si="9"/>
        <v>31000</v>
      </c>
      <c r="N37" s="106">
        <f t="shared" si="9"/>
        <v>31000</v>
      </c>
      <c r="O37" s="106">
        <f t="shared" si="9"/>
        <v>31000</v>
      </c>
      <c r="P37" s="106">
        <f t="shared" si="9"/>
        <v>31000</v>
      </c>
      <c r="Q37" s="106">
        <f>D37-SUM(F37:P37)</f>
        <v>30000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5000</v>
      </c>
      <c r="E42" s="37" t="s">
        <v>197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194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5000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11000</v>
      </c>
      <c r="E45" s="106"/>
      <c r="F45" s="106">
        <f t="shared" ref="F45:P45" si="12">ROUND(SUM(F42:F44),-3)</f>
        <v>1000</v>
      </c>
      <c r="G45" s="106">
        <f t="shared" si="12"/>
        <v>0</v>
      </c>
      <c r="H45" s="106">
        <f t="shared" si="12"/>
        <v>0</v>
      </c>
      <c r="I45" s="106">
        <f t="shared" si="12"/>
        <v>5000</v>
      </c>
      <c r="J45" s="106">
        <f t="shared" si="12"/>
        <v>0</v>
      </c>
      <c r="K45" s="106">
        <f t="shared" si="12"/>
        <v>0</v>
      </c>
      <c r="L45" s="106">
        <f t="shared" si="12"/>
        <v>5000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18000</v>
      </c>
      <c r="E46" s="37" t="s">
        <v>708</v>
      </c>
      <c r="F46" s="37">
        <f>ROUND($D46/3,0)</f>
        <v>6000</v>
      </c>
      <c r="G46" s="37"/>
      <c r="H46" s="37"/>
      <c r="I46" s="37"/>
      <c r="J46" s="37">
        <f>ROUND($D46/3,0)</f>
        <v>6000</v>
      </c>
      <c r="K46" s="37"/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18000</v>
      </c>
      <c r="E47" s="106"/>
      <c r="F47" s="106">
        <f t="shared" ref="F47:P47" si="13">ROUND(SUM(F46),-3)</f>
        <v>6000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6000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6000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1706000</v>
      </c>
      <c r="E48" s="37"/>
      <c r="F48" s="112">
        <f>F25+F37+F45+F47</f>
        <v>310000</v>
      </c>
      <c r="G48" s="112">
        <f t="shared" ref="G48:R48" si="14">G25+G37+G45+G47</f>
        <v>125000</v>
      </c>
      <c r="H48" s="112">
        <f t="shared" si="14"/>
        <v>131000</v>
      </c>
      <c r="I48" s="112">
        <f t="shared" si="14"/>
        <v>136000</v>
      </c>
      <c r="J48" s="112">
        <f t="shared" si="14"/>
        <v>137000</v>
      </c>
      <c r="K48" s="112">
        <f t="shared" si="14"/>
        <v>131000</v>
      </c>
      <c r="L48" s="112">
        <f t="shared" si="14"/>
        <v>171000</v>
      </c>
      <c r="M48" s="112">
        <f t="shared" si="14"/>
        <v>131000</v>
      </c>
      <c r="N48" s="112">
        <f t="shared" si="14"/>
        <v>137000</v>
      </c>
      <c r="O48" s="112">
        <f t="shared" si="14"/>
        <v>134000</v>
      </c>
      <c r="P48" s="112">
        <f t="shared" si="14"/>
        <v>84000</v>
      </c>
      <c r="Q48" s="112">
        <f t="shared" si="14"/>
        <v>79000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14018000</v>
      </c>
      <c r="E49" s="111" t="s">
        <v>678</v>
      </c>
      <c r="F49" s="37">
        <f>ROUND($D49/12*5,-3)</f>
        <v>5841000</v>
      </c>
      <c r="G49" s="37">
        <f>ROUND($D49/12,-3)</f>
        <v>1168000</v>
      </c>
      <c r="H49" s="37">
        <f t="shared" ref="H49:L53" si="15">ROUND($D49/12,-3)</f>
        <v>1168000</v>
      </c>
      <c r="I49" s="37">
        <f t="shared" si="15"/>
        <v>1168000</v>
      </c>
      <c r="J49" s="37">
        <f t="shared" si="15"/>
        <v>1168000</v>
      </c>
      <c r="K49" s="37">
        <f t="shared" si="15"/>
        <v>1168000</v>
      </c>
      <c r="L49" s="37">
        <f t="shared" si="15"/>
        <v>1168000</v>
      </c>
      <c r="M49" s="37">
        <f>D49-SUM(F49:L49)</f>
        <v>1169000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2854000</v>
      </c>
      <c r="E51" s="111" t="s">
        <v>678</v>
      </c>
      <c r="F51" s="37">
        <f t="shared" si="16"/>
        <v>1189000</v>
      </c>
      <c r="G51" s="37">
        <f t="shared" si="17"/>
        <v>238000</v>
      </c>
      <c r="H51" s="37">
        <f t="shared" si="15"/>
        <v>238000</v>
      </c>
      <c r="I51" s="37">
        <f t="shared" si="15"/>
        <v>238000</v>
      </c>
      <c r="J51" s="37">
        <f t="shared" si="15"/>
        <v>238000</v>
      </c>
      <c r="K51" s="37">
        <f t="shared" si="15"/>
        <v>238000</v>
      </c>
      <c r="L51" s="37">
        <f t="shared" si="15"/>
        <v>238000</v>
      </c>
      <c r="M51" s="37">
        <f t="shared" si="18"/>
        <v>237000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434000</v>
      </c>
      <c r="E52" s="111" t="s">
        <v>678</v>
      </c>
      <c r="F52" s="37">
        <f t="shared" si="16"/>
        <v>181000</v>
      </c>
      <c r="G52" s="37">
        <f t="shared" si="17"/>
        <v>36000</v>
      </c>
      <c r="H52" s="37">
        <f t="shared" si="15"/>
        <v>36000</v>
      </c>
      <c r="I52" s="37">
        <f t="shared" si="15"/>
        <v>36000</v>
      </c>
      <c r="J52" s="37">
        <f t="shared" si="15"/>
        <v>36000</v>
      </c>
      <c r="K52" s="37">
        <f t="shared" si="15"/>
        <v>36000</v>
      </c>
      <c r="L52" s="37">
        <f t="shared" si="15"/>
        <v>36000</v>
      </c>
      <c r="M52" s="37">
        <f t="shared" si="18"/>
        <v>37000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37000</v>
      </c>
      <c r="E54" s="37" t="s">
        <v>513</v>
      </c>
      <c r="F54" s="37">
        <f t="shared" ref="F54:P62" si="19">ROUND($D54/12,0)</f>
        <v>3083</v>
      </c>
      <c r="G54" s="37">
        <f t="shared" si="19"/>
        <v>3083</v>
      </c>
      <c r="H54" s="37">
        <f t="shared" si="19"/>
        <v>3083</v>
      </c>
      <c r="I54" s="37">
        <f t="shared" si="19"/>
        <v>3083</v>
      </c>
      <c r="J54" s="37">
        <f t="shared" si="19"/>
        <v>3083</v>
      </c>
      <c r="K54" s="37">
        <f t="shared" si="19"/>
        <v>3083</v>
      </c>
      <c r="L54" s="37">
        <f t="shared" si="19"/>
        <v>3083</v>
      </c>
      <c r="M54" s="37">
        <f t="shared" si="19"/>
        <v>3083</v>
      </c>
      <c r="N54" s="37">
        <f t="shared" si="19"/>
        <v>3083</v>
      </c>
      <c r="O54" s="37">
        <f t="shared" si="19"/>
        <v>3083</v>
      </c>
      <c r="P54" s="37">
        <f t="shared" si="19"/>
        <v>3083</v>
      </c>
      <c r="Q54" s="37">
        <f t="shared" ref="Q54:Q62" si="20">D54-SUM(F54:P54)</f>
        <v>3087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471000</v>
      </c>
      <c r="E62" s="37" t="s">
        <v>194</v>
      </c>
      <c r="F62" s="37">
        <f t="shared" si="19"/>
        <v>39250</v>
      </c>
      <c r="G62" s="37">
        <f t="shared" si="19"/>
        <v>39250</v>
      </c>
      <c r="H62" s="37">
        <f t="shared" si="19"/>
        <v>39250</v>
      </c>
      <c r="I62" s="37">
        <f t="shared" si="19"/>
        <v>39250</v>
      </c>
      <c r="J62" s="37">
        <f t="shared" si="19"/>
        <v>39250</v>
      </c>
      <c r="K62" s="37">
        <f t="shared" si="19"/>
        <v>39250</v>
      </c>
      <c r="L62" s="37">
        <f t="shared" si="19"/>
        <v>39250</v>
      </c>
      <c r="M62" s="37">
        <f t="shared" si="19"/>
        <v>39250</v>
      </c>
      <c r="N62" s="37">
        <f t="shared" si="19"/>
        <v>39250</v>
      </c>
      <c r="O62" s="37">
        <f t="shared" si="19"/>
        <v>39250</v>
      </c>
      <c r="P62" s="37">
        <f t="shared" si="19"/>
        <v>39250</v>
      </c>
      <c r="Q62" s="37">
        <f t="shared" si="20"/>
        <v>39250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2140000</v>
      </c>
      <c r="E63" s="37" t="s">
        <v>679</v>
      </c>
      <c r="F63" s="37">
        <f>ROUND($D63/5,-3)</f>
        <v>428000</v>
      </c>
      <c r="G63" s="37"/>
      <c r="H63" s="37"/>
      <c r="I63" s="37"/>
      <c r="J63" s="37"/>
      <c r="K63" s="37"/>
      <c r="L63" s="37"/>
      <c r="M63" s="37"/>
      <c r="N63" s="37">
        <f>D63-F63</f>
        <v>1712000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1699000</v>
      </c>
      <c r="E64" s="37" t="s">
        <v>194</v>
      </c>
      <c r="F64" s="37">
        <f>D64</f>
        <v>1699000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1531000</v>
      </c>
      <c r="E65" s="111" t="s">
        <v>678</v>
      </c>
      <c r="F65" s="37">
        <f>ROUND($D65/12*5,-3)</f>
        <v>638000</v>
      </c>
      <c r="G65" s="37">
        <f>ROUND($D65/12,-3)</f>
        <v>128000</v>
      </c>
      <c r="H65" s="37">
        <f t="shared" ref="H65:L67" si="21">ROUND($D65/12,-3)</f>
        <v>128000</v>
      </c>
      <c r="I65" s="37">
        <f t="shared" si="21"/>
        <v>128000</v>
      </c>
      <c r="J65" s="37">
        <f t="shared" si="21"/>
        <v>128000</v>
      </c>
      <c r="K65" s="37">
        <f t="shared" si="21"/>
        <v>128000</v>
      </c>
      <c r="L65" s="37">
        <f t="shared" si="21"/>
        <v>128000</v>
      </c>
      <c r="M65" s="37">
        <f>D65-SUM(F65:L65)</f>
        <v>125000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380000</v>
      </c>
      <c r="E66" s="111" t="s">
        <v>678</v>
      </c>
      <c r="F66" s="37">
        <f>ROUND($D66/12*5,-3)</f>
        <v>158000</v>
      </c>
      <c r="G66" s="37">
        <f t="shared" ref="G66:G67" si="22">ROUND($D66/12,-3)</f>
        <v>32000</v>
      </c>
      <c r="H66" s="37">
        <f t="shared" si="21"/>
        <v>32000</v>
      </c>
      <c r="I66" s="37">
        <f t="shared" si="21"/>
        <v>32000</v>
      </c>
      <c r="J66" s="37">
        <f t="shared" si="21"/>
        <v>32000</v>
      </c>
      <c r="K66" s="37">
        <f t="shared" si="21"/>
        <v>32000</v>
      </c>
      <c r="L66" s="37">
        <f t="shared" si="21"/>
        <v>32000</v>
      </c>
      <c r="M66" s="37">
        <f t="shared" ref="M66:M67" si="23">D66-SUM(F66:L66)</f>
        <v>30000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895000</v>
      </c>
      <c r="E67" s="111" t="s">
        <v>678</v>
      </c>
      <c r="F67" s="37">
        <f>ROUND($D67/12*5,-3)</f>
        <v>373000</v>
      </c>
      <c r="G67" s="37">
        <f t="shared" si="22"/>
        <v>75000</v>
      </c>
      <c r="H67" s="37">
        <f t="shared" si="21"/>
        <v>75000</v>
      </c>
      <c r="I67" s="37">
        <f t="shared" si="21"/>
        <v>75000</v>
      </c>
      <c r="J67" s="37">
        <f t="shared" si="21"/>
        <v>75000</v>
      </c>
      <c r="K67" s="37">
        <f t="shared" si="21"/>
        <v>75000</v>
      </c>
      <c r="L67" s="37">
        <f t="shared" si="21"/>
        <v>75000</v>
      </c>
      <c r="M67" s="37">
        <f t="shared" si="23"/>
        <v>72000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36000</v>
      </c>
      <c r="E68" s="37" t="s">
        <v>195</v>
      </c>
      <c r="F68" s="37"/>
      <c r="G68" s="37"/>
      <c r="H68" s="37">
        <f>D68</f>
        <v>36000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194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24647000</v>
      </c>
      <c r="E71" s="239"/>
      <c r="F71" s="239">
        <f t="shared" ref="F71:P71" si="24">ROUND(SUM(F49:F70),-3)</f>
        <v>10679000</v>
      </c>
      <c r="G71" s="239">
        <f t="shared" si="24"/>
        <v>1721000</v>
      </c>
      <c r="H71" s="239">
        <f t="shared" si="24"/>
        <v>1757000</v>
      </c>
      <c r="I71" s="239">
        <f t="shared" si="24"/>
        <v>1721000</v>
      </c>
      <c r="J71" s="239">
        <f t="shared" si="24"/>
        <v>1721000</v>
      </c>
      <c r="K71" s="239">
        <f t="shared" si="24"/>
        <v>1721000</v>
      </c>
      <c r="L71" s="239">
        <f t="shared" si="24"/>
        <v>1721000</v>
      </c>
      <c r="M71" s="239">
        <f t="shared" si="24"/>
        <v>1714000</v>
      </c>
      <c r="N71" s="239">
        <f t="shared" si="24"/>
        <v>1756000</v>
      </c>
      <c r="O71" s="239">
        <f t="shared" si="24"/>
        <v>44000</v>
      </c>
      <c r="P71" s="239">
        <f t="shared" si="24"/>
        <v>44000</v>
      </c>
      <c r="Q71" s="239">
        <f>D71-SUM(F71:P71)</f>
        <v>48000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35000</v>
      </c>
      <c r="E72" s="37" t="s">
        <v>194</v>
      </c>
      <c r="F72" s="37">
        <f>D72</f>
        <v>35000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5842000</v>
      </c>
      <c r="E73" s="111" t="s">
        <v>678</v>
      </c>
      <c r="F73" s="37">
        <f>ROUND($D73/12*5,-3)</f>
        <v>2434000</v>
      </c>
      <c r="G73" s="37">
        <f>ROUND($D73/12,-3)</f>
        <v>487000</v>
      </c>
      <c r="H73" s="37">
        <f t="shared" ref="H73:L76" si="25">ROUND($D73/12,-3)</f>
        <v>487000</v>
      </c>
      <c r="I73" s="37">
        <f t="shared" si="25"/>
        <v>487000</v>
      </c>
      <c r="J73" s="37">
        <f t="shared" si="25"/>
        <v>487000</v>
      </c>
      <c r="K73" s="37">
        <f t="shared" si="25"/>
        <v>487000</v>
      </c>
      <c r="L73" s="37">
        <f t="shared" si="25"/>
        <v>487000</v>
      </c>
      <c r="M73" s="37">
        <f>D73-SUM(F73:L73)</f>
        <v>486000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5877000</v>
      </c>
      <c r="E77" s="239"/>
      <c r="F77" s="239">
        <f>ROUND(SUM(F72:F76),-3)</f>
        <v>2469000</v>
      </c>
      <c r="G77" s="239">
        <f t="shared" ref="G77:N77" si="27">ROUND(SUM(G72:G76),-3)</f>
        <v>487000</v>
      </c>
      <c r="H77" s="239">
        <f t="shared" si="27"/>
        <v>487000</v>
      </c>
      <c r="I77" s="239">
        <f t="shared" si="27"/>
        <v>487000</v>
      </c>
      <c r="J77" s="239">
        <f t="shared" si="27"/>
        <v>487000</v>
      </c>
      <c r="K77" s="239">
        <f t="shared" si="27"/>
        <v>487000</v>
      </c>
      <c r="L77" s="239">
        <f t="shared" si="27"/>
        <v>487000</v>
      </c>
      <c r="M77" s="239">
        <f t="shared" si="27"/>
        <v>486000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153000</v>
      </c>
      <c r="E78" s="37" t="s">
        <v>655</v>
      </c>
      <c r="F78" s="216"/>
      <c r="G78" s="216"/>
      <c r="H78" s="216">
        <f>ROUND($D78/2,-3)</f>
        <v>77000</v>
      </c>
      <c r="I78" s="216"/>
      <c r="J78" s="216"/>
      <c r="K78" s="216"/>
      <c r="L78" s="216"/>
      <c r="M78" s="216"/>
      <c r="N78" s="216">
        <f>D78-H78</f>
        <v>76000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30677000</v>
      </c>
      <c r="E79" s="218"/>
      <c r="F79" s="218">
        <f>F77+F71+F78</f>
        <v>13148000</v>
      </c>
      <c r="G79" s="218">
        <f t="shared" ref="G79:Q79" si="29">G77+G71+G78</f>
        <v>2208000</v>
      </c>
      <c r="H79" s="218">
        <f t="shared" si="29"/>
        <v>2321000</v>
      </c>
      <c r="I79" s="218">
        <f t="shared" si="29"/>
        <v>2208000</v>
      </c>
      <c r="J79" s="218">
        <f t="shared" si="29"/>
        <v>2208000</v>
      </c>
      <c r="K79" s="218">
        <f t="shared" si="29"/>
        <v>2208000</v>
      </c>
      <c r="L79" s="218">
        <f t="shared" si="29"/>
        <v>2208000</v>
      </c>
      <c r="M79" s="218">
        <f t="shared" si="29"/>
        <v>2200000</v>
      </c>
      <c r="N79" s="218">
        <f t="shared" si="29"/>
        <v>1832000</v>
      </c>
      <c r="O79" s="218">
        <f t="shared" si="29"/>
        <v>44000</v>
      </c>
      <c r="P79" s="218">
        <f t="shared" si="29"/>
        <v>44000</v>
      </c>
      <c r="Q79" s="218">
        <f t="shared" si="29"/>
        <v>48000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32383000</v>
      </c>
      <c r="E88" s="37"/>
      <c r="F88" s="37">
        <f>F89+F90+F91+F92+F93</f>
        <v>13458000</v>
      </c>
      <c r="G88" s="37">
        <f t="shared" ref="G88:Q88" si="32">G89+G90+G91+G92+G93</f>
        <v>2333000</v>
      </c>
      <c r="H88" s="37">
        <f t="shared" si="32"/>
        <v>2452000</v>
      </c>
      <c r="I88" s="37">
        <f t="shared" si="32"/>
        <v>2344000</v>
      </c>
      <c r="J88" s="37">
        <f t="shared" si="32"/>
        <v>2345000</v>
      </c>
      <c r="K88" s="37">
        <f t="shared" si="32"/>
        <v>2339000</v>
      </c>
      <c r="L88" s="37">
        <f t="shared" si="32"/>
        <v>2379000</v>
      </c>
      <c r="M88" s="37">
        <f t="shared" si="32"/>
        <v>2331000</v>
      </c>
      <c r="N88" s="37">
        <f t="shared" si="32"/>
        <v>1969000</v>
      </c>
      <c r="O88" s="37">
        <f t="shared" si="32"/>
        <v>178000</v>
      </c>
      <c r="P88" s="37">
        <f t="shared" si="32"/>
        <v>128000</v>
      </c>
      <c r="Q88" s="37">
        <f t="shared" si="32"/>
        <v>127000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40000</v>
      </c>
      <c r="E90" s="106" t="s">
        <v>702</v>
      </c>
      <c r="F90" s="106"/>
      <c r="G90" s="106"/>
      <c r="H90" s="106">
        <f>ROUND($D90/2,-3)</f>
        <v>20000</v>
      </c>
      <c r="I90" s="106"/>
      <c r="J90" s="106"/>
      <c r="K90" s="106"/>
      <c r="L90" s="106"/>
      <c r="M90" s="106">
        <f>D90-H90</f>
        <v>20000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2000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32341000</v>
      </c>
      <c r="E93" s="106"/>
      <c r="F93" s="106">
        <f>F94+F95+F96+F97</f>
        <v>13458000</v>
      </c>
      <c r="G93" s="106">
        <f t="shared" ref="G93:Q93" si="34">G94+G95+G96+G97</f>
        <v>2333000</v>
      </c>
      <c r="H93" s="106">
        <f t="shared" si="34"/>
        <v>2432000</v>
      </c>
      <c r="I93" s="106">
        <f t="shared" si="34"/>
        <v>2344000</v>
      </c>
      <c r="J93" s="106">
        <f t="shared" si="34"/>
        <v>2345000</v>
      </c>
      <c r="K93" s="106">
        <f t="shared" si="34"/>
        <v>2339000</v>
      </c>
      <c r="L93" s="106">
        <f t="shared" si="34"/>
        <v>2378000</v>
      </c>
      <c r="M93" s="106">
        <f t="shared" si="34"/>
        <v>2311000</v>
      </c>
      <c r="N93" s="106">
        <f t="shared" si="34"/>
        <v>1969000</v>
      </c>
      <c r="O93" s="106">
        <f t="shared" si="34"/>
        <v>178000</v>
      </c>
      <c r="P93" s="106">
        <f t="shared" si="34"/>
        <v>128000</v>
      </c>
      <c r="Q93" s="106">
        <f t="shared" si="34"/>
        <v>126000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3399000</v>
      </c>
      <c r="E94" s="111" t="s">
        <v>522</v>
      </c>
      <c r="F94" s="37">
        <f>ROUND($D94/12*5,-3)</f>
        <v>1416000</v>
      </c>
      <c r="G94" s="37">
        <f>ROUND($D94/12,-3)</f>
        <v>283000</v>
      </c>
      <c r="H94" s="37">
        <f t="shared" ref="H94:L94" si="35">ROUND($D94/12,-3)</f>
        <v>283000</v>
      </c>
      <c r="I94" s="37">
        <f t="shared" si="35"/>
        <v>283000</v>
      </c>
      <c r="J94" s="37">
        <f t="shared" si="35"/>
        <v>283000</v>
      </c>
      <c r="K94" s="37">
        <f t="shared" si="35"/>
        <v>283000</v>
      </c>
      <c r="L94" s="37">
        <f t="shared" si="35"/>
        <v>283000</v>
      </c>
      <c r="M94" s="37">
        <f>D94-SUM(F94:L94)</f>
        <v>285000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91000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3000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28851000</v>
      </c>
      <c r="E97" s="37"/>
      <c r="F97" s="37">
        <f>F2+F87-F89-F90-F91-F92-F94-F95-F96</f>
        <v>12034000</v>
      </c>
      <c r="G97" s="37">
        <f t="shared" ref="G97:Q97" si="37">G2+G87-G89-G90-G91-G92-G94-G95-G96</f>
        <v>2042000</v>
      </c>
      <c r="H97" s="37">
        <f t="shared" si="37"/>
        <v>2141000</v>
      </c>
      <c r="I97" s="37">
        <f t="shared" si="37"/>
        <v>2053000</v>
      </c>
      <c r="J97" s="37">
        <f t="shared" si="37"/>
        <v>2054000</v>
      </c>
      <c r="K97" s="37">
        <f t="shared" si="37"/>
        <v>2048000</v>
      </c>
      <c r="L97" s="37">
        <f t="shared" si="37"/>
        <v>2087000</v>
      </c>
      <c r="M97" s="37">
        <f t="shared" si="37"/>
        <v>2018000</v>
      </c>
      <c r="N97" s="37">
        <f t="shared" si="37"/>
        <v>1961000</v>
      </c>
      <c r="O97" s="37">
        <f>O2+O87-O89-O90-O91-O92-O94-O95-O96</f>
        <v>170000</v>
      </c>
      <c r="P97" s="37">
        <f t="shared" si="37"/>
        <v>120000</v>
      </c>
      <c r="Q97" s="37">
        <f t="shared" si="37"/>
        <v>123000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2120000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1279000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7000</v>
      </c>
    </row>
    <row r="109" spans="2:18" ht="33">
      <c r="B109" s="75" t="s">
        <v>239</v>
      </c>
      <c r="D109" s="30">
        <f>HLOOKUP(D1,縣庫撥款收入明細表!H:DD,21,FALSE)</f>
        <v>28851000</v>
      </c>
    </row>
    <row r="110" spans="2:18" ht="16.5" customHeight="1"/>
    <row r="111" spans="2:18" ht="19.5" customHeight="1">
      <c r="B111" s="4" t="s">
        <v>700</v>
      </c>
      <c r="F111" s="30">
        <f>F93-F77-F78</f>
        <v>10989000</v>
      </c>
      <c r="G111" s="30">
        <f t="shared" ref="G111:Q111" si="38">G93-G77-G78</f>
        <v>1846000</v>
      </c>
      <c r="H111" s="30">
        <f t="shared" si="38"/>
        <v>1868000</v>
      </c>
      <c r="I111" s="30">
        <f t="shared" si="38"/>
        <v>1857000</v>
      </c>
      <c r="J111" s="30">
        <f t="shared" si="38"/>
        <v>1858000</v>
      </c>
      <c r="K111" s="30">
        <f t="shared" si="38"/>
        <v>1852000</v>
      </c>
      <c r="L111" s="30">
        <f t="shared" si="38"/>
        <v>1891000</v>
      </c>
      <c r="M111" s="30">
        <f t="shared" si="38"/>
        <v>1825000</v>
      </c>
      <c r="N111" s="30">
        <f t="shared" si="38"/>
        <v>1893000</v>
      </c>
      <c r="O111" s="30">
        <f t="shared" si="38"/>
        <v>178000</v>
      </c>
      <c r="P111" s="30">
        <f t="shared" si="38"/>
        <v>128000</v>
      </c>
      <c r="Q111" s="30">
        <f t="shared" si="38"/>
        <v>126000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81" priority="1" operator="less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621</v>
      </c>
      <c r="D1" s="230" t="str">
        <f>VLOOKUP(C1,學校編號!A:B,2,FALSE)</f>
        <v>621稻香國小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57123000</v>
      </c>
      <c r="E2" s="37"/>
      <c r="F2" s="37">
        <f>F48+F71+F77+F78+F84</f>
        <v>24297000</v>
      </c>
      <c r="G2" s="37">
        <f t="shared" ref="G2:Q2" si="0">G48+G71+G77+G78+G84</f>
        <v>4035000</v>
      </c>
      <c r="H2" s="37">
        <f t="shared" si="0"/>
        <v>4244000</v>
      </c>
      <c r="I2" s="37">
        <f t="shared" si="0"/>
        <v>4035000</v>
      </c>
      <c r="J2" s="37">
        <f t="shared" si="0"/>
        <v>4043000</v>
      </c>
      <c r="K2" s="37">
        <f t="shared" si="0"/>
        <v>4035000</v>
      </c>
      <c r="L2" s="37">
        <f t="shared" si="0"/>
        <v>4147000</v>
      </c>
      <c r="M2" s="37">
        <f t="shared" si="0"/>
        <v>4045000</v>
      </c>
      <c r="N2" s="37">
        <f t="shared" si="0"/>
        <v>3696000</v>
      </c>
      <c r="O2" s="37">
        <f t="shared" si="0"/>
        <v>184000</v>
      </c>
      <c r="P2" s="37">
        <f t="shared" si="0"/>
        <v>184000</v>
      </c>
      <c r="Q2" s="37">
        <f t="shared" si="0"/>
        <v>178000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283000</v>
      </c>
      <c r="E3" s="37" t="s">
        <v>513</v>
      </c>
      <c r="F3" s="37">
        <f t="shared" ref="F3:P17" si="1">ROUND($D3/12,0)</f>
        <v>23583</v>
      </c>
      <c r="G3" s="37">
        <f t="shared" si="1"/>
        <v>23583</v>
      </c>
      <c r="H3" s="37">
        <f t="shared" si="1"/>
        <v>23583</v>
      </c>
      <c r="I3" s="37">
        <f t="shared" si="1"/>
        <v>23583</v>
      </c>
      <c r="J3" s="37">
        <f t="shared" si="1"/>
        <v>23583</v>
      </c>
      <c r="K3" s="37">
        <f t="shared" si="1"/>
        <v>23583</v>
      </c>
      <c r="L3" s="37">
        <f t="shared" si="1"/>
        <v>23583</v>
      </c>
      <c r="M3" s="37">
        <f t="shared" si="1"/>
        <v>23583</v>
      </c>
      <c r="N3" s="37">
        <f t="shared" si="1"/>
        <v>23583</v>
      </c>
      <c r="O3" s="37">
        <f t="shared" si="1"/>
        <v>23583</v>
      </c>
      <c r="P3" s="37">
        <f t="shared" si="1"/>
        <v>23583</v>
      </c>
      <c r="Q3" s="37">
        <f t="shared" ref="Q3:Q10" si="2">D3-SUM(F3:P3)</f>
        <v>23587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122000</v>
      </c>
      <c r="E4" s="37" t="s">
        <v>513</v>
      </c>
      <c r="F4" s="37">
        <f t="shared" si="1"/>
        <v>10167</v>
      </c>
      <c r="G4" s="37">
        <f t="shared" si="1"/>
        <v>10167</v>
      </c>
      <c r="H4" s="37">
        <f t="shared" si="1"/>
        <v>10167</v>
      </c>
      <c r="I4" s="37">
        <f t="shared" si="1"/>
        <v>10167</v>
      </c>
      <c r="J4" s="37">
        <f t="shared" si="1"/>
        <v>10167</v>
      </c>
      <c r="K4" s="37">
        <f t="shared" si="1"/>
        <v>10167</v>
      </c>
      <c r="L4" s="37">
        <f t="shared" si="1"/>
        <v>10167</v>
      </c>
      <c r="M4" s="37">
        <f t="shared" si="1"/>
        <v>10167</v>
      </c>
      <c r="N4" s="37">
        <f t="shared" si="1"/>
        <v>10167</v>
      </c>
      <c r="O4" s="37">
        <f t="shared" si="1"/>
        <v>10167</v>
      </c>
      <c r="P4" s="37">
        <f t="shared" si="1"/>
        <v>10167</v>
      </c>
      <c r="Q4" s="37">
        <f t="shared" si="2"/>
        <v>10163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70000</v>
      </c>
      <c r="E7" s="37" t="s">
        <v>513</v>
      </c>
      <c r="F7" s="37">
        <f t="shared" si="1"/>
        <v>5833</v>
      </c>
      <c r="G7" s="37">
        <f t="shared" si="1"/>
        <v>5833</v>
      </c>
      <c r="H7" s="37">
        <f t="shared" si="1"/>
        <v>5833</v>
      </c>
      <c r="I7" s="37">
        <f t="shared" si="1"/>
        <v>5833</v>
      </c>
      <c r="J7" s="37">
        <f t="shared" si="1"/>
        <v>5833</v>
      </c>
      <c r="K7" s="37">
        <f t="shared" si="1"/>
        <v>5833</v>
      </c>
      <c r="L7" s="37">
        <f t="shared" si="1"/>
        <v>5833</v>
      </c>
      <c r="M7" s="37">
        <f t="shared" si="1"/>
        <v>5833</v>
      </c>
      <c r="N7" s="37">
        <f t="shared" si="1"/>
        <v>5833</v>
      </c>
      <c r="O7" s="37">
        <f t="shared" si="1"/>
        <v>5833</v>
      </c>
      <c r="P7" s="37">
        <f t="shared" si="1"/>
        <v>5833</v>
      </c>
      <c r="Q7" s="37">
        <f t="shared" si="2"/>
        <v>5837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60000</v>
      </c>
      <c r="E8" s="37" t="s">
        <v>513</v>
      </c>
      <c r="F8" s="37">
        <f t="shared" si="1"/>
        <v>5000</v>
      </c>
      <c r="G8" s="37">
        <f t="shared" si="1"/>
        <v>5000</v>
      </c>
      <c r="H8" s="37">
        <f t="shared" si="1"/>
        <v>5000</v>
      </c>
      <c r="I8" s="37">
        <f t="shared" si="1"/>
        <v>5000</v>
      </c>
      <c r="J8" s="37">
        <f t="shared" si="1"/>
        <v>5000</v>
      </c>
      <c r="K8" s="37">
        <f t="shared" si="1"/>
        <v>5000</v>
      </c>
      <c r="L8" s="37">
        <f t="shared" si="1"/>
        <v>5000</v>
      </c>
      <c r="M8" s="37">
        <f t="shared" si="1"/>
        <v>5000</v>
      </c>
      <c r="N8" s="37">
        <f t="shared" si="1"/>
        <v>5000</v>
      </c>
      <c r="O8" s="37">
        <f t="shared" si="1"/>
        <v>5000</v>
      </c>
      <c r="P8" s="37">
        <f t="shared" si="1"/>
        <v>5000</v>
      </c>
      <c r="Q8" s="37">
        <f t="shared" si="2"/>
        <v>5000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6000</v>
      </c>
      <c r="E9" s="37" t="s">
        <v>513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99000</v>
      </c>
      <c r="E15" s="37" t="s">
        <v>193</v>
      </c>
      <c r="F15" s="37">
        <f>ROUND($D15/2,-3)</f>
        <v>50000</v>
      </c>
      <c r="G15" s="37"/>
      <c r="H15" s="37"/>
      <c r="I15" s="37"/>
      <c r="J15" s="37"/>
      <c r="K15" s="37"/>
      <c r="L15" s="37">
        <f>D15-F15</f>
        <v>49000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54000</v>
      </c>
      <c r="E17" s="37" t="s">
        <v>513</v>
      </c>
      <c r="F17" s="37">
        <f>ROUND($D17/12,0)</f>
        <v>4500</v>
      </c>
      <c r="G17" s="37">
        <f t="shared" si="1"/>
        <v>4500</v>
      </c>
      <c r="H17" s="37">
        <f t="shared" si="1"/>
        <v>4500</v>
      </c>
      <c r="I17" s="37">
        <f t="shared" si="1"/>
        <v>4500</v>
      </c>
      <c r="J17" s="37">
        <f t="shared" si="1"/>
        <v>4500</v>
      </c>
      <c r="K17" s="37">
        <f t="shared" si="1"/>
        <v>4500</v>
      </c>
      <c r="L17" s="37">
        <f t="shared" si="1"/>
        <v>4500</v>
      </c>
      <c r="M17" s="37">
        <f t="shared" si="1"/>
        <v>4500</v>
      </c>
      <c r="N17" s="37">
        <f t="shared" si="1"/>
        <v>4500</v>
      </c>
      <c r="O17" s="37">
        <f t="shared" si="1"/>
        <v>4500</v>
      </c>
      <c r="P17" s="37">
        <f t="shared" si="1"/>
        <v>4500</v>
      </c>
      <c r="Q17" s="37">
        <f>D17-SUM(F17:P17)</f>
        <v>4500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106000</v>
      </c>
      <c r="E24" s="37" t="s">
        <v>193</v>
      </c>
      <c r="F24" s="37">
        <f>ROUND($D24/2,-3)</f>
        <v>53000</v>
      </c>
      <c r="G24" s="37"/>
      <c r="H24" s="37"/>
      <c r="I24" s="37"/>
      <c r="J24" s="37"/>
      <c r="K24" s="37"/>
      <c r="L24" s="37">
        <f>D24-F24</f>
        <v>53000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1024000</v>
      </c>
      <c r="E25" s="106"/>
      <c r="F25" s="106">
        <f>ROUND(SUM(F3:F24),-3)</f>
        <v>171000</v>
      </c>
      <c r="G25" s="106">
        <f t="shared" ref="G25:P25" si="5">ROUND(SUM(G3:G24),-3)</f>
        <v>68000</v>
      </c>
      <c r="H25" s="106">
        <f t="shared" si="5"/>
        <v>68000</v>
      </c>
      <c r="I25" s="106">
        <f t="shared" si="5"/>
        <v>68000</v>
      </c>
      <c r="J25" s="106">
        <f t="shared" si="5"/>
        <v>68000</v>
      </c>
      <c r="K25" s="106">
        <f t="shared" si="5"/>
        <v>68000</v>
      </c>
      <c r="L25" s="106">
        <f t="shared" si="5"/>
        <v>170000</v>
      </c>
      <c r="M25" s="106">
        <f t="shared" si="5"/>
        <v>68000</v>
      </c>
      <c r="N25" s="106">
        <f t="shared" si="5"/>
        <v>68000</v>
      </c>
      <c r="O25" s="106">
        <f t="shared" si="5"/>
        <v>68000</v>
      </c>
      <c r="P25" s="106">
        <f t="shared" si="5"/>
        <v>68000</v>
      </c>
      <c r="Q25" s="106">
        <f t="shared" ref="Q25:Q33" si="6">D25-SUM(F25:P25)</f>
        <v>71000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308000</v>
      </c>
      <c r="E27" s="37" t="s">
        <v>513</v>
      </c>
      <c r="F27" s="37">
        <f t="shared" ref="F27:P33" si="8">ROUND($D27/12,0)</f>
        <v>25667</v>
      </c>
      <c r="G27" s="37">
        <f t="shared" si="8"/>
        <v>25667</v>
      </c>
      <c r="H27" s="37">
        <f t="shared" si="8"/>
        <v>25667</v>
      </c>
      <c r="I27" s="37">
        <f t="shared" si="8"/>
        <v>25667</v>
      </c>
      <c r="J27" s="37">
        <f t="shared" si="8"/>
        <v>25667</v>
      </c>
      <c r="K27" s="37">
        <f t="shared" si="8"/>
        <v>25667</v>
      </c>
      <c r="L27" s="37">
        <f t="shared" si="8"/>
        <v>25667</v>
      </c>
      <c r="M27" s="37">
        <f t="shared" si="8"/>
        <v>25667</v>
      </c>
      <c r="N27" s="37">
        <f t="shared" si="8"/>
        <v>25667</v>
      </c>
      <c r="O27" s="37">
        <f t="shared" si="8"/>
        <v>25667</v>
      </c>
      <c r="P27" s="37">
        <f t="shared" si="8"/>
        <v>25667</v>
      </c>
      <c r="Q27" s="37">
        <f t="shared" si="6"/>
        <v>25663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29000</v>
      </c>
      <c r="E29" s="37" t="s">
        <v>513</v>
      </c>
      <c r="F29" s="37">
        <f t="shared" si="8"/>
        <v>2417</v>
      </c>
      <c r="G29" s="37">
        <f t="shared" si="8"/>
        <v>2417</v>
      </c>
      <c r="H29" s="37">
        <f t="shared" si="8"/>
        <v>2417</v>
      </c>
      <c r="I29" s="37">
        <f t="shared" si="8"/>
        <v>2417</v>
      </c>
      <c r="J29" s="37">
        <f t="shared" si="8"/>
        <v>2417</v>
      </c>
      <c r="K29" s="37">
        <f t="shared" si="8"/>
        <v>2417</v>
      </c>
      <c r="L29" s="37">
        <f t="shared" si="8"/>
        <v>2417</v>
      </c>
      <c r="M29" s="37">
        <f t="shared" si="8"/>
        <v>2417</v>
      </c>
      <c r="N29" s="37">
        <f t="shared" si="8"/>
        <v>2417</v>
      </c>
      <c r="O29" s="37">
        <f t="shared" si="8"/>
        <v>2417</v>
      </c>
      <c r="P29" s="37">
        <f t="shared" si="8"/>
        <v>2417</v>
      </c>
      <c r="Q29" s="37">
        <f t="shared" si="6"/>
        <v>2413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51000</v>
      </c>
      <c r="E30" s="37" t="s">
        <v>513</v>
      </c>
      <c r="F30" s="37">
        <f t="shared" si="8"/>
        <v>4250</v>
      </c>
      <c r="G30" s="37">
        <f t="shared" si="8"/>
        <v>4250</v>
      </c>
      <c r="H30" s="37">
        <f t="shared" si="8"/>
        <v>4250</v>
      </c>
      <c r="I30" s="37">
        <f t="shared" si="8"/>
        <v>4250</v>
      </c>
      <c r="J30" s="37">
        <f t="shared" si="8"/>
        <v>4250</v>
      </c>
      <c r="K30" s="37">
        <f t="shared" si="8"/>
        <v>4250</v>
      </c>
      <c r="L30" s="37">
        <f t="shared" si="8"/>
        <v>4250</v>
      </c>
      <c r="M30" s="37">
        <f t="shared" si="8"/>
        <v>4250</v>
      </c>
      <c r="N30" s="37">
        <f t="shared" si="8"/>
        <v>4250</v>
      </c>
      <c r="O30" s="37">
        <f t="shared" si="8"/>
        <v>4250</v>
      </c>
      <c r="P30" s="37">
        <f t="shared" si="8"/>
        <v>4250</v>
      </c>
      <c r="Q30" s="37">
        <f t="shared" si="6"/>
        <v>4250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24000</v>
      </c>
      <c r="E31" s="37" t="s">
        <v>513</v>
      </c>
      <c r="F31" s="37">
        <f t="shared" si="8"/>
        <v>2000</v>
      </c>
      <c r="G31" s="37">
        <f t="shared" si="8"/>
        <v>2000</v>
      </c>
      <c r="H31" s="37">
        <f t="shared" si="8"/>
        <v>2000</v>
      </c>
      <c r="I31" s="37">
        <f t="shared" si="8"/>
        <v>2000</v>
      </c>
      <c r="J31" s="37">
        <f t="shared" si="8"/>
        <v>2000</v>
      </c>
      <c r="K31" s="37">
        <f t="shared" si="8"/>
        <v>2000</v>
      </c>
      <c r="L31" s="37">
        <f t="shared" si="8"/>
        <v>2000</v>
      </c>
      <c r="M31" s="37">
        <f t="shared" si="8"/>
        <v>2000</v>
      </c>
      <c r="N31" s="37">
        <f t="shared" si="8"/>
        <v>2000</v>
      </c>
      <c r="O31" s="37">
        <f t="shared" si="8"/>
        <v>2000</v>
      </c>
      <c r="P31" s="37">
        <f t="shared" si="8"/>
        <v>2000</v>
      </c>
      <c r="Q31" s="37">
        <f t="shared" si="6"/>
        <v>2000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24000</v>
      </c>
      <c r="E32" s="37" t="s">
        <v>513</v>
      </c>
      <c r="F32" s="37">
        <f t="shared" si="8"/>
        <v>2000</v>
      </c>
      <c r="G32" s="37">
        <f t="shared" si="8"/>
        <v>2000</v>
      </c>
      <c r="H32" s="37">
        <f t="shared" si="8"/>
        <v>2000</v>
      </c>
      <c r="I32" s="37">
        <f t="shared" si="8"/>
        <v>2000</v>
      </c>
      <c r="J32" s="37">
        <f t="shared" si="8"/>
        <v>2000</v>
      </c>
      <c r="K32" s="37">
        <f t="shared" si="8"/>
        <v>2000</v>
      </c>
      <c r="L32" s="37">
        <f t="shared" si="8"/>
        <v>2000</v>
      </c>
      <c r="M32" s="37">
        <f t="shared" si="8"/>
        <v>2000</v>
      </c>
      <c r="N32" s="37">
        <f t="shared" si="8"/>
        <v>2000</v>
      </c>
      <c r="O32" s="37">
        <f t="shared" si="8"/>
        <v>2000</v>
      </c>
      <c r="P32" s="37">
        <f t="shared" si="8"/>
        <v>2000</v>
      </c>
      <c r="Q32" s="37">
        <f t="shared" si="6"/>
        <v>2000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15000</v>
      </c>
      <c r="E33" s="37" t="s">
        <v>513</v>
      </c>
      <c r="F33" s="37">
        <f t="shared" si="8"/>
        <v>1250</v>
      </c>
      <c r="G33" s="37">
        <f t="shared" si="8"/>
        <v>1250</v>
      </c>
      <c r="H33" s="37">
        <f t="shared" si="8"/>
        <v>1250</v>
      </c>
      <c r="I33" s="37">
        <f t="shared" si="8"/>
        <v>1250</v>
      </c>
      <c r="J33" s="37">
        <f t="shared" si="8"/>
        <v>1250</v>
      </c>
      <c r="K33" s="37">
        <f t="shared" si="8"/>
        <v>1250</v>
      </c>
      <c r="L33" s="37">
        <f t="shared" si="8"/>
        <v>1250</v>
      </c>
      <c r="M33" s="37">
        <f t="shared" si="8"/>
        <v>1250</v>
      </c>
      <c r="N33" s="37">
        <f t="shared" si="8"/>
        <v>1250</v>
      </c>
      <c r="O33" s="37">
        <f t="shared" si="8"/>
        <v>1250</v>
      </c>
      <c r="P33" s="37">
        <f t="shared" si="8"/>
        <v>1250</v>
      </c>
      <c r="Q33" s="37">
        <f t="shared" si="6"/>
        <v>1250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20000</v>
      </c>
      <c r="E36" s="37" t="s">
        <v>193</v>
      </c>
      <c r="F36" s="37">
        <f>ROUND($D36/2,-3)</f>
        <v>10000</v>
      </c>
      <c r="G36" s="37"/>
      <c r="H36" s="37"/>
      <c r="I36" s="37"/>
      <c r="J36" s="37"/>
      <c r="K36" s="37"/>
      <c r="L36" s="37">
        <f>D36-F36</f>
        <v>10000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471000</v>
      </c>
      <c r="E37" s="106"/>
      <c r="F37" s="106">
        <f t="shared" ref="F37:P37" si="9">ROUND(SUM(F26:F36),-3)</f>
        <v>48000</v>
      </c>
      <c r="G37" s="106">
        <f t="shared" si="9"/>
        <v>38000</v>
      </c>
      <c r="H37" s="106">
        <f t="shared" si="9"/>
        <v>38000</v>
      </c>
      <c r="I37" s="106">
        <f t="shared" si="9"/>
        <v>38000</v>
      </c>
      <c r="J37" s="106">
        <f t="shared" si="9"/>
        <v>38000</v>
      </c>
      <c r="K37" s="106">
        <f t="shared" si="9"/>
        <v>38000</v>
      </c>
      <c r="L37" s="106">
        <f t="shared" si="9"/>
        <v>48000</v>
      </c>
      <c r="M37" s="106">
        <f t="shared" si="9"/>
        <v>38000</v>
      </c>
      <c r="N37" s="106">
        <f t="shared" si="9"/>
        <v>38000</v>
      </c>
      <c r="O37" s="106">
        <f t="shared" si="9"/>
        <v>38000</v>
      </c>
      <c r="P37" s="106">
        <f t="shared" si="9"/>
        <v>38000</v>
      </c>
      <c r="Q37" s="106">
        <f>D37-SUM(F37:P37)</f>
        <v>33000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24000</v>
      </c>
      <c r="E46" s="37" t="s">
        <v>708</v>
      </c>
      <c r="F46" s="37">
        <f>ROUND($D46/3,0)</f>
        <v>8000</v>
      </c>
      <c r="G46" s="37"/>
      <c r="H46" s="37"/>
      <c r="I46" s="37"/>
      <c r="J46" s="37">
        <f>ROUND($D46/3,0)</f>
        <v>8000</v>
      </c>
      <c r="K46" s="37"/>
      <c r="L46" s="37"/>
      <c r="M46" s="37"/>
      <c r="N46" s="37">
        <f>ROUND($D46/3,0)</f>
        <v>8000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24000</v>
      </c>
      <c r="E47" s="106"/>
      <c r="F47" s="106">
        <f t="shared" ref="F47:P47" si="13">ROUND(SUM(F46),-3)</f>
        <v>8000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8000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8000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1519000</v>
      </c>
      <c r="E48" s="37"/>
      <c r="F48" s="112">
        <f>F25+F37+F45+F47</f>
        <v>227000</v>
      </c>
      <c r="G48" s="112">
        <f t="shared" ref="G48:R48" si="14">G25+G37+G45+G47</f>
        <v>106000</v>
      </c>
      <c r="H48" s="112">
        <f t="shared" si="14"/>
        <v>106000</v>
      </c>
      <c r="I48" s="112">
        <f t="shared" si="14"/>
        <v>106000</v>
      </c>
      <c r="J48" s="112">
        <f t="shared" si="14"/>
        <v>114000</v>
      </c>
      <c r="K48" s="112">
        <f t="shared" si="14"/>
        <v>106000</v>
      </c>
      <c r="L48" s="112">
        <f t="shared" si="14"/>
        <v>218000</v>
      </c>
      <c r="M48" s="112">
        <f t="shared" si="14"/>
        <v>106000</v>
      </c>
      <c r="N48" s="112">
        <f t="shared" si="14"/>
        <v>114000</v>
      </c>
      <c r="O48" s="112">
        <f t="shared" si="14"/>
        <v>106000</v>
      </c>
      <c r="P48" s="112">
        <f t="shared" si="14"/>
        <v>106000</v>
      </c>
      <c r="Q48" s="112">
        <f t="shared" si="14"/>
        <v>104000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29849000</v>
      </c>
      <c r="E49" s="111" t="s">
        <v>678</v>
      </c>
      <c r="F49" s="37">
        <f>ROUND($D49/12*5,-3)</f>
        <v>12437000</v>
      </c>
      <c r="G49" s="37">
        <f>ROUND($D49/12,-3)</f>
        <v>2487000</v>
      </c>
      <c r="H49" s="37">
        <f t="shared" ref="H49:L53" si="15">ROUND($D49/12,-3)</f>
        <v>2487000</v>
      </c>
      <c r="I49" s="37">
        <f t="shared" si="15"/>
        <v>2487000</v>
      </c>
      <c r="J49" s="37">
        <f t="shared" si="15"/>
        <v>2487000</v>
      </c>
      <c r="K49" s="37">
        <f t="shared" si="15"/>
        <v>2487000</v>
      </c>
      <c r="L49" s="37">
        <f t="shared" si="15"/>
        <v>2487000</v>
      </c>
      <c r="M49" s="37">
        <f>D49-SUM(F49:L49)</f>
        <v>2490000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2854000</v>
      </c>
      <c r="E51" s="111" t="s">
        <v>678</v>
      </c>
      <c r="F51" s="37">
        <f t="shared" si="16"/>
        <v>1189000</v>
      </c>
      <c r="G51" s="37">
        <f t="shared" si="17"/>
        <v>238000</v>
      </c>
      <c r="H51" s="37">
        <f t="shared" si="15"/>
        <v>238000</v>
      </c>
      <c r="I51" s="37">
        <f t="shared" si="15"/>
        <v>238000</v>
      </c>
      <c r="J51" s="37">
        <f t="shared" si="15"/>
        <v>238000</v>
      </c>
      <c r="K51" s="37">
        <f t="shared" si="15"/>
        <v>238000</v>
      </c>
      <c r="L51" s="37">
        <f t="shared" si="15"/>
        <v>238000</v>
      </c>
      <c r="M51" s="37">
        <f t="shared" si="18"/>
        <v>237000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434000</v>
      </c>
      <c r="E52" s="111" t="s">
        <v>678</v>
      </c>
      <c r="F52" s="37">
        <f t="shared" si="16"/>
        <v>181000</v>
      </c>
      <c r="G52" s="37">
        <f t="shared" si="17"/>
        <v>36000</v>
      </c>
      <c r="H52" s="37">
        <f t="shared" si="15"/>
        <v>36000</v>
      </c>
      <c r="I52" s="37">
        <f t="shared" si="15"/>
        <v>36000</v>
      </c>
      <c r="J52" s="37">
        <f t="shared" si="15"/>
        <v>36000</v>
      </c>
      <c r="K52" s="37">
        <f t="shared" si="15"/>
        <v>36000</v>
      </c>
      <c r="L52" s="37">
        <f t="shared" si="15"/>
        <v>36000</v>
      </c>
      <c r="M52" s="37">
        <f t="shared" si="18"/>
        <v>37000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79000</v>
      </c>
      <c r="E54" s="37" t="s">
        <v>513</v>
      </c>
      <c r="F54" s="37">
        <f t="shared" ref="F54:P62" si="19">ROUND($D54/12,0)</f>
        <v>6583</v>
      </c>
      <c r="G54" s="37">
        <f t="shared" si="19"/>
        <v>6583</v>
      </c>
      <c r="H54" s="37">
        <f t="shared" si="19"/>
        <v>6583</v>
      </c>
      <c r="I54" s="37">
        <f t="shared" si="19"/>
        <v>6583</v>
      </c>
      <c r="J54" s="37">
        <f t="shared" si="19"/>
        <v>6583</v>
      </c>
      <c r="K54" s="37">
        <f t="shared" si="19"/>
        <v>6583</v>
      </c>
      <c r="L54" s="37">
        <f t="shared" si="19"/>
        <v>6583</v>
      </c>
      <c r="M54" s="37">
        <f t="shared" si="19"/>
        <v>6583</v>
      </c>
      <c r="N54" s="37">
        <f t="shared" si="19"/>
        <v>6583</v>
      </c>
      <c r="O54" s="37">
        <f t="shared" si="19"/>
        <v>6583</v>
      </c>
      <c r="P54" s="37">
        <f t="shared" si="19"/>
        <v>6583</v>
      </c>
      <c r="Q54" s="37">
        <f t="shared" ref="Q54:Q62" si="20">D54-SUM(F54:P54)</f>
        <v>6587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853000</v>
      </c>
      <c r="E62" s="37" t="s">
        <v>194</v>
      </c>
      <c r="F62" s="37">
        <f t="shared" si="19"/>
        <v>71083</v>
      </c>
      <c r="G62" s="37">
        <f t="shared" si="19"/>
        <v>71083</v>
      </c>
      <c r="H62" s="37">
        <f t="shared" si="19"/>
        <v>71083</v>
      </c>
      <c r="I62" s="37">
        <f t="shared" si="19"/>
        <v>71083</v>
      </c>
      <c r="J62" s="37">
        <f t="shared" si="19"/>
        <v>71083</v>
      </c>
      <c r="K62" s="37">
        <f t="shared" si="19"/>
        <v>71083</v>
      </c>
      <c r="L62" s="37">
        <f t="shared" si="19"/>
        <v>71083</v>
      </c>
      <c r="M62" s="37">
        <f t="shared" si="19"/>
        <v>71083</v>
      </c>
      <c r="N62" s="37">
        <f t="shared" si="19"/>
        <v>71083</v>
      </c>
      <c r="O62" s="37">
        <f t="shared" si="19"/>
        <v>71083</v>
      </c>
      <c r="P62" s="37">
        <f t="shared" si="19"/>
        <v>71083</v>
      </c>
      <c r="Q62" s="37">
        <f t="shared" si="20"/>
        <v>71087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4203000</v>
      </c>
      <c r="E63" s="37" t="s">
        <v>679</v>
      </c>
      <c r="F63" s="37">
        <f>ROUND($D63/5,-3)</f>
        <v>841000</v>
      </c>
      <c r="G63" s="37"/>
      <c r="H63" s="37"/>
      <c r="I63" s="37"/>
      <c r="J63" s="37"/>
      <c r="K63" s="37"/>
      <c r="L63" s="37"/>
      <c r="M63" s="37"/>
      <c r="N63" s="37">
        <f>D63-F63</f>
        <v>3362000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3633000</v>
      </c>
      <c r="E64" s="37" t="s">
        <v>194</v>
      </c>
      <c r="F64" s="37">
        <f>D64</f>
        <v>3633000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3259000</v>
      </c>
      <c r="E65" s="111" t="s">
        <v>678</v>
      </c>
      <c r="F65" s="37">
        <f>ROUND($D65/12*5,-3)</f>
        <v>1358000</v>
      </c>
      <c r="G65" s="37">
        <f>ROUND($D65/12,-3)</f>
        <v>272000</v>
      </c>
      <c r="H65" s="37">
        <f t="shared" ref="H65:L67" si="21">ROUND($D65/12,-3)</f>
        <v>272000</v>
      </c>
      <c r="I65" s="37">
        <f t="shared" si="21"/>
        <v>272000</v>
      </c>
      <c r="J65" s="37">
        <f t="shared" si="21"/>
        <v>272000</v>
      </c>
      <c r="K65" s="37">
        <f t="shared" si="21"/>
        <v>272000</v>
      </c>
      <c r="L65" s="37">
        <f t="shared" si="21"/>
        <v>272000</v>
      </c>
      <c r="M65" s="37">
        <f>D65-SUM(F65:L65)</f>
        <v>269000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856000</v>
      </c>
      <c r="E66" s="111" t="s">
        <v>678</v>
      </c>
      <c r="F66" s="37">
        <f>ROUND($D66/12*5,-3)</f>
        <v>357000</v>
      </c>
      <c r="G66" s="37">
        <f t="shared" ref="G66:G67" si="22">ROUND($D66/12,-3)</f>
        <v>71000</v>
      </c>
      <c r="H66" s="37">
        <f t="shared" si="21"/>
        <v>71000</v>
      </c>
      <c r="I66" s="37">
        <f t="shared" si="21"/>
        <v>71000</v>
      </c>
      <c r="J66" s="37">
        <f t="shared" si="21"/>
        <v>71000</v>
      </c>
      <c r="K66" s="37">
        <f t="shared" si="21"/>
        <v>71000</v>
      </c>
      <c r="L66" s="37">
        <f t="shared" si="21"/>
        <v>71000</v>
      </c>
      <c r="M66" s="37">
        <f t="shared" ref="M66:M67" si="23">D66-SUM(F66:L66)</f>
        <v>73000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1853000</v>
      </c>
      <c r="E67" s="111" t="s">
        <v>678</v>
      </c>
      <c r="F67" s="37">
        <f>ROUND($D67/12*5,-3)</f>
        <v>772000</v>
      </c>
      <c r="G67" s="37">
        <f t="shared" si="22"/>
        <v>154000</v>
      </c>
      <c r="H67" s="37">
        <f t="shared" si="21"/>
        <v>154000</v>
      </c>
      <c r="I67" s="37">
        <f t="shared" si="21"/>
        <v>154000</v>
      </c>
      <c r="J67" s="37">
        <f t="shared" si="21"/>
        <v>154000</v>
      </c>
      <c r="K67" s="37">
        <f t="shared" si="21"/>
        <v>154000</v>
      </c>
      <c r="L67" s="37">
        <f t="shared" si="21"/>
        <v>154000</v>
      </c>
      <c r="M67" s="37">
        <f t="shared" si="23"/>
        <v>157000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67000</v>
      </c>
      <c r="E68" s="37" t="s">
        <v>195</v>
      </c>
      <c r="F68" s="37"/>
      <c r="G68" s="37"/>
      <c r="H68" s="37">
        <f>D68</f>
        <v>67000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256000</v>
      </c>
      <c r="E69" s="37" t="s">
        <v>194</v>
      </c>
      <c r="F69" s="37">
        <f>D69</f>
        <v>256000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48196000</v>
      </c>
      <c r="E71" s="239"/>
      <c r="F71" s="239">
        <f t="shared" ref="F71:P71" si="24">ROUND(SUM(F49:F70),-3)</f>
        <v>21102000</v>
      </c>
      <c r="G71" s="239">
        <f t="shared" si="24"/>
        <v>3336000</v>
      </c>
      <c r="H71" s="239">
        <f t="shared" si="24"/>
        <v>3403000</v>
      </c>
      <c r="I71" s="239">
        <f t="shared" si="24"/>
        <v>3336000</v>
      </c>
      <c r="J71" s="239">
        <f t="shared" si="24"/>
        <v>3336000</v>
      </c>
      <c r="K71" s="239">
        <f t="shared" si="24"/>
        <v>3336000</v>
      </c>
      <c r="L71" s="239">
        <f t="shared" si="24"/>
        <v>3336000</v>
      </c>
      <c r="M71" s="239">
        <f t="shared" si="24"/>
        <v>3341000</v>
      </c>
      <c r="N71" s="239">
        <f t="shared" si="24"/>
        <v>3440000</v>
      </c>
      <c r="O71" s="239">
        <f t="shared" si="24"/>
        <v>78000</v>
      </c>
      <c r="P71" s="239">
        <f t="shared" si="24"/>
        <v>78000</v>
      </c>
      <c r="Q71" s="239">
        <f>D71-SUM(F71:P71)</f>
        <v>74000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6449000</v>
      </c>
      <c r="E73" s="111" t="s">
        <v>678</v>
      </c>
      <c r="F73" s="37">
        <f>ROUND($D73/12*5,-3)</f>
        <v>2687000</v>
      </c>
      <c r="G73" s="37">
        <f>ROUND($D73/12,-3)</f>
        <v>537000</v>
      </c>
      <c r="H73" s="37">
        <f t="shared" ref="H73:L76" si="25">ROUND($D73/12,-3)</f>
        <v>537000</v>
      </c>
      <c r="I73" s="37">
        <f t="shared" si="25"/>
        <v>537000</v>
      </c>
      <c r="J73" s="37">
        <f t="shared" si="25"/>
        <v>537000</v>
      </c>
      <c r="K73" s="37">
        <f t="shared" si="25"/>
        <v>537000</v>
      </c>
      <c r="L73" s="37">
        <f t="shared" si="25"/>
        <v>537000</v>
      </c>
      <c r="M73" s="37">
        <f>D73-SUM(F73:L73)</f>
        <v>540000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675000</v>
      </c>
      <c r="E76" s="111" t="s">
        <v>678</v>
      </c>
      <c r="F76" s="37">
        <f>ROUND($D76/12*5,-3)</f>
        <v>281000</v>
      </c>
      <c r="G76" s="37">
        <f>ROUND($D76/12,-3)</f>
        <v>56000</v>
      </c>
      <c r="H76" s="37">
        <f t="shared" si="25"/>
        <v>56000</v>
      </c>
      <c r="I76" s="37">
        <f t="shared" si="25"/>
        <v>56000</v>
      </c>
      <c r="J76" s="37">
        <f t="shared" si="25"/>
        <v>56000</v>
      </c>
      <c r="K76" s="37">
        <f t="shared" si="25"/>
        <v>56000</v>
      </c>
      <c r="L76" s="37">
        <f t="shared" si="25"/>
        <v>56000</v>
      </c>
      <c r="M76" s="37">
        <f t="shared" si="26"/>
        <v>58000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7124000</v>
      </c>
      <c r="E77" s="239"/>
      <c r="F77" s="239">
        <f>ROUND(SUM(F72:F76),-3)</f>
        <v>2968000</v>
      </c>
      <c r="G77" s="239">
        <f t="shared" ref="G77:N77" si="27">ROUND(SUM(G72:G76),-3)</f>
        <v>593000</v>
      </c>
      <c r="H77" s="239">
        <f t="shared" si="27"/>
        <v>593000</v>
      </c>
      <c r="I77" s="239">
        <f t="shared" si="27"/>
        <v>593000</v>
      </c>
      <c r="J77" s="239">
        <f t="shared" si="27"/>
        <v>593000</v>
      </c>
      <c r="K77" s="239">
        <f t="shared" si="27"/>
        <v>593000</v>
      </c>
      <c r="L77" s="239">
        <f t="shared" si="27"/>
        <v>593000</v>
      </c>
      <c r="M77" s="239">
        <f t="shared" si="27"/>
        <v>598000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284000</v>
      </c>
      <c r="E78" s="37" t="s">
        <v>655</v>
      </c>
      <c r="F78" s="216"/>
      <c r="G78" s="216"/>
      <c r="H78" s="216">
        <f>ROUND($D78/2,-3)</f>
        <v>142000</v>
      </c>
      <c r="I78" s="216"/>
      <c r="J78" s="216"/>
      <c r="K78" s="216"/>
      <c r="L78" s="216"/>
      <c r="M78" s="216"/>
      <c r="N78" s="216">
        <f>D78-H78</f>
        <v>142000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55604000</v>
      </c>
      <c r="E79" s="218"/>
      <c r="F79" s="218">
        <f>F77+F71+F78</f>
        <v>24070000</v>
      </c>
      <c r="G79" s="218">
        <f t="shared" ref="G79:Q79" si="29">G77+G71+G78</f>
        <v>3929000</v>
      </c>
      <c r="H79" s="218">
        <f t="shared" si="29"/>
        <v>4138000</v>
      </c>
      <c r="I79" s="218">
        <f t="shared" si="29"/>
        <v>3929000</v>
      </c>
      <c r="J79" s="218">
        <f t="shared" si="29"/>
        <v>3929000</v>
      </c>
      <c r="K79" s="218">
        <f t="shared" si="29"/>
        <v>3929000</v>
      </c>
      <c r="L79" s="218">
        <f t="shared" si="29"/>
        <v>3929000</v>
      </c>
      <c r="M79" s="218">
        <f t="shared" si="29"/>
        <v>3939000</v>
      </c>
      <c r="N79" s="218">
        <f t="shared" si="29"/>
        <v>3582000</v>
      </c>
      <c r="O79" s="218">
        <f t="shared" si="29"/>
        <v>78000</v>
      </c>
      <c r="P79" s="218">
        <f t="shared" si="29"/>
        <v>78000</v>
      </c>
      <c r="Q79" s="218">
        <f t="shared" si="29"/>
        <v>74000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57123000</v>
      </c>
      <c r="E88" s="37"/>
      <c r="F88" s="37">
        <f>F89+F90+F91+F92+F93</f>
        <v>24297000</v>
      </c>
      <c r="G88" s="37">
        <f t="shared" ref="G88:Q88" si="32">G89+G90+G91+G92+G93</f>
        <v>4035000</v>
      </c>
      <c r="H88" s="37">
        <f t="shared" si="32"/>
        <v>4244000</v>
      </c>
      <c r="I88" s="37">
        <f t="shared" si="32"/>
        <v>4035000</v>
      </c>
      <c r="J88" s="37">
        <f t="shared" si="32"/>
        <v>4043000</v>
      </c>
      <c r="K88" s="37">
        <f t="shared" si="32"/>
        <v>4035000</v>
      </c>
      <c r="L88" s="37">
        <f t="shared" si="32"/>
        <v>4147000</v>
      </c>
      <c r="M88" s="37">
        <f t="shared" si="32"/>
        <v>4045000</v>
      </c>
      <c r="N88" s="37">
        <f t="shared" si="32"/>
        <v>3696000</v>
      </c>
      <c r="O88" s="37">
        <f t="shared" si="32"/>
        <v>184000</v>
      </c>
      <c r="P88" s="37">
        <f t="shared" si="32"/>
        <v>184000</v>
      </c>
      <c r="Q88" s="37">
        <f t="shared" si="32"/>
        <v>178000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6000</v>
      </c>
      <c r="E89" s="106" t="s">
        <v>193</v>
      </c>
      <c r="F89" s="106">
        <f>ROUND($D89/2,-3)</f>
        <v>3000</v>
      </c>
      <c r="G89" s="106"/>
      <c r="H89" s="106"/>
      <c r="I89" s="106"/>
      <c r="J89" s="106"/>
      <c r="K89" s="106"/>
      <c r="L89" s="106">
        <f>D89-F89</f>
        <v>3000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120000</v>
      </c>
      <c r="E90" s="106" t="s">
        <v>702</v>
      </c>
      <c r="F90" s="106"/>
      <c r="G90" s="106"/>
      <c r="H90" s="106">
        <f>ROUND($D90/2,-3)</f>
        <v>60000</v>
      </c>
      <c r="I90" s="106"/>
      <c r="J90" s="106"/>
      <c r="K90" s="106"/>
      <c r="L90" s="106"/>
      <c r="M90" s="106">
        <f>D90-H90</f>
        <v>60000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5000</v>
      </c>
      <c r="M92" s="106"/>
      <c r="N92" s="106"/>
      <c r="O92" s="106"/>
      <c r="P92" s="106"/>
      <c r="Q92" s="106">
        <f>ROUND($D92/2,-3)</f>
        <v>5000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56987000</v>
      </c>
      <c r="E93" s="106"/>
      <c r="F93" s="106">
        <f>F94+F95+F96+F97</f>
        <v>24294000</v>
      </c>
      <c r="G93" s="106">
        <f t="shared" ref="G93:Q93" si="34">G94+G95+G96+G97</f>
        <v>4035000</v>
      </c>
      <c r="H93" s="106">
        <f t="shared" si="34"/>
        <v>4184000</v>
      </c>
      <c r="I93" s="106">
        <f t="shared" si="34"/>
        <v>4035000</v>
      </c>
      <c r="J93" s="106">
        <f t="shared" si="34"/>
        <v>4043000</v>
      </c>
      <c r="K93" s="106">
        <f t="shared" si="34"/>
        <v>4035000</v>
      </c>
      <c r="L93" s="106">
        <f t="shared" si="34"/>
        <v>4139000</v>
      </c>
      <c r="M93" s="106">
        <f t="shared" si="34"/>
        <v>3985000</v>
      </c>
      <c r="N93" s="106">
        <f t="shared" si="34"/>
        <v>3696000</v>
      </c>
      <c r="O93" s="106">
        <f t="shared" si="34"/>
        <v>184000</v>
      </c>
      <c r="P93" s="106">
        <f t="shared" si="34"/>
        <v>184000</v>
      </c>
      <c r="Q93" s="106">
        <f t="shared" si="34"/>
        <v>173000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4059000</v>
      </c>
      <c r="E94" s="111" t="s">
        <v>522</v>
      </c>
      <c r="F94" s="37">
        <f>ROUND($D94/12*5,-3)</f>
        <v>1691000</v>
      </c>
      <c r="G94" s="37">
        <f>ROUND($D94/12,-3)</f>
        <v>338000</v>
      </c>
      <c r="H94" s="37">
        <f t="shared" ref="H94:L94" si="35">ROUND($D94/12,-3)</f>
        <v>338000</v>
      </c>
      <c r="I94" s="37">
        <f t="shared" si="35"/>
        <v>338000</v>
      </c>
      <c r="J94" s="37">
        <f t="shared" si="35"/>
        <v>338000</v>
      </c>
      <c r="K94" s="37">
        <f t="shared" si="35"/>
        <v>338000</v>
      </c>
      <c r="L94" s="37">
        <f t="shared" si="35"/>
        <v>338000</v>
      </c>
      <c r="M94" s="37">
        <f>D94-SUM(F94:L94)</f>
        <v>340000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242000</v>
      </c>
      <c r="E95" s="107" t="s">
        <v>225</v>
      </c>
      <c r="F95" s="37">
        <f>ROUND($D95/12,-3)</f>
        <v>20000</v>
      </c>
      <c r="G95" s="37">
        <f t="shared" ref="G95:P95" si="36">ROUND($D95/12,-3)</f>
        <v>20000</v>
      </c>
      <c r="H95" s="37">
        <f t="shared" si="36"/>
        <v>20000</v>
      </c>
      <c r="I95" s="37">
        <f t="shared" si="36"/>
        <v>20000</v>
      </c>
      <c r="J95" s="37">
        <f t="shared" si="36"/>
        <v>20000</v>
      </c>
      <c r="K95" s="37">
        <f t="shared" si="36"/>
        <v>20000</v>
      </c>
      <c r="L95" s="37">
        <f t="shared" si="36"/>
        <v>20000</v>
      </c>
      <c r="M95" s="37">
        <f t="shared" si="36"/>
        <v>20000</v>
      </c>
      <c r="N95" s="37">
        <f t="shared" si="36"/>
        <v>20000</v>
      </c>
      <c r="O95" s="37">
        <f t="shared" si="36"/>
        <v>20000</v>
      </c>
      <c r="P95" s="37">
        <f t="shared" si="36"/>
        <v>20000</v>
      </c>
      <c r="Q95" s="37">
        <f>D95-SUM(F95:P95)</f>
        <v>22000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308000</v>
      </c>
      <c r="E96" s="186" t="s">
        <v>701</v>
      </c>
      <c r="F96" s="37"/>
      <c r="G96" s="37"/>
      <c r="H96" s="37">
        <f>ROUND($D96/2,-3)</f>
        <v>154000</v>
      </c>
      <c r="I96" s="37"/>
      <c r="J96" s="37"/>
      <c r="K96" s="37"/>
      <c r="L96" s="37"/>
      <c r="M96" s="37">
        <f>D96-H96</f>
        <v>154000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52378000</v>
      </c>
      <c r="E97" s="37"/>
      <c r="F97" s="37">
        <f>F2+F87-F89-F90-F91-F92-F94-F95-F96</f>
        <v>22583000</v>
      </c>
      <c r="G97" s="37">
        <f t="shared" ref="G97:Q97" si="37">G2+G87-G89-G90-G91-G92-G94-G95-G96</f>
        <v>3677000</v>
      </c>
      <c r="H97" s="37">
        <f t="shared" si="37"/>
        <v>3672000</v>
      </c>
      <c r="I97" s="37">
        <f t="shared" si="37"/>
        <v>3677000</v>
      </c>
      <c r="J97" s="37">
        <f t="shared" si="37"/>
        <v>3685000</v>
      </c>
      <c r="K97" s="37">
        <f t="shared" si="37"/>
        <v>3677000</v>
      </c>
      <c r="L97" s="37">
        <f t="shared" si="37"/>
        <v>3781000</v>
      </c>
      <c r="M97" s="37">
        <f t="shared" si="37"/>
        <v>3471000</v>
      </c>
      <c r="N97" s="37">
        <f t="shared" si="37"/>
        <v>3676000</v>
      </c>
      <c r="O97" s="37">
        <f>O2+O87-O89-O90-O91-O92-O94-O95-O96</f>
        <v>164000</v>
      </c>
      <c r="P97" s="37">
        <f t="shared" si="37"/>
        <v>164000</v>
      </c>
      <c r="Q97" s="37">
        <f t="shared" si="37"/>
        <v>151000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800000</v>
      </c>
    </row>
    <row r="101" spans="2:18" ht="33">
      <c r="B101" s="70" t="s">
        <v>232</v>
      </c>
      <c r="D101" s="30">
        <f>HLOOKUP(D1,縣庫撥款收入明細表!H:DD,5,FALSE)</f>
        <v>1980000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1279000</v>
      </c>
    </row>
    <row r="104" spans="2:18" ht="33">
      <c r="B104" s="69" t="s">
        <v>235</v>
      </c>
      <c r="D104" s="30">
        <f>HLOOKUP(D1,縣庫撥款收入明細表!H:DD,16,FALSE)</f>
        <v>228000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308000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14000</v>
      </c>
    </row>
    <row r="109" spans="2:18" ht="33">
      <c r="B109" s="75" t="s">
        <v>239</v>
      </c>
      <c r="D109" s="30">
        <f>HLOOKUP(D1,縣庫撥款收入明細表!H:DD,21,FALSE)</f>
        <v>52378000</v>
      </c>
    </row>
    <row r="110" spans="2:18" ht="16.5" customHeight="1"/>
    <row r="111" spans="2:18" ht="19.5" customHeight="1">
      <c r="B111" s="4" t="s">
        <v>700</v>
      </c>
      <c r="F111" s="30">
        <f>F93-F77-F78</f>
        <v>21326000</v>
      </c>
      <c r="G111" s="30">
        <f t="shared" ref="G111:Q111" si="38">G93-G77-G78</f>
        <v>3442000</v>
      </c>
      <c r="H111" s="30">
        <f t="shared" si="38"/>
        <v>3449000</v>
      </c>
      <c r="I111" s="30">
        <f t="shared" si="38"/>
        <v>3442000</v>
      </c>
      <c r="J111" s="30">
        <f t="shared" si="38"/>
        <v>3450000</v>
      </c>
      <c r="K111" s="30">
        <f t="shared" si="38"/>
        <v>3442000</v>
      </c>
      <c r="L111" s="30">
        <f t="shared" si="38"/>
        <v>3546000</v>
      </c>
      <c r="M111" s="30">
        <f t="shared" si="38"/>
        <v>3387000</v>
      </c>
      <c r="N111" s="30">
        <f t="shared" si="38"/>
        <v>3554000</v>
      </c>
      <c r="O111" s="30">
        <f t="shared" si="38"/>
        <v>184000</v>
      </c>
      <c r="P111" s="30">
        <f t="shared" si="38"/>
        <v>184000</v>
      </c>
      <c r="Q111" s="30">
        <f t="shared" si="38"/>
        <v>173000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80" priority="1" operator="less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77" workbookViewId="0">
      <selection activeCell="A72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622</v>
      </c>
      <c r="D1" s="230" t="str">
        <f>VLOOKUP(C1,學校編號!A:B,2,FALSE)</f>
        <v>622南華國小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28679000</v>
      </c>
      <c r="E2" s="37"/>
      <c r="F2" s="37">
        <f>F48+F71+F77+F78+F84</f>
        <v>12137000</v>
      </c>
      <c r="G2" s="37">
        <f t="shared" ref="G2:Q2" si="0">G48+G71+G77+G78+G84</f>
        <v>2073000</v>
      </c>
      <c r="H2" s="37">
        <f t="shared" si="0"/>
        <v>2187000</v>
      </c>
      <c r="I2" s="37">
        <f t="shared" si="0"/>
        <v>2073000</v>
      </c>
      <c r="J2" s="37">
        <f t="shared" si="0"/>
        <v>2077000</v>
      </c>
      <c r="K2" s="37">
        <f t="shared" si="0"/>
        <v>2073000</v>
      </c>
      <c r="L2" s="37">
        <f t="shared" si="0"/>
        <v>2101000</v>
      </c>
      <c r="M2" s="37">
        <f t="shared" si="0"/>
        <v>2071000</v>
      </c>
      <c r="N2" s="37">
        <f t="shared" si="0"/>
        <v>1568000</v>
      </c>
      <c r="O2" s="37">
        <f t="shared" si="0"/>
        <v>105000</v>
      </c>
      <c r="P2" s="37">
        <f t="shared" si="0"/>
        <v>105000</v>
      </c>
      <c r="Q2" s="37">
        <f t="shared" si="0"/>
        <v>109000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60000</v>
      </c>
      <c r="E8" s="37" t="s">
        <v>513</v>
      </c>
      <c r="F8" s="37">
        <f t="shared" si="1"/>
        <v>5000</v>
      </c>
      <c r="G8" s="37">
        <f t="shared" si="1"/>
        <v>5000</v>
      </c>
      <c r="H8" s="37">
        <f t="shared" si="1"/>
        <v>5000</v>
      </c>
      <c r="I8" s="37">
        <f t="shared" si="1"/>
        <v>5000</v>
      </c>
      <c r="J8" s="37">
        <f t="shared" si="1"/>
        <v>5000</v>
      </c>
      <c r="K8" s="37">
        <f t="shared" si="1"/>
        <v>5000</v>
      </c>
      <c r="L8" s="37">
        <f t="shared" si="1"/>
        <v>5000</v>
      </c>
      <c r="M8" s="37">
        <f t="shared" si="1"/>
        <v>5000</v>
      </c>
      <c r="N8" s="37">
        <f t="shared" si="1"/>
        <v>5000</v>
      </c>
      <c r="O8" s="37">
        <f t="shared" si="1"/>
        <v>5000</v>
      </c>
      <c r="P8" s="37">
        <f t="shared" si="1"/>
        <v>5000</v>
      </c>
      <c r="Q8" s="37">
        <f t="shared" si="2"/>
        <v>5000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12000</v>
      </c>
      <c r="E9" s="37" t="s">
        <v>513</v>
      </c>
      <c r="F9" s="37">
        <f t="shared" si="1"/>
        <v>1000</v>
      </c>
      <c r="G9" s="37">
        <f t="shared" si="1"/>
        <v>1000</v>
      </c>
      <c r="H9" s="37">
        <f t="shared" si="1"/>
        <v>1000</v>
      </c>
      <c r="I9" s="37">
        <f t="shared" si="1"/>
        <v>1000</v>
      </c>
      <c r="J9" s="37">
        <f t="shared" si="1"/>
        <v>1000</v>
      </c>
      <c r="K9" s="37">
        <f t="shared" si="1"/>
        <v>1000</v>
      </c>
      <c r="L9" s="37">
        <f t="shared" si="1"/>
        <v>1000</v>
      </c>
      <c r="M9" s="37">
        <f t="shared" si="1"/>
        <v>1000</v>
      </c>
      <c r="N9" s="37">
        <f t="shared" si="1"/>
        <v>1000</v>
      </c>
      <c r="O9" s="37">
        <f t="shared" si="1"/>
        <v>1000</v>
      </c>
      <c r="P9" s="37">
        <f t="shared" si="1"/>
        <v>1000</v>
      </c>
      <c r="Q9" s="37">
        <f t="shared" si="2"/>
        <v>1000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75000</v>
      </c>
      <c r="E13" s="37" t="s">
        <v>513</v>
      </c>
      <c r="F13" s="37">
        <f>ROUND($D13/12,0)</f>
        <v>6250</v>
      </c>
      <c r="G13" s="37">
        <f t="shared" si="1"/>
        <v>6250</v>
      </c>
      <c r="H13" s="37">
        <f t="shared" si="1"/>
        <v>6250</v>
      </c>
      <c r="I13" s="37">
        <f t="shared" si="1"/>
        <v>6250</v>
      </c>
      <c r="J13" s="37">
        <f t="shared" si="1"/>
        <v>6250</v>
      </c>
      <c r="K13" s="37">
        <f t="shared" si="1"/>
        <v>6250</v>
      </c>
      <c r="L13" s="37">
        <f t="shared" si="1"/>
        <v>6250</v>
      </c>
      <c r="M13" s="37">
        <f t="shared" si="1"/>
        <v>6250</v>
      </c>
      <c r="N13" s="37">
        <f t="shared" si="1"/>
        <v>6250</v>
      </c>
      <c r="O13" s="37">
        <f t="shared" si="1"/>
        <v>6250</v>
      </c>
      <c r="P13" s="37">
        <f t="shared" si="1"/>
        <v>6250</v>
      </c>
      <c r="Q13" s="37">
        <f>D13-SUM(F13:P13)</f>
        <v>6250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90000</v>
      </c>
      <c r="E16" s="37" t="s">
        <v>513</v>
      </c>
      <c r="F16" s="37">
        <f>ROUND($D16/12,0)</f>
        <v>7500</v>
      </c>
      <c r="G16" s="37">
        <f t="shared" si="1"/>
        <v>7500</v>
      </c>
      <c r="H16" s="37">
        <f t="shared" si="1"/>
        <v>7500</v>
      </c>
      <c r="I16" s="37">
        <f t="shared" si="1"/>
        <v>7500</v>
      </c>
      <c r="J16" s="37">
        <f t="shared" si="1"/>
        <v>7500</v>
      </c>
      <c r="K16" s="37">
        <f t="shared" si="1"/>
        <v>7500</v>
      </c>
      <c r="L16" s="37">
        <f t="shared" si="1"/>
        <v>7500</v>
      </c>
      <c r="M16" s="37">
        <f t="shared" si="1"/>
        <v>7500</v>
      </c>
      <c r="N16" s="37">
        <f t="shared" si="1"/>
        <v>7500</v>
      </c>
      <c r="O16" s="37">
        <f t="shared" si="1"/>
        <v>7500</v>
      </c>
      <c r="P16" s="37">
        <f t="shared" si="1"/>
        <v>7500</v>
      </c>
      <c r="Q16" s="37">
        <f>D16-SUM(F16:P16)</f>
        <v>7500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5000</v>
      </c>
      <c r="E24" s="37" t="s">
        <v>193</v>
      </c>
      <c r="F24" s="37">
        <f>ROUND($D24/2,-3)</f>
        <v>3000</v>
      </c>
      <c r="G24" s="37"/>
      <c r="H24" s="37"/>
      <c r="I24" s="37"/>
      <c r="J24" s="37"/>
      <c r="K24" s="37"/>
      <c r="L24" s="37">
        <f>D24-F24</f>
        <v>2000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592000</v>
      </c>
      <c r="E25" s="106"/>
      <c r="F25" s="106">
        <f>ROUND(SUM(F3:F24),-3)</f>
        <v>72000</v>
      </c>
      <c r="G25" s="106">
        <f t="shared" ref="G25:P25" si="5">ROUND(SUM(G3:G24),-3)</f>
        <v>45000</v>
      </c>
      <c r="H25" s="106">
        <f t="shared" si="5"/>
        <v>45000</v>
      </c>
      <c r="I25" s="106">
        <f t="shared" si="5"/>
        <v>45000</v>
      </c>
      <c r="J25" s="106">
        <f t="shared" si="5"/>
        <v>45000</v>
      </c>
      <c r="K25" s="106">
        <f t="shared" si="5"/>
        <v>45000</v>
      </c>
      <c r="L25" s="106">
        <f t="shared" si="5"/>
        <v>71000</v>
      </c>
      <c r="M25" s="106">
        <f t="shared" si="5"/>
        <v>45000</v>
      </c>
      <c r="N25" s="106">
        <f t="shared" si="5"/>
        <v>45000</v>
      </c>
      <c r="O25" s="106">
        <f t="shared" si="5"/>
        <v>45000</v>
      </c>
      <c r="P25" s="106">
        <f t="shared" si="5"/>
        <v>45000</v>
      </c>
      <c r="Q25" s="106">
        <f t="shared" ref="Q25:Q33" si="6">D25-SUM(F25:P25)</f>
        <v>44000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11000</v>
      </c>
      <c r="E30" s="37" t="s">
        <v>513</v>
      </c>
      <c r="F30" s="37">
        <f t="shared" si="8"/>
        <v>917</v>
      </c>
      <c r="G30" s="37">
        <f t="shared" si="8"/>
        <v>917</v>
      </c>
      <c r="H30" s="37">
        <f t="shared" si="8"/>
        <v>917</v>
      </c>
      <c r="I30" s="37">
        <f t="shared" si="8"/>
        <v>917</v>
      </c>
      <c r="J30" s="37">
        <f t="shared" si="8"/>
        <v>917</v>
      </c>
      <c r="K30" s="37">
        <f t="shared" si="8"/>
        <v>917</v>
      </c>
      <c r="L30" s="37">
        <f t="shared" si="8"/>
        <v>917</v>
      </c>
      <c r="M30" s="37">
        <f t="shared" si="8"/>
        <v>917</v>
      </c>
      <c r="N30" s="37">
        <f t="shared" si="8"/>
        <v>917</v>
      </c>
      <c r="O30" s="37">
        <f t="shared" si="8"/>
        <v>917</v>
      </c>
      <c r="P30" s="37">
        <f t="shared" si="8"/>
        <v>917</v>
      </c>
      <c r="Q30" s="37">
        <f t="shared" si="6"/>
        <v>913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4000</v>
      </c>
      <c r="E31" s="37" t="s">
        <v>513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5000</v>
      </c>
      <c r="E36" s="37" t="s">
        <v>193</v>
      </c>
      <c r="F36" s="37">
        <f>ROUND($D36/2,-3)</f>
        <v>3000</v>
      </c>
      <c r="G36" s="37"/>
      <c r="H36" s="37"/>
      <c r="I36" s="37"/>
      <c r="J36" s="37"/>
      <c r="K36" s="37"/>
      <c r="L36" s="37">
        <f>D36-F36</f>
        <v>2000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286000</v>
      </c>
      <c r="E37" s="106"/>
      <c r="F37" s="106">
        <f t="shared" ref="F37:P37" si="9">ROUND(SUM(F26:F36),-3)</f>
        <v>26000</v>
      </c>
      <c r="G37" s="106">
        <f t="shared" si="9"/>
        <v>23000</v>
      </c>
      <c r="H37" s="106">
        <f t="shared" si="9"/>
        <v>23000</v>
      </c>
      <c r="I37" s="106">
        <f t="shared" si="9"/>
        <v>23000</v>
      </c>
      <c r="J37" s="106">
        <f t="shared" si="9"/>
        <v>23000</v>
      </c>
      <c r="K37" s="106">
        <f t="shared" si="9"/>
        <v>23000</v>
      </c>
      <c r="L37" s="106">
        <f t="shared" si="9"/>
        <v>25000</v>
      </c>
      <c r="M37" s="106">
        <f t="shared" si="9"/>
        <v>23000</v>
      </c>
      <c r="N37" s="106">
        <f t="shared" si="9"/>
        <v>23000</v>
      </c>
      <c r="O37" s="106">
        <f t="shared" si="9"/>
        <v>23000</v>
      </c>
      <c r="P37" s="106">
        <f t="shared" si="9"/>
        <v>23000</v>
      </c>
      <c r="Q37" s="106">
        <f>D37-SUM(F37:P37)</f>
        <v>28000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708</v>
      </c>
      <c r="F46" s="37">
        <f>ROUND($D46/3,0)</f>
        <v>4000</v>
      </c>
      <c r="G46" s="37"/>
      <c r="H46" s="37"/>
      <c r="I46" s="37"/>
      <c r="J46" s="37">
        <f>ROUND($D46/3,0)</f>
        <v>4000</v>
      </c>
      <c r="K46" s="37"/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12000</v>
      </c>
      <c r="E47" s="106"/>
      <c r="F47" s="106">
        <f t="shared" ref="F47:P47" si="13">ROUND(SUM(F46),-3)</f>
        <v>4000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4000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4000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890000</v>
      </c>
      <c r="E48" s="37"/>
      <c r="F48" s="112">
        <f>F25+F37+F45+F47</f>
        <v>102000</v>
      </c>
      <c r="G48" s="112">
        <f t="shared" ref="G48:R48" si="14">G25+G37+G45+G47</f>
        <v>68000</v>
      </c>
      <c r="H48" s="112">
        <f t="shared" si="14"/>
        <v>68000</v>
      </c>
      <c r="I48" s="112">
        <f t="shared" si="14"/>
        <v>68000</v>
      </c>
      <c r="J48" s="112">
        <f t="shared" si="14"/>
        <v>72000</v>
      </c>
      <c r="K48" s="112">
        <f t="shared" si="14"/>
        <v>68000</v>
      </c>
      <c r="L48" s="112">
        <f t="shared" si="14"/>
        <v>96000</v>
      </c>
      <c r="M48" s="112">
        <f t="shared" si="14"/>
        <v>68000</v>
      </c>
      <c r="N48" s="112">
        <f t="shared" si="14"/>
        <v>72000</v>
      </c>
      <c r="O48" s="112">
        <f t="shared" si="14"/>
        <v>68000</v>
      </c>
      <c r="P48" s="112">
        <f t="shared" si="14"/>
        <v>68000</v>
      </c>
      <c r="Q48" s="112">
        <f t="shared" si="14"/>
        <v>72000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13500000</v>
      </c>
      <c r="E49" s="111" t="s">
        <v>678</v>
      </c>
      <c r="F49" s="37">
        <f>ROUND($D49/12*5,-3)</f>
        <v>5625000</v>
      </c>
      <c r="G49" s="37">
        <f>ROUND($D49/12,-3)</f>
        <v>1125000</v>
      </c>
      <c r="H49" s="37">
        <f t="shared" ref="H49:L53" si="15">ROUND($D49/12,-3)</f>
        <v>1125000</v>
      </c>
      <c r="I49" s="37">
        <f t="shared" si="15"/>
        <v>1125000</v>
      </c>
      <c r="J49" s="37">
        <f t="shared" si="15"/>
        <v>1125000</v>
      </c>
      <c r="K49" s="37">
        <f t="shared" si="15"/>
        <v>1125000</v>
      </c>
      <c r="L49" s="37">
        <f t="shared" si="15"/>
        <v>1125000</v>
      </c>
      <c r="M49" s="37">
        <f>D49-SUM(F49:L49)</f>
        <v>1125000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433000</v>
      </c>
      <c r="E50" s="111" t="s">
        <v>678</v>
      </c>
      <c r="F50" s="37">
        <f t="shared" ref="F50:F52" si="16">ROUND($D50/12*5,-3)</f>
        <v>180000</v>
      </c>
      <c r="G50" s="37">
        <f t="shared" ref="G50:G53" si="17">ROUND($D50/12,-3)</f>
        <v>36000</v>
      </c>
      <c r="H50" s="37">
        <f t="shared" si="15"/>
        <v>36000</v>
      </c>
      <c r="I50" s="37">
        <f t="shared" si="15"/>
        <v>36000</v>
      </c>
      <c r="J50" s="37">
        <f t="shared" si="15"/>
        <v>36000</v>
      </c>
      <c r="K50" s="37">
        <f t="shared" si="15"/>
        <v>36000</v>
      </c>
      <c r="L50" s="37">
        <f t="shared" si="15"/>
        <v>36000</v>
      </c>
      <c r="M50" s="37">
        <f t="shared" ref="M50:M53" si="18">D50-SUM(F50:L50)</f>
        <v>37000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779000</v>
      </c>
      <c r="E51" s="111" t="s">
        <v>678</v>
      </c>
      <c r="F51" s="37">
        <f t="shared" si="16"/>
        <v>325000</v>
      </c>
      <c r="G51" s="37">
        <f t="shared" si="17"/>
        <v>65000</v>
      </c>
      <c r="H51" s="37">
        <f t="shared" si="15"/>
        <v>65000</v>
      </c>
      <c r="I51" s="37">
        <f t="shared" si="15"/>
        <v>65000</v>
      </c>
      <c r="J51" s="37">
        <f t="shared" si="15"/>
        <v>65000</v>
      </c>
      <c r="K51" s="37">
        <f t="shared" si="15"/>
        <v>65000</v>
      </c>
      <c r="L51" s="37">
        <f t="shared" si="15"/>
        <v>65000</v>
      </c>
      <c r="M51" s="37">
        <f t="shared" si="18"/>
        <v>64000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412000</v>
      </c>
      <c r="E62" s="37" t="s">
        <v>194</v>
      </c>
      <c r="F62" s="37">
        <f t="shared" si="19"/>
        <v>34333</v>
      </c>
      <c r="G62" s="37">
        <f t="shared" si="19"/>
        <v>34333</v>
      </c>
      <c r="H62" s="37">
        <f t="shared" si="19"/>
        <v>34333</v>
      </c>
      <c r="I62" s="37">
        <f t="shared" si="19"/>
        <v>34333</v>
      </c>
      <c r="J62" s="37">
        <f t="shared" si="19"/>
        <v>34333</v>
      </c>
      <c r="K62" s="37">
        <f t="shared" si="19"/>
        <v>34333</v>
      </c>
      <c r="L62" s="37">
        <f t="shared" si="19"/>
        <v>34333</v>
      </c>
      <c r="M62" s="37">
        <f t="shared" si="19"/>
        <v>34333</v>
      </c>
      <c r="N62" s="37">
        <f t="shared" si="19"/>
        <v>34333</v>
      </c>
      <c r="O62" s="37">
        <f t="shared" si="19"/>
        <v>34333</v>
      </c>
      <c r="P62" s="37">
        <f t="shared" si="19"/>
        <v>34333</v>
      </c>
      <c r="Q62" s="37">
        <f t="shared" si="20"/>
        <v>34337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1727000</v>
      </c>
      <c r="E63" s="37" t="s">
        <v>679</v>
      </c>
      <c r="F63" s="37">
        <f>ROUND($D63/5,-3)</f>
        <v>345000</v>
      </c>
      <c r="G63" s="37"/>
      <c r="H63" s="37"/>
      <c r="I63" s="37"/>
      <c r="J63" s="37"/>
      <c r="K63" s="37"/>
      <c r="L63" s="37"/>
      <c r="M63" s="37"/>
      <c r="N63" s="37">
        <f>D63-F63</f>
        <v>1382000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1687000</v>
      </c>
      <c r="E64" s="37" t="s">
        <v>194</v>
      </c>
      <c r="F64" s="37">
        <f>D64</f>
        <v>1687000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1393000</v>
      </c>
      <c r="E65" s="111" t="s">
        <v>678</v>
      </c>
      <c r="F65" s="37">
        <f>ROUND($D65/12*5,-3)</f>
        <v>580000</v>
      </c>
      <c r="G65" s="37">
        <f>ROUND($D65/12,-3)</f>
        <v>116000</v>
      </c>
      <c r="H65" s="37">
        <f t="shared" ref="H65:L67" si="21">ROUND($D65/12,-3)</f>
        <v>116000</v>
      </c>
      <c r="I65" s="37">
        <f t="shared" si="21"/>
        <v>116000</v>
      </c>
      <c r="J65" s="37">
        <f t="shared" si="21"/>
        <v>116000</v>
      </c>
      <c r="K65" s="37">
        <f t="shared" si="21"/>
        <v>116000</v>
      </c>
      <c r="L65" s="37">
        <f t="shared" si="21"/>
        <v>116000</v>
      </c>
      <c r="M65" s="37">
        <f>D65-SUM(F65:L65)</f>
        <v>117000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325000</v>
      </c>
      <c r="E66" s="111" t="s">
        <v>678</v>
      </c>
      <c r="F66" s="37">
        <f>ROUND($D66/12*5,-3)</f>
        <v>135000</v>
      </c>
      <c r="G66" s="37">
        <f t="shared" ref="G66:G67" si="22">ROUND($D66/12,-3)</f>
        <v>27000</v>
      </c>
      <c r="H66" s="37">
        <f t="shared" si="21"/>
        <v>27000</v>
      </c>
      <c r="I66" s="37">
        <f t="shared" si="21"/>
        <v>27000</v>
      </c>
      <c r="J66" s="37">
        <f t="shared" si="21"/>
        <v>27000</v>
      </c>
      <c r="K66" s="37">
        <f t="shared" si="21"/>
        <v>27000</v>
      </c>
      <c r="L66" s="37">
        <f t="shared" si="21"/>
        <v>27000</v>
      </c>
      <c r="M66" s="37">
        <f t="shared" ref="M66:M67" si="23">D66-SUM(F66:L66)</f>
        <v>28000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1007000</v>
      </c>
      <c r="E67" s="111" t="s">
        <v>678</v>
      </c>
      <c r="F67" s="37">
        <f>ROUND($D67/12*5,-3)</f>
        <v>420000</v>
      </c>
      <c r="G67" s="37">
        <f t="shared" si="22"/>
        <v>84000</v>
      </c>
      <c r="H67" s="37">
        <f t="shared" si="21"/>
        <v>84000</v>
      </c>
      <c r="I67" s="37">
        <f t="shared" si="21"/>
        <v>84000</v>
      </c>
      <c r="J67" s="37">
        <f t="shared" si="21"/>
        <v>84000</v>
      </c>
      <c r="K67" s="37">
        <f t="shared" si="21"/>
        <v>84000</v>
      </c>
      <c r="L67" s="37">
        <f t="shared" si="21"/>
        <v>84000</v>
      </c>
      <c r="M67" s="37">
        <f t="shared" si="23"/>
        <v>83000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36000</v>
      </c>
      <c r="E68" s="37" t="s">
        <v>195</v>
      </c>
      <c r="F68" s="37"/>
      <c r="G68" s="37"/>
      <c r="H68" s="37">
        <f>D68</f>
        <v>36000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194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21779000</v>
      </c>
      <c r="E71" s="239"/>
      <c r="F71" s="239">
        <f t="shared" ref="F71:P71" si="24">ROUND(SUM(F49:F70),-3)</f>
        <v>9595000</v>
      </c>
      <c r="G71" s="239">
        <f t="shared" si="24"/>
        <v>1517000</v>
      </c>
      <c r="H71" s="239">
        <f t="shared" si="24"/>
        <v>1553000</v>
      </c>
      <c r="I71" s="239">
        <f t="shared" si="24"/>
        <v>1517000</v>
      </c>
      <c r="J71" s="239">
        <f t="shared" si="24"/>
        <v>1517000</v>
      </c>
      <c r="K71" s="239">
        <f t="shared" si="24"/>
        <v>1517000</v>
      </c>
      <c r="L71" s="239">
        <f t="shared" si="24"/>
        <v>1517000</v>
      </c>
      <c r="M71" s="239">
        <f t="shared" si="24"/>
        <v>1516000</v>
      </c>
      <c r="N71" s="239">
        <f t="shared" si="24"/>
        <v>1419000</v>
      </c>
      <c r="O71" s="239">
        <f t="shared" si="24"/>
        <v>37000</v>
      </c>
      <c r="P71" s="239">
        <f t="shared" si="24"/>
        <v>37000</v>
      </c>
      <c r="Q71" s="239">
        <f>D71-SUM(F71:P71)</f>
        <v>37000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5297000</v>
      </c>
      <c r="E73" s="111" t="s">
        <v>678</v>
      </c>
      <c r="F73" s="37">
        <f>ROUND($D73/12*5,-3)</f>
        <v>2207000</v>
      </c>
      <c r="G73" s="37">
        <f>ROUND($D73/12,-3)</f>
        <v>441000</v>
      </c>
      <c r="H73" s="37">
        <f t="shared" ref="H73:L76" si="25">ROUND($D73/12,-3)</f>
        <v>441000</v>
      </c>
      <c r="I73" s="37">
        <f t="shared" si="25"/>
        <v>441000</v>
      </c>
      <c r="J73" s="37">
        <f t="shared" si="25"/>
        <v>441000</v>
      </c>
      <c r="K73" s="37">
        <f t="shared" si="25"/>
        <v>441000</v>
      </c>
      <c r="L73" s="37">
        <f t="shared" si="25"/>
        <v>441000</v>
      </c>
      <c r="M73" s="37">
        <f>D73-SUM(F73:L73)</f>
        <v>444000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558000</v>
      </c>
      <c r="E76" s="111" t="s">
        <v>678</v>
      </c>
      <c r="F76" s="37">
        <f>ROUND($D76/12*5,-3)</f>
        <v>233000</v>
      </c>
      <c r="G76" s="37">
        <f>ROUND($D76/12,-3)</f>
        <v>47000</v>
      </c>
      <c r="H76" s="37">
        <f t="shared" si="25"/>
        <v>47000</v>
      </c>
      <c r="I76" s="37">
        <f t="shared" si="25"/>
        <v>47000</v>
      </c>
      <c r="J76" s="37">
        <f t="shared" si="25"/>
        <v>47000</v>
      </c>
      <c r="K76" s="37">
        <f t="shared" si="25"/>
        <v>47000</v>
      </c>
      <c r="L76" s="37">
        <f t="shared" si="25"/>
        <v>47000</v>
      </c>
      <c r="M76" s="37">
        <f t="shared" si="26"/>
        <v>43000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5855000</v>
      </c>
      <c r="E77" s="239"/>
      <c r="F77" s="239">
        <f>ROUND(SUM(F72:F76),-3)</f>
        <v>2440000</v>
      </c>
      <c r="G77" s="239">
        <f t="shared" ref="G77:N77" si="27">ROUND(SUM(G72:G76),-3)</f>
        <v>488000</v>
      </c>
      <c r="H77" s="239">
        <f t="shared" si="27"/>
        <v>488000</v>
      </c>
      <c r="I77" s="239">
        <f t="shared" si="27"/>
        <v>488000</v>
      </c>
      <c r="J77" s="239">
        <f t="shared" si="27"/>
        <v>488000</v>
      </c>
      <c r="K77" s="239">
        <f t="shared" si="27"/>
        <v>488000</v>
      </c>
      <c r="L77" s="239">
        <f t="shared" si="27"/>
        <v>488000</v>
      </c>
      <c r="M77" s="239">
        <f t="shared" si="27"/>
        <v>487000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155000</v>
      </c>
      <c r="E78" s="37" t="s">
        <v>655</v>
      </c>
      <c r="F78" s="216"/>
      <c r="G78" s="216"/>
      <c r="H78" s="216">
        <f>ROUND($D78/2,-3)</f>
        <v>78000</v>
      </c>
      <c r="I78" s="216"/>
      <c r="J78" s="216"/>
      <c r="K78" s="216"/>
      <c r="L78" s="216"/>
      <c r="M78" s="216"/>
      <c r="N78" s="216">
        <f>D78-H78</f>
        <v>77000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27789000</v>
      </c>
      <c r="E79" s="218"/>
      <c r="F79" s="218">
        <f>F77+F71+F78</f>
        <v>12035000</v>
      </c>
      <c r="G79" s="218">
        <f t="shared" ref="G79:Q79" si="29">G77+G71+G78</f>
        <v>2005000</v>
      </c>
      <c r="H79" s="218">
        <f t="shared" si="29"/>
        <v>2119000</v>
      </c>
      <c r="I79" s="218">
        <f t="shared" si="29"/>
        <v>2005000</v>
      </c>
      <c r="J79" s="218">
        <f t="shared" si="29"/>
        <v>2005000</v>
      </c>
      <c r="K79" s="218">
        <f t="shared" si="29"/>
        <v>2005000</v>
      </c>
      <c r="L79" s="218">
        <f t="shared" si="29"/>
        <v>2005000</v>
      </c>
      <c r="M79" s="218">
        <f t="shared" si="29"/>
        <v>2003000</v>
      </c>
      <c r="N79" s="218">
        <f t="shared" si="29"/>
        <v>1496000</v>
      </c>
      <c r="O79" s="218">
        <f t="shared" si="29"/>
        <v>37000</v>
      </c>
      <c r="P79" s="218">
        <f t="shared" si="29"/>
        <v>37000</v>
      </c>
      <c r="Q79" s="218">
        <f t="shared" si="29"/>
        <v>37000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28679000</v>
      </c>
      <c r="E88" s="37"/>
      <c r="F88" s="37">
        <f>F89+F90+F91+F92+F93</f>
        <v>12137000</v>
      </c>
      <c r="G88" s="37">
        <f t="shared" ref="G88:Q88" si="32">G89+G90+G91+G92+G93</f>
        <v>2073000</v>
      </c>
      <c r="H88" s="37">
        <f t="shared" si="32"/>
        <v>2187000</v>
      </c>
      <c r="I88" s="37">
        <f t="shared" si="32"/>
        <v>2073000</v>
      </c>
      <c r="J88" s="37">
        <f t="shared" si="32"/>
        <v>2077000</v>
      </c>
      <c r="K88" s="37">
        <f t="shared" si="32"/>
        <v>2073000</v>
      </c>
      <c r="L88" s="37">
        <f t="shared" si="32"/>
        <v>2101000</v>
      </c>
      <c r="M88" s="37">
        <f t="shared" si="32"/>
        <v>2071000</v>
      </c>
      <c r="N88" s="37">
        <f t="shared" si="32"/>
        <v>1568000</v>
      </c>
      <c r="O88" s="37">
        <f t="shared" si="32"/>
        <v>105000</v>
      </c>
      <c r="P88" s="37">
        <f t="shared" si="32"/>
        <v>105000</v>
      </c>
      <c r="Q88" s="37">
        <f t="shared" si="32"/>
        <v>109000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10000</v>
      </c>
      <c r="E90" s="106" t="s">
        <v>702</v>
      </c>
      <c r="F90" s="106"/>
      <c r="G90" s="106"/>
      <c r="H90" s="106">
        <f>ROUND($D90/2,-3)</f>
        <v>5000</v>
      </c>
      <c r="I90" s="106"/>
      <c r="J90" s="106"/>
      <c r="K90" s="106"/>
      <c r="L90" s="106"/>
      <c r="M90" s="106">
        <f>D90-H90</f>
        <v>5000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3000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2000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28666000</v>
      </c>
      <c r="E93" s="106"/>
      <c r="F93" s="106">
        <f>F94+F95+F96+F97</f>
        <v>12137000</v>
      </c>
      <c r="G93" s="106">
        <f t="shared" ref="G93:Q93" si="34">G94+G95+G96+G97</f>
        <v>2073000</v>
      </c>
      <c r="H93" s="106">
        <f t="shared" si="34"/>
        <v>2182000</v>
      </c>
      <c r="I93" s="106">
        <f t="shared" si="34"/>
        <v>2073000</v>
      </c>
      <c r="J93" s="106">
        <f t="shared" si="34"/>
        <v>2077000</v>
      </c>
      <c r="K93" s="106">
        <f t="shared" si="34"/>
        <v>2073000</v>
      </c>
      <c r="L93" s="106">
        <f t="shared" si="34"/>
        <v>2100000</v>
      </c>
      <c r="M93" s="106">
        <f t="shared" si="34"/>
        <v>2066000</v>
      </c>
      <c r="N93" s="106">
        <f t="shared" si="34"/>
        <v>1568000</v>
      </c>
      <c r="O93" s="106">
        <f t="shared" si="34"/>
        <v>105000</v>
      </c>
      <c r="P93" s="106">
        <f t="shared" si="34"/>
        <v>105000</v>
      </c>
      <c r="Q93" s="106">
        <f t="shared" si="34"/>
        <v>107000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1093000</v>
      </c>
      <c r="E94" s="111" t="s">
        <v>522</v>
      </c>
      <c r="F94" s="37">
        <f>ROUND($D94/12*5,-3)</f>
        <v>455000</v>
      </c>
      <c r="G94" s="37">
        <f>ROUND($D94/12,-3)</f>
        <v>91000</v>
      </c>
      <c r="H94" s="37">
        <f t="shared" ref="H94:L94" si="35">ROUND($D94/12,-3)</f>
        <v>91000</v>
      </c>
      <c r="I94" s="37">
        <f t="shared" si="35"/>
        <v>91000</v>
      </c>
      <c r="J94" s="37">
        <f t="shared" si="35"/>
        <v>91000</v>
      </c>
      <c r="K94" s="37">
        <f t="shared" si="35"/>
        <v>91000</v>
      </c>
      <c r="L94" s="37">
        <f t="shared" si="35"/>
        <v>91000</v>
      </c>
      <c r="M94" s="37">
        <f>D94-SUM(F94:L94)</f>
        <v>92000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126000</v>
      </c>
      <c r="E95" s="107" t="s">
        <v>225</v>
      </c>
      <c r="F95" s="37">
        <f>ROUND($D95/12,-3)</f>
        <v>11000</v>
      </c>
      <c r="G95" s="37">
        <f t="shared" ref="G95:P95" si="36">ROUND($D95/12,-3)</f>
        <v>11000</v>
      </c>
      <c r="H95" s="37">
        <f t="shared" si="36"/>
        <v>11000</v>
      </c>
      <c r="I95" s="37">
        <f t="shared" si="36"/>
        <v>11000</v>
      </c>
      <c r="J95" s="37">
        <f t="shared" si="36"/>
        <v>11000</v>
      </c>
      <c r="K95" s="37">
        <f t="shared" si="36"/>
        <v>11000</v>
      </c>
      <c r="L95" s="37">
        <f t="shared" si="36"/>
        <v>11000</v>
      </c>
      <c r="M95" s="37">
        <f t="shared" si="36"/>
        <v>11000</v>
      </c>
      <c r="N95" s="37">
        <f t="shared" si="36"/>
        <v>11000</v>
      </c>
      <c r="O95" s="37">
        <f t="shared" si="36"/>
        <v>11000</v>
      </c>
      <c r="P95" s="37">
        <f t="shared" si="36"/>
        <v>11000</v>
      </c>
      <c r="Q95" s="37">
        <f>D95-SUM(F95:P95)</f>
        <v>5000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224000</v>
      </c>
      <c r="E96" s="186" t="s">
        <v>701</v>
      </c>
      <c r="F96" s="37"/>
      <c r="G96" s="37"/>
      <c r="H96" s="37">
        <f>ROUND($D96/2,-3)</f>
        <v>112000</v>
      </c>
      <c r="I96" s="37"/>
      <c r="J96" s="37"/>
      <c r="K96" s="37"/>
      <c r="L96" s="37"/>
      <c r="M96" s="37">
        <f>D96-H96</f>
        <v>112000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27223000</v>
      </c>
      <c r="E97" s="37"/>
      <c r="F97" s="37">
        <f>F2+F87-F89-F90-F91-F92-F94-F95-F96</f>
        <v>11671000</v>
      </c>
      <c r="G97" s="37">
        <f t="shared" ref="G97:Q97" si="37">G2+G87-G89-G90-G91-G92-G94-G95-G96</f>
        <v>1971000</v>
      </c>
      <c r="H97" s="37">
        <f t="shared" si="37"/>
        <v>1968000</v>
      </c>
      <c r="I97" s="37">
        <f t="shared" si="37"/>
        <v>1971000</v>
      </c>
      <c r="J97" s="37">
        <f t="shared" si="37"/>
        <v>1975000</v>
      </c>
      <c r="K97" s="37">
        <f t="shared" si="37"/>
        <v>1971000</v>
      </c>
      <c r="L97" s="37">
        <f t="shared" si="37"/>
        <v>1998000</v>
      </c>
      <c r="M97" s="37">
        <f t="shared" si="37"/>
        <v>1851000</v>
      </c>
      <c r="N97" s="37">
        <f t="shared" si="37"/>
        <v>1557000</v>
      </c>
      <c r="O97" s="37">
        <f>O2+O87-O89-O90-O91-O92-O94-O95-O96</f>
        <v>94000</v>
      </c>
      <c r="P97" s="37">
        <f t="shared" si="37"/>
        <v>94000</v>
      </c>
      <c r="Q97" s="37">
        <f t="shared" si="37"/>
        <v>102000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1093000</v>
      </c>
    </row>
    <row r="104" spans="2:18" ht="33">
      <c r="B104" s="69" t="s">
        <v>235</v>
      </c>
      <c r="D104" s="30">
        <f>HLOOKUP(D1,縣庫撥款收入明細表!H:DD,16,FALSE)</f>
        <v>120000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224000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27223000</v>
      </c>
    </row>
    <row r="110" spans="2:18" ht="16.5" customHeight="1"/>
    <row r="111" spans="2:18" ht="19.5" customHeight="1">
      <c r="B111" s="4" t="s">
        <v>700</v>
      </c>
      <c r="F111" s="30">
        <f>F93-F77-F78</f>
        <v>9697000</v>
      </c>
      <c r="G111" s="30">
        <f t="shared" ref="G111:Q111" si="38">G93-G77-G78</f>
        <v>1585000</v>
      </c>
      <c r="H111" s="30">
        <f t="shared" si="38"/>
        <v>1616000</v>
      </c>
      <c r="I111" s="30">
        <f t="shared" si="38"/>
        <v>1585000</v>
      </c>
      <c r="J111" s="30">
        <f t="shared" si="38"/>
        <v>1589000</v>
      </c>
      <c r="K111" s="30">
        <f t="shared" si="38"/>
        <v>1585000</v>
      </c>
      <c r="L111" s="30">
        <f t="shared" si="38"/>
        <v>1612000</v>
      </c>
      <c r="M111" s="30">
        <f t="shared" si="38"/>
        <v>1579000</v>
      </c>
      <c r="N111" s="30">
        <f t="shared" si="38"/>
        <v>1491000</v>
      </c>
      <c r="O111" s="30">
        <f t="shared" si="38"/>
        <v>105000</v>
      </c>
      <c r="P111" s="30">
        <f t="shared" si="38"/>
        <v>105000</v>
      </c>
      <c r="Q111" s="30">
        <f t="shared" si="38"/>
        <v>107000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79" priority="1" operator="less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74" workbookViewId="0">
      <selection activeCell="A72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623</v>
      </c>
      <c r="D1" s="230" t="str">
        <f>VLOOKUP(C1,學校編號!A:B,2,FALSE)</f>
        <v>623化仁國小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59264000</v>
      </c>
      <c r="E2" s="37"/>
      <c r="F2" s="37">
        <f>F48+F71+F77+F78+F84</f>
        <v>25371000</v>
      </c>
      <c r="G2" s="37">
        <f t="shared" ref="G2:Q2" si="0">G48+G71+G77+G78+G84</f>
        <v>4311000</v>
      </c>
      <c r="H2" s="37">
        <f t="shared" si="0"/>
        <v>4470000</v>
      </c>
      <c r="I2" s="37">
        <f t="shared" si="0"/>
        <v>4311000</v>
      </c>
      <c r="J2" s="37">
        <f t="shared" si="0"/>
        <v>4325000</v>
      </c>
      <c r="K2" s="37">
        <f t="shared" si="0"/>
        <v>4311000</v>
      </c>
      <c r="L2" s="37">
        <f t="shared" si="0"/>
        <v>4407000</v>
      </c>
      <c r="M2" s="37">
        <f t="shared" si="0"/>
        <v>4317000</v>
      </c>
      <c r="N2" s="37">
        <f t="shared" si="0"/>
        <v>2933000</v>
      </c>
      <c r="O2" s="37">
        <f t="shared" si="0"/>
        <v>171000</v>
      </c>
      <c r="P2" s="37">
        <f t="shared" si="0"/>
        <v>171000</v>
      </c>
      <c r="Q2" s="37">
        <f t="shared" si="0"/>
        <v>166000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271000</v>
      </c>
      <c r="E3" s="37" t="s">
        <v>513</v>
      </c>
      <c r="F3" s="37">
        <f t="shared" ref="F3:P17" si="1">ROUND($D3/12,0)</f>
        <v>22583</v>
      </c>
      <c r="G3" s="37">
        <f t="shared" si="1"/>
        <v>22583</v>
      </c>
      <c r="H3" s="37">
        <f t="shared" si="1"/>
        <v>22583</v>
      </c>
      <c r="I3" s="37">
        <f t="shared" si="1"/>
        <v>22583</v>
      </c>
      <c r="J3" s="37">
        <f t="shared" si="1"/>
        <v>22583</v>
      </c>
      <c r="K3" s="37">
        <f t="shared" si="1"/>
        <v>22583</v>
      </c>
      <c r="L3" s="37">
        <f t="shared" si="1"/>
        <v>22583</v>
      </c>
      <c r="M3" s="37">
        <f t="shared" si="1"/>
        <v>22583</v>
      </c>
      <c r="N3" s="37">
        <f t="shared" si="1"/>
        <v>22583</v>
      </c>
      <c r="O3" s="37">
        <f t="shared" si="1"/>
        <v>22583</v>
      </c>
      <c r="P3" s="37">
        <f t="shared" si="1"/>
        <v>22583</v>
      </c>
      <c r="Q3" s="37">
        <f t="shared" ref="Q3:Q10" si="2">D3-SUM(F3:P3)</f>
        <v>22587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116000</v>
      </c>
      <c r="E4" s="37" t="s">
        <v>513</v>
      </c>
      <c r="F4" s="37">
        <f t="shared" si="1"/>
        <v>9667</v>
      </c>
      <c r="G4" s="37">
        <f t="shared" si="1"/>
        <v>9667</v>
      </c>
      <c r="H4" s="37">
        <f t="shared" si="1"/>
        <v>9667</v>
      </c>
      <c r="I4" s="37">
        <f t="shared" si="1"/>
        <v>9667</v>
      </c>
      <c r="J4" s="37">
        <f t="shared" si="1"/>
        <v>9667</v>
      </c>
      <c r="K4" s="37">
        <f t="shared" si="1"/>
        <v>9667</v>
      </c>
      <c r="L4" s="37">
        <f t="shared" si="1"/>
        <v>9667</v>
      </c>
      <c r="M4" s="37">
        <f t="shared" si="1"/>
        <v>9667</v>
      </c>
      <c r="N4" s="37">
        <f t="shared" si="1"/>
        <v>9667</v>
      </c>
      <c r="O4" s="37">
        <f t="shared" si="1"/>
        <v>9667</v>
      </c>
      <c r="P4" s="37">
        <f t="shared" si="1"/>
        <v>9667</v>
      </c>
      <c r="Q4" s="37">
        <f t="shared" si="2"/>
        <v>9663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69000</v>
      </c>
      <c r="E7" s="37" t="s">
        <v>513</v>
      </c>
      <c r="F7" s="37">
        <f t="shared" si="1"/>
        <v>5750</v>
      </c>
      <c r="G7" s="37">
        <f t="shared" si="1"/>
        <v>5750</v>
      </c>
      <c r="H7" s="37">
        <f t="shared" si="1"/>
        <v>5750</v>
      </c>
      <c r="I7" s="37">
        <f t="shared" si="1"/>
        <v>5750</v>
      </c>
      <c r="J7" s="37">
        <f t="shared" si="1"/>
        <v>5750</v>
      </c>
      <c r="K7" s="37">
        <f t="shared" si="1"/>
        <v>5750</v>
      </c>
      <c r="L7" s="37">
        <f t="shared" si="1"/>
        <v>5750</v>
      </c>
      <c r="M7" s="37">
        <f t="shared" si="1"/>
        <v>5750</v>
      </c>
      <c r="N7" s="37">
        <f t="shared" si="1"/>
        <v>5750</v>
      </c>
      <c r="O7" s="37">
        <f t="shared" si="1"/>
        <v>5750</v>
      </c>
      <c r="P7" s="37">
        <f t="shared" si="1"/>
        <v>5750</v>
      </c>
      <c r="Q7" s="37">
        <f t="shared" si="2"/>
        <v>5750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60000</v>
      </c>
      <c r="E8" s="37" t="s">
        <v>513</v>
      </c>
      <c r="F8" s="37">
        <f t="shared" si="1"/>
        <v>5000</v>
      </c>
      <c r="G8" s="37">
        <f t="shared" si="1"/>
        <v>5000</v>
      </c>
      <c r="H8" s="37">
        <f t="shared" si="1"/>
        <v>5000</v>
      </c>
      <c r="I8" s="37">
        <f t="shared" si="1"/>
        <v>5000</v>
      </c>
      <c r="J8" s="37">
        <f t="shared" si="1"/>
        <v>5000</v>
      </c>
      <c r="K8" s="37">
        <f t="shared" si="1"/>
        <v>5000</v>
      </c>
      <c r="L8" s="37">
        <f t="shared" si="1"/>
        <v>5000</v>
      </c>
      <c r="M8" s="37">
        <f t="shared" si="1"/>
        <v>5000</v>
      </c>
      <c r="N8" s="37">
        <f t="shared" si="1"/>
        <v>5000</v>
      </c>
      <c r="O8" s="37">
        <f t="shared" si="1"/>
        <v>5000</v>
      </c>
      <c r="P8" s="37">
        <f t="shared" si="1"/>
        <v>5000</v>
      </c>
      <c r="Q8" s="37">
        <f t="shared" si="2"/>
        <v>5000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6000</v>
      </c>
      <c r="E9" s="37" t="s">
        <v>513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93000</v>
      </c>
      <c r="E15" s="37" t="s">
        <v>193</v>
      </c>
      <c r="F15" s="37">
        <f>ROUND($D15/2,-3)</f>
        <v>47000</v>
      </c>
      <c r="G15" s="37"/>
      <c r="H15" s="37"/>
      <c r="I15" s="37"/>
      <c r="J15" s="37"/>
      <c r="K15" s="37"/>
      <c r="L15" s="37">
        <f>D15-F15</f>
        <v>46000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53000</v>
      </c>
      <c r="E17" s="37" t="s">
        <v>513</v>
      </c>
      <c r="F17" s="37">
        <f>ROUND($D17/12,0)</f>
        <v>4417</v>
      </c>
      <c r="G17" s="37">
        <f t="shared" si="1"/>
        <v>4417</v>
      </c>
      <c r="H17" s="37">
        <f t="shared" si="1"/>
        <v>4417</v>
      </c>
      <c r="I17" s="37">
        <f t="shared" si="1"/>
        <v>4417</v>
      </c>
      <c r="J17" s="37">
        <f t="shared" si="1"/>
        <v>4417</v>
      </c>
      <c r="K17" s="37">
        <f t="shared" si="1"/>
        <v>4417</v>
      </c>
      <c r="L17" s="37">
        <f t="shared" si="1"/>
        <v>4417</v>
      </c>
      <c r="M17" s="37">
        <f t="shared" si="1"/>
        <v>4417</v>
      </c>
      <c r="N17" s="37">
        <f t="shared" si="1"/>
        <v>4417</v>
      </c>
      <c r="O17" s="37">
        <f t="shared" si="1"/>
        <v>4417</v>
      </c>
      <c r="P17" s="37">
        <f t="shared" si="1"/>
        <v>4417</v>
      </c>
      <c r="Q17" s="37">
        <f>D17-SUM(F17:P17)</f>
        <v>4413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100000</v>
      </c>
      <c r="E24" s="37" t="s">
        <v>193</v>
      </c>
      <c r="F24" s="37">
        <f>ROUND($D24/2,-3)</f>
        <v>50000</v>
      </c>
      <c r="G24" s="37"/>
      <c r="H24" s="37"/>
      <c r="I24" s="37"/>
      <c r="J24" s="37"/>
      <c r="K24" s="37"/>
      <c r="L24" s="37">
        <f>D24-F24</f>
        <v>50000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1012000</v>
      </c>
      <c r="E25" s="106"/>
      <c r="F25" s="106">
        <f>ROUND(SUM(F3:F24),-3)</f>
        <v>165000</v>
      </c>
      <c r="G25" s="106">
        <f t="shared" ref="G25:P25" si="5">ROUND(SUM(G3:G24),-3)</f>
        <v>68000</v>
      </c>
      <c r="H25" s="106">
        <f t="shared" si="5"/>
        <v>68000</v>
      </c>
      <c r="I25" s="106">
        <f t="shared" si="5"/>
        <v>68000</v>
      </c>
      <c r="J25" s="106">
        <f t="shared" si="5"/>
        <v>68000</v>
      </c>
      <c r="K25" s="106">
        <f t="shared" si="5"/>
        <v>68000</v>
      </c>
      <c r="L25" s="106">
        <f t="shared" si="5"/>
        <v>164000</v>
      </c>
      <c r="M25" s="106">
        <f t="shared" si="5"/>
        <v>68000</v>
      </c>
      <c r="N25" s="106">
        <f t="shared" si="5"/>
        <v>68000</v>
      </c>
      <c r="O25" s="106">
        <f t="shared" si="5"/>
        <v>68000</v>
      </c>
      <c r="P25" s="106">
        <f t="shared" si="5"/>
        <v>68000</v>
      </c>
      <c r="Q25" s="106">
        <f t="shared" ref="Q25:Q33" si="6">D25-SUM(F25:P25)</f>
        <v>71000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302000</v>
      </c>
      <c r="E27" s="37" t="s">
        <v>513</v>
      </c>
      <c r="F27" s="37">
        <f t="shared" ref="F27:P33" si="8">ROUND($D27/12,0)</f>
        <v>25167</v>
      </c>
      <c r="G27" s="37">
        <f t="shared" si="8"/>
        <v>25167</v>
      </c>
      <c r="H27" s="37">
        <f t="shared" si="8"/>
        <v>25167</v>
      </c>
      <c r="I27" s="37">
        <f t="shared" si="8"/>
        <v>25167</v>
      </c>
      <c r="J27" s="37">
        <f t="shared" si="8"/>
        <v>25167</v>
      </c>
      <c r="K27" s="37">
        <f t="shared" si="8"/>
        <v>25167</v>
      </c>
      <c r="L27" s="37">
        <f t="shared" si="8"/>
        <v>25167</v>
      </c>
      <c r="M27" s="37">
        <f t="shared" si="8"/>
        <v>25167</v>
      </c>
      <c r="N27" s="37">
        <f t="shared" si="8"/>
        <v>25167</v>
      </c>
      <c r="O27" s="37">
        <f t="shared" si="8"/>
        <v>25167</v>
      </c>
      <c r="P27" s="37">
        <f t="shared" si="8"/>
        <v>25167</v>
      </c>
      <c r="Q27" s="37">
        <f t="shared" si="6"/>
        <v>25163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28000</v>
      </c>
      <c r="E29" s="37" t="s">
        <v>513</v>
      </c>
      <c r="F29" s="37">
        <f t="shared" si="8"/>
        <v>2333</v>
      </c>
      <c r="G29" s="37">
        <f t="shared" si="8"/>
        <v>2333</v>
      </c>
      <c r="H29" s="37">
        <f t="shared" si="8"/>
        <v>2333</v>
      </c>
      <c r="I29" s="37">
        <f t="shared" si="8"/>
        <v>2333</v>
      </c>
      <c r="J29" s="37">
        <f t="shared" si="8"/>
        <v>2333</v>
      </c>
      <c r="K29" s="37">
        <f t="shared" si="8"/>
        <v>2333</v>
      </c>
      <c r="L29" s="37">
        <f t="shared" si="8"/>
        <v>2333</v>
      </c>
      <c r="M29" s="37">
        <f t="shared" si="8"/>
        <v>2333</v>
      </c>
      <c r="N29" s="37">
        <f t="shared" si="8"/>
        <v>2333</v>
      </c>
      <c r="O29" s="37">
        <f t="shared" si="8"/>
        <v>2333</v>
      </c>
      <c r="P29" s="37">
        <f t="shared" si="8"/>
        <v>2333</v>
      </c>
      <c r="Q29" s="37">
        <f t="shared" si="6"/>
        <v>2337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44000</v>
      </c>
      <c r="E30" s="37" t="s">
        <v>513</v>
      </c>
      <c r="F30" s="37">
        <f t="shared" si="8"/>
        <v>3667</v>
      </c>
      <c r="G30" s="37">
        <f t="shared" si="8"/>
        <v>3667</v>
      </c>
      <c r="H30" s="37">
        <f t="shared" si="8"/>
        <v>3667</v>
      </c>
      <c r="I30" s="37">
        <f t="shared" si="8"/>
        <v>3667</v>
      </c>
      <c r="J30" s="37">
        <f t="shared" si="8"/>
        <v>3667</v>
      </c>
      <c r="K30" s="37">
        <f t="shared" si="8"/>
        <v>3667</v>
      </c>
      <c r="L30" s="37">
        <f t="shared" si="8"/>
        <v>3667</v>
      </c>
      <c r="M30" s="37">
        <f t="shared" si="8"/>
        <v>3667</v>
      </c>
      <c r="N30" s="37">
        <f t="shared" si="8"/>
        <v>3667</v>
      </c>
      <c r="O30" s="37">
        <f t="shared" si="8"/>
        <v>3667</v>
      </c>
      <c r="P30" s="37">
        <f t="shared" si="8"/>
        <v>3667</v>
      </c>
      <c r="Q30" s="37">
        <f t="shared" si="6"/>
        <v>3663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21000</v>
      </c>
      <c r="E31" s="37" t="s">
        <v>513</v>
      </c>
      <c r="F31" s="37">
        <f t="shared" si="8"/>
        <v>1750</v>
      </c>
      <c r="G31" s="37">
        <f t="shared" si="8"/>
        <v>1750</v>
      </c>
      <c r="H31" s="37">
        <f t="shared" si="8"/>
        <v>1750</v>
      </c>
      <c r="I31" s="37">
        <f t="shared" si="8"/>
        <v>1750</v>
      </c>
      <c r="J31" s="37">
        <f t="shared" si="8"/>
        <v>1750</v>
      </c>
      <c r="K31" s="37">
        <f t="shared" si="8"/>
        <v>1750</v>
      </c>
      <c r="L31" s="37">
        <f t="shared" si="8"/>
        <v>1750</v>
      </c>
      <c r="M31" s="37">
        <f t="shared" si="8"/>
        <v>1750</v>
      </c>
      <c r="N31" s="37">
        <f t="shared" si="8"/>
        <v>1750</v>
      </c>
      <c r="O31" s="37">
        <f t="shared" si="8"/>
        <v>1750</v>
      </c>
      <c r="P31" s="37">
        <f t="shared" si="8"/>
        <v>1750</v>
      </c>
      <c r="Q31" s="37">
        <f t="shared" si="6"/>
        <v>1750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12000</v>
      </c>
      <c r="E32" s="37" t="s">
        <v>513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8000</v>
      </c>
      <c r="E33" s="37" t="s">
        <v>513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415000</v>
      </c>
      <c r="E37" s="106"/>
      <c r="F37" s="106">
        <f t="shared" ref="F37:P37" si="9">ROUND(SUM(F26:F36),-3)</f>
        <v>35000</v>
      </c>
      <c r="G37" s="106">
        <f t="shared" si="9"/>
        <v>35000</v>
      </c>
      <c r="H37" s="106">
        <f t="shared" si="9"/>
        <v>35000</v>
      </c>
      <c r="I37" s="106">
        <f t="shared" si="9"/>
        <v>35000</v>
      </c>
      <c r="J37" s="106">
        <f t="shared" si="9"/>
        <v>35000</v>
      </c>
      <c r="K37" s="106">
        <f t="shared" si="9"/>
        <v>35000</v>
      </c>
      <c r="L37" s="106">
        <f t="shared" si="9"/>
        <v>35000</v>
      </c>
      <c r="M37" s="106">
        <f t="shared" si="9"/>
        <v>35000</v>
      </c>
      <c r="N37" s="106">
        <f t="shared" si="9"/>
        <v>35000</v>
      </c>
      <c r="O37" s="106">
        <f t="shared" si="9"/>
        <v>35000</v>
      </c>
      <c r="P37" s="106">
        <f t="shared" si="9"/>
        <v>35000</v>
      </c>
      <c r="Q37" s="106">
        <f>D37-SUM(F37:P37)</f>
        <v>30000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42000</v>
      </c>
      <c r="E46" s="37" t="s">
        <v>708</v>
      </c>
      <c r="F46" s="37">
        <f>ROUND($D46/3,0)</f>
        <v>14000</v>
      </c>
      <c r="G46" s="37"/>
      <c r="H46" s="37"/>
      <c r="I46" s="37"/>
      <c r="J46" s="37">
        <f>ROUND($D46/3,0)</f>
        <v>14000</v>
      </c>
      <c r="K46" s="37"/>
      <c r="L46" s="37"/>
      <c r="M46" s="37"/>
      <c r="N46" s="37">
        <f>ROUND($D46/3,0)</f>
        <v>14000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42000</v>
      </c>
      <c r="E47" s="106"/>
      <c r="F47" s="106">
        <f t="shared" ref="F47:P47" si="13">ROUND(SUM(F46),-3)</f>
        <v>14000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14000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14000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1469000</v>
      </c>
      <c r="E48" s="37"/>
      <c r="F48" s="112">
        <f>F25+F37+F45+F47</f>
        <v>214000</v>
      </c>
      <c r="G48" s="112">
        <f t="shared" ref="G48:R48" si="14">G25+G37+G45+G47</f>
        <v>103000</v>
      </c>
      <c r="H48" s="112">
        <f t="shared" si="14"/>
        <v>103000</v>
      </c>
      <c r="I48" s="112">
        <f t="shared" si="14"/>
        <v>103000</v>
      </c>
      <c r="J48" s="112">
        <f t="shared" si="14"/>
        <v>117000</v>
      </c>
      <c r="K48" s="112">
        <f t="shared" si="14"/>
        <v>103000</v>
      </c>
      <c r="L48" s="112">
        <f t="shared" si="14"/>
        <v>199000</v>
      </c>
      <c r="M48" s="112">
        <f t="shared" si="14"/>
        <v>103000</v>
      </c>
      <c r="N48" s="112">
        <f t="shared" si="14"/>
        <v>117000</v>
      </c>
      <c r="O48" s="112">
        <f t="shared" si="14"/>
        <v>103000</v>
      </c>
      <c r="P48" s="112">
        <f t="shared" si="14"/>
        <v>103000</v>
      </c>
      <c r="Q48" s="112">
        <f t="shared" si="14"/>
        <v>101000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27941000</v>
      </c>
      <c r="E49" s="111" t="s">
        <v>678</v>
      </c>
      <c r="F49" s="37">
        <f>ROUND($D49/12*5,-3)</f>
        <v>11642000</v>
      </c>
      <c r="G49" s="37">
        <f>ROUND($D49/12,-3)</f>
        <v>2328000</v>
      </c>
      <c r="H49" s="37">
        <f t="shared" ref="H49:L53" si="15">ROUND($D49/12,-3)</f>
        <v>2328000</v>
      </c>
      <c r="I49" s="37">
        <f t="shared" si="15"/>
        <v>2328000</v>
      </c>
      <c r="J49" s="37">
        <f t="shared" si="15"/>
        <v>2328000</v>
      </c>
      <c r="K49" s="37">
        <f t="shared" si="15"/>
        <v>2328000</v>
      </c>
      <c r="L49" s="37">
        <f t="shared" si="15"/>
        <v>2328000</v>
      </c>
      <c r="M49" s="37">
        <f>D49-SUM(F49:L49)</f>
        <v>2331000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3627000</v>
      </c>
      <c r="E51" s="111" t="s">
        <v>678</v>
      </c>
      <c r="F51" s="37">
        <f t="shared" si="16"/>
        <v>1511000</v>
      </c>
      <c r="G51" s="37">
        <f t="shared" si="17"/>
        <v>302000</v>
      </c>
      <c r="H51" s="37">
        <f t="shared" si="15"/>
        <v>302000</v>
      </c>
      <c r="I51" s="37">
        <f t="shared" si="15"/>
        <v>302000</v>
      </c>
      <c r="J51" s="37">
        <f t="shared" si="15"/>
        <v>302000</v>
      </c>
      <c r="K51" s="37">
        <f t="shared" si="15"/>
        <v>302000</v>
      </c>
      <c r="L51" s="37">
        <f t="shared" si="15"/>
        <v>302000</v>
      </c>
      <c r="M51" s="37">
        <f t="shared" si="18"/>
        <v>304000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434000</v>
      </c>
      <c r="E52" s="111" t="s">
        <v>678</v>
      </c>
      <c r="F52" s="37">
        <f t="shared" si="16"/>
        <v>181000</v>
      </c>
      <c r="G52" s="37">
        <f t="shared" si="17"/>
        <v>36000</v>
      </c>
      <c r="H52" s="37">
        <f t="shared" si="15"/>
        <v>36000</v>
      </c>
      <c r="I52" s="37">
        <f t="shared" si="15"/>
        <v>36000</v>
      </c>
      <c r="J52" s="37">
        <f t="shared" si="15"/>
        <v>36000</v>
      </c>
      <c r="K52" s="37">
        <f t="shared" si="15"/>
        <v>36000</v>
      </c>
      <c r="L52" s="37">
        <f t="shared" si="15"/>
        <v>36000</v>
      </c>
      <c r="M52" s="37">
        <f t="shared" si="18"/>
        <v>37000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75000</v>
      </c>
      <c r="E54" s="37" t="s">
        <v>513</v>
      </c>
      <c r="F54" s="37">
        <f t="shared" ref="F54:P62" si="19">ROUND($D54/12,0)</f>
        <v>6250</v>
      </c>
      <c r="G54" s="37">
        <f t="shared" si="19"/>
        <v>6250</v>
      </c>
      <c r="H54" s="37">
        <f t="shared" si="19"/>
        <v>6250</v>
      </c>
      <c r="I54" s="37">
        <f t="shared" si="19"/>
        <v>6250</v>
      </c>
      <c r="J54" s="37">
        <f t="shared" si="19"/>
        <v>6250</v>
      </c>
      <c r="K54" s="37">
        <f t="shared" si="19"/>
        <v>6250</v>
      </c>
      <c r="L54" s="37">
        <f t="shared" si="19"/>
        <v>6250</v>
      </c>
      <c r="M54" s="37">
        <f t="shared" si="19"/>
        <v>6250</v>
      </c>
      <c r="N54" s="37">
        <f t="shared" si="19"/>
        <v>6250</v>
      </c>
      <c r="O54" s="37">
        <f t="shared" si="19"/>
        <v>6250</v>
      </c>
      <c r="P54" s="37">
        <f t="shared" si="19"/>
        <v>6250</v>
      </c>
      <c r="Q54" s="37">
        <f t="shared" ref="Q54:Q62" si="20">D54-SUM(F54:P54)</f>
        <v>6250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738000</v>
      </c>
      <c r="E62" s="37" t="s">
        <v>194</v>
      </c>
      <c r="F62" s="37">
        <f t="shared" si="19"/>
        <v>61500</v>
      </c>
      <c r="G62" s="37">
        <f t="shared" si="19"/>
        <v>61500</v>
      </c>
      <c r="H62" s="37">
        <f t="shared" si="19"/>
        <v>61500</v>
      </c>
      <c r="I62" s="37">
        <f t="shared" si="19"/>
        <v>61500</v>
      </c>
      <c r="J62" s="37">
        <f t="shared" si="19"/>
        <v>61500</v>
      </c>
      <c r="K62" s="37">
        <f t="shared" si="19"/>
        <v>61500</v>
      </c>
      <c r="L62" s="37">
        <f t="shared" si="19"/>
        <v>61500</v>
      </c>
      <c r="M62" s="37">
        <f t="shared" si="19"/>
        <v>61500</v>
      </c>
      <c r="N62" s="37">
        <f t="shared" si="19"/>
        <v>61500</v>
      </c>
      <c r="O62" s="37">
        <f t="shared" si="19"/>
        <v>61500</v>
      </c>
      <c r="P62" s="37">
        <f t="shared" si="19"/>
        <v>61500</v>
      </c>
      <c r="Q62" s="37">
        <f t="shared" si="20"/>
        <v>61500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3305000</v>
      </c>
      <c r="E63" s="37" t="s">
        <v>679</v>
      </c>
      <c r="F63" s="37">
        <f>ROUND($D63/5,-3)</f>
        <v>661000</v>
      </c>
      <c r="G63" s="37"/>
      <c r="H63" s="37"/>
      <c r="I63" s="37"/>
      <c r="J63" s="37"/>
      <c r="K63" s="37"/>
      <c r="L63" s="37"/>
      <c r="M63" s="37"/>
      <c r="N63" s="37">
        <f>D63-F63</f>
        <v>2644000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3385000</v>
      </c>
      <c r="E64" s="37" t="s">
        <v>194</v>
      </c>
      <c r="F64" s="37">
        <f>D64</f>
        <v>3385000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2888000</v>
      </c>
      <c r="E65" s="111" t="s">
        <v>678</v>
      </c>
      <c r="F65" s="37">
        <f>ROUND($D65/12*5,-3)</f>
        <v>1203000</v>
      </c>
      <c r="G65" s="37">
        <f>ROUND($D65/12,-3)</f>
        <v>241000</v>
      </c>
      <c r="H65" s="37">
        <f t="shared" ref="H65:L67" si="21">ROUND($D65/12,-3)</f>
        <v>241000</v>
      </c>
      <c r="I65" s="37">
        <f t="shared" si="21"/>
        <v>241000</v>
      </c>
      <c r="J65" s="37">
        <f t="shared" si="21"/>
        <v>241000</v>
      </c>
      <c r="K65" s="37">
        <f t="shared" si="21"/>
        <v>241000</v>
      </c>
      <c r="L65" s="37">
        <f t="shared" si="21"/>
        <v>241000</v>
      </c>
      <c r="M65" s="37">
        <f>D65-SUM(F65:L65)</f>
        <v>239000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746000</v>
      </c>
      <c r="E66" s="111" t="s">
        <v>678</v>
      </c>
      <c r="F66" s="37">
        <f>ROUND($D66/12*5,-3)</f>
        <v>311000</v>
      </c>
      <c r="G66" s="37">
        <f t="shared" ref="G66:G67" si="22">ROUND($D66/12,-3)</f>
        <v>62000</v>
      </c>
      <c r="H66" s="37">
        <f t="shared" si="21"/>
        <v>62000</v>
      </c>
      <c r="I66" s="37">
        <f t="shared" si="21"/>
        <v>62000</v>
      </c>
      <c r="J66" s="37">
        <f t="shared" si="21"/>
        <v>62000</v>
      </c>
      <c r="K66" s="37">
        <f t="shared" si="21"/>
        <v>62000</v>
      </c>
      <c r="L66" s="37">
        <f t="shared" si="21"/>
        <v>62000</v>
      </c>
      <c r="M66" s="37">
        <f t="shared" ref="M66:M67" si="23">D66-SUM(F66:L66)</f>
        <v>63000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1912000</v>
      </c>
      <c r="E67" s="111" t="s">
        <v>678</v>
      </c>
      <c r="F67" s="37">
        <f>ROUND($D67/12*5,-3)</f>
        <v>797000</v>
      </c>
      <c r="G67" s="37">
        <f t="shared" si="22"/>
        <v>159000</v>
      </c>
      <c r="H67" s="37">
        <f t="shared" si="21"/>
        <v>159000</v>
      </c>
      <c r="I67" s="37">
        <f t="shared" si="21"/>
        <v>159000</v>
      </c>
      <c r="J67" s="37">
        <f t="shared" si="21"/>
        <v>159000</v>
      </c>
      <c r="K67" s="37">
        <f t="shared" si="21"/>
        <v>159000</v>
      </c>
      <c r="L67" s="37">
        <f t="shared" si="21"/>
        <v>159000</v>
      </c>
      <c r="M67" s="37">
        <f t="shared" si="23"/>
        <v>161000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54000</v>
      </c>
      <c r="E68" s="37" t="s">
        <v>195</v>
      </c>
      <c r="F68" s="37"/>
      <c r="G68" s="37"/>
      <c r="H68" s="37">
        <f>D68</f>
        <v>54000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238000</v>
      </c>
      <c r="E69" s="37" t="s">
        <v>194</v>
      </c>
      <c r="F69" s="37">
        <f>D69</f>
        <v>238000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45343000</v>
      </c>
      <c r="E71" s="239"/>
      <c r="F71" s="239">
        <f t="shared" ref="F71:P71" si="24">ROUND(SUM(F49:F70),-3)</f>
        <v>19997000</v>
      </c>
      <c r="G71" s="239">
        <f t="shared" si="24"/>
        <v>3196000</v>
      </c>
      <c r="H71" s="239">
        <f t="shared" si="24"/>
        <v>3250000</v>
      </c>
      <c r="I71" s="239">
        <f t="shared" si="24"/>
        <v>3196000</v>
      </c>
      <c r="J71" s="239">
        <f t="shared" si="24"/>
        <v>3196000</v>
      </c>
      <c r="K71" s="239">
        <f t="shared" si="24"/>
        <v>3196000</v>
      </c>
      <c r="L71" s="239">
        <f t="shared" si="24"/>
        <v>3196000</v>
      </c>
      <c r="M71" s="239">
        <f t="shared" si="24"/>
        <v>3203000</v>
      </c>
      <c r="N71" s="239">
        <f t="shared" si="24"/>
        <v>2712000</v>
      </c>
      <c r="O71" s="239">
        <f t="shared" si="24"/>
        <v>68000</v>
      </c>
      <c r="P71" s="239">
        <f t="shared" si="24"/>
        <v>68000</v>
      </c>
      <c r="Q71" s="239">
        <f>D71-SUM(F71:P71)</f>
        <v>65000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100000</v>
      </c>
      <c r="E72" s="37" t="s">
        <v>194</v>
      </c>
      <c r="F72" s="37">
        <f>D72</f>
        <v>100000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11586000</v>
      </c>
      <c r="E73" s="111" t="s">
        <v>678</v>
      </c>
      <c r="F73" s="37">
        <f>ROUND($D73/12*5,-3)</f>
        <v>4828000</v>
      </c>
      <c r="G73" s="37">
        <f>ROUND($D73/12,-3)</f>
        <v>966000</v>
      </c>
      <c r="H73" s="37">
        <f t="shared" ref="H73:L76" si="25">ROUND($D73/12,-3)</f>
        <v>966000</v>
      </c>
      <c r="I73" s="37">
        <f t="shared" si="25"/>
        <v>966000</v>
      </c>
      <c r="J73" s="37">
        <f t="shared" si="25"/>
        <v>966000</v>
      </c>
      <c r="K73" s="37">
        <f t="shared" si="25"/>
        <v>966000</v>
      </c>
      <c r="L73" s="37">
        <f t="shared" si="25"/>
        <v>966000</v>
      </c>
      <c r="M73" s="37">
        <f>D73-SUM(F73:L73)</f>
        <v>962000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111000</v>
      </c>
      <c r="E75" s="111" t="s">
        <v>678</v>
      </c>
      <c r="F75" s="37">
        <f>ROUND($D75/12*5,-3)</f>
        <v>46000</v>
      </c>
      <c r="G75" s="37">
        <f>ROUND($D75/12,-3)</f>
        <v>9000</v>
      </c>
      <c r="H75" s="37">
        <f t="shared" si="25"/>
        <v>9000</v>
      </c>
      <c r="I75" s="37">
        <f t="shared" si="25"/>
        <v>9000</v>
      </c>
      <c r="J75" s="37">
        <f t="shared" si="25"/>
        <v>9000</v>
      </c>
      <c r="K75" s="37">
        <f t="shared" si="25"/>
        <v>9000</v>
      </c>
      <c r="L75" s="37">
        <f t="shared" si="25"/>
        <v>9000</v>
      </c>
      <c r="M75" s="37">
        <f t="shared" si="26"/>
        <v>11000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446000</v>
      </c>
      <c r="E76" s="111" t="s">
        <v>678</v>
      </c>
      <c r="F76" s="37">
        <f>ROUND($D76/12*5,-3)</f>
        <v>186000</v>
      </c>
      <c r="G76" s="37">
        <f>ROUND($D76/12,-3)</f>
        <v>37000</v>
      </c>
      <c r="H76" s="37">
        <f t="shared" si="25"/>
        <v>37000</v>
      </c>
      <c r="I76" s="37">
        <f t="shared" si="25"/>
        <v>37000</v>
      </c>
      <c r="J76" s="37">
        <f t="shared" si="25"/>
        <v>37000</v>
      </c>
      <c r="K76" s="37">
        <f t="shared" si="25"/>
        <v>37000</v>
      </c>
      <c r="L76" s="37">
        <f t="shared" si="25"/>
        <v>37000</v>
      </c>
      <c r="M76" s="37">
        <f t="shared" si="26"/>
        <v>38000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12243000</v>
      </c>
      <c r="E77" s="239"/>
      <c r="F77" s="239">
        <f>ROUND(SUM(F72:F76),-3)</f>
        <v>5160000</v>
      </c>
      <c r="G77" s="239">
        <f t="shared" ref="G77:N77" si="27">ROUND(SUM(G72:G76),-3)</f>
        <v>1012000</v>
      </c>
      <c r="H77" s="239">
        <f t="shared" si="27"/>
        <v>1012000</v>
      </c>
      <c r="I77" s="239">
        <f t="shared" si="27"/>
        <v>1012000</v>
      </c>
      <c r="J77" s="239">
        <f t="shared" si="27"/>
        <v>1012000</v>
      </c>
      <c r="K77" s="239">
        <f t="shared" si="27"/>
        <v>1012000</v>
      </c>
      <c r="L77" s="239">
        <f t="shared" si="27"/>
        <v>1012000</v>
      </c>
      <c r="M77" s="239">
        <f t="shared" si="27"/>
        <v>1011000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209000</v>
      </c>
      <c r="E78" s="37" t="s">
        <v>655</v>
      </c>
      <c r="F78" s="216"/>
      <c r="G78" s="216"/>
      <c r="H78" s="216">
        <f>ROUND($D78/2,-3)</f>
        <v>105000</v>
      </c>
      <c r="I78" s="216"/>
      <c r="J78" s="216"/>
      <c r="K78" s="216"/>
      <c r="L78" s="216"/>
      <c r="M78" s="216"/>
      <c r="N78" s="216">
        <f>D78-H78</f>
        <v>104000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57795000</v>
      </c>
      <c r="E79" s="218"/>
      <c r="F79" s="218">
        <f>F77+F71+F78</f>
        <v>25157000</v>
      </c>
      <c r="G79" s="218">
        <f t="shared" ref="G79:Q79" si="29">G77+G71+G78</f>
        <v>4208000</v>
      </c>
      <c r="H79" s="218">
        <f t="shared" si="29"/>
        <v>4367000</v>
      </c>
      <c r="I79" s="218">
        <f t="shared" si="29"/>
        <v>4208000</v>
      </c>
      <c r="J79" s="218">
        <f t="shared" si="29"/>
        <v>4208000</v>
      </c>
      <c r="K79" s="218">
        <f t="shared" si="29"/>
        <v>4208000</v>
      </c>
      <c r="L79" s="218">
        <f t="shared" si="29"/>
        <v>4208000</v>
      </c>
      <c r="M79" s="218">
        <f t="shared" si="29"/>
        <v>4214000</v>
      </c>
      <c r="N79" s="218">
        <f t="shared" si="29"/>
        <v>2816000</v>
      </c>
      <c r="O79" s="218">
        <f t="shared" si="29"/>
        <v>68000</v>
      </c>
      <c r="P79" s="218">
        <f t="shared" si="29"/>
        <v>68000</v>
      </c>
      <c r="Q79" s="218">
        <f t="shared" si="29"/>
        <v>65000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59264000</v>
      </c>
      <c r="E88" s="37"/>
      <c r="F88" s="37">
        <f>F89+F90+F91+F92+F93</f>
        <v>25371000</v>
      </c>
      <c r="G88" s="37">
        <f t="shared" ref="G88:Q88" si="32">G89+G90+G91+G92+G93</f>
        <v>4311000</v>
      </c>
      <c r="H88" s="37">
        <f t="shared" si="32"/>
        <v>4470000</v>
      </c>
      <c r="I88" s="37">
        <f t="shared" si="32"/>
        <v>4311000</v>
      </c>
      <c r="J88" s="37">
        <f t="shared" si="32"/>
        <v>4325000</v>
      </c>
      <c r="K88" s="37">
        <f t="shared" si="32"/>
        <v>4311000</v>
      </c>
      <c r="L88" s="37">
        <f t="shared" si="32"/>
        <v>4407000</v>
      </c>
      <c r="M88" s="37">
        <f t="shared" si="32"/>
        <v>4317000</v>
      </c>
      <c r="N88" s="37">
        <f t="shared" si="32"/>
        <v>2933000</v>
      </c>
      <c r="O88" s="37">
        <f t="shared" si="32"/>
        <v>171000</v>
      </c>
      <c r="P88" s="37">
        <f t="shared" si="32"/>
        <v>171000</v>
      </c>
      <c r="Q88" s="37">
        <f t="shared" si="32"/>
        <v>166000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100000</v>
      </c>
      <c r="E90" s="106" t="s">
        <v>702</v>
      </c>
      <c r="F90" s="106"/>
      <c r="G90" s="106"/>
      <c r="H90" s="106">
        <f>ROUND($D90/2,-3)</f>
        <v>50000</v>
      </c>
      <c r="I90" s="106"/>
      <c r="J90" s="106"/>
      <c r="K90" s="106"/>
      <c r="L90" s="106"/>
      <c r="M90" s="106">
        <f>D90-H90</f>
        <v>50000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16000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8000</v>
      </c>
      <c r="M92" s="106"/>
      <c r="N92" s="106"/>
      <c r="O92" s="106"/>
      <c r="P92" s="106"/>
      <c r="Q92" s="106">
        <f>ROUND($D92/2,-3)</f>
        <v>8000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59148000</v>
      </c>
      <c r="E93" s="106"/>
      <c r="F93" s="106">
        <f>F94+F95+F96+F97</f>
        <v>25371000</v>
      </c>
      <c r="G93" s="106">
        <f t="shared" ref="G93:Q93" si="34">G94+G95+G96+G97</f>
        <v>4311000</v>
      </c>
      <c r="H93" s="106">
        <f t="shared" si="34"/>
        <v>4420000</v>
      </c>
      <c r="I93" s="106">
        <f t="shared" si="34"/>
        <v>4311000</v>
      </c>
      <c r="J93" s="106">
        <f t="shared" si="34"/>
        <v>4325000</v>
      </c>
      <c r="K93" s="106">
        <f t="shared" si="34"/>
        <v>4311000</v>
      </c>
      <c r="L93" s="106">
        <f t="shared" si="34"/>
        <v>4399000</v>
      </c>
      <c r="M93" s="106">
        <f t="shared" si="34"/>
        <v>4267000</v>
      </c>
      <c r="N93" s="106">
        <f t="shared" si="34"/>
        <v>2933000</v>
      </c>
      <c r="O93" s="106">
        <f t="shared" si="34"/>
        <v>171000</v>
      </c>
      <c r="P93" s="106">
        <f t="shared" si="34"/>
        <v>171000</v>
      </c>
      <c r="Q93" s="106">
        <f t="shared" si="34"/>
        <v>158000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3283000</v>
      </c>
      <c r="E94" s="111" t="s">
        <v>522</v>
      </c>
      <c r="F94" s="37">
        <f>ROUND($D94/12*5,-3)</f>
        <v>1368000</v>
      </c>
      <c r="G94" s="37">
        <f>ROUND($D94/12,-3)</f>
        <v>274000</v>
      </c>
      <c r="H94" s="37">
        <f t="shared" ref="H94:L94" si="35">ROUND($D94/12,-3)</f>
        <v>274000</v>
      </c>
      <c r="I94" s="37">
        <f t="shared" si="35"/>
        <v>274000</v>
      </c>
      <c r="J94" s="37">
        <f t="shared" si="35"/>
        <v>274000</v>
      </c>
      <c r="K94" s="37">
        <f t="shared" si="35"/>
        <v>274000</v>
      </c>
      <c r="L94" s="37">
        <f t="shared" si="35"/>
        <v>274000</v>
      </c>
      <c r="M94" s="37">
        <f>D94-SUM(F94:L94)</f>
        <v>271000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193000</v>
      </c>
      <c r="E95" s="107" t="s">
        <v>225</v>
      </c>
      <c r="F95" s="37">
        <f>ROUND($D95/12,-3)</f>
        <v>16000</v>
      </c>
      <c r="G95" s="37">
        <f t="shared" ref="G95:P95" si="36">ROUND($D95/12,-3)</f>
        <v>16000</v>
      </c>
      <c r="H95" s="37">
        <f t="shared" si="36"/>
        <v>16000</v>
      </c>
      <c r="I95" s="37">
        <f t="shared" si="36"/>
        <v>16000</v>
      </c>
      <c r="J95" s="37">
        <f t="shared" si="36"/>
        <v>16000</v>
      </c>
      <c r="K95" s="37">
        <f t="shared" si="36"/>
        <v>16000</v>
      </c>
      <c r="L95" s="37">
        <f t="shared" si="36"/>
        <v>16000</v>
      </c>
      <c r="M95" s="37">
        <f t="shared" si="36"/>
        <v>16000</v>
      </c>
      <c r="N95" s="37">
        <f t="shared" si="36"/>
        <v>16000</v>
      </c>
      <c r="O95" s="37">
        <f t="shared" si="36"/>
        <v>16000</v>
      </c>
      <c r="P95" s="37">
        <f t="shared" si="36"/>
        <v>16000</v>
      </c>
      <c r="Q95" s="37">
        <f>D95-SUM(F95:P95)</f>
        <v>17000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280000</v>
      </c>
      <c r="E96" s="186" t="s">
        <v>701</v>
      </c>
      <c r="F96" s="37"/>
      <c r="G96" s="37"/>
      <c r="H96" s="37">
        <f>ROUND($D96/2,-3)</f>
        <v>140000</v>
      </c>
      <c r="I96" s="37"/>
      <c r="J96" s="37"/>
      <c r="K96" s="37"/>
      <c r="L96" s="37"/>
      <c r="M96" s="37">
        <f>D96-H96</f>
        <v>140000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55392000</v>
      </c>
      <c r="E97" s="37"/>
      <c r="F97" s="37">
        <f>F2+F87-F89-F90-F91-F92-F94-F95-F96</f>
        <v>23987000</v>
      </c>
      <c r="G97" s="37">
        <f t="shared" ref="G97:Q97" si="37">G2+G87-G89-G90-G91-G92-G94-G95-G96</f>
        <v>4021000</v>
      </c>
      <c r="H97" s="37">
        <f t="shared" si="37"/>
        <v>3990000</v>
      </c>
      <c r="I97" s="37">
        <f t="shared" si="37"/>
        <v>4021000</v>
      </c>
      <c r="J97" s="37">
        <f t="shared" si="37"/>
        <v>4035000</v>
      </c>
      <c r="K97" s="37">
        <f t="shared" si="37"/>
        <v>4021000</v>
      </c>
      <c r="L97" s="37">
        <f t="shared" si="37"/>
        <v>4109000</v>
      </c>
      <c r="M97" s="37">
        <f t="shared" si="37"/>
        <v>3840000</v>
      </c>
      <c r="N97" s="37">
        <f t="shared" si="37"/>
        <v>2917000</v>
      </c>
      <c r="O97" s="37">
        <f>O2+O87-O89-O90-O91-O92-O94-O95-O96</f>
        <v>155000</v>
      </c>
      <c r="P97" s="37">
        <f t="shared" si="37"/>
        <v>155000</v>
      </c>
      <c r="Q97" s="37">
        <f t="shared" si="37"/>
        <v>141000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1980000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1303000</v>
      </c>
    </row>
    <row r="104" spans="2:18" ht="33">
      <c r="B104" s="69" t="s">
        <v>235</v>
      </c>
      <c r="D104" s="30">
        <f>HLOOKUP(D1,縣庫撥款收入明細表!H:DD,16,FALSE)</f>
        <v>180000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280000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13000</v>
      </c>
    </row>
    <row r="109" spans="2:18" ht="33">
      <c r="B109" s="75" t="s">
        <v>239</v>
      </c>
      <c r="D109" s="30">
        <f>HLOOKUP(D1,縣庫撥款收入明細表!H:DD,21,FALSE)</f>
        <v>55392000</v>
      </c>
    </row>
    <row r="110" spans="2:18" ht="16.5" customHeight="1"/>
    <row r="111" spans="2:18" ht="19.5" customHeight="1">
      <c r="B111" s="4" t="s">
        <v>700</v>
      </c>
      <c r="F111" s="30">
        <f>F93-F77-F78</f>
        <v>20211000</v>
      </c>
      <c r="G111" s="30">
        <f t="shared" ref="G111:Q111" si="38">G93-G77-G78</f>
        <v>3299000</v>
      </c>
      <c r="H111" s="30">
        <f t="shared" si="38"/>
        <v>3303000</v>
      </c>
      <c r="I111" s="30">
        <f t="shared" si="38"/>
        <v>3299000</v>
      </c>
      <c r="J111" s="30">
        <f t="shared" si="38"/>
        <v>3313000</v>
      </c>
      <c r="K111" s="30">
        <f t="shared" si="38"/>
        <v>3299000</v>
      </c>
      <c r="L111" s="30">
        <f t="shared" si="38"/>
        <v>3387000</v>
      </c>
      <c r="M111" s="30">
        <f t="shared" si="38"/>
        <v>3256000</v>
      </c>
      <c r="N111" s="30">
        <f t="shared" si="38"/>
        <v>2829000</v>
      </c>
      <c r="O111" s="30">
        <f t="shared" si="38"/>
        <v>171000</v>
      </c>
      <c r="P111" s="30">
        <f t="shared" si="38"/>
        <v>171000</v>
      </c>
      <c r="Q111" s="30">
        <f t="shared" si="38"/>
        <v>158000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78" priority="1" operator="less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86" workbookViewId="0">
      <selection activeCell="A72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624</v>
      </c>
      <c r="D1" s="230" t="str">
        <f>VLOOKUP(C1,學校編號!A:B,2,FALSE)</f>
        <v>624太昌國小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63743000</v>
      </c>
      <c r="E2" s="37"/>
      <c r="F2" s="37">
        <f>F48+F71+F77+F78+F84</f>
        <v>27394000</v>
      </c>
      <c r="G2" s="37">
        <f t="shared" ref="G2:Q2" si="0">G48+G71+G77+G78+G84</f>
        <v>4579000</v>
      </c>
      <c r="H2" s="37">
        <f t="shared" si="0"/>
        <v>4793000</v>
      </c>
      <c r="I2" s="37">
        <f t="shared" si="0"/>
        <v>4579000</v>
      </c>
      <c r="J2" s="37">
        <f t="shared" si="0"/>
        <v>4587000</v>
      </c>
      <c r="K2" s="37">
        <f t="shared" si="0"/>
        <v>4579000</v>
      </c>
      <c r="L2" s="37">
        <f t="shared" si="0"/>
        <v>4694000</v>
      </c>
      <c r="M2" s="37">
        <f t="shared" si="0"/>
        <v>4575000</v>
      </c>
      <c r="N2" s="37">
        <f t="shared" si="0"/>
        <v>3431000</v>
      </c>
      <c r="O2" s="37">
        <f t="shared" si="0"/>
        <v>180000</v>
      </c>
      <c r="P2" s="37">
        <f t="shared" si="0"/>
        <v>180000</v>
      </c>
      <c r="Q2" s="37">
        <f t="shared" si="0"/>
        <v>172000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296000</v>
      </c>
      <c r="E3" s="37" t="s">
        <v>513</v>
      </c>
      <c r="F3" s="37">
        <f t="shared" ref="F3:P17" si="1">ROUND($D3/12,0)</f>
        <v>24667</v>
      </c>
      <c r="G3" s="37">
        <f t="shared" si="1"/>
        <v>24667</v>
      </c>
      <c r="H3" s="37">
        <f t="shared" si="1"/>
        <v>24667</v>
      </c>
      <c r="I3" s="37">
        <f t="shared" si="1"/>
        <v>24667</v>
      </c>
      <c r="J3" s="37">
        <f t="shared" si="1"/>
        <v>24667</v>
      </c>
      <c r="K3" s="37">
        <f t="shared" si="1"/>
        <v>24667</v>
      </c>
      <c r="L3" s="37">
        <f t="shared" si="1"/>
        <v>24667</v>
      </c>
      <c r="M3" s="37">
        <f t="shared" si="1"/>
        <v>24667</v>
      </c>
      <c r="N3" s="37">
        <f t="shared" si="1"/>
        <v>24667</v>
      </c>
      <c r="O3" s="37">
        <f t="shared" si="1"/>
        <v>24667</v>
      </c>
      <c r="P3" s="37">
        <f t="shared" si="1"/>
        <v>24667</v>
      </c>
      <c r="Q3" s="37">
        <f t="shared" ref="Q3:Q10" si="2">D3-SUM(F3:P3)</f>
        <v>24663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127000</v>
      </c>
      <c r="E4" s="37" t="s">
        <v>513</v>
      </c>
      <c r="F4" s="37">
        <f t="shared" si="1"/>
        <v>10583</v>
      </c>
      <c r="G4" s="37">
        <f t="shared" si="1"/>
        <v>10583</v>
      </c>
      <c r="H4" s="37">
        <f t="shared" si="1"/>
        <v>10583</v>
      </c>
      <c r="I4" s="37">
        <f t="shared" si="1"/>
        <v>10583</v>
      </c>
      <c r="J4" s="37">
        <f t="shared" si="1"/>
        <v>10583</v>
      </c>
      <c r="K4" s="37">
        <f t="shared" si="1"/>
        <v>10583</v>
      </c>
      <c r="L4" s="37">
        <f t="shared" si="1"/>
        <v>10583</v>
      </c>
      <c r="M4" s="37">
        <f t="shared" si="1"/>
        <v>10583</v>
      </c>
      <c r="N4" s="37">
        <f t="shared" si="1"/>
        <v>10583</v>
      </c>
      <c r="O4" s="37">
        <f t="shared" si="1"/>
        <v>10583</v>
      </c>
      <c r="P4" s="37">
        <f t="shared" si="1"/>
        <v>10583</v>
      </c>
      <c r="Q4" s="37">
        <f t="shared" si="2"/>
        <v>10587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70000</v>
      </c>
      <c r="E7" s="37" t="s">
        <v>513</v>
      </c>
      <c r="F7" s="37">
        <f t="shared" si="1"/>
        <v>5833</v>
      </c>
      <c r="G7" s="37">
        <f t="shared" si="1"/>
        <v>5833</v>
      </c>
      <c r="H7" s="37">
        <f t="shared" si="1"/>
        <v>5833</v>
      </c>
      <c r="I7" s="37">
        <f t="shared" si="1"/>
        <v>5833</v>
      </c>
      <c r="J7" s="37">
        <f t="shared" si="1"/>
        <v>5833</v>
      </c>
      <c r="K7" s="37">
        <f t="shared" si="1"/>
        <v>5833</v>
      </c>
      <c r="L7" s="37">
        <f t="shared" si="1"/>
        <v>5833</v>
      </c>
      <c r="M7" s="37">
        <f t="shared" si="1"/>
        <v>5833</v>
      </c>
      <c r="N7" s="37">
        <f t="shared" si="1"/>
        <v>5833</v>
      </c>
      <c r="O7" s="37">
        <f t="shared" si="1"/>
        <v>5833</v>
      </c>
      <c r="P7" s="37">
        <f t="shared" si="1"/>
        <v>5833</v>
      </c>
      <c r="Q7" s="37">
        <f t="shared" si="2"/>
        <v>5837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60000</v>
      </c>
      <c r="E8" s="37" t="s">
        <v>513</v>
      </c>
      <c r="F8" s="37">
        <f t="shared" si="1"/>
        <v>5000</v>
      </c>
      <c r="G8" s="37">
        <f t="shared" si="1"/>
        <v>5000</v>
      </c>
      <c r="H8" s="37">
        <f t="shared" si="1"/>
        <v>5000</v>
      </c>
      <c r="I8" s="37">
        <f t="shared" si="1"/>
        <v>5000</v>
      </c>
      <c r="J8" s="37">
        <f t="shared" si="1"/>
        <v>5000</v>
      </c>
      <c r="K8" s="37">
        <f t="shared" si="1"/>
        <v>5000</v>
      </c>
      <c r="L8" s="37">
        <f t="shared" si="1"/>
        <v>5000</v>
      </c>
      <c r="M8" s="37">
        <f t="shared" si="1"/>
        <v>5000</v>
      </c>
      <c r="N8" s="37">
        <f t="shared" si="1"/>
        <v>5000</v>
      </c>
      <c r="O8" s="37">
        <f t="shared" si="1"/>
        <v>5000</v>
      </c>
      <c r="P8" s="37">
        <f t="shared" si="1"/>
        <v>5000</v>
      </c>
      <c r="Q8" s="37">
        <f t="shared" si="2"/>
        <v>5000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6000</v>
      </c>
      <c r="E9" s="37" t="s">
        <v>513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89000</v>
      </c>
      <c r="E13" s="37" t="s">
        <v>513</v>
      </c>
      <c r="F13" s="37">
        <f>ROUND($D13/12,0)</f>
        <v>7417</v>
      </c>
      <c r="G13" s="37">
        <f t="shared" si="1"/>
        <v>7417</v>
      </c>
      <c r="H13" s="37">
        <f t="shared" si="1"/>
        <v>7417</v>
      </c>
      <c r="I13" s="37">
        <f t="shared" si="1"/>
        <v>7417</v>
      </c>
      <c r="J13" s="37">
        <f t="shared" si="1"/>
        <v>7417</v>
      </c>
      <c r="K13" s="37">
        <f t="shared" si="1"/>
        <v>7417</v>
      </c>
      <c r="L13" s="37">
        <f t="shared" si="1"/>
        <v>7417</v>
      </c>
      <c r="M13" s="37">
        <f t="shared" si="1"/>
        <v>7417</v>
      </c>
      <c r="N13" s="37">
        <f t="shared" si="1"/>
        <v>7417</v>
      </c>
      <c r="O13" s="37">
        <f t="shared" si="1"/>
        <v>7417</v>
      </c>
      <c r="P13" s="37">
        <f t="shared" si="1"/>
        <v>7417</v>
      </c>
      <c r="Q13" s="37">
        <f>D13-SUM(F13:P13)</f>
        <v>7413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105000</v>
      </c>
      <c r="E15" s="37" t="s">
        <v>193</v>
      </c>
      <c r="F15" s="37">
        <f>ROUND($D15/2,-3)</f>
        <v>53000</v>
      </c>
      <c r="G15" s="37"/>
      <c r="H15" s="37"/>
      <c r="I15" s="37"/>
      <c r="J15" s="37"/>
      <c r="K15" s="37"/>
      <c r="L15" s="37">
        <f>D15-F15</f>
        <v>52000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75000</v>
      </c>
      <c r="E16" s="37" t="s">
        <v>513</v>
      </c>
      <c r="F16" s="37">
        <f>ROUND($D16/12,0)</f>
        <v>6250</v>
      </c>
      <c r="G16" s="37">
        <f t="shared" si="1"/>
        <v>6250</v>
      </c>
      <c r="H16" s="37">
        <f t="shared" si="1"/>
        <v>6250</v>
      </c>
      <c r="I16" s="37">
        <f t="shared" si="1"/>
        <v>6250</v>
      </c>
      <c r="J16" s="37">
        <f t="shared" si="1"/>
        <v>6250</v>
      </c>
      <c r="K16" s="37">
        <f t="shared" si="1"/>
        <v>6250</v>
      </c>
      <c r="L16" s="37">
        <f t="shared" si="1"/>
        <v>6250</v>
      </c>
      <c r="M16" s="37">
        <f t="shared" si="1"/>
        <v>6250</v>
      </c>
      <c r="N16" s="37">
        <f t="shared" si="1"/>
        <v>6250</v>
      </c>
      <c r="O16" s="37">
        <f t="shared" si="1"/>
        <v>6250</v>
      </c>
      <c r="P16" s="37">
        <f t="shared" si="1"/>
        <v>6250</v>
      </c>
      <c r="Q16" s="37">
        <f>D16-SUM(F16:P16)</f>
        <v>6250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55000</v>
      </c>
      <c r="E17" s="37" t="s">
        <v>513</v>
      </c>
      <c r="F17" s="37">
        <f>ROUND($D17/12,0)</f>
        <v>4583</v>
      </c>
      <c r="G17" s="37">
        <f t="shared" si="1"/>
        <v>4583</v>
      </c>
      <c r="H17" s="37">
        <f t="shared" si="1"/>
        <v>4583</v>
      </c>
      <c r="I17" s="37">
        <f t="shared" si="1"/>
        <v>4583</v>
      </c>
      <c r="J17" s="37">
        <f t="shared" si="1"/>
        <v>4583</v>
      </c>
      <c r="K17" s="37">
        <f t="shared" si="1"/>
        <v>4583</v>
      </c>
      <c r="L17" s="37">
        <f t="shared" si="1"/>
        <v>4583</v>
      </c>
      <c r="M17" s="37">
        <f t="shared" si="1"/>
        <v>4583</v>
      </c>
      <c r="N17" s="37">
        <f t="shared" si="1"/>
        <v>4583</v>
      </c>
      <c r="O17" s="37">
        <f t="shared" si="1"/>
        <v>4583</v>
      </c>
      <c r="P17" s="37">
        <f t="shared" si="1"/>
        <v>4583</v>
      </c>
      <c r="Q17" s="37">
        <f>D17-SUM(F17:P17)</f>
        <v>4587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106000</v>
      </c>
      <c r="E24" s="37" t="s">
        <v>193</v>
      </c>
      <c r="F24" s="37">
        <f>ROUND($D24/2,-3)</f>
        <v>53000</v>
      </c>
      <c r="G24" s="37"/>
      <c r="H24" s="37"/>
      <c r="I24" s="37"/>
      <c r="J24" s="37"/>
      <c r="K24" s="37"/>
      <c r="L24" s="37">
        <f>D24-F24</f>
        <v>53000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1069000</v>
      </c>
      <c r="E25" s="106"/>
      <c r="F25" s="106">
        <f>ROUND(SUM(F3:F24),-3)</f>
        <v>178000</v>
      </c>
      <c r="G25" s="106">
        <f t="shared" ref="G25:P25" si="5">ROUND(SUM(G3:G24),-3)</f>
        <v>72000</v>
      </c>
      <c r="H25" s="106">
        <f t="shared" si="5"/>
        <v>72000</v>
      </c>
      <c r="I25" s="106">
        <f t="shared" si="5"/>
        <v>72000</v>
      </c>
      <c r="J25" s="106">
        <f t="shared" si="5"/>
        <v>72000</v>
      </c>
      <c r="K25" s="106">
        <f t="shared" si="5"/>
        <v>72000</v>
      </c>
      <c r="L25" s="106">
        <f t="shared" si="5"/>
        <v>177000</v>
      </c>
      <c r="M25" s="106">
        <f t="shared" si="5"/>
        <v>72000</v>
      </c>
      <c r="N25" s="106">
        <f t="shared" si="5"/>
        <v>72000</v>
      </c>
      <c r="O25" s="106">
        <f t="shared" si="5"/>
        <v>72000</v>
      </c>
      <c r="P25" s="106">
        <f t="shared" si="5"/>
        <v>72000</v>
      </c>
      <c r="Q25" s="106">
        <f t="shared" ref="Q25:Q33" si="6">D25-SUM(F25:P25)</f>
        <v>66000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314000</v>
      </c>
      <c r="E27" s="37" t="s">
        <v>513</v>
      </c>
      <c r="F27" s="37">
        <f t="shared" ref="F27:P33" si="8">ROUND($D27/12,0)</f>
        <v>26167</v>
      </c>
      <c r="G27" s="37">
        <f t="shared" si="8"/>
        <v>26167</v>
      </c>
      <c r="H27" s="37">
        <f t="shared" si="8"/>
        <v>26167</v>
      </c>
      <c r="I27" s="37">
        <f t="shared" si="8"/>
        <v>26167</v>
      </c>
      <c r="J27" s="37">
        <f t="shared" si="8"/>
        <v>26167</v>
      </c>
      <c r="K27" s="37">
        <f t="shared" si="8"/>
        <v>26167</v>
      </c>
      <c r="L27" s="37">
        <f t="shared" si="8"/>
        <v>26167</v>
      </c>
      <c r="M27" s="37">
        <f t="shared" si="8"/>
        <v>26167</v>
      </c>
      <c r="N27" s="37">
        <f t="shared" si="8"/>
        <v>26167</v>
      </c>
      <c r="O27" s="37">
        <f t="shared" si="8"/>
        <v>26167</v>
      </c>
      <c r="P27" s="37">
        <f t="shared" si="8"/>
        <v>26167</v>
      </c>
      <c r="Q27" s="37">
        <f t="shared" si="6"/>
        <v>26163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30000</v>
      </c>
      <c r="E29" s="37" t="s">
        <v>513</v>
      </c>
      <c r="F29" s="37">
        <f t="shared" si="8"/>
        <v>2500</v>
      </c>
      <c r="G29" s="37">
        <f t="shared" si="8"/>
        <v>2500</v>
      </c>
      <c r="H29" s="37">
        <f t="shared" si="8"/>
        <v>2500</v>
      </c>
      <c r="I29" s="37">
        <f t="shared" si="8"/>
        <v>2500</v>
      </c>
      <c r="J29" s="37">
        <f t="shared" si="8"/>
        <v>2500</v>
      </c>
      <c r="K29" s="37">
        <f t="shared" si="8"/>
        <v>2500</v>
      </c>
      <c r="L29" s="37">
        <f t="shared" si="8"/>
        <v>2500</v>
      </c>
      <c r="M29" s="37">
        <f t="shared" si="8"/>
        <v>2500</v>
      </c>
      <c r="N29" s="37">
        <f t="shared" si="8"/>
        <v>2500</v>
      </c>
      <c r="O29" s="37">
        <f t="shared" si="8"/>
        <v>2500</v>
      </c>
      <c r="P29" s="37">
        <f t="shared" si="8"/>
        <v>2500</v>
      </c>
      <c r="Q29" s="37">
        <f t="shared" si="6"/>
        <v>2500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59000</v>
      </c>
      <c r="E30" s="37" t="s">
        <v>513</v>
      </c>
      <c r="F30" s="37">
        <f t="shared" si="8"/>
        <v>4917</v>
      </c>
      <c r="G30" s="37">
        <f t="shared" si="8"/>
        <v>4917</v>
      </c>
      <c r="H30" s="37">
        <f t="shared" si="8"/>
        <v>4917</v>
      </c>
      <c r="I30" s="37">
        <f t="shared" si="8"/>
        <v>4917</v>
      </c>
      <c r="J30" s="37">
        <f t="shared" si="8"/>
        <v>4917</v>
      </c>
      <c r="K30" s="37">
        <f t="shared" si="8"/>
        <v>4917</v>
      </c>
      <c r="L30" s="37">
        <f t="shared" si="8"/>
        <v>4917</v>
      </c>
      <c r="M30" s="37">
        <f t="shared" si="8"/>
        <v>4917</v>
      </c>
      <c r="N30" s="37">
        <f t="shared" si="8"/>
        <v>4917</v>
      </c>
      <c r="O30" s="37">
        <f t="shared" si="8"/>
        <v>4917</v>
      </c>
      <c r="P30" s="37">
        <f t="shared" si="8"/>
        <v>4917</v>
      </c>
      <c r="Q30" s="37">
        <f t="shared" si="6"/>
        <v>4913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27000</v>
      </c>
      <c r="E31" s="37" t="s">
        <v>513</v>
      </c>
      <c r="F31" s="37">
        <f t="shared" si="8"/>
        <v>2250</v>
      </c>
      <c r="G31" s="37">
        <f t="shared" si="8"/>
        <v>2250</v>
      </c>
      <c r="H31" s="37">
        <f t="shared" si="8"/>
        <v>2250</v>
      </c>
      <c r="I31" s="37">
        <f t="shared" si="8"/>
        <v>2250</v>
      </c>
      <c r="J31" s="37">
        <f t="shared" si="8"/>
        <v>2250</v>
      </c>
      <c r="K31" s="37">
        <f t="shared" si="8"/>
        <v>2250</v>
      </c>
      <c r="L31" s="37">
        <f t="shared" si="8"/>
        <v>2250</v>
      </c>
      <c r="M31" s="37">
        <f t="shared" si="8"/>
        <v>2250</v>
      </c>
      <c r="N31" s="37">
        <f t="shared" si="8"/>
        <v>2250</v>
      </c>
      <c r="O31" s="37">
        <f t="shared" si="8"/>
        <v>2250</v>
      </c>
      <c r="P31" s="37">
        <f t="shared" si="8"/>
        <v>2250</v>
      </c>
      <c r="Q31" s="37">
        <f t="shared" si="6"/>
        <v>2250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32000</v>
      </c>
      <c r="E32" s="37" t="s">
        <v>513</v>
      </c>
      <c r="F32" s="37">
        <f t="shared" si="8"/>
        <v>2667</v>
      </c>
      <c r="G32" s="37">
        <f t="shared" si="8"/>
        <v>2667</v>
      </c>
      <c r="H32" s="37">
        <f t="shared" si="8"/>
        <v>2667</v>
      </c>
      <c r="I32" s="37">
        <f t="shared" si="8"/>
        <v>2667</v>
      </c>
      <c r="J32" s="37">
        <f t="shared" si="8"/>
        <v>2667</v>
      </c>
      <c r="K32" s="37">
        <f t="shared" si="8"/>
        <v>2667</v>
      </c>
      <c r="L32" s="37">
        <f t="shared" si="8"/>
        <v>2667</v>
      </c>
      <c r="M32" s="37">
        <f t="shared" si="8"/>
        <v>2667</v>
      </c>
      <c r="N32" s="37">
        <f t="shared" si="8"/>
        <v>2667</v>
      </c>
      <c r="O32" s="37">
        <f t="shared" si="8"/>
        <v>2667</v>
      </c>
      <c r="P32" s="37">
        <f t="shared" si="8"/>
        <v>2667</v>
      </c>
      <c r="Q32" s="37">
        <f t="shared" si="6"/>
        <v>2663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18000</v>
      </c>
      <c r="E33" s="37" t="s">
        <v>513</v>
      </c>
      <c r="F33" s="37">
        <f t="shared" si="8"/>
        <v>1500</v>
      </c>
      <c r="G33" s="37">
        <f t="shared" si="8"/>
        <v>1500</v>
      </c>
      <c r="H33" s="37">
        <f t="shared" si="8"/>
        <v>1500</v>
      </c>
      <c r="I33" s="37">
        <f t="shared" si="8"/>
        <v>1500</v>
      </c>
      <c r="J33" s="37">
        <f t="shared" si="8"/>
        <v>1500</v>
      </c>
      <c r="K33" s="37">
        <f t="shared" si="8"/>
        <v>1500</v>
      </c>
      <c r="L33" s="37">
        <f t="shared" si="8"/>
        <v>1500</v>
      </c>
      <c r="M33" s="37">
        <f t="shared" si="8"/>
        <v>1500</v>
      </c>
      <c r="N33" s="37">
        <f t="shared" si="8"/>
        <v>1500</v>
      </c>
      <c r="O33" s="37">
        <f t="shared" si="8"/>
        <v>1500</v>
      </c>
      <c r="P33" s="37">
        <f t="shared" si="8"/>
        <v>1500</v>
      </c>
      <c r="Q33" s="37">
        <f t="shared" si="6"/>
        <v>1500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20000</v>
      </c>
      <c r="E36" s="37" t="s">
        <v>193</v>
      </c>
      <c r="F36" s="37">
        <f>ROUND($D36/2,-3)</f>
        <v>10000</v>
      </c>
      <c r="G36" s="37"/>
      <c r="H36" s="37"/>
      <c r="I36" s="37"/>
      <c r="J36" s="37"/>
      <c r="K36" s="37"/>
      <c r="L36" s="37">
        <f>D36-F36</f>
        <v>10000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500000</v>
      </c>
      <c r="E37" s="106"/>
      <c r="F37" s="106">
        <f t="shared" ref="F37:P37" si="9">ROUND(SUM(F26:F36),-3)</f>
        <v>50000</v>
      </c>
      <c r="G37" s="106">
        <f t="shared" si="9"/>
        <v>40000</v>
      </c>
      <c r="H37" s="106">
        <f t="shared" si="9"/>
        <v>40000</v>
      </c>
      <c r="I37" s="106">
        <f t="shared" si="9"/>
        <v>40000</v>
      </c>
      <c r="J37" s="106">
        <f t="shared" si="9"/>
        <v>40000</v>
      </c>
      <c r="K37" s="106">
        <f t="shared" si="9"/>
        <v>40000</v>
      </c>
      <c r="L37" s="106">
        <f t="shared" si="9"/>
        <v>50000</v>
      </c>
      <c r="M37" s="106">
        <f t="shared" si="9"/>
        <v>40000</v>
      </c>
      <c r="N37" s="106">
        <f t="shared" si="9"/>
        <v>40000</v>
      </c>
      <c r="O37" s="106">
        <f t="shared" si="9"/>
        <v>40000</v>
      </c>
      <c r="P37" s="106">
        <f t="shared" si="9"/>
        <v>40000</v>
      </c>
      <c r="Q37" s="106">
        <f>D37-SUM(F37:P37)</f>
        <v>40000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24000</v>
      </c>
      <c r="E46" s="37" t="s">
        <v>708</v>
      </c>
      <c r="F46" s="37">
        <f>ROUND($D46/3,0)</f>
        <v>8000</v>
      </c>
      <c r="G46" s="37"/>
      <c r="H46" s="37"/>
      <c r="I46" s="37"/>
      <c r="J46" s="37">
        <f>ROUND($D46/3,0)</f>
        <v>8000</v>
      </c>
      <c r="K46" s="37"/>
      <c r="L46" s="37"/>
      <c r="M46" s="37"/>
      <c r="N46" s="37">
        <f>ROUND($D46/3,0)</f>
        <v>8000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24000</v>
      </c>
      <c r="E47" s="106"/>
      <c r="F47" s="106">
        <f t="shared" ref="F47:P47" si="13">ROUND(SUM(F46),-3)</f>
        <v>8000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8000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8000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1593000</v>
      </c>
      <c r="E48" s="37"/>
      <c r="F48" s="112">
        <f>F25+F37+F45+F47</f>
        <v>236000</v>
      </c>
      <c r="G48" s="112">
        <f t="shared" ref="G48:R48" si="14">G25+G37+G45+G47</f>
        <v>112000</v>
      </c>
      <c r="H48" s="112">
        <f t="shared" si="14"/>
        <v>112000</v>
      </c>
      <c r="I48" s="112">
        <f t="shared" si="14"/>
        <v>112000</v>
      </c>
      <c r="J48" s="112">
        <f t="shared" si="14"/>
        <v>120000</v>
      </c>
      <c r="K48" s="112">
        <f t="shared" si="14"/>
        <v>112000</v>
      </c>
      <c r="L48" s="112">
        <f t="shared" si="14"/>
        <v>227000</v>
      </c>
      <c r="M48" s="112">
        <f t="shared" si="14"/>
        <v>112000</v>
      </c>
      <c r="N48" s="112">
        <f t="shared" si="14"/>
        <v>120000</v>
      </c>
      <c r="O48" s="112">
        <f t="shared" si="14"/>
        <v>112000</v>
      </c>
      <c r="P48" s="112">
        <f t="shared" si="14"/>
        <v>112000</v>
      </c>
      <c r="Q48" s="112">
        <f t="shared" si="14"/>
        <v>106000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31684000</v>
      </c>
      <c r="E49" s="111" t="s">
        <v>678</v>
      </c>
      <c r="F49" s="37">
        <f>ROUND($D49/12*5,-3)</f>
        <v>13202000</v>
      </c>
      <c r="G49" s="37">
        <f>ROUND($D49/12,-3)</f>
        <v>2640000</v>
      </c>
      <c r="H49" s="37">
        <f t="shared" ref="H49:L53" si="15">ROUND($D49/12,-3)</f>
        <v>2640000</v>
      </c>
      <c r="I49" s="37">
        <f t="shared" si="15"/>
        <v>2640000</v>
      </c>
      <c r="J49" s="37">
        <f t="shared" si="15"/>
        <v>2640000</v>
      </c>
      <c r="K49" s="37">
        <f t="shared" si="15"/>
        <v>2640000</v>
      </c>
      <c r="L49" s="37">
        <f t="shared" si="15"/>
        <v>2640000</v>
      </c>
      <c r="M49" s="37">
        <f>D49-SUM(F49:L49)</f>
        <v>2642000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2162000</v>
      </c>
      <c r="E51" s="111" t="s">
        <v>678</v>
      </c>
      <c r="F51" s="37">
        <f t="shared" si="16"/>
        <v>901000</v>
      </c>
      <c r="G51" s="37">
        <f t="shared" si="17"/>
        <v>180000</v>
      </c>
      <c r="H51" s="37">
        <f t="shared" si="15"/>
        <v>180000</v>
      </c>
      <c r="I51" s="37">
        <f t="shared" si="15"/>
        <v>180000</v>
      </c>
      <c r="J51" s="37">
        <f t="shared" si="15"/>
        <v>180000</v>
      </c>
      <c r="K51" s="37">
        <f t="shared" si="15"/>
        <v>180000</v>
      </c>
      <c r="L51" s="37">
        <f t="shared" si="15"/>
        <v>180000</v>
      </c>
      <c r="M51" s="37">
        <f t="shared" si="18"/>
        <v>181000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434000</v>
      </c>
      <c r="E52" s="111" t="s">
        <v>678</v>
      </c>
      <c r="F52" s="37">
        <f t="shared" si="16"/>
        <v>181000</v>
      </c>
      <c r="G52" s="37">
        <f t="shared" si="17"/>
        <v>36000</v>
      </c>
      <c r="H52" s="37">
        <f t="shared" si="15"/>
        <v>36000</v>
      </c>
      <c r="I52" s="37">
        <f t="shared" si="15"/>
        <v>36000</v>
      </c>
      <c r="J52" s="37">
        <f t="shared" si="15"/>
        <v>36000</v>
      </c>
      <c r="K52" s="37">
        <f t="shared" si="15"/>
        <v>36000</v>
      </c>
      <c r="L52" s="37">
        <f t="shared" si="15"/>
        <v>36000</v>
      </c>
      <c r="M52" s="37">
        <f t="shared" si="18"/>
        <v>37000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84000</v>
      </c>
      <c r="E54" s="37" t="s">
        <v>513</v>
      </c>
      <c r="F54" s="37">
        <f t="shared" ref="F54:P62" si="19">ROUND($D54/12,0)</f>
        <v>7000</v>
      </c>
      <c r="G54" s="37">
        <f t="shared" si="19"/>
        <v>7000</v>
      </c>
      <c r="H54" s="37">
        <f t="shared" si="19"/>
        <v>7000</v>
      </c>
      <c r="I54" s="37">
        <f t="shared" si="19"/>
        <v>7000</v>
      </c>
      <c r="J54" s="37">
        <f t="shared" si="19"/>
        <v>7000</v>
      </c>
      <c r="K54" s="37">
        <f t="shared" si="19"/>
        <v>7000</v>
      </c>
      <c r="L54" s="37">
        <f t="shared" si="19"/>
        <v>7000</v>
      </c>
      <c r="M54" s="37">
        <f t="shared" si="19"/>
        <v>7000</v>
      </c>
      <c r="N54" s="37">
        <f t="shared" si="19"/>
        <v>7000</v>
      </c>
      <c r="O54" s="37">
        <f t="shared" si="19"/>
        <v>7000</v>
      </c>
      <c r="P54" s="37">
        <f t="shared" si="19"/>
        <v>7000</v>
      </c>
      <c r="Q54" s="37">
        <f t="shared" ref="Q54:Q62" si="20">D54-SUM(F54:P54)</f>
        <v>7000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730000</v>
      </c>
      <c r="E62" s="37" t="s">
        <v>194</v>
      </c>
      <c r="F62" s="37">
        <f t="shared" si="19"/>
        <v>60833</v>
      </c>
      <c r="G62" s="37">
        <f t="shared" si="19"/>
        <v>60833</v>
      </c>
      <c r="H62" s="37">
        <f t="shared" si="19"/>
        <v>60833</v>
      </c>
      <c r="I62" s="37">
        <f t="shared" si="19"/>
        <v>60833</v>
      </c>
      <c r="J62" s="37">
        <f t="shared" si="19"/>
        <v>60833</v>
      </c>
      <c r="K62" s="37">
        <f t="shared" si="19"/>
        <v>60833</v>
      </c>
      <c r="L62" s="37">
        <f t="shared" si="19"/>
        <v>60833</v>
      </c>
      <c r="M62" s="37">
        <f t="shared" si="19"/>
        <v>60833</v>
      </c>
      <c r="N62" s="37">
        <f t="shared" si="19"/>
        <v>60833</v>
      </c>
      <c r="O62" s="37">
        <f t="shared" si="19"/>
        <v>60833</v>
      </c>
      <c r="P62" s="37">
        <f t="shared" si="19"/>
        <v>60833</v>
      </c>
      <c r="Q62" s="37">
        <f t="shared" si="20"/>
        <v>60837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3871000</v>
      </c>
      <c r="E63" s="37" t="s">
        <v>679</v>
      </c>
      <c r="F63" s="37">
        <f>ROUND($D63/5,-3)</f>
        <v>774000</v>
      </c>
      <c r="G63" s="37"/>
      <c r="H63" s="37"/>
      <c r="I63" s="37"/>
      <c r="J63" s="37"/>
      <c r="K63" s="37"/>
      <c r="L63" s="37"/>
      <c r="M63" s="37"/>
      <c r="N63" s="37">
        <f>D63-F63</f>
        <v>3097000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3832000</v>
      </c>
      <c r="E64" s="37" t="s">
        <v>194</v>
      </c>
      <c r="F64" s="37">
        <f>D64</f>
        <v>3832000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3297000</v>
      </c>
      <c r="E65" s="111" t="s">
        <v>678</v>
      </c>
      <c r="F65" s="37">
        <f>ROUND($D65/12*5,-3)</f>
        <v>1374000</v>
      </c>
      <c r="G65" s="37">
        <f>ROUND($D65/12,-3)</f>
        <v>275000</v>
      </c>
      <c r="H65" s="37">
        <f t="shared" ref="H65:L67" si="21">ROUND($D65/12,-3)</f>
        <v>275000</v>
      </c>
      <c r="I65" s="37">
        <f t="shared" si="21"/>
        <v>275000</v>
      </c>
      <c r="J65" s="37">
        <f t="shared" si="21"/>
        <v>275000</v>
      </c>
      <c r="K65" s="37">
        <f t="shared" si="21"/>
        <v>275000</v>
      </c>
      <c r="L65" s="37">
        <f t="shared" si="21"/>
        <v>275000</v>
      </c>
      <c r="M65" s="37">
        <f>D65-SUM(F65:L65)</f>
        <v>273000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848000</v>
      </c>
      <c r="E66" s="111" t="s">
        <v>678</v>
      </c>
      <c r="F66" s="37">
        <f>ROUND($D66/12*5,-3)</f>
        <v>353000</v>
      </c>
      <c r="G66" s="37">
        <f t="shared" ref="G66:G67" si="22">ROUND($D66/12,-3)</f>
        <v>71000</v>
      </c>
      <c r="H66" s="37">
        <f t="shared" si="21"/>
        <v>71000</v>
      </c>
      <c r="I66" s="37">
        <f t="shared" si="21"/>
        <v>71000</v>
      </c>
      <c r="J66" s="37">
        <f t="shared" si="21"/>
        <v>71000</v>
      </c>
      <c r="K66" s="37">
        <f t="shared" si="21"/>
        <v>71000</v>
      </c>
      <c r="L66" s="37">
        <f t="shared" si="21"/>
        <v>71000</v>
      </c>
      <c r="M66" s="37">
        <f t="shared" ref="M66:M67" si="23">D66-SUM(F66:L66)</f>
        <v>69000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2169000</v>
      </c>
      <c r="E67" s="111" t="s">
        <v>678</v>
      </c>
      <c r="F67" s="37">
        <f>ROUND($D67/12*5,-3)</f>
        <v>904000</v>
      </c>
      <c r="G67" s="37">
        <f t="shared" si="22"/>
        <v>181000</v>
      </c>
      <c r="H67" s="37">
        <f t="shared" si="21"/>
        <v>181000</v>
      </c>
      <c r="I67" s="37">
        <f t="shared" si="21"/>
        <v>181000</v>
      </c>
      <c r="J67" s="37">
        <f t="shared" si="21"/>
        <v>181000</v>
      </c>
      <c r="K67" s="37">
        <f t="shared" si="21"/>
        <v>181000</v>
      </c>
      <c r="L67" s="37">
        <f t="shared" si="21"/>
        <v>181000</v>
      </c>
      <c r="M67" s="37">
        <f t="shared" si="23"/>
        <v>179000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67000</v>
      </c>
      <c r="E68" s="37" t="s">
        <v>195</v>
      </c>
      <c r="F68" s="37"/>
      <c r="G68" s="37"/>
      <c r="H68" s="37">
        <f>D68</f>
        <v>67000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240000</v>
      </c>
      <c r="E69" s="37" t="s">
        <v>194</v>
      </c>
      <c r="F69" s="37">
        <f>D69</f>
        <v>240000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49418000</v>
      </c>
      <c r="E71" s="239"/>
      <c r="F71" s="239">
        <f t="shared" ref="F71:P71" si="24">ROUND(SUM(F49:F70),-3)</f>
        <v>21829000</v>
      </c>
      <c r="G71" s="239">
        <f t="shared" si="24"/>
        <v>3451000</v>
      </c>
      <c r="H71" s="239">
        <f t="shared" si="24"/>
        <v>3518000</v>
      </c>
      <c r="I71" s="239">
        <f t="shared" si="24"/>
        <v>3451000</v>
      </c>
      <c r="J71" s="239">
        <f t="shared" si="24"/>
        <v>3451000</v>
      </c>
      <c r="K71" s="239">
        <f t="shared" si="24"/>
        <v>3451000</v>
      </c>
      <c r="L71" s="239">
        <f t="shared" si="24"/>
        <v>3451000</v>
      </c>
      <c r="M71" s="239">
        <f t="shared" si="24"/>
        <v>3449000</v>
      </c>
      <c r="N71" s="239">
        <f t="shared" si="24"/>
        <v>3165000</v>
      </c>
      <c r="O71" s="239">
        <f t="shared" si="24"/>
        <v>68000</v>
      </c>
      <c r="P71" s="239">
        <f t="shared" si="24"/>
        <v>68000</v>
      </c>
      <c r="Q71" s="239">
        <f>D71-SUM(F71:P71)</f>
        <v>66000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10986000</v>
      </c>
      <c r="E73" s="111" t="s">
        <v>678</v>
      </c>
      <c r="F73" s="37">
        <f>ROUND($D73/12*5,-3)</f>
        <v>4578000</v>
      </c>
      <c r="G73" s="37">
        <f>ROUND($D73/12,-3)</f>
        <v>916000</v>
      </c>
      <c r="H73" s="37">
        <f t="shared" ref="H73:L76" si="25">ROUND($D73/12,-3)</f>
        <v>916000</v>
      </c>
      <c r="I73" s="37">
        <f t="shared" si="25"/>
        <v>916000</v>
      </c>
      <c r="J73" s="37">
        <f t="shared" si="25"/>
        <v>916000</v>
      </c>
      <c r="K73" s="37">
        <f t="shared" si="25"/>
        <v>916000</v>
      </c>
      <c r="L73" s="37">
        <f t="shared" si="25"/>
        <v>916000</v>
      </c>
      <c r="M73" s="37">
        <f>D73-SUM(F73:L73)</f>
        <v>912000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1203000</v>
      </c>
      <c r="E76" s="111" t="s">
        <v>678</v>
      </c>
      <c r="F76" s="37">
        <f>ROUND($D76/12*5,-3)</f>
        <v>501000</v>
      </c>
      <c r="G76" s="37">
        <f>ROUND($D76/12,-3)</f>
        <v>100000</v>
      </c>
      <c r="H76" s="37">
        <f t="shared" si="25"/>
        <v>100000</v>
      </c>
      <c r="I76" s="37">
        <f t="shared" si="25"/>
        <v>100000</v>
      </c>
      <c r="J76" s="37">
        <f t="shared" si="25"/>
        <v>100000</v>
      </c>
      <c r="K76" s="37">
        <f t="shared" si="25"/>
        <v>100000</v>
      </c>
      <c r="L76" s="37">
        <f t="shared" si="25"/>
        <v>100000</v>
      </c>
      <c r="M76" s="37">
        <f t="shared" si="26"/>
        <v>102000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12189000</v>
      </c>
      <c r="E77" s="239"/>
      <c r="F77" s="239">
        <f>ROUND(SUM(F72:F76),-3)</f>
        <v>5079000</v>
      </c>
      <c r="G77" s="239">
        <f t="shared" ref="G77:N77" si="27">ROUND(SUM(G72:G76),-3)</f>
        <v>1016000</v>
      </c>
      <c r="H77" s="239">
        <f t="shared" si="27"/>
        <v>1016000</v>
      </c>
      <c r="I77" s="239">
        <f t="shared" si="27"/>
        <v>1016000</v>
      </c>
      <c r="J77" s="239">
        <f t="shared" si="27"/>
        <v>1016000</v>
      </c>
      <c r="K77" s="239">
        <f t="shared" si="27"/>
        <v>1016000</v>
      </c>
      <c r="L77" s="239">
        <f t="shared" si="27"/>
        <v>1016000</v>
      </c>
      <c r="M77" s="239">
        <f t="shared" si="27"/>
        <v>1014000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293000</v>
      </c>
      <c r="E78" s="37" t="s">
        <v>655</v>
      </c>
      <c r="F78" s="216"/>
      <c r="G78" s="216"/>
      <c r="H78" s="216">
        <f>ROUND($D78/2,-3)</f>
        <v>147000</v>
      </c>
      <c r="I78" s="216"/>
      <c r="J78" s="216"/>
      <c r="K78" s="216"/>
      <c r="L78" s="216"/>
      <c r="M78" s="216"/>
      <c r="N78" s="216">
        <f>D78-H78</f>
        <v>146000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61900000</v>
      </c>
      <c r="E79" s="218"/>
      <c r="F79" s="218">
        <f>F77+F71+F78</f>
        <v>26908000</v>
      </c>
      <c r="G79" s="218">
        <f t="shared" ref="G79:Q79" si="29">G77+G71+G78</f>
        <v>4467000</v>
      </c>
      <c r="H79" s="218">
        <f t="shared" si="29"/>
        <v>4681000</v>
      </c>
      <c r="I79" s="218">
        <f t="shared" si="29"/>
        <v>4467000</v>
      </c>
      <c r="J79" s="218">
        <f t="shared" si="29"/>
        <v>4467000</v>
      </c>
      <c r="K79" s="218">
        <f t="shared" si="29"/>
        <v>4467000</v>
      </c>
      <c r="L79" s="218">
        <f t="shared" si="29"/>
        <v>4467000</v>
      </c>
      <c r="M79" s="218">
        <f t="shared" si="29"/>
        <v>4463000</v>
      </c>
      <c r="N79" s="218">
        <f t="shared" si="29"/>
        <v>3311000</v>
      </c>
      <c r="O79" s="218">
        <f t="shared" si="29"/>
        <v>68000</v>
      </c>
      <c r="P79" s="218">
        <f t="shared" si="29"/>
        <v>68000</v>
      </c>
      <c r="Q79" s="218">
        <f t="shared" si="29"/>
        <v>66000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150000</v>
      </c>
      <c r="E81" s="106" t="s">
        <v>194</v>
      </c>
      <c r="F81" s="106">
        <f t="shared" ref="F81:F83" si="30">D81</f>
        <v>150000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100000</v>
      </c>
      <c r="E83" s="106" t="s">
        <v>194</v>
      </c>
      <c r="F83" s="106">
        <f t="shared" si="30"/>
        <v>100000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250000</v>
      </c>
      <c r="E84" s="113"/>
      <c r="F84" s="113">
        <f>SUM(F80:F83)</f>
        <v>250000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-310000</v>
      </c>
      <c r="E87" s="37"/>
      <c r="F87" s="37">
        <f>D87</f>
        <v>-310000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63433000</v>
      </c>
      <c r="E88" s="37"/>
      <c r="F88" s="37">
        <f>F89+F90+F91+F92+F93</f>
        <v>27084000</v>
      </c>
      <c r="G88" s="37">
        <f t="shared" ref="G88:Q88" si="32">G89+G90+G91+G92+G93</f>
        <v>4579000</v>
      </c>
      <c r="H88" s="37">
        <f t="shared" si="32"/>
        <v>4793000</v>
      </c>
      <c r="I88" s="37">
        <f t="shared" si="32"/>
        <v>4579000</v>
      </c>
      <c r="J88" s="37">
        <f t="shared" si="32"/>
        <v>4587000</v>
      </c>
      <c r="K88" s="37">
        <f t="shared" si="32"/>
        <v>4579000</v>
      </c>
      <c r="L88" s="37">
        <f t="shared" si="32"/>
        <v>4694000</v>
      </c>
      <c r="M88" s="37">
        <f t="shared" si="32"/>
        <v>4575000</v>
      </c>
      <c r="N88" s="37">
        <f t="shared" si="32"/>
        <v>3431000</v>
      </c>
      <c r="O88" s="37">
        <f t="shared" si="32"/>
        <v>180000</v>
      </c>
      <c r="P88" s="37">
        <f t="shared" si="32"/>
        <v>180000</v>
      </c>
      <c r="Q88" s="37">
        <f t="shared" si="32"/>
        <v>172000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6000</v>
      </c>
      <c r="E89" s="106" t="s">
        <v>193</v>
      </c>
      <c r="F89" s="106">
        <f>ROUND($D89/2,-3)</f>
        <v>3000</v>
      </c>
      <c r="G89" s="106"/>
      <c r="H89" s="106"/>
      <c r="I89" s="106"/>
      <c r="J89" s="106"/>
      <c r="K89" s="106"/>
      <c r="L89" s="106">
        <f>D89-F89</f>
        <v>3000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60000</v>
      </c>
      <c r="E90" s="106" t="s">
        <v>702</v>
      </c>
      <c r="F90" s="106"/>
      <c r="G90" s="106"/>
      <c r="H90" s="106">
        <f>ROUND($D90/2,-3)</f>
        <v>30000</v>
      </c>
      <c r="I90" s="106"/>
      <c r="J90" s="106"/>
      <c r="K90" s="106"/>
      <c r="L90" s="106"/>
      <c r="M90" s="106">
        <f>D90-H90</f>
        <v>30000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2000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63365000</v>
      </c>
      <c r="E93" s="106"/>
      <c r="F93" s="106">
        <f>F94+F95+F96+F97</f>
        <v>27081000</v>
      </c>
      <c r="G93" s="106">
        <f t="shared" ref="G93:Q93" si="34">G94+G95+G96+G97</f>
        <v>4579000</v>
      </c>
      <c r="H93" s="106">
        <f t="shared" si="34"/>
        <v>4763000</v>
      </c>
      <c r="I93" s="106">
        <f t="shared" si="34"/>
        <v>4579000</v>
      </c>
      <c r="J93" s="106">
        <f t="shared" si="34"/>
        <v>4587000</v>
      </c>
      <c r="K93" s="106">
        <f t="shared" si="34"/>
        <v>4579000</v>
      </c>
      <c r="L93" s="106">
        <f t="shared" si="34"/>
        <v>4690000</v>
      </c>
      <c r="M93" s="106">
        <f t="shared" si="34"/>
        <v>4545000</v>
      </c>
      <c r="N93" s="106">
        <f t="shared" si="34"/>
        <v>3431000</v>
      </c>
      <c r="O93" s="106">
        <f t="shared" si="34"/>
        <v>180000</v>
      </c>
      <c r="P93" s="106">
        <f t="shared" si="34"/>
        <v>180000</v>
      </c>
      <c r="Q93" s="106">
        <f t="shared" si="34"/>
        <v>171000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3375000</v>
      </c>
      <c r="E94" s="111" t="s">
        <v>522</v>
      </c>
      <c r="F94" s="37">
        <f>ROUND($D94/12*5,-3)</f>
        <v>1406000</v>
      </c>
      <c r="G94" s="37">
        <f>ROUND($D94/12,-3)</f>
        <v>281000</v>
      </c>
      <c r="H94" s="37">
        <f t="shared" ref="H94:L94" si="35">ROUND($D94/12,-3)</f>
        <v>281000</v>
      </c>
      <c r="I94" s="37">
        <f t="shared" si="35"/>
        <v>281000</v>
      </c>
      <c r="J94" s="37">
        <f t="shared" si="35"/>
        <v>281000</v>
      </c>
      <c r="K94" s="37">
        <f t="shared" si="35"/>
        <v>281000</v>
      </c>
      <c r="L94" s="37">
        <f t="shared" si="35"/>
        <v>281000</v>
      </c>
      <c r="M94" s="37">
        <f>D94-SUM(F94:L94)</f>
        <v>283000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267000</v>
      </c>
      <c r="E95" s="107" t="s">
        <v>225</v>
      </c>
      <c r="F95" s="37">
        <f>ROUND($D95/12,-3)</f>
        <v>22000</v>
      </c>
      <c r="G95" s="37">
        <f t="shared" ref="G95:P95" si="36">ROUND($D95/12,-3)</f>
        <v>22000</v>
      </c>
      <c r="H95" s="37">
        <f t="shared" si="36"/>
        <v>22000</v>
      </c>
      <c r="I95" s="37">
        <f t="shared" si="36"/>
        <v>22000</v>
      </c>
      <c r="J95" s="37">
        <f t="shared" si="36"/>
        <v>22000</v>
      </c>
      <c r="K95" s="37">
        <f t="shared" si="36"/>
        <v>22000</v>
      </c>
      <c r="L95" s="37">
        <f t="shared" si="36"/>
        <v>22000</v>
      </c>
      <c r="M95" s="37">
        <f t="shared" si="36"/>
        <v>22000</v>
      </c>
      <c r="N95" s="37">
        <f t="shared" si="36"/>
        <v>22000</v>
      </c>
      <c r="O95" s="37">
        <f t="shared" si="36"/>
        <v>22000</v>
      </c>
      <c r="P95" s="37">
        <f t="shared" si="36"/>
        <v>22000</v>
      </c>
      <c r="Q95" s="37">
        <f>D95-SUM(F95:P95)</f>
        <v>25000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266000</v>
      </c>
      <c r="E96" s="186" t="s">
        <v>701</v>
      </c>
      <c r="F96" s="37"/>
      <c r="G96" s="37"/>
      <c r="H96" s="37">
        <f>ROUND($D96/2,-3)</f>
        <v>133000</v>
      </c>
      <c r="I96" s="37"/>
      <c r="J96" s="37"/>
      <c r="K96" s="37"/>
      <c r="L96" s="37"/>
      <c r="M96" s="37">
        <f>D96-H96</f>
        <v>133000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59457000</v>
      </c>
      <c r="E97" s="37"/>
      <c r="F97" s="37">
        <f>F2+F87-F89-F90-F91-F92-F94-F95-F96</f>
        <v>25653000</v>
      </c>
      <c r="G97" s="37">
        <f t="shared" ref="G97:Q97" si="37">G2+G87-G89-G90-G91-G92-G94-G95-G96</f>
        <v>4276000</v>
      </c>
      <c r="H97" s="37">
        <f t="shared" si="37"/>
        <v>4327000</v>
      </c>
      <c r="I97" s="37">
        <f t="shared" si="37"/>
        <v>4276000</v>
      </c>
      <c r="J97" s="37">
        <f t="shared" si="37"/>
        <v>4284000</v>
      </c>
      <c r="K97" s="37">
        <f t="shared" si="37"/>
        <v>4276000</v>
      </c>
      <c r="L97" s="37">
        <f t="shared" si="37"/>
        <v>4387000</v>
      </c>
      <c r="M97" s="37">
        <f t="shared" si="37"/>
        <v>4107000</v>
      </c>
      <c r="N97" s="37">
        <f t="shared" si="37"/>
        <v>3409000</v>
      </c>
      <c r="O97" s="37">
        <f>O2+O87-O89-O90-O91-O92-O94-O95-O96</f>
        <v>158000</v>
      </c>
      <c r="P97" s="37">
        <f t="shared" si="37"/>
        <v>158000</v>
      </c>
      <c r="Q97" s="37">
        <f t="shared" si="37"/>
        <v>146000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800000</v>
      </c>
    </row>
    <row r="101" spans="2:18" ht="33">
      <c r="B101" s="70" t="s">
        <v>232</v>
      </c>
      <c r="D101" s="30">
        <f>HLOOKUP(D1,縣庫撥款收入明細表!H:DD,5,FALSE)</f>
        <v>1320000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1255000</v>
      </c>
    </row>
    <row r="104" spans="2:18" ht="33">
      <c r="B104" s="69" t="s">
        <v>235</v>
      </c>
      <c r="D104" s="30">
        <f>HLOOKUP(D1,縣庫撥款收入明細表!H:DD,16,FALSE)</f>
        <v>252000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266000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15000</v>
      </c>
    </row>
    <row r="109" spans="2:18" ht="33">
      <c r="B109" s="75" t="s">
        <v>239</v>
      </c>
      <c r="D109" s="30">
        <f>HLOOKUP(D1,縣庫撥款收入明細表!H:DD,21,FALSE)</f>
        <v>59457000</v>
      </c>
    </row>
    <row r="110" spans="2:18" ht="16.5" customHeight="1"/>
    <row r="111" spans="2:18" ht="19.5" customHeight="1">
      <c r="B111" s="4" t="s">
        <v>700</v>
      </c>
      <c r="F111" s="30">
        <f>F93-F77-F78</f>
        <v>22002000</v>
      </c>
      <c r="G111" s="30">
        <f t="shared" ref="G111:Q111" si="38">G93-G77-G78</f>
        <v>3563000</v>
      </c>
      <c r="H111" s="30">
        <f t="shared" si="38"/>
        <v>3600000</v>
      </c>
      <c r="I111" s="30">
        <f t="shared" si="38"/>
        <v>3563000</v>
      </c>
      <c r="J111" s="30">
        <f t="shared" si="38"/>
        <v>3571000</v>
      </c>
      <c r="K111" s="30">
        <f t="shared" si="38"/>
        <v>3563000</v>
      </c>
      <c r="L111" s="30">
        <f t="shared" si="38"/>
        <v>3674000</v>
      </c>
      <c r="M111" s="30">
        <f t="shared" si="38"/>
        <v>3531000</v>
      </c>
      <c r="N111" s="30">
        <f t="shared" si="38"/>
        <v>3285000</v>
      </c>
      <c r="O111" s="30">
        <f t="shared" si="38"/>
        <v>180000</v>
      </c>
      <c r="P111" s="30">
        <f t="shared" si="38"/>
        <v>180000</v>
      </c>
      <c r="Q111" s="30">
        <f t="shared" si="38"/>
        <v>171000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77" priority="1" operator="less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79" workbookViewId="0">
      <selection activeCell="A7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625</v>
      </c>
      <c r="D1" s="230" t="str">
        <f>VLOOKUP(C1,學校編號!A:B,2,FALSE)</f>
        <v>625平和國小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25804000</v>
      </c>
      <c r="E2" s="37"/>
      <c r="F2" s="37">
        <f>F48+F71+F77+F78+F84</f>
        <v>10902000</v>
      </c>
      <c r="G2" s="37">
        <f t="shared" ref="G2:Q2" si="0">G48+G71+G77+G78+G84</f>
        <v>1817000</v>
      </c>
      <c r="H2" s="37">
        <f t="shared" si="0"/>
        <v>1877000</v>
      </c>
      <c r="I2" s="37">
        <f t="shared" si="0"/>
        <v>1828000</v>
      </c>
      <c r="J2" s="37">
        <f t="shared" si="0"/>
        <v>1823000</v>
      </c>
      <c r="K2" s="37">
        <f t="shared" si="0"/>
        <v>1823000</v>
      </c>
      <c r="L2" s="37">
        <f t="shared" si="0"/>
        <v>1846000</v>
      </c>
      <c r="M2" s="37">
        <f t="shared" si="0"/>
        <v>1826000</v>
      </c>
      <c r="N2" s="37">
        <f t="shared" si="0"/>
        <v>1704000</v>
      </c>
      <c r="O2" s="37">
        <f t="shared" si="0"/>
        <v>154000</v>
      </c>
      <c r="P2" s="37">
        <f t="shared" si="0"/>
        <v>104000</v>
      </c>
      <c r="Q2" s="37">
        <f t="shared" si="0"/>
        <v>100000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513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51000</v>
      </c>
      <c r="E4" s="37" t="s">
        <v>513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63000</v>
      </c>
      <c r="E7" s="37" t="s">
        <v>513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34000</v>
      </c>
      <c r="E10" s="37" t="s">
        <v>513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23000</v>
      </c>
      <c r="E11" s="37" t="s">
        <v>194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568000</v>
      </c>
      <c r="E12" s="110" t="s">
        <v>200</v>
      </c>
      <c r="F12" s="37">
        <f>ROUND($D12/12*3,-3)</f>
        <v>142000</v>
      </c>
      <c r="G12" s="37">
        <f>ROUND($D12/12,-3)</f>
        <v>47000</v>
      </c>
      <c r="H12" s="37">
        <f t="shared" ref="H12:N12" si="4">ROUND($D12/12,-3)</f>
        <v>47000</v>
      </c>
      <c r="I12" s="37">
        <f t="shared" si="4"/>
        <v>47000</v>
      </c>
      <c r="J12" s="37">
        <f t="shared" si="4"/>
        <v>47000</v>
      </c>
      <c r="K12" s="37">
        <f t="shared" si="4"/>
        <v>47000</v>
      </c>
      <c r="L12" s="37">
        <f t="shared" si="4"/>
        <v>47000</v>
      </c>
      <c r="M12" s="37">
        <f t="shared" si="4"/>
        <v>47000</v>
      </c>
      <c r="N12" s="37">
        <f t="shared" si="4"/>
        <v>47000</v>
      </c>
      <c r="O12" s="37">
        <f>D12-SUM(F12:N12)</f>
        <v>50000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513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1113000</v>
      </c>
      <c r="E25" s="106"/>
      <c r="F25" s="106">
        <f>ROUND(SUM(F3:F24),-3)</f>
        <v>229000</v>
      </c>
      <c r="G25" s="106">
        <f t="shared" ref="G25:P25" si="5">ROUND(SUM(G3:G24),-3)</f>
        <v>87000</v>
      </c>
      <c r="H25" s="106">
        <f t="shared" si="5"/>
        <v>87000</v>
      </c>
      <c r="I25" s="106">
        <f t="shared" si="5"/>
        <v>87000</v>
      </c>
      <c r="J25" s="106">
        <f t="shared" si="5"/>
        <v>87000</v>
      </c>
      <c r="K25" s="106">
        <f t="shared" si="5"/>
        <v>87000</v>
      </c>
      <c r="L25" s="106">
        <f t="shared" si="5"/>
        <v>111000</v>
      </c>
      <c r="M25" s="106">
        <f t="shared" si="5"/>
        <v>87000</v>
      </c>
      <c r="N25" s="106">
        <f t="shared" si="5"/>
        <v>87000</v>
      </c>
      <c r="O25" s="106">
        <f t="shared" si="5"/>
        <v>90000</v>
      </c>
      <c r="P25" s="106">
        <f t="shared" si="5"/>
        <v>40000</v>
      </c>
      <c r="Q25" s="106">
        <f t="shared" ref="Q25:Q33" si="6">D25-SUM(F25:P25)</f>
        <v>34000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62000</v>
      </c>
      <c r="E26" s="111" t="s">
        <v>202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8000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513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513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13000</v>
      </c>
      <c r="E30" s="37" t="s">
        <v>513</v>
      </c>
      <c r="F30" s="37">
        <f t="shared" si="8"/>
        <v>1083</v>
      </c>
      <c r="G30" s="37">
        <f t="shared" si="8"/>
        <v>1083</v>
      </c>
      <c r="H30" s="37">
        <f t="shared" si="8"/>
        <v>1083</v>
      </c>
      <c r="I30" s="37">
        <f t="shared" si="8"/>
        <v>1083</v>
      </c>
      <c r="J30" s="37">
        <f t="shared" si="8"/>
        <v>1083</v>
      </c>
      <c r="K30" s="37">
        <f t="shared" si="8"/>
        <v>1083</v>
      </c>
      <c r="L30" s="37">
        <f t="shared" si="8"/>
        <v>1083</v>
      </c>
      <c r="M30" s="37">
        <f t="shared" si="8"/>
        <v>1083</v>
      </c>
      <c r="N30" s="37">
        <f t="shared" si="8"/>
        <v>1083</v>
      </c>
      <c r="O30" s="37">
        <f t="shared" si="8"/>
        <v>1083</v>
      </c>
      <c r="P30" s="37">
        <f t="shared" si="8"/>
        <v>1083</v>
      </c>
      <c r="Q30" s="37">
        <f t="shared" si="6"/>
        <v>1087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5000</v>
      </c>
      <c r="E31" s="37" t="s">
        <v>513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339000</v>
      </c>
      <c r="E37" s="106"/>
      <c r="F37" s="106">
        <f t="shared" ref="F37:P37" si="9">ROUND(SUM(F26:F36),-3)</f>
        <v>29000</v>
      </c>
      <c r="G37" s="106">
        <f t="shared" si="9"/>
        <v>23000</v>
      </c>
      <c r="H37" s="106">
        <f t="shared" si="9"/>
        <v>29000</v>
      </c>
      <c r="I37" s="106">
        <f t="shared" si="9"/>
        <v>29000</v>
      </c>
      <c r="J37" s="106">
        <f t="shared" si="9"/>
        <v>29000</v>
      </c>
      <c r="K37" s="106">
        <f t="shared" si="9"/>
        <v>29000</v>
      </c>
      <c r="L37" s="106">
        <f t="shared" si="9"/>
        <v>23000</v>
      </c>
      <c r="M37" s="106">
        <f t="shared" si="9"/>
        <v>29000</v>
      </c>
      <c r="N37" s="106">
        <f t="shared" si="9"/>
        <v>29000</v>
      </c>
      <c r="O37" s="106">
        <f t="shared" si="9"/>
        <v>29000</v>
      </c>
      <c r="P37" s="106">
        <f t="shared" si="9"/>
        <v>29000</v>
      </c>
      <c r="Q37" s="106">
        <f>D37-SUM(F37:P37)</f>
        <v>32000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5000</v>
      </c>
      <c r="E42" s="37" t="s">
        <v>197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194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5000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11000</v>
      </c>
      <c r="E45" s="106"/>
      <c r="F45" s="106">
        <f t="shared" ref="F45:P45" si="12">ROUND(SUM(F42:F44),-3)</f>
        <v>1000</v>
      </c>
      <c r="G45" s="106">
        <f t="shared" si="12"/>
        <v>0</v>
      </c>
      <c r="H45" s="106">
        <f t="shared" si="12"/>
        <v>0</v>
      </c>
      <c r="I45" s="106">
        <f t="shared" si="12"/>
        <v>5000</v>
      </c>
      <c r="J45" s="106">
        <f t="shared" si="12"/>
        <v>0</v>
      </c>
      <c r="K45" s="106">
        <f t="shared" si="12"/>
        <v>0</v>
      </c>
      <c r="L45" s="106">
        <f t="shared" si="12"/>
        <v>5000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0</v>
      </c>
      <c r="E46" s="37" t="s">
        <v>708</v>
      </c>
      <c r="F46" s="37">
        <f>ROUND($D46/3,0)</f>
        <v>0</v>
      </c>
      <c r="G46" s="37"/>
      <c r="H46" s="37"/>
      <c r="I46" s="37"/>
      <c r="J46" s="37">
        <f>ROUND($D46/3,0)</f>
        <v>0</v>
      </c>
      <c r="K46" s="37"/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0</v>
      </c>
      <c r="E47" s="106"/>
      <c r="F47" s="106">
        <f t="shared" ref="F47:P47" si="13">ROUND(SUM(F46),-3)</f>
        <v>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1463000</v>
      </c>
      <c r="E48" s="37"/>
      <c r="F48" s="112">
        <f>F25+F37+F45+F47</f>
        <v>259000</v>
      </c>
      <c r="G48" s="112">
        <f t="shared" ref="G48:R48" si="14">G25+G37+G45+G47</f>
        <v>110000</v>
      </c>
      <c r="H48" s="112">
        <f t="shared" si="14"/>
        <v>116000</v>
      </c>
      <c r="I48" s="112">
        <f t="shared" si="14"/>
        <v>121000</v>
      </c>
      <c r="J48" s="112">
        <f t="shared" si="14"/>
        <v>116000</v>
      </c>
      <c r="K48" s="112">
        <f t="shared" si="14"/>
        <v>116000</v>
      </c>
      <c r="L48" s="112">
        <f t="shared" si="14"/>
        <v>139000</v>
      </c>
      <c r="M48" s="112">
        <f t="shared" si="14"/>
        <v>116000</v>
      </c>
      <c r="N48" s="112">
        <f t="shared" si="14"/>
        <v>116000</v>
      </c>
      <c r="O48" s="112">
        <f t="shared" si="14"/>
        <v>119000</v>
      </c>
      <c r="P48" s="112">
        <f t="shared" si="14"/>
        <v>69000</v>
      </c>
      <c r="Q48" s="112">
        <f t="shared" si="14"/>
        <v>66000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13552000</v>
      </c>
      <c r="E49" s="111" t="s">
        <v>678</v>
      </c>
      <c r="F49" s="37">
        <f>ROUND($D49/12*5,-3)</f>
        <v>5647000</v>
      </c>
      <c r="G49" s="37">
        <f>ROUND($D49/12,-3)</f>
        <v>1129000</v>
      </c>
      <c r="H49" s="37">
        <f t="shared" ref="H49:L53" si="15">ROUND($D49/12,-3)</f>
        <v>1129000</v>
      </c>
      <c r="I49" s="37">
        <f t="shared" si="15"/>
        <v>1129000</v>
      </c>
      <c r="J49" s="37">
        <f t="shared" si="15"/>
        <v>1129000</v>
      </c>
      <c r="K49" s="37">
        <f t="shared" si="15"/>
        <v>1129000</v>
      </c>
      <c r="L49" s="37">
        <f t="shared" si="15"/>
        <v>1129000</v>
      </c>
      <c r="M49" s="37">
        <f>D49-SUM(F49:L49)</f>
        <v>1131000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433000</v>
      </c>
      <c r="E50" s="111" t="s">
        <v>678</v>
      </c>
      <c r="F50" s="37">
        <f t="shared" ref="F50:F52" si="16">ROUND($D50/12*5,-3)</f>
        <v>180000</v>
      </c>
      <c r="G50" s="37">
        <f t="shared" ref="G50:G53" si="17">ROUND($D50/12,-3)</f>
        <v>36000</v>
      </c>
      <c r="H50" s="37">
        <f t="shared" si="15"/>
        <v>36000</v>
      </c>
      <c r="I50" s="37">
        <f t="shared" si="15"/>
        <v>36000</v>
      </c>
      <c r="J50" s="37">
        <f t="shared" si="15"/>
        <v>36000</v>
      </c>
      <c r="K50" s="37">
        <f t="shared" si="15"/>
        <v>36000</v>
      </c>
      <c r="L50" s="37">
        <f t="shared" si="15"/>
        <v>36000</v>
      </c>
      <c r="M50" s="37">
        <f t="shared" ref="M50:M53" si="18">D50-SUM(F50:L50)</f>
        <v>37000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0</v>
      </c>
      <c r="E51" s="111" t="s">
        <v>678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0</v>
      </c>
      <c r="E52" s="111" t="s">
        <v>678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513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367000</v>
      </c>
      <c r="E62" s="37" t="s">
        <v>194</v>
      </c>
      <c r="F62" s="37">
        <f t="shared" si="19"/>
        <v>30583</v>
      </c>
      <c r="G62" s="37">
        <f t="shared" si="19"/>
        <v>30583</v>
      </c>
      <c r="H62" s="37">
        <f t="shared" si="19"/>
        <v>30583</v>
      </c>
      <c r="I62" s="37">
        <f t="shared" si="19"/>
        <v>30583</v>
      </c>
      <c r="J62" s="37">
        <f t="shared" si="19"/>
        <v>30583</v>
      </c>
      <c r="K62" s="37">
        <f t="shared" si="19"/>
        <v>30583</v>
      </c>
      <c r="L62" s="37">
        <f t="shared" si="19"/>
        <v>30583</v>
      </c>
      <c r="M62" s="37">
        <f t="shared" si="19"/>
        <v>30583</v>
      </c>
      <c r="N62" s="37">
        <f t="shared" si="19"/>
        <v>30583</v>
      </c>
      <c r="O62" s="37">
        <f t="shared" si="19"/>
        <v>30583</v>
      </c>
      <c r="P62" s="37">
        <f t="shared" si="19"/>
        <v>30583</v>
      </c>
      <c r="Q62" s="37">
        <f t="shared" si="20"/>
        <v>30587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1912000</v>
      </c>
      <c r="E63" s="37" t="s">
        <v>679</v>
      </c>
      <c r="F63" s="37">
        <f>ROUND($D63/5,-3)</f>
        <v>382000</v>
      </c>
      <c r="G63" s="37"/>
      <c r="H63" s="37"/>
      <c r="I63" s="37"/>
      <c r="J63" s="37"/>
      <c r="K63" s="37"/>
      <c r="L63" s="37"/>
      <c r="M63" s="37"/>
      <c r="N63" s="37">
        <f>D63-F63</f>
        <v>1530000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1704000</v>
      </c>
      <c r="E64" s="37" t="s">
        <v>194</v>
      </c>
      <c r="F64" s="37">
        <f>D64</f>
        <v>1704000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1492000</v>
      </c>
      <c r="E65" s="111" t="s">
        <v>678</v>
      </c>
      <c r="F65" s="37">
        <f>ROUND($D65/12*5,-3)</f>
        <v>622000</v>
      </c>
      <c r="G65" s="37">
        <f>ROUND($D65/12,-3)</f>
        <v>124000</v>
      </c>
      <c r="H65" s="37">
        <f t="shared" ref="H65:L67" si="21">ROUND($D65/12,-3)</f>
        <v>124000</v>
      </c>
      <c r="I65" s="37">
        <f t="shared" si="21"/>
        <v>124000</v>
      </c>
      <c r="J65" s="37">
        <f t="shared" si="21"/>
        <v>124000</v>
      </c>
      <c r="K65" s="37">
        <f t="shared" si="21"/>
        <v>124000</v>
      </c>
      <c r="L65" s="37">
        <f t="shared" si="21"/>
        <v>124000</v>
      </c>
      <c r="M65" s="37">
        <f>D65-SUM(F65:L65)</f>
        <v>126000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363000</v>
      </c>
      <c r="E66" s="111" t="s">
        <v>678</v>
      </c>
      <c r="F66" s="37">
        <f>ROUND($D66/12*5,-3)</f>
        <v>151000</v>
      </c>
      <c r="G66" s="37">
        <f t="shared" ref="G66:G67" si="22">ROUND($D66/12,-3)</f>
        <v>30000</v>
      </c>
      <c r="H66" s="37">
        <f t="shared" si="21"/>
        <v>30000</v>
      </c>
      <c r="I66" s="37">
        <f t="shared" si="21"/>
        <v>30000</v>
      </c>
      <c r="J66" s="37">
        <f t="shared" si="21"/>
        <v>30000</v>
      </c>
      <c r="K66" s="37">
        <f t="shared" si="21"/>
        <v>30000</v>
      </c>
      <c r="L66" s="37">
        <f t="shared" si="21"/>
        <v>30000</v>
      </c>
      <c r="M66" s="37">
        <f t="shared" ref="M66:M67" si="23">D66-SUM(F66:L66)</f>
        <v>32000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930000</v>
      </c>
      <c r="E67" s="111" t="s">
        <v>678</v>
      </c>
      <c r="F67" s="37">
        <f>ROUND($D67/12*5,-3)</f>
        <v>388000</v>
      </c>
      <c r="G67" s="37">
        <f t="shared" si="22"/>
        <v>78000</v>
      </c>
      <c r="H67" s="37">
        <f t="shared" si="21"/>
        <v>78000</v>
      </c>
      <c r="I67" s="37">
        <f t="shared" si="21"/>
        <v>78000</v>
      </c>
      <c r="J67" s="37">
        <f t="shared" si="21"/>
        <v>78000</v>
      </c>
      <c r="K67" s="37">
        <f t="shared" si="21"/>
        <v>78000</v>
      </c>
      <c r="L67" s="37">
        <f t="shared" si="21"/>
        <v>78000</v>
      </c>
      <c r="M67" s="37">
        <f t="shared" si="23"/>
        <v>74000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31000</v>
      </c>
      <c r="E68" s="37" t="s">
        <v>195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194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20964000</v>
      </c>
      <c r="E71" s="239"/>
      <c r="F71" s="239">
        <f t="shared" ref="F71:P71" si="24">ROUND(SUM(F49:F70),-3)</f>
        <v>9237000</v>
      </c>
      <c r="G71" s="239">
        <f t="shared" si="24"/>
        <v>1432000</v>
      </c>
      <c r="H71" s="239">
        <f t="shared" si="24"/>
        <v>1463000</v>
      </c>
      <c r="I71" s="239">
        <f t="shared" si="24"/>
        <v>1432000</v>
      </c>
      <c r="J71" s="239">
        <f t="shared" si="24"/>
        <v>1432000</v>
      </c>
      <c r="K71" s="239">
        <f t="shared" si="24"/>
        <v>1432000</v>
      </c>
      <c r="L71" s="239">
        <f t="shared" si="24"/>
        <v>1432000</v>
      </c>
      <c r="M71" s="239">
        <f t="shared" si="24"/>
        <v>1435000</v>
      </c>
      <c r="N71" s="239">
        <f t="shared" si="24"/>
        <v>1565000</v>
      </c>
      <c r="O71" s="239">
        <f t="shared" si="24"/>
        <v>35000</v>
      </c>
      <c r="P71" s="239">
        <f t="shared" si="24"/>
        <v>35000</v>
      </c>
      <c r="Q71" s="239">
        <f>D71-SUM(F71:P71)</f>
        <v>34000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2879000</v>
      </c>
      <c r="E73" s="111" t="s">
        <v>678</v>
      </c>
      <c r="F73" s="37">
        <f>ROUND($D73/12*5,-3)</f>
        <v>1200000</v>
      </c>
      <c r="G73" s="37">
        <f>ROUND($D73/12,-3)</f>
        <v>240000</v>
      </c>
      <c r="H73" s="37">
        <f t="shared" ref="H73:L76" si="25">ROUND($D73/12,-3)</f>
        <v>240000</v>
      </c>
      <c r="I73" s="37">
        <f t="shared" si="25"/>
        <v>240000</v>
      </c>
      <c r="J73" s="37">
        <f t="shared" si="25"/>
        <v>240000</v>
      </c>
      <c r="K73" s="37">
        <f t="shared" si="25"/>
        <v>240000</v>
      </c>
      <c r="L73" s="37">
        <f t="shared" si="25"/>
        <v>240000</v>
      </c>
      <c r="M73" s="37">
        <f>D73-SUM(F73:L73)</f>
        <v>239000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422000</v>
      </c>
      <c r="E76" s="111" t="s">
        <v>678</v>
      </c>
      <c r="F76" s="37">
        <f>ROUND($D76/12*5,-3)</f>
        <v>176000</v>
      </c>
      <c r="G76" s="37">
        <f>ROUND($D76/12,-3)</f>
        <v>35000</v>
      </c>
      <c r="H76" s="37">
        <f t="shared" si="25"/>
        <v>35000</v>
      </c>
      <c r="I76" s="37">
        <f t="shared" si="25"/>
        <v>35000</v>
      </c>
      <c r="J76" s="37">
        <f t="shared" si="25"/>
        <v>35000</v>
      </c>
      <c r="K76" s="37">
        <f t="shared" si="25"/>
        <v>35000</v>
      </c>
      <c r="L76" s="37">
        <f t="shared" si="25"/>
        <v>35000</v>
      </c>
      <c r="M76" s="37">
        <f t="shared" si="26"/>
        <v>36000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3301000</v>
      </c>
      <c r="E77" s="239"/>
      <c r="F77" s="239">
        <f>ROUND(SUM(F72:F76),-3)</f>
        <v>1376000</v>
      </c>
      <c r="G77" s="239">
        <f t="shared" ref="G77:N77" si="27">ROUND(SUM(G72:G76),-3)</f>
        <v>275000</v>
      </c>
      <c r="H77" s="239">
        <f t="shared" si="27"/>
        <v>275000</v>
      </c>
      <c r="I77" s="239">
        <f t="shared" si="27"/>
        <v>275000</v>
      </c>
      <c r="J77" s="239">
        <f t="shared" si="27"/>
        <v>275000</v>
      </c>
      <c r="K77" s="239">
        <f t="shared" si="27"/>
        <v>275000</v>
      </c>
      <c r="L77" s="239">
        <f t="shared" si="27"/>
        <v>275000</v>
      </c>
      <c r="M77" s="239">
        <f t="shared" si="27"/>
        <v>275000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46000</v>
      </c>
      <c r="E78" s="37" t="s">
        <v>655</v>
      </c>
      <c r="F78" s="216"/>
      <c r="G78" s="216"/>
      <c r="H78" s="216">
        <f>ROUND($D78/2,-3)</f>
        <v>23000</v>
      </c>
      <c r="I78" s="216"/>
      <c r="J78" s="216"/>
      <c r="K78" s="216"/>
      <c r="L78" s="216"/>
      <c r="M78" s="216"/>
      <c r="N78" s="216">
        <f>D78-H78</f>
        <v>23000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24311000</v>
      </c>
      <c r="E79" s="218"/>
      <c r="F79" s="218">
        <f>F77+F71+F78</f>
        <v>10613000</v>
      </c>
      <c r="G79" s="218">
        <f t="shared" ref="G79:Q79" si="29">G77+G71+G78</f>
        <v>1707000</v>
      </c>
      <c r="H79" s="218">
        <f t="shared" si="29"/>
        <v>1761000</v>
      </c>
      <c r="I79" s="218">
        <f t="shared" si="29"/>
        <v>1707000</v>
      </c>
      <c r="J79" s="218">
        <f t="shared" si="29"/>
        <v>1707000</v>
      </c>
      <c r="K79" s="218">
        <f t="shared" si="29"/>
        <v>1707000</v>
      </c>
      <c r="L79" s="218">
        <f t="shared" si="29"/>
        <v>1707000</v>
      </c>
      <c r="M79" s="218">
        <f t="shared" si="29"/>
        <v>1710000</v>
      </c>
      <c r="N79" s="218">
        <f t="shared" si="29"/>
        <v>1588000</v>
      </c>
      <c r="O79" s="218">
        <f t="shared" si="29"/>
        <v>35000</v>
      </c>
      <c r="P79" s="218">
        <f t="shared" si="29"/>
        <v>35000</v>
      </c>
      <c r="Q79" s="218">
        <f t="shared" si="29"/>
        <v>34000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30000</v>
      </c>
      <c r="E83" s="106" t="s">
        <v>194</v>
      </c>
      <c r="F83" s="106">
        <f t="shared" si="30"/>
        <v>30000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30000</v>
      </c>
      <c r="E84" s="113"/>
      <c r="F84" s="113">
        <f>SUM(F80:F83)</f>
        <v>30000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-30000</v>
      </c>
      <c r="E87" s="37"/>
      <c r="F87" s="37">
        <f>D87</f>
        <v>-30000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25774000</v>
      </c>
      <c r="E88" s="37"/>
      <c r="F88" s="37">
        <f>F89+F90+F91+F92+F93</f>
        <v>10872000</v>
      </c>
      <c r="G88" s="37">
        <f t="shared" ref="G88:Q88" si="32">G89+G90+G91+G92+G93</f>
        <v>1817000</v>
      </c>
      <c r="H88" s="37">
        <f t="shared" si="32"/>
        <v>1877000</v>
      </c>
      <c r="I88" s="37">
        <f t="shared" si="32"/>
        <v>1828000</v>
      </c>
      <c r="J88" s="37">
        <f t="shared" si="32"/>
        <v>1823000</v>
      </c>
      <c r="K88" s="37">
        <f t="shared" si="32"/>
        <v>1823000</v>
      </c>
      <c r="L88" s="37">
        <f t="shared" si="32"/>
        <v>1846000</v>
      </c>
      <c r="M88" s="37">
        <f t="shared" si="32"/>
        <v>1826000</v>
      </c>
      <c r="N88" s="37">
        <f t="shared" si="32"/>
        <v>1704000</v>
      </c>
      <c r="O88" s="37">
        <f t="shared" si="32"/>
        <v>154000</v>
      </c>
      <c r="P88" s="37">
        <f t="shared" si="32"/>
        <v>104000</v>
      </c>
      <c r="Q88" s="37">
        <f t="shared" si="32"/>
        <v>100000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25773000</v>
      </c>
      <c r="E93" s="106"/>
      <c r="F93" s="106">
        <f>F94+F95+F96+F97</f>
        <v>10872000</v>
      </c>
      <c r="G93" s="106">
        <f t="shared" ref="G93:Q93" si="34">G94+G95+G96+G97</f>
        <v>1817000</v>
      </c>
      <c r="H93" s="106">
        <f t="shared" si="34"/>
        <v>1877000</v>
      </c>
      <c r="I93" s="106">
        <f t="shared" si="34"/>
        <v>1828000</v>
      </c>
      <c r="J93" s="106">
        <f t="shared" si="34"/>
        <v>1823000</v>
      </c>
      <c r="K93" s="106">
        <f t="shared" si="34"/>
        <v>1823000</v>
      </c>
      <c r="L93" s="106">
        <f t="shared" si="34"/>
        <v>1846000</v>
      </c>
      <c r="M93" s="106">
        <f t="shared" si="34"/>
        <v>1826000</v>
      </c>
      <c r="N93" s="106">
        <f t="shared" si="34"/>
        <v>1704000</v>
      </c>
      <c r="O93" s="106">
        <f t="shared" si="34"/>
        <v>154000</v>
      </c>
      <c r="P93" s="106">
        <f t="shared" si="34"/>
        <v>104000</v>
      </c>
      <c r="Q93" s="106">
        <f t="shared" si="34"/>
        <v>99000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1300000</v>
      </c>
      <c r="E94" s="111" t="s">
        <v>522</v>
      </c>
      <c r="F94" s="37">
        <f>ROUND($D94/12*5,-3)</f>
        <v>542000</v>
      </c>
      <c r="G94" s="37">
        <f>ROUND($D94/12,-3)</f>
        <v>108000</v>
      </c>
      <c r="H94" s="37">
        <f t="shared" ref="H94:L94" si="35">ROUND($D94/12,-3)</f>
        <v>108000</v>
      </c>
      <c r="I94" s="37">
        <f t="shared" si="35"/>
        <v>108000</v>
      </c>
      <c r="J94" s="37">
        <f t="shared" si="35"/>
        <v>108000</v>
      </c>
      <c r="K94" s="37">
        <f t="shared" si="35"/>
        <v>108000</v>
      </c>
      <c r="L94" s="37">
        <f t="shared" si="35"/>
        <v>108000</v>
      </c>
      <c r="M94" s="37">
        <f>D94-SUM(F94:L94)</f>
        <v>110000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77000</v>
      </c>
      <c r="E95" s="107" t="s">
        <v>225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24396000</v>
      </c>
      <c r="E97" s="37"/>
      <c r="F97" s="37">
        <f>F2+F87-F89-F90-F91-F92-F94-F95-F96</f>
        <v>10324000</v>
      </c>
      <c r="G97" s="37">
        <f t="shared" ref="G97:Q97" si="37">G2+G87-G89-G90-G91-G92-G94-G95-G96</f>
        <v>1703000</v>
      </c>
      <c r="H97" s="37">
        <f t="shared" si="37"/>
        <v>1763000</v>
      </c>
      <c r="I97" s="37">
        <f t="shared" si="37"/>
        <v>1714000</v>
      </c>
      <c r="J97" s="37">
        <f t="shared" si="37"/>
        <v>1709000</v>
      </c>
      <c r="K97" s="37">
        <f t="shared" si="37"/>
        <v>1709000</v>
      </c>
      <c r="L97" s="37">
        <f t="shared" si="37"/>
        <v>1732000</v>
      </c>
      <c r="M97" s="37">
        <f t="shared" si="37"/>
        <v>1710000</v>
      </c>
      <c r="N97" s="37">
        <f t="shared" si="37"/>
        <v>1698000</v>
      </c>
      <c r="O97" s="37">
        <f>O2+O87-O89-O90-O91-O92-O94-O95-O96</f>
        <v>148000</v>
      </c>
      <c r="P97" s="37">
        <f t="shared" si="37"/>
        <v>98000</v>
      </c>
      <c r="Q97" s="37">
        <f t="shared" si="37"/>
        <v>88000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0</v>
      </c>
    </row>
    <row r="104" spans="2:18" ht="33">
      <c r="B104" s="69" t="s">
        <v>235</v>
      </c>
      <c r="D104" s="30">
        <f>HLOOKUP(D1,縣庫撥款收入明細表!H:DD,16,FALSE)</f>
        <v>72000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5000</v>
      </c>
    </row>
    <row r="109" spans="2:18" ht="33">
      <c r="B109" s="75" t="s">
        <v>239</v>
      </c>
      <c r="D109" s="30">
        <f>HLOOKUP(D1,縣庫撥款收入明細表!H:DD,21,FALSE)</f>
        <v>24396000</v>
      </c>
    </row>
    <row r="110" spans="2:18" ht="16.5" customHeight="1"/>
    <row r="111" spans="2:18" ht="19.5" customHeight="1">
      <c r="B111" s="4" t="s">
        <v>700</v>
      </c>
      <c r="F111" s="30">
        <f>F93-F77-F78</f>
        <v>9496000</v>
      </c>
      <c r="G111" s="30">
        <f t="shared" ref="G111:Q111" si="38">G93-G77-G78</f>
        <v>1542000</v>
      </c>
      <c r="H111" s="30">
        <f t="shared" si="38"/>
        <v>1579000</v>
      </c>
      <c r="I111" s="30">
        <f t="shared" si="38"/>
        <v>1553000</v>
      </c>
      <c r="J111" s="30">
        <f t="shared" si="38"/>
        <v>1548000</v>
      </c>
      <c r="K111" s="30">
        <f t="shared" si="38"/>
        <v>1548000</v>
      </c>
      <c r="L111" s="30">
        <f t="shared" si="38"/>
        <v>1571000</v>
      </c>
      <c r="M111" s="30">
        <f t="shared" si="38"/>
        <v>1551000</v>
      </c>
      <c r="N111" s="30">
        <f t="shared" si="38"/>
        <v>1681000</v>
      </c>
      <c r="O111" s="30">
        <f t="shared" si="38"/>
        <v>154000</v>
      </c>
      <c r="P111" s="30">
        <f t="shared" si="38"/>
        <v>104000</v>
      </c>
      <c r="Q111" s="30">
        <f t="shared" si="38"/>
        <v>99000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76" priority="1" operator="less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69" workbookViewId="0">
      <selection activeCell="A80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626</v>
      </c>
      <c r="D1" s="230" t="str">
        <f>VLOOKUP(C1,學校編號!A:B,2,FALSE)</f>
        <v>626壽豐國小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36744000</v>
      </c>
      <c r="E2" s="37"/>
      <c r="F2" s="37">
        <f>F48+F71+F77+F78+F84</f>
        <v>15705000</v>
      </c>
      <c r="G2" s="37">
        <f t="shared" ref="G2:Q2" si="0">G48+G71+G77+G78+G84</f>
        <v>2611000</v>
      </c>
      <c r="H2" s="37">
        <f t="shared" si="0"/>
        <v>2676000</v>
      </c>
      <c r="I2" s="37">
        <f t="shared" si="0"/>
        <v>2611000</v>
      </c>
      <c r="J2" s="37">
        <f t="shared" si="0"/>
        <v>2615000</v>
      </c>
      <c r="K2" s="37">
        <f t="shared" si="0"/>
        <v>2611000</v>
      </c>
      <c r="L2" s="37">
        <f t="shared" si="0"/>
        <v>2691000</v>
      </c>
      <c r="M2" s="37">
        <f t="shared" si="0"/>
        <v>2610000</v>
      </c>
      <c r="N2" s="37">
        <f t="shared" si="0"/>
        <v>2209000</v>
      </c>
      <c r="O2" s="37">
        <f t="shared" si="0"/>
        <v>134000</v>
      </c>
      <c r="P2" s="37">
        <f t="shared" si="0"/>
        <v>134000</v>
      </c>
      <c r="Q2" s="37">
        <f t="shared" si="0"/>
        <v>137000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204000</v>
      </c>
      <c r="E3" s="37" t="s">
        <v>513</v>
      </c>
      <c r="F3" s="37">
        <f t="shared" ref="F3:P17" si="1">ROUND($D3/12,0)</f>
        <v>17000</v>
      </c>
      <c r="G3" s="37">
        <f t="shared" si="1"/>
        <v>17000</v>
      </c>
      <c r="H3" s="37">
        <f t="shared" si="1"/>
        <v>17000</v>
      </c>
      <c r="I3" s="37">
        <f t="shared" si="1"/>
        <v>17000</v>
      </c>
      <c r="J3" s="37">
        <f t="shared" si="1"/>
        <v>17000</v>
      </c>
      <c r="K3" s="37">
        <f t="shared" si="1"/>
        <v>17000</v>
      </c>
      <c r="L3" s="37">
        <f t="shared" si="1"/>
        <v>17000</v>
      </c>
      <c r="M3" s="37">
        <f t="shared" si="1"/>
        <v>17000</v>
      </c>
      <c r="N3" s="37">
        <f t="shared" si="1"/>
        <v>17000</v>
      </c>
      <c r="O3" s="37">
        <f t="shared" si="1"/>
        <v>17000</v>
      </c>
      <c r="P3" s="37">
        <f t="shared" si="1"/>
        <v>17000</v>
      </c>
      <c r="Q3" s="37">
        <f t="shared" ref="Q3:Q10" si="2">D3-SUM(F3:P3)</f>
        <v>17000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87000</v>
      </c>
      <c r="E4" s="37" t="s">
        <v>513</v>
      </c>
      <c r="F4" s="37">
        <f t="shared" si="1"/>
        <v>7250</v>
      </c>
      <c r="G4" s="37">
        <f t="shared" si="1"/>
        <v>7250</v>
      </c>
      <c r="H4" s="37">
        <f t="shared" si="1"/>
        <v>7250</v>
      </c>
      <c r="I4" s="37">
        <f t="shared" si="1"/>
        <v>7250</v>
      </c>
      <c r="J4" s="37">
        <f t="shared" si="1"/>
        <v>7250</v>
      </c>
      <c r="K4" s="37">
        <f t="shared" si="1"/>
        <v>7250</v>
      </c>
      <c r="L4" s="37">
        <f t="shared" si="1"/>
        <v>7250</v>
      </c>
      <c r="M4" s="37">
        <f t="shared" si="1"/>
        <v>7250</v>
      </c>
      <c r="N4" s="37">
        <f t="shared" si="1"/>
        <v>7250</v>
      </c>
      <c r="O4" s="37">
        <f t="shared" si="1"/>
        <v>7250</v>
      </c>
      <c r="P4" s="37">
        <f t="shared" si="1"/>
        <v>7250</v>
      </c>
      <c r="Q4" s="37">
        <f t="shared" si="2"/>
        <v>7250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66000</v>
      </c>
      <c r="E7" s="37" t="s">
        <v>513</v>
      </c>
      <c r="F7" s="37">
        <f t="shared" si="1"/>
        <v>5500</v>
      </c>
      <c r="G7" s="37">
        <f t="shared" si="1"/>
        <v>5500</v>
      </c>
      <c r="H7" s="37">
        <f t="shared" si="1"/>
        <v>5500</v>
      </c>
      <c r="I7" s="37">
        <f t="shared" si="1"/>
        <v>5500</v>
      </c>
      <c r="J7" s="37">
        <f t="shared" si="1"/>
        <v>5500</v>
      </c>
      <c r="K7" s="37">
        <f t="shared" si="1"/>
        <v>5500</v>
      </c>
      <c r="L7" s="37">
        <f t="shared" si="1"/>
        <v>5500</v>
      </c>
      <c r="M7" s="37">
        <f t="shared" si="1"/>
        <v>5500</v>
      </c>
      <c r="N7" s="37">
        <f t="shared" si="1"/>
        <v>5500</v>
      </c>
      <c r="O7" s="37">
        <f t="shared" si="1"/>
        <v>5500</v>
      </c>
      <c r="P7" s="37">
        <f t="shared" si="1"/>
        <v>5500</v>
      </c>
      <c r="Q7" s="37">
        <f t="shared" si="2"/>
        <v>5500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56000</v>
      </c>
      <c r="E13" s="37" t="s">
        <v>513</v>
      </c>
      <c r="F13" s="37">
        <f>ROUND($D13/12,0)</f>
        <v>4667</v>
      </c>
      <c r="G13" s="37">
        <f t="shared" si="1"/>
        <v>4667</v>
      </c>
      <c r="H13" s="37">
        <f t="shared" si="1"/>
        <v>4667</v>
      </c>
      <c r="I13" s="37">
        <f t="shared" si="1"/>
        <v>4667</v>
      </c>
      <c r="J13" s="37">
        <f t="shared" si="1"/>
        <v>4667</v>
      </c>
      <c r="K13" s="37">
        <f t="shared" si="1"/>
        <v>4667</v>
      </c>
      <c r="L13" s="37">
        <f t="shared" si="1"/>
        <v>4667</v>
      </c>
      <c r="M13" s="37">
        <f t="shared" si="1"/>
        <v>4667</v>
      </c>
      <c r="N13" s="37">
        <f t="shared" si="1"/>
        <v>4667</v>
      </c>
      <c r="O13" s="37">
        <f t="shared" si="1"/>
        <v>4667</v>
      </c>
      <c r="P13" s="37">
        <f t="shared" si="1"/>
        <v>4667</v>
      </c>
      <c r="Q13" s="37">
        <f>D13-SUM(F13:P13)</f>
        <v>4663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60000</v>
      </c>
      <c r="E15" s="37" t="s">
        <v>193</v>
      </c>
      <c r="F15" s="37">
        <f>ROUND($D15/2,-3)</f>
        <v>30000</v>
      </c>
      <c r="G15" s="37"/>
      <c r="H15" s="37"/>
      <c r="I15" s="37"/>
      <c r="J15" s="37"/>
      <c r="K15" s="37"/>
      <c r="L15" s="37">
        <f>D15-F15</f>
        <v>30000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108000</v>
      </c>
      <c r="E16" s="37" t="s">
        <v>513</v>
      </c>
      <c r="F16" s="37">
        <f>ROUND($D16/12,0)</f>
        <v>9000</v>
      </c>
      <c r="G16" s="37">
        <f t="shared" si="1"/>
        <v>9000</v>
      </c>
      <c r="H16" s="37">
        <f t="shared" si="1"/>
        <v>9000</v>
      </c>
      <c r="I16" s="37">
        <f t="shared" si="1"/>
        <v>9000</v>
      </c>
      <c r="J16" s="37">
        <f t="shared" si="1"/>
        <v>9000</v>
      </c>
      <c r="K16" s="37">
        <f t="shared" si="1"/>
        <v>9000</v>
      </c>
      <c r="L16" s="37">
        <f t="shared" si="1"/>
        <v>9000</v>
      </c>
      <c r="M16" s="37">
        <f t="shared" si="1"/>
        <v>9000</v>
      </c>
      <c r="N16" s="37">
        <f t="shared" si="1"/>
        <v>9000</v>
      </c>
      <c r="O16" s="37">
        <f t="shared" si="1"/>
        <v>9000</v>
      </c>
      <c r="P16" s="37">
        <f t="shared" si="1"/>
        <v>9000</v>
      </c>
      <c r="Q16" s="37">
        <f>D16-SUM(F16:P16)</f>
        <v>9000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47000</v>
      </c>
      <c r="E17" s="37" t="s">
        <v>513</v>
      </c>
      <c r="F17" s="37">
        <f>ROUND($D17/12,0)</f>
        <v>3917</v>
      </c>
      <c r="G17" s="37">
        <f t="shared" si="1"/>
        <v>3917</v>
      </c>
      <c r="H17" s="37">
        <f t="shared" si="1"/>
        <v>3917</v>
      </c>
      <c r="I17" s="37">
        <f t="shared" si="1"/>
        <v>3917</v>
      </c>
      <c r="J17" s="37">
        <f t="shared" si="1"/>
        <v>3917</v>
      </c>
      <c r="K17" s="37">
        <f t="shared" si="1"/>
        <v>3917</v>
      </c>
      <c r="L17" s="37">
        <f t="shared" si="1"/>
        <v>3917</v>
      </c>
      <c r="M17" s="37">
        <f t="shared" si="1"/>
        <v>3917</v>
      </c>
      <c r="N17" s="37">
        <f t="shared" si="1"/>
        <v>3917</v>
      </c>
      <c r="O17" s="37">
        <f t="shared" si="1"/>
        <v>3917</v>
      </c>
      <c r="P17" s="37">
        <f t="shared" si="1"/>
        <v>3917</v>
      </c>
      <c r="Q17" s="37">
        <f>D17-SUM(F17:P17)</f>
        <v>3913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50000</v>
      </c>
      <c r="E24" s="37" t="s">
        <v>193</v>
      </c>
      <c r="F24" s="37">
        <f>ROUND($D24/2,-3)</f>
        <v>25000</v>
      </c>
      <c r="G24" s="37"/>
      <c r="H24" s="37"/>
      <c r="I24" s="37"/>
      <c r="J24" s="37"/>
      <c r="K24" s="37"/>
      <c r="L24" s="37">
        <f>D24-F24</f>
        <v>25000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758000</v>
      </c>
      <c r="E25" s="106"/>
      <c r="F25" s="106">
        <f>ROUND(SUM(F3:F24),-3)</f>
        <v>109000</v>
      </c>
      <c r="G25" s="106">
        <f t="shared" ref="G25:P25" si="5">ROUND(SUM(G3:G24),-3)</f>
        <v>54000</v>
      </c>
      <c r="H25" s="106">
        <f t="shared" si="5"/>
        <v>54000</v>
      </c>
      <c r="I25" s="106">
        <f t="shared" si="5"/>
        <v>54000</v>
      </c>
      <c r="J25" s="106">
        <f t="shared" si="5"/>
        <v>54000</v>
      </c>
      <c r="K25" s="106">
        <f t="shared" si="5"/>
        <v>54000</v>
      </c>
      <c r="L25" s="106">
        <f t="shared" si="5"/>
        <v>109000</v>
      </c>
      <c r="M25" s="106">
        <f t="shared" si="5"/>
        <v>54000</v>
      </c>
      <c r="N25" s="106">
        <f t="shared" si="5"/>
        <v>54000</v>
      </c>
      <c r="O25" s="106">
        <f t="shared" si="5"/>
        <v>54000</v>
      </c>
      <c r="P25" s="106">
        <f t="shared" si="5"/>
        <v>54000</v>
      </c>
      <c r="Q25" s="106">
        <f t="shared" ref="Q25:Q33" si="6">D25-SUM(F25:P25)</f>
        <v>54000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272000</v>
      </c>
      <c r="E27" s="37" t="s">
        <v>513</v>
      </c>
      <c r="F27" s="37">
        <f t="shared" ref="F27:P33" si="8">ROUND($D27/12,0)</f>
        <v>22667</v>
      </c>
      <c r="G27" s="37">
        <f t="shared" si="8"/>
        <v>22667</v>
      </c>
      <c r="H27" s="37">
        <f t="shared" si="8"/>
        <v>22667</v>
      </c>
      <c r="I27" s="37">
        <f t="shared" si="8"/>
        <v>22667</v>
      </c>
      <c r="J27" s="37">
        <f t="shared" si="8"/>
        <v>22667</v>
      </c>
      <c r="K27" s="37">
        <f t="shared" si="8"/>
        <v>22667</v>
      </c>
      <c r="L27" s="37">
        <f t="shared" si="8"/>
        <v>22667</v>
      </c>
      <c r="M27" s="37">
        <f t="shared" si="8"/>
        <v>22667</v>
      </c>
      <c r="N27" s="37">
        <f t="shared" si="8"/>
        <v>22667</v>
      </c>
      <c r="O27" s="37">
        <f t="shared" si="8"/>
        <v>22667</v>
      </c>
      <c r="P27" s="37">
        <f t="shared" si="8"/>
        <v>22667</v>
      </c>
      <c r="Q27" s="37">
        <f t="shared" si="6"/>
        <v>22663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23000</v>
      </c>
      <c r="E29" s="37" t="s">
        <v>513</v>
      </c>
      <c r="F29" s="37">
        <f t="shared" si="8"/>
        <v>1917</v>
      </c>
      <c r="G29" s="37">
        <f t="shared" si="8"/>
        <v>1917</v>
      </c>
      <c r="H29" s="37">
        <f t="shared" si="8"/>
        <v>1917</v>
      </c>
      <c r="I29" s="37">
        <f t="shared" si="8"/>
        <v>1917</v>
      </c>
      <c r="J29" s="37">
        <f t="shared" si="8"/>
        <v>1917</v>
      </c>
      <c r="K29" s="37">
        <f t="shared" si="8"/>
        <v>1917</v>
      </c>
      <c r="L29" s="37">
        <f t="shared" si="8"/>
        <v>1917</v>
      </c>
      <c r="M29" s="37">
        <f t="shared" si="8"/>
        <v>1917</v>
      </c>
      <c r="N29" s="37">
        <f t="shared" si="8"/>
        <v>1917</v>
      </c>
      <c r="O29" s="37">
        <f t="shared" si="8"/>
        <v>1917</v>
      </c>
      <c r="P29" s="37">
        <f t="shared" si="8"/>
        <v>1917</v>
      </c>
      <c r="Q29" s="37">
        <f t="shared" si="6"/>
        <v>1913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27000</v>
      </c>
      <c r="E30" s="37" t="s">
        <v>513</v>
      </c>
      <c r="F30" s="37">
        <f t="shared" si="8"/>
        <v>2250</v>
      </c>
      <c r="G30" s="37">
        <f t="shared" si="8"/>
        <v>2250</v>
      </c>
      <c r="H30" s="37">
        <f t="shared" si="8"/>
        <v>2250</v>
      </c>
      <c r="I30" s="37">
        <f t="shared" si="8"/>
        <v>2250</v>
      </c>
      <c r="J30" s="37">
        <f t="shared" si="8"/>
        <v>2250</v>
      </c>
      <c r="K30" s="37">
        <f t="shared" si="8"/>
        <v>2250</v>
      </c>
      <c r="L30" s="37">
        <f t="shared" si="8"/>
        <v>2250</v>
      </c>
      <c r="M30" s="37">
        <f t="shared" si="8"/>
        <v>2250</v>
      </c>
      <c r="N30" s="37">
        <f t="shared" si="8"/>
        <v>2250</v>
      </c>
      <c r="O30" s="37">
        <f t="shared" si="8"/>
        <v>2250</v>
      </c>
      <c r="P30" s="37">
        <f t="shared" si="8"/>
        <v>2250</v>
      </c>
      <c r="Q30" s="37">
        <f t="shared" si="6"/>
        <v>2250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12000</v>
      </c>
      <c r="E31" s="37" t="s">
        <v>513</v>
      </c>
      <c r="F31" s="37">
        <f t="shared" si="8"/>
        <v>1000</v>
      </c>
      <c r="G31" s="37">
        <f t="shared" si="8"/>
        <v>1000</v>
      </c>
      <c r="H31" s="37">
        <f t="shared" si="8"/>
        <v>1000</v>
      </c>
      <c r="I31" s="37">
        <f t="shared" si="8"/>
        <v>1000</v>
      </c>
      <c r="J31" s="37">
        <f t="shared" si="8"/>
        <v>1000</v>
      </c>
      <c r="K31" s="37">
        <f t="shared" si="8"/>
        <v>1000</v>
      </c>
      <c r="L31" s="37">
        <f t="shared" si="8"/>
        <v>1000</v>
      </c>
      <c r="M31" s="37">
        <f t="shared" si="8"/>
        <v>1000</v>
      </c>
      <c r="N31" s="37">
        <f t="shared" si="8"/>
        <v>1000</v>
      </c>
      <c r="O31" s="37">
        <f t="shared" si="8"/>
        <v>1000</v>
      </c>
      <c r="P31" s="37">
        <f t="shared" si="8"/>
        <v>1000</v>
      </c>
      <c r="Q31" s="37">
        <f t="shared" si="6"/>
        <v>1000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24000</v>
      </c>
      <c r="E32" s="37" t="s">
        <v>513</v>
      </c>
      <c r="F32" s="37">
        <f t="shared" si="8"/>
        <v>2000</v>
      </c>
      <c r="G32" s="37">
        <f t="shared" si="8"/>
        <v>2000</v>
      </c>
      <c r="H32" s="37">
        <f t="shared" si="8"/>
        <v>2000</v>
      </c>
      <c r="I32" s="37">
        <f t="shared" si="8"/>
        <v>2000</v>
      </c>
      <c r="J32" s="37">
        <f t="shared" si="8"/>
        <v>2000</v>
      </c>
      <c r="K32" s="37">
        <f t="shared" si="8"/>
        <v>2000</v>
      </c>
      <c r="L32" s="37">
        <f t="shared" si="8"/>
        <v>2000</v>
      </c>
      <c r="M32" s="37">
        <f t="shared" si="8"/>
        <v>2000</v>
      </c>
      <c r="N32" s="37">
        <f t="shared" si="8"/>
        <v>2000</v>
      </c>
      <c r="O32" s="37">
        <f t="shared" si="8"/>
        <v>2000</v>
      </c>
      <c r="P32" s="37">
        <f t="shared" si="8"/>
        <v>2000</v>
      </c>
      <c r="Q32" s="37">
        <f t="shared" si="6"/>
        <v>2000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15000</v>
      </c>
      <c r="E33" s="37" t="s">
        <v>513</v>
      </c>
      <c r="F33" s="37">
        <f t="shared" si="8"/>
        <v>1250</v>
      </c>
      <c r="G33" s="37">
        <f t="shared" si="8"/>
        <v>1250</v>
      </c>
      <c r="H33" s="37">
        <f t="shared" si="8"/>
        <v>1250</v>
      </c>
      <c r="I33" s="37">
        <f t="shared" si="8"/>
        <v>1250</v>
      </c>
      <c r="J33" s="37">
        <f t="shared" si="8"/>
        <v>1250</v>
      </c>
      <c r="K33" s="37">
        <f t="shared" si="8"/>
        <v>1250</v>
      </c>
      <c r="L33" s="37">
        <f t="shared" si="8"/>
        <v>1250</v>
      </c>
      <c r="M33" s="37">
        <f t="shared" si="8"/>
        <v>1250</v>
      </c>
      <c r="N33" s="37">
        <f t="shared" si="8"/>
        <v>1250</v>
      </c>
      <c r="O33" s="37">
        <f t="shared" si="8"/>
        <v>1250</v>
      </c>
      <c r="P33" s="37">
        <f t="shared" si="8"/>
        <v>1250</v>
      </c>
      <c r="Q33" s="37">
        <f t="shared" si="6"/>
        <v>1250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50000</v>
      </c>
      <c r="E36" s="37" t="s">
        <v>193</v>
      </c>
      <c r="F36" s="37">
        <f>ROUND($D36/2,-3)</f>
        <v>25000</v>
      </c>
      <c r="G36" s="37"/>
      <c r="H36" s="37"/>
      <c r="I36" s="37"/>
      <c r="J36" s="37"/>
      <c r="K36" s="37"/>
      <c r="L36" s="37">
        <f>D36-F36</f>
        <v>25000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423000</v>
      </c>
      <c r="E37" s="106"/>
      <c r="F37" s="106">
        <f t="shared" ref="F37:P37" si="9">ROUND(SUM(F26:F36),-3)</f>
        <v>56000</v>
      </c>
      <c r="G37" s="106">
        <f t="shared" si="9"/>
        <v>31000</v>
      </c>
      <c r="H37" s="106">
        <f t="shared" si="9"/>
        <v>31000</v>
      </c>
      <c r="I37" s="106">
        <f t="shared" si="9"/>
        <v>31000</v>
      </c>
      <c r="J37" s="106">
        <f t="shared" si="9"/>
        <v>31000</v>
      </c>
      <c r="K37" s="106">
        <f t="shared" si="9"/>
        <v>31000</v>
      </c>
      <c r="L37" s="106">
        <f t="shared" si="9"/>
        <v>56000</v>
      </c>
      <c r="M37" s="106">
        <f t="shared" si="9"/>
        <v>31000</v>
      </c>
      <c r="N37" s="106">
        <f t="shared" si="9"/>
        <v>31000</v>
      </c>
      <c r="O37" s="106">
        <f t="shared" si="9"/>
        <v>31000</v>
      </c>
      <c r="P37" s="106">
        <f t="shared" si="9"/>
        <v>31000</v>
      </c>
      <c r="Q37" s="106">
        <f>D37-SUM(F37:P37)</f>
        <v>32000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708</v>
      </c>
      <c r="F46" s="37">
        <f>ROUND($D46/3,0)</f>
        <v>4000</v>
      </c>
      <c r="G46" s="37"/>
      <c r="H46" s="37"/>
      <c r="I46" s="37"/>
      <c r="J46" s="37">
        <f>ROUND($D46/3,0)</f>
        <v>4000</v>
      </c>
      <c r="K46" s="37"/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12000</v>
      </c>
      <c r="E47" s="106"/>
      <c r="F47" s="106">
        <f t="shared" ref="F47:P47" si="13">ROUND(SUM(F46),-3)</f>
        <v>4000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4000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4000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1193000</v>
      </c>
      <c r="E48" s="37"/>
      <c r="F48" s="112">
        <f>F25+F37+F45+F47</f>
        <v>169000</v>
      </c>
      <c r="G48" s="112">
        <f t="shared" ref="G48:R48" si="14">G25+G37+G45+G47</f>
        <v>85000</v>
      </c>
      <c r="H48" s="112">
        <f t="shared" si="14"/>
        <v>85000</v>
      </c>
      <c r="I48" s="112">
        <f t="shared" si="14"/>
        <v>85000</v>
      </c>
      <c r="J48" s="112">
        <f t="shared" si="14"/>
        <v>89000</v>
      </c>
      <c r="K48" s="112">
        <f t="shared" si="14"/>
        <v>85000</v>
      </c>
      <c r="L48" s="112">
        <f t="shared" si="14"/>
        <v>165000</v>
      </c>
      <c r="M48" s="112">
        <f t="shared" si="14"/>
        <v>85000</v>
      </c>
      <c r="N48" s="112">
        <f t="shared" si="14"/>
        <v>89000</v>
      </c>
      <c r="O48" s="112">
        <f t="shared" si="14"/>
        <v>85000</v>
      </c>
      <c r="P48" s="112">
        <f t="shared" si="14"/>
        <v>85000</v>
      </c>
      <c r="Q48" s="112">
        <f t="shared" si="14"/>
        <v>86000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19438000</v>
      </c>
      <c r="E49" s="111" t="s">
        <v>678</v>
      </c>
      <c r="F49" s="37">
        <f>ROUND($D49/12*5,-3)</f>
        <v>8099000</v>
      </c>
      <c r="G49" s="37">
        <f>ROUND($D49/12,-3)</f>
        <v>1620000</v>
      </c>
      <c r="H49" s="37">
        <f t="shared" ref="H49:L53" si="15">ROUND($D49/12,-3)</f>
        <v>1620000</v>
      </c>
      <c r="I49" s="37">
        <f t="shared" si="15"/>
        <v>1620000</v>
      </c>
      <c r="J49" s="37">
        <f t="shared" si="15"/>
        <v>1620000</v>
      </c>
      <c r="K49" s="37">
        <f t="shared" si="15"/>
        <v>1620000</v>
      </c>
      <c r="L49" s="37">
        <f t="shared" si="15"/>
        <v>1620000</v>
      </c>
      <c r="M49" s="37">
        <f>D49-SUM(F49:L49)</f>
        <v>1619000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2162000</v>
      </c>
      <c r="E51" s="111" t="s">
        <v>678</v>
      </c>
      <c r="F51" s="37">
        <f t="shared" si="16"/>
        <v>901000</v>
      </c>
      <c r="G51" s="37">
        <f t="shared" si="17"/>
        <v>180000</v>
      </c>
      <c r="H51" s="37">
        <f t="shared" si="15"/>
        <v>180000</v>
      </c>
      <c r="I51" s="37">
        <f t="shared" si="15"/>
        <v>180000</v>
      </c>
      <c r="J51" s="37">
        <f t="shared" si="15"/>
        <v>180000</v>
      </c>
      <c r="K51" s="37">
        <f t="shared" si="15"/>
        <v>180000</v>
      </c>
      <c r="L51" s="37">
        <f t="shared" si="15"/>
        <v>180000</v>
      </c>
      <c r="M51" s="37">
        <f t="shared" si="18"/>
        <v>181000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51000</v>
      </c>
      <c r="E54" s="37" t="s">
        <v>513</v>
      </c>
      <c r="F54" s="37">
        <f t="shared" ref="F54:P62" si="19">ROUND($D54/12,0)</f>
        <v>4250</v>
      </c>
      <c r="G54" s="37">
        <f t="shared" si="19"/>
        <v>4250</v>
      </c>
      <c r="H54" s="37">
        <f t="shared" si="19"/>
        <v>4250</v>
      </c>
      <c r="I54" s="37">
        <f t="shared" si="19"/>
        <v>4250</v>
      </c>
      <c r="J54" s="37">
        <f t="shared" si="19"/>
        <v>4250</v>
      </c>
      <c r="K54" s="37">
        <f t="shared" si="19"/>
        <v>4250</v>
      </c>
      <c r="L54" s="37">
        <f t="shared" si="19"/>
        <v>4250</v>
      </c>
      <c r="M54" s="37">
        <f t="shared" si="19"/>
        <v>4250</v>
      </c>
      <c r="N54" s="37">
        <f t="shared" si="19"/>
        <v>4250</v>
      </c>
      <c r="O54" s="37">
        <f t="shared" si="19"/>
        <v>4250</v>
      </c>
      <c r="P54" s="37">
        <f t="shared" si="19"/>
        <v>4250</v>
      </c>
      <c r="Q54" s="37">
        <f t="shared" ref="Q54:Q62" si="20">D54-SUM(F54:P54)</f>
        <v>4250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515000</v>
      </c>
      <c r="E62" s="37" t="s">
        <v>194</v>
      </c>
      <c r="F62" s="37">
        <f t="shared" si="19"/>
        <v>42917</v>
      </c>
      <c r="G62" s="37">
        <f t="shared" si="19"/>
        <v>42917</v>
      </c>
      <c r="H62" s="37">
        <f t="shared" si="19"/>
        <v>42917</v>
      </c>
      <c r="I62" s="37">
        <f t="shared" si="19"/>
        <v>42917</v>
      </c>
      <c r="J62" s="37">
        <f t="shared" si="19"/>
        <v>42917</v>
      </c>
      <c r="K62" s="37">
        <f t="shared" si="19"/>
        <v>42917</v>
      </c>
      <c r="L62" s="37">
        <f t="shared" si="19"/>
        <v>42917</v>
      </c>
      <c r="M62" s="37">
        <f t="shared" si="19"/>
        <v>42917</v>
      </c>
      <c r="N62" s="37">
        <f t="shared" si="19"/>
        <v>42917</v>
      </c>
      <c r="O62" s="37">
        <f t="shared" si="19"/>
        <v>42917</v>
      </c>
      <c r="P62" s="37">
        <f t="shared" si="19"/>
        <v>42917</v>
      </c>
      <c r="Q62" s="37">
        <f t="shared" si="20"/>
        <v>42913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2557000</v>
      </c>
      <c r="E63" s="37" t="s">
        <v>679</v>
      </c>
      <c r="F63" s="37">
        <f>ROUND($D63/5,-3)</f>
        <v>511000</v>
      </c>
      <c r="G63" s="37"/>
      <c r="H63" s="37"/>
      <c r="I63" s="37"/>
      <c r="J63" s="37"/>
      <c r="K63" s="37"/>
      <c r="L63" s="37"/>
      <c r="M63" s="37"/>
      <c r="N63" s="37">
        <f>D63-F63</f>
        <v>2046000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2345000</v>
      </c>
      <c r="E64" s="37" t="s">
        <v>194</v>
      </c>
      <c r="F64" s="37">
        <f>D64</f>
        <v>2345000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2100000</v>
      </c>
      <c r="E65" s="111" t="s">
        <v>678</v>
      </c>
      <c r="F65" s="37">
        <f>ROUND($D65/12*5,-3)</f>
        <v>875000</v>
      </c>
      <c r="G65" s="37">
        <f>ROUND($D65/12,-3)</f>
        <v>175000</v>
      </c>
      <c r="H65" s="37">
        <f t="shared" ref="H65:L67" si="21">ROUND($D65/12,-3)</f>
        <v>175000</v>
      </c>
      <c r="I65" s="37">
        <f t="shared" si="21"/>
        <v>175000</v>
      </c>
      <c r="J65" s="37">
        <f t="shared" si="21"/>
        <v>175000</v>
      </c>
      <c r="K65" s="37">
        <f t="shared" si="21"/>
        <v>175000</v>
      </c>
      <c r="L65" s="37">
        <f t="shared" si="21"/>
        <v>175000</v>
      </c>
      <c r="M65" s="37">
        <f>D65-SUM(F65:L65)</f>
        <v>175000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526000</v>
      </c>
      <c r="E66" s="111" t="s">
        <v>678</v>
      </c>
      <c r="F66" s="37">
        <f>ROUND($D66/12*5,-3)</f>
        <v>219000</v>
      </c>
      <c r="G66" s="37">
        <f t="shared" ref="G66:G67" si="22">ROUND($D66/12,-3)</f>
        <v>44000</v>
      </c>
      <c r="H66" s="37">
        <f t="shared" si="21"/>
        <v>44000</v>
      </c>
      <c r="I66" s="37">
        <f t="shared" si="21"/>
        <v>44000</v>
      </c>
      <c r="J66" s="37">
        <f t="shared" si="21"/>
        <v>44000</v>
      </c>
      <c r="K66" s="37">
        <f t="shared" si="21"/>
        <v>44000</v>
      </c>
      <c r="L66" s="37">
        <f t="shared" si="21"/>
        <v>44000</v>
      </c>
      <c r="M66" s="37">
        <f t="shared" ref="M66:M67" si="23">D66-SUM(F66:L66)</f>
        <v>43000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1209000</v>
      </c>
      <c r="E67" s="111" t="s">
        <v>678</v>
      </c>
      <c r="F67" s="37">
        <f>ROUND($D67/12*5,-3)</f>
        <v>504000</v>
      </c>
      <c r="G67" s="37">
        <f t="shared" si="22"/>
        <v>101000</v>
      </c>
      <c r="H67" s="37">
        <f t="shared" si="21"/>
        <v>101000</v>
      </c>
      <c r="I67" s="37">
        <f t="shared" si="21"/>
        <v>101000</v>
      </c>
      <c r="J67" s="37">
        <f t="shared" si="21"/>
        <v>101000</v>
      </c>
      <c r="K67" s="37">
        <f t="shared" si="21"/>
        <v>101000</v>
      </c>
      <c r="L67" s="37">
        <f t="shared" si="21"/>
        <v>101000</v>
      </c>
      <c r="M67" s="37">
        <f t="shared" si="23"/>
        <v>99000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40000</v>
      </c>
      <c r="E68" s="37" t="s">
        <v>195</v>
      </c>
      <c r="F68" s="37"/>
      <c r="G68" s="37"/>
      <c r="H68" s="37">
        <f>D68</f>
        <v>40000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147000</v>
      </c>
      <c r="E69" s="37" t="s">
        <v>194</v>
      </c>
      <c r="F69" s="37">
        <f>D69</f>
        <v>147000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31434000</v>
      </c>
      <c r="E71" s="239"/>
      <c r="F71" s="239">
        <f t="shared" ref="F71:P71" si="24">ROUND(SUM(F49:F70),-3)</f>
        <v>13783000</v>
      </c>
      <c r="G71" s="239">
        <f t="shared" si="24"/>
        <v>2196000</v>
      </c>
      <c r="H71" s="239">
        <f t="shared" si="24"/>
        <v>2236000</v>
      </c>
      <c r="I71" s="239">
        <f t="shared" si="24"/>
        <v>2196000</v>
      </c>
      <c r="J71" s="239">
        <f t="shared" si="24"/>
        <v>2196000</v>
      </c>
      <c r="K71" s="239">
        <f t="shared" si="24"/>
        <v>2196000</v>
      </c>
      <c r="L71" s="239">
        <f t="shared" si="24"/>
        <v>2196000</v>
      </c>
      <c r="M71" s="239">
        <f t="shared" si="24"/>
        <v>2191000</v>
      </c>
      <c r="N71" s="239">
        <f t="shared" si="24"/>
        <v>2095000</v>
      </c>
      <c r="O71" s="239">
        <f t="shared" si="24"/>
        <v>49000</v>
      </c>
      <c r="P71" s="239">
        <f t="shared" si="24"/>
        <v>49000</v>
      </c>
      <c r="Q71" s="239">
        <f>D71-SUM(F71:P71)</f>
        <v>51000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3869000</v>
      </c>
      <c r="E73" s="111" t="s">
        <v>678</v>
      </c>
      <c r="F73" s="37">
        <f>ROUND($D73/12*5,-3)</f>
        <v>1612000</v>
      </c>
      <c r="G73" s="37">
        <f>ROUND($D73/12,-3)</f>
        <v>322000</v>
      </c>
      <c r="H73" s="37">
        <f t="shared" ref="H73:L76" si="25">ROUND($D73/12,-3)</f>
        <v>322000</v>
      </c>
      <c r="I73" s="37">
        <f t="shared" si="25"/>
        <v>322000</v>
      </c>
      <c r="J73" s="37">
        <f t="shared" si="25"/>
        <v>322000</v>
      </c>
      <c r="K73" s="37">
        <f t="shared" si="25"/>
        <v>322000</v>
      </c>
      <c r="L73" s="37">
        <f t="shared" si="25"/>
        <v>322000</v>
      </c>
      <c r="M73" s="37">
        <f>D73-SUM(F73:L73)</f>
        <v>325000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97000</v>
      </c>
      <c r="E75" s="111" t="s">
        <v>678</v>
      </c>
      <c r="F75" s="37">
        <f>ROUND($D75/12*5,-3)</f>
        <v>40000</v>
      </c>
      <c r="G75" s="37">
        <f>ROUND($D75/12,-3)</f>
        <v>8000</v>
      </c>
      <c r="H75" s="37">
        <f t="shared" si="25"/>
        <v>8000</v>
      </c>
      <c r="I75" s="37">
        <f t="shared" si="25"/>
        <v>8000</v>
      </c>
      <c r="J75" s="37">
        <f t="shared" si="25"/>
        <v>8000</v>
      </c>
      <c r="K75" s="37">
        <f t="shared" si="25"/>
        <v>8000</v>
      </c>
      <c r="L75" s="37">
        <f t="shared" si="25"/>
        <v>8000</v>
      </c>
      <c r="M75" s="37">
        <f t="shared" si="26"/>
        <v>9000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3966000</v>
      </c>
      <c r="E77" s="239"/>
      <c r="F77" s="239">
        <f>ROUND(SUM(F72:F76),-3)</f>
        <v>1652000</v>
      </c>
      <c r="G77" s="239">
        <f t="shared" ref="G77:N77" si="27">ROUND(SUM(G72:G76),-3)</f>
        <v>330000</v>
      </c>
      <c r="H77" s="239">
        <f t="shared" si="27"/>
        <v>330000</v>
      </c>
      <c r="I77" s="239">
        <f t="shared" si="27"/>
        <v>330000</v>
      </c>
      <c r="J77" s="239">
        <f t="shared" si="27"/>
        <v>330000</v>
      </c>
      <c r="K77" s="239">
        <f t="shared" si="27"/>
        <v>330000</v>
      </c>
      <c r="L77" s="239">
        <f t="shared" si="27"/>
        <v>330000</v>
      </c>
      <c r="M77" s="239">
        <f t="shared" si="27"/>
        <v>334000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50000</v>
      </c>
      <c r="E78" s="37" t="s">
        <v>655</v>
      </c>
      <c r="F78" s="216"/>
      <c r="G78" s="216"/>
      <c r="H78" s="216">
        <f>ROUND($D78/2,-3)</f>
        <v>25000</v>
      </c>
      <c r="I78" s="216"/>
      <c r="J78" s="216"/>
      <c r="K78" s="216"/>
      <c r="L78" s="216"/>
      <c r="M78" s="216"/>
      <c r="N78" s="216">
        <f>D78-H78</f>
        <v>25000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35450000</v>
      </c>
      <c r="E79" s="218"/>
      <c r="F79" s="218">
        <f>F77+F71+F78</f>
        <v>15435000</v>
      </c>
      <c r="G79" s="218">
        <f t="shared" ref="G79:Q79" si="29">G77+G71+G78</f>
        <v>2526000</v>
      </c>
      <c r="H79" s="218">
        <f t="shared" si="29"/>
        <v>2591000</v>
      </c>
      <c r="I79" s="218">
        <f t="shared" si="29"/>
        <v>2526000</v>
      </c>
      <c r="J79" s="218">
        <f t="shared" si="29"/>
        <v>2526000</v>
      </c>
      <c r="K79" s="218">
        <f t="shared" si="29"/>
        <v>2526000</v>
      </c>
      <c r="L79" s="218">
        <f t="shared" si="29"/>
        <v>2526000</v>
      </c>
      <c r="M79" s="218">
        <f t="shared" si="29"/>
        <v>2525000</v>
      </c>
      <c r="N79" s="218">
        <f t="shared" si="29"/>
        <v>2120000</v>
      </c>
      <c r="O79" s="218">
        <f t="shared" si="29"/>
        <v>49000</v>
      </c>
      <c r="P79" s="218">
        <f t="shared" si="29"/>
        <v>49000</v>
      </c>
      <c r="Q79" s="218">
        <f t="shared" si="29"/>
        <v>51000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101000</v>
      </c>
      <c r="E83" s="106" t="s">
        <v>194</v>
      </c>
      <c r="F83" s="106">
        <f t="shared" si="30"/>
        <v>101000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101000</v>
      </c>
      <c r="E84" s="113"/>
      <c r="F84" s="113">
        <f>SUM(F80:F83)</f>
        <v>101000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-101000</v>
      </c>
      <c r="E87" s="37"/>
      <c r="F87" s="37">
        <f>D87</f>
        <v>-101000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36643000</v>
      </c>
      <c r="E88" s="37"/>
      <c r="F88" s="37">
        <f>F89+F90+F91+F92+F93</f>
        <v>15604000</v>
      </c>
      <c r="G88" s="37">
        <f t="shared" ref="G88:Q88" si="32">G89+G90+G91+G92+G93</f>
        <v>2611000</v>
      </c>
      <c r="H88" s="37">
        <f t="shared" si="32"/>
        <v>2676000</v>
      </c>
      <c r="I88" s="37">
        <f t="shared" si="32"/>
        <v>2611000</v>
      </c>
      <c r="J88" s="37">
        <f t="shared" si="32"/>
        <v>2615000</v>
      </c>
      <c r="K88" s="37">
        <f t="shared" si="32"/>
        <v>2611000</v>
      </c>
      <c r="L88" s="37">
        <f t="shared" si="32"/>
        <v>2691000</v>
      </c>
      <c r="M88" s="37">
        <f t="shared" si="32"/>
        <v>2610000</v>
      </c>
      <c r="N88" s="37">
        <f t="shared" si="32"/>
        <v>2209000</v>
      </c>
      <c r="O88" s="37">
        <f t="shared" si="32"/>
        <v>134000</v>
      </c>
      <c r="P88" s="37">
        <f t="shared" si="32"/>
        <v>134000</v>
      </c>
      <c r="Q88" s="37">
        <f t="shared" si="32"/>
        <v>137000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100000</v>
      </c>
      <c r="E90" s="106" t="s">
        <v>702</v>
      </c>
      <c r="F90" s="106"/>
      <c r="G90" s="106"/>
      <c r="H90" s="106">
        <f>ROUND($D90/2,-3)</f>
        <v>50000</v>
      </c>
      <c r="I90" s="106"/>
      <c r="J90" s="106"/>
      <c r="K90" s="106"/>
      <c r="L90" s="106"/>
      <c r="M90" s="106">
        <f>D90-H90</f>
        <v>50000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36542000</v>
      </c>
      <c r="E93" s="106"/>
      <c r="F93" s="106">
        <f>F94+F95+F96+F97</f>
        <v>15604000</v>
      </c>
      <c r="G93" s="106">
        <f t="shared" ref="G93:Q93" si="34">G94+G95+G96+G97</f>
        <v>2611000</v>
      </c>
      <c r="H93" s="106">
        <f t="shared" si="34"/>
        <v>2626000</v>
      </c>
      <c r="I93" s="106">
        <f t="shared" si="34"/>
        <v>2611000</v>
      </c>
      <c r="J93" s="106">
        <f t="shared" si="34"/>
        <v>2615000</v>
      </c>
      <c r="K93" s="106">
        <f t="shared" si="34"/>
        <v>2611000</v>
      </c>
      <c r="L93" s="106">
        <f t="shared" si="34"/>
        <v>2691000</v>
      </c>
      <c r="M93" s="106">
        <f t="shared" si="34"/>
        <v>2560000</v>
      </c>
      <c r="N93" s="106">
        <f t="shared" si="34"/>
        <v>2209000</v>
      </c>
      <c r="O93" s="106">
        <f t="shared" si="34"/>
        <v>134000</v>
      </c>
      <c r="P93" s="106">
        <f t="shared" si="34"/>
        <v>134000</v>
      </c>
      <c r="Q93" s="106">
        <f t="shared" si="34"/>
        <v>136000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1801000</v>
      </c>
      <c r="E94" s="111" t="s">
        <v>522</v>
      </c>
      <c r="F94" s="37">
        <f>ROUND($D94/12*5,-3)</f>
        <v>750000</v>
      </c>
      <c r="G94" s="37">
        <f>ROUND($D94/12,-3)</f>
        <v>150000</v>
      </c>
      <c r="H94" s="37">
        <f t="shared" ref="H94:L94" si="35">ROUND($D94/12,-3)</f>
        <v>150000</v>
      </c>
      <c r="I94" s="37">
        <f t="shared" si="35"/>
        <v>150000</v>
      </c>
      <c r="J94" s="37">
        <f t="shared" si="35"/>
        <v>150000</v>
      </c>
      <c r="K94" s="37">
        <f t="shared" si="35"/>
        <v>150000</v>
      </c>
      <c r="L94" s="37">
        <f t="shared" si="35"/>
        <v>150000</v>
      </c>
      <c r="M94" s="37">
        <f>D94-SUM(F94:L94)</f>
        <v>151000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140000</v>
      </c>
      <c r="E95" s="107" t="s">
        <v>225</v>
      </c>
      <c r="F95" s="37">
        <f>ROUND($D95/12,-3)</f>
        <v>12000</v>
      </c>
      <c r="G95" s="37">
        <f t="shared" ref="G95:P95" si="36">ROUND($D95/12,-3)</f>
        <v>12000</v>
      </c>
      <c r="H95" s="37">
        <f t="shared" si="36"/>
        <v>12000</v>
      </c>
      <c r="I95" s="37">
        <f t="shared" si="36"/>
        <v>12000</v>
      </c>
      <c r="J95" s="37">
        <f t="shared" si="36"/>
        <v>12000</v>
      </c>
      <c r="K95" s="37">
        <f t="shared" si="36"/>
        <v>12000</v>
      </c>
      <c r="L95" s="37">
        <f t="shared" si="36"/>
        <v>12000</v>
      </c>
      <c r="M95" s="37">
        <f t="shared" si="36"/>
        <v>12000</v>
      </c>
      <c r="N95" s="37">
        <f t="shared" si="36"/>
        <v>12000</v>
      </c>
      <c r="O95" s="37">
        <f t="shared" si="36"/>
        <v>12000</v>
      </c>
      <c r="P95" s="37">
        <f t="shared" si="36"/>
        <v>12000</v>
      </c>
      <c r="Q95" s="37">
        <f>D95-SUM(F95:P95)</f>
        <v>8000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266000</v>
      </c>
      <c r="E96" s="186" t="s">
        <v>701</v>
      </c>
      <c r="F96" s="37"/>
      <c r="G96" s="37"/>
      <c r="H96" s="37">
        <f>ROUND($D96/2,-3)</f>
        <v>133000</v>
      </c>
      <c r="I96" s="37"/>
      <c r="J96" s="37"/>
      <c r="K96" s="37"/>
      <c r="L96" s="37"/>
      <c r="M96" s="37">
        <f>D96-H96</f>
        <v>133000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34335000</v>
      </c>
      <c r="E97" s="37"/>
      <c r="F97" s="37">
        <f>F2+F87-F89-F90-F91-F92-F94-F95-F96</f>
        <v>14842000</v>
      </c>
      <c r="G97" s="37">
        <f t="shared" ref="G97:Q97" si="37">G2+G87-G89-G90-G91-G92-G94-G95-G96</f>
        <v>2449000</v>
      </c>
      <c r="H97" s="37">
        <f t="shared" si="37"/>
        <v>2331000</v>
      </c>
      <c r="I97" s="37">
        <f t="shared" si="37"/>
        <v>2449000</v>
      </c>
      <c r="J97" s="37">
        <f t="shared" si="37"/>
        <v>2453000</v>
      </c>
      <c r="K97" s="37">
        <f t="shared" si="37"/>
        <v>2449000</v>
      </c>
      <c r="L97" s="37">
        <f t="shared" si="37"/>
        <v>2529000</v>
      </c>
      <c r="M97" s="37">
        <f t="shared" si="37"/>
        <v>2264000</v>
      </c>
      <c r="N97" s="37">
        <f t="shared" si="37"/>
        <v>2197000</v>
      </c>
      <c r="O97" s="37">
        <f>O2+O87-O89-O90-O91-O92-O94-O95-O96</f>
        <v>122000</v>
      </c>
      <c r="P97" s="37">
        <f t="shared" si="37"/>
        <v>122000</v>
      </c>
      <c r="Q97" s="37">
        <f t="shared" si="37"/>
        <v>128000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660000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1141000</v>
      </c>
    </row>
    <row r="104" spans="2:18" ht="33">
      <c r="B104" s="69" t="s">
        <v>235</v>
      </c>
      <c r="D104" s="30">
        <f>HLOOKUP(D1,縣庫撥款收入明細表!H:DD,16,FALSE)</f>
        <v>131000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266000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9000</v>
      </c>
    </row>
    <row r="109" spans="2:18" ht="33">
      <c r="B109" s="75" t="s">
        <v>239</v>
      </c>
      <c r="D109" s="30">
        <f>HLOOKUP(D1,縣庫撥款收入明細表!H:DD,21,FALSE)</f>
        <v>34335000</v>
      </c>
    </row>
    <row r="110" spans="2:18" ht="16.5" customHeight="1"/>
    <row r="111" spans="2:18" ht="19.5" customHeight="1">
      <c r="B111" s="4" t="s">
        <v>700</v>
      </c>
      <c r="F111" s="30">
        <f>F93-F77-F78</f>
        <v>13952000</v>
      </c>
      <c r="G111" s="30">
        <f t="shared" ref="G111:Q111" si="38">G93-G77-G78</f>
        <v>2281000</v>
      </c>
      <c r="H111" s="30">
        <f t="shared" si="38"/>
        <v>2271000</v>
      </c>
      <c r="I111" s="30">
        <f t="shared" si="38"/>
        <v>2281000</v>
      </c>
      <c r="J111" s="30">
        <f t="shared" si="38"/>
        <v>2285000</v>
      </c>
      <c r="K111" s="30">
        <f t="shared" si="38"/>
        <v>2281000</v>
      </c>
      <c r="L111" s="30">
        <f t="shared" si="38"/>
        <v>2361000</v>
      </c>
      <c r="M111" s="30">
        <f t="shared" si="38"/>
        <v>2226000</v>
      </c>
      <c r="N111" s="30">
        <f t="shared" si="38"/>
        <v>2184000</v>
      </c>
      <c r="O111" s="30">
        <f t="shared" si="38"/>
        <v>134000</v>
      </c>
      <c r="P111" s="30">
        <f t="shared" si="38"/>
        <v>134000</v>
      </c>
      <c r="Q111" s="30">
        <f t="shared" si="38"/>
        <v>136000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75" priority="1" operator="less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74" workbookViewId="0">
      <selection activeCell="A72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627</v>
      </c>
      <c r="D1" s="230" t="str">
        <f>VLOOKUP(C1,學校編號!A:B,2,FALSE)</f>
        <v>627豐裡國小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24210000</v>
      </c>
      <c r="E2" s="37"/>
      <c r="F2" s="37">
        <f>F48+F71+F77+F78+F84</f>
        <v>10320000</v>
      </c>
      <c r="G2" s="37">
        <f t="shared" ref="G2:Q2" si="0">G48+G71+G77+G78+G84</f>
        <v>1672000</v>
      </c>
      <c r="H2" s="37">
        <f t="shared" si="0"/>
        <v>1732000</v>
      </c>
      <c r="I2" s="37">
        <f t="shared" si="0"/>
        <v>1672000</v>
      </c>
      <c r="J2" s="37">
        <f t="shared" si="0"/>
        <v>1674000</v>
      </c>
      <c r="K2" s="37">
        <f t="shared" si="0"/>
        <v>1672000</v>
      </c>
      <c r="L2" s="37">
        <f t="shared" si="0"/>
        <v>1704000</v>
      </c>
      <c r="M2" s="37">
        <f t="shared" si="0"/>
        <v>1671000</v>
      </c>
      <c r="N2" s="37">
        <f t="shared" si="0"/>
        <v>1780000</v>
      </c>
      <c r="O2" s="37">
        <f t="shared" si="0"/>
        <v>104000</v>
      </c>
      <c r="P2" s="37">
        <f t="shared" si="0"/>
        <v>104000</v>
      </c>
      <c r="Q2" s="37">
        <f t="shared" si="0"/>
        <v>105000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513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51000</v>
      </c>
      <c r="E4" s="37" t="s">
        <v>513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63000</v>
      </c>
      <c r="E7" s="37" t="s">
        <v>513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45000</v>
      </c>
      <c r="E15" s="37" t="s">
        <v>193</v>
      </c>
      <c r="F15" s="37">
        <f>ROUND($D15/2,-3)</f>
        <v>23000</v>
      </c>
      <c r="G15" s="37"/>
      <c r="H15" s="37"/>
      <c r="I15" s="37"/>
      <c r="J15" s="37"/>
      <c r="K15" s="37"/>
      <c r="L15" s="37">
        <f>D15-F15</f>
        <v>22000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513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10000</v>
      </c>
      <c r="E24" s="37" t="s">
        <v>193</v>
      </c>
      <c r="F24" s="37">
        <f>ROUND($D24/2,-3)</f>
        <v>5000</v>
      </c>
      <c r="G24" s="37"/>
      <c r="H24" s="37"/>
      <c r="I24" s="37"/>
      <c r="J24" s="37"/>
      <c r="K24" s="37"/>
      <c r="L24" s="37">
        <f>D24-F24</f>
        <v>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575000</v>
      </c>
      <c r="E25" s="106"/>
      <c r="F25" s="106">
        <f>ROUND(SUM(F3:F24),-3)</f>
        <v>71000</v>
      </c>
      <c r="G25" s="106">
        <f t="shared" ref="G25:P25" si="5">ROUND(SUM(G3:G24),-3)</f>
        <v>43000</v>
      </c>
      <c r="H25" s="106">
        <f t="shared" si="5"/>
        <v>43000</v>
      </c>
      <c r="I25" s="106">
        <f t="shared" si="5"/>
        <v>43000</v>
      </c>
      <c r="J25" s="106">
        <f t="shared" si="5"/>
        <v>43000</v>
      </c>
      <c r="K25" s="106">
        <f t="shared" si="5"/>
        <v>43000</v>
      </c>
      <c r="L25" s="106">
        <f t="shared" si="5"/>
        <v>70000</v>
      </c>
      <c r="M25" s="106">
        <f t="shared" si="5"/>
        <v>43000</v>
      </c>
      <c r="N25" s="106">
        <f t="shared" si="5"/>
        <v>43000</v>
      </c>
      <c r="O25" s="106">
        <f t="shared" si="5"/>
        <v>43000</v>
      </c>
      <c r="P25" s="106">
        <f t="shared" si="5"/>
        <v>43000</v>
      </c>
      <c r="Q25" s="106">
        <f t="shared" ref="Q25:Q33" si="6">D25-SUM(F25:P25)</f>
        <v>47000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513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513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12000</v>
      </c>
      <c r="E30" s="37" t="s">
        <v>513</v>
      </c>
      <c r="F30" s="37">
        <f t="shared" si="8"/>
        <v>1000</v>
      </c>
      <c r="G30" s="37">
        <f t="shared" si="8"/>
        <v>1000</v>
      </c>
      <c r="H30" s="37">
        <f t="shared" si="8"/>
        <v>1000</v>
      </c>
      <c r="I30" s="37">
        <f t="shared" si="8"/>
        <v>1000</v>
      </c>
      <c r="J30" s="37">
        <f t="shared" si="8"/>
        <v>1000</v>
      </c>
      <c r="K30" s="37">
        <f t="shared" si="8"/>
        <v>1000</v>
      </c>
      <c r="L30" s="37">
        <f t="shared" si="8"/>
        <v>1000</v>
      </c>
      <c r="M30" s="37">
        <f t="shared" si="8"/>
        <v>1000</v>
      </c>
      <c r="N30" s="37">
        <f t="shared" si="8"/>
        <v>1000</v>
      </c>
      <c r="O30" s="37">
        <f t="shared" si="8"/>
        <v>1000</v>
      </c>
      <c r="P30" s="37">
        <f t="shared" si="8"/>
        <v>1000</v>
      </c>
      <c r="Q30" s="37">
        <f t="shared" si="6"/>
        <v>1000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5000</v>
      </c>
      <c r="E31" s="37" t="s">
        <v>513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10000</v>
      </c>
      <c r="E36" s="37" t="s">
        <v>193</v>
      </c>
      <c r="F36" s="37">
        <f>ROUND($D36/2,-3)</f>
        <v>5000</v>
      </c>
      <c r="G36" s="37"/>
      <c r="H36" s="37"/>
      <c r="I36" s="37"/>
      <c r="J36" s="37"/>
      <c r="K36" s="37"/>
      <c r="L36" s="37">
        <f>D36-F36</f>
        <v>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286000</v>
      </c>
      <c r="E37" s="106"/>
      <c r="F37" s="106">
        <f t="shared" ref="F37:P37" si="9">ROUND(SUM(F26:F36),-3)</f>
        <v>28000</v>
      </c>
      <c r="G37" s="106">
        <f t="shared" si="9"/>
        <v>23000</v>
      </c>
      <c r="H37" s="106">
        <f t="shared" si="9"/>
        <v>23000</v>
      </c>
      <c r="I37" s="106">
        <f t="shared" si="9"/>
        <v>23000</v>
      </c>
      <c r="J37" s="106">
        <f t="shared" si="9"/>
        <v>23000</v>
      </c>
      <c r="K37" s="106">
        <f t="shared" si="9"/>
        <v>23000</v>
      </c>
      <c r="L37" s="106">
        <f t="shared" si="9"/>
        <v>28000</v>
      </c>
      <c r="M37" s="106">
        <f t="shared" si="9"/>
        <v>23000</v>
      </c>
      <c r="N37" s="106">
        <f t="shared" si="9"/>
        <v>23000</v>
      </c>
      <c r="O37" s="106">
        <f t="shared" si="9"/>
        <v>23000</v>
      </c>
      <c r="P37" s="106">
        <f t="shared" si="9"/>
        <v>23000</v>
      </c>
      <c r="Q37" s="106">
        <f>D37-SUM(F37:P37)</f>
        <v>23000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867000</v>
      </c>
      <c r="E48" s="37"/>
      <c r="F48" s="112">
        <f>F25+F37+F45+F47</f>
        <v>101000</v>
      </c>
      <c r="G48" s="112">
        <f t="shared" ref="G48:R48" si="14">G25+G37+G45+G47</f>
        <v>66000</v>
      </c>
      <c r="H48" s="112">
        <f t="shared" si="14"/>
        <v>66000</v>
      </c>
      <c r="I48" s="112">
        <f t="shared" si="14"/>
        <v>66000</v>
      </c>
      <c r="J48" s="112">
        <f t="shared" si="14"/>
        <v>68000</v>
      </c>
      <c r="K48" s="112">
        <f t="shared" si="14"/>
        <v>66000</v>
      </c>
      <c r="L48" s="112">
        <f t="shared" si="14"/>
        <v>98000</v>
      </c>
      <c r="M48" s="112">
        <f t="shared" si="14"/>
        <v>66000</v>
      </c>
      <c r="N48" s="112">
        <f t="shared" si="14"/>
        <v>68000</v>
      </c>
      <c r="O48" s="112">
        <f t="shared" si="14"/>
        <v>66000</v>
      </c>
      <c r="P48" s="112">
        <f t="shared" si="14"/>
        <v>66000</v>
      </c>
      <c r="Q48" s="112">
        <f t="shared" si="14"/>
        <v>70000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14565000</v>
      </c>
      <c r="E49" s="111" t="s">
        <v>678</v>
      </c>
      <c r="F49" s="37">
        <f>ROUND($D49/12*5,-3)</f>
        <v>6069000</v>
      </c>
      <c r="G49" s="37">
        <f>ROUND($D49/12,-3)</f>
        <v>1214000</v>
      </c>
      <c r="H49" s="37">
        <f t="shared" ref="H49:L53" si="15">ROUND($D49/12,-3)</f>
        <v>1214000</v>
      </c>
      <c r="I49" s="37">
        <f t="shared" si="15"/>
        <v>1214000</v>
      </c>
      <c r="J49" s="37">
        <f t="shared" si="15"/>
        <v>1214000</v>
      </c>
      <c r="K49" s="37">
        <f t="shared" si="15"/>
        <v>1214000</v>
      </c>
      <c r="L49" s="37">
        <f t="shared" si="15"/>
        <v>1214000</v>
      </c>
      <c r="M49" s="37">
        <f>D49-SUM(F49:L49)</f>
        <v>1212000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0</v>
      </c>
      <c r="E51" s="111" t="s">
        <v>678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0</v>
      </c>
      <c r="E52" s="111" t="s">
        <v>678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513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401000</v>
      </c>
      <c r="E62" s="37" t="s">
        <v>194</v>
      </c>
      <c r="F62" s="37">
        <f t="shared" si="19"/>
        <v>33417</v>
      </c>
      <c r="G62" s="37">
        <f t="shared" si="19"/>
        <v>33417</v>
      </c>
      <c r="H62" s="37">
        <f t="shared" si="19"/>
        <v>33417</v>
      </c>
      <c r="I62" s="37">
        <f t="shared" si="19"/>
        <v>33417</v>
      </c>
      <c r="J62" s="37">
        <f t="shared" si="19"/>
        <v>33417</v>
      </c>
      <c r="K62" s="37">
        <f t="shared" si="19"/>
        <v>33417</v>
      </c>
      <c r="L62" s="37">
        <f t="shared" si="19"/>
        <v>33417</v>
      </c>
      <c r="M62" s="37">
        <f t="shared" si="19"/>
        <v>33417</v>
      </c>
      <c r="N62" s="37">
        <f t="shared" si="19"/>
        <v>33417</v>
      </c>
      <c r="O62" s="37">
        <f t="shared" si="19"/>
        <v>33417</v>
      </c>
      <c r="P62" s="37">
        <f t="shared" si="19"/>
        <v>33417</v>
      </c>
      <c r="Q62" s="37">
        <f t="shared" si="20"/>
        <v>33413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2052000</v>
      </c>
      <c r="E63" s="37" t="s">
        <v>679</v>
      </c>
      <c r="F63" s="37">
        <f>ROUND($D63/5,-3)</f>
        <v>410000</v>
      </c>
      <c r="G63" s="37"/>
      <c r="H63" s="37"/>
      <c r="I63" s="37"/>
      <c r="J63" s="37"/>
      <c r="K63" s="37"/>
      <c r="L63" s="37"/>
      <c r="M63" s="37"/>
      <c r="N63" s="37">
        <f>D63-F63</f>
        <v>1642000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1779000</v>
      </c>
      <c r="E64" s="37" t="s">
        <v>194</v>
      </c>
      <c r="F64" s="37">
        <f>D64</f>
        <v>1779000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1565000</v>
      </c>
      <c r="E65" s="111" t="s">
        <v>678</v>
      </c>
      <c r="F65" s="37">
        <f>ROUND($D65/12*5,-3)</f>
        <v>652000</v>
      </c>
      <c r="G65" s="37">
        <f>ROUND($D65/12,-3)</f>
        <v>130000</v>
      </c>
      <c r="H65" s="37">
        <f t="shared" ref="H65:L67" si="21">ROUND($D65/12,-3)</f>
        <v>130000</v>
      </c>
      <c r="I65" s="37">
        <f t="shared" si="21"/>
        <v>130000</v>
      </c>
      <c r="J65" s="37">
        <f t="shared" si="21"/>
        <v>130000</v>
      </c>
      <c r="K65" s="37">
        <f t="shared" si="21"/>
        <v>130000</v>
      </c>
      <c r="L65" s="37">
        <f t="shared" si="21"/>
        <v>130000</v>
      </c>
      <c r="M65" s="37">
        <f>D65-SUM(F65:L65)</f>
        <v>133000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378000</v>
      </c>
      <c r="E66" s="111" t="s">
        <v>678</v>
      </c>
      <c r="F66" s="37">
        <f>ROUND($D66/12*5,-3)</f>
        <v>158000</v>
      </c>
      <c r="G66" s="37">
        <f t="shared" ref="G66:G67" si="22">ROUND($D66/12,-3)</f>
        <v>32000</v>
      </c>
      <c r="H66" s="37">
        <f t="shared" si="21"/>
        <v>32000</v>
      </c>
      <c r="I66" s="37">
        <f t="shared" si="21"/>
        <v>32000</v>
      </c>
      <c r="J66" s="37">
        <f t="shared" si="21"/>
        <v>32000</v>
      </c>
      <c r="K66" s="37">
        <f t="shared" si="21"/>
        <v>32000</v>
      </c>
      <c r="L66" s="37">
        <f t="shared" si="21"/>
        <v>32000</v>
      </c>
      <c r="M66" s="37">
        <f t="shared" ref="M66:M67" si="23">D66-SUM(F66:L66)</f>
        <v>28000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972000</v>
      </c>
      <c r="E67" s="111" t="s">
        <v>678</v>
      </c>
      <c r="F67" s="37">
        <f>ROUND($D67/12*5,-3)</f>
        <v>405000</v>
      </c>
      <c r="G67" s="37">
        <f t="shared" si="22"/>
        <v>81000</v>
      </c>
      <c r="H67" s="37">
        <f t="shared" si="21"/>
        <v>81000</v>
      </c>
      <c r="I67" s="37">
        <f t="shared" si="21"/>
        <v>81000</v>
      </c>
      <c r="J67" s="37">
        <f t="shared" si="21"/>
        <v>81000</v>
      </c>
      <c r="K67" s="37">
        <f t="shared" si="21"/>
        <v>81000</v>
      </c>
      <c r="L67" s="37">
        <f t="shared" si="21"/>
        <v>81000</v>
      </c>
      <c r="M67" s="37">
        <f t="shared" si="23"/>
        <v>81000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27000</v>
      </c>
      <c r="E68" s="37" t="s">
        <v>195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112000</v>
      </c>
      <c r="E69" s="37" t="s">
        <v>194</v>
      </c>
      <c r="F69" s="37">
        <f>D69</f>
        <v>112000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21903000</v>
      </c>
      <c r="E71" s="239"/>
      <c r="F71" s="239">
        <f t="shared" ref="F71:P71" si="24">ROUND(SUM(F49:F70),-3)</f>
        <v>9623000</v>
      </c>
      <c r="G71" s="239">
        <f t="shared" si="24"/>
        <v>1495000</v>
      </c>
      <c r="H71" s="239">
        <f t="shared" si="24"/>
        <v>1522000</v>
      </c>
      <c r="I71" s="239">
        <f t="shared" si="24"/>
        <v>1495000</v>
      </c>
      <c r="J71" s="239">
        <f t="shared" si="24"/>
        <v>1495000</v>
      </c>
      <c r="K71" s="239">
        <f t="shared" si="24"/>
        <v>1495000</v>
      </c>
      <c r="L71" s="239">
        <f t="shared" si="24"/>
        <v>1495000</v>
      </c>
      <c r="M71" s="239">
        <f t="shared" si="24"/>
        <v>1492000</v>
      </c>
      <c r="N71" s="239">
        <f t="shared" si="24"/>
        <v>1680000</v>
      </c>
      <c r="O71" s="239">
        <f t="shared" si="24"/>
        <v>38000</v>
      </c>
      <c r="P71" s="239">
        <f t="shared" si="24"/>
        <v>38000</v>
      </c>
      <c r="Q71" s="239">
        <f>D71-SUM(F71:P71)</f>
        <v>35000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39000</v>
      </c>
      <c r="E72" s="37" t="s">
        <v>194</v>
      </c>
      <c r="F72" s="37">
        <f>D72</f>
        <v>39000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852000</v>
      </c>
      <c r="E73" s="111" t="s">
        <v>678</v>
      </c>
      <c r="F73" s="37">
        <f>ROUND($D73/12*5,-3)</f>
        <v>355000</v>
      </c>
      <c r="G73" s="37">
        <f>ROUND($D73/12,-3)</f>
        <v>71000</v>
      </c>
      <c r="H73" s="37">
        <f t="shared" ref="H73:L76" si="25">ROUND($D73/12,-3)</f>
        <v>71000</v>
      </c>
      <c r="I73" s="37">
        <f t="shared" si="25"/>
        <v>71000</v>
      </c>
      <c r="J73" s="37">
        <f t="shared" si="25"/>
        <v>71000</v>
      </c>
      <c r="K73" s="37">
        <f t="shared" si="25"/>
        <v>71000</v>
      </c>
      <c r="L73" s="37">
        <f t="shared" si="25"/>
        <v>71000</v>
      </c>
      <c r="M73" s="37">
        <f>D73-SUM(F73:L73)</f>
        <v>71000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484000</v>
      </c>
      <c r="E76" s="111" t="s">
        <v>678</v>
      </c>
      <c r="F76" s="37">
        <f>ROUND($D76/12*5,-3)</f>
        <v>202000</v>
      </c>
      <c r="G76" s="37">
        <f>ROUND($D76/12,-3)</f>
        <v>40000</v>
      </c>
      <c r="H76" s="37">
        <f t="shared" si="25"/>
        <v>40000</v>
      </c>
      <c r="I76" s="37">
        <f t="shared" si="25"/>
        <v>40000</v>
      </c>
      <c r="J76" s="37">
        <f t="shared" si="25"/>
        <v>40000</v>
      </c>
      <c r="K76" s="37">
        <f t="shared" si="25"/>
        <v>40000</v>
      </c>
      <c r="L76" s="37">
        <f t="shared" si="25"/>
        <v>40000</v>
      </c>
      <c r="M76" s="37">
        <f t="shared" si="26"/>
        <v>42000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1375000</v>
      </c>
      <c r="E77" s="239"/>
      <c r="F77" s="239">
        <f>ROUND(SUM(F72:F76),-3)</f>
        <v>596000</v>
      </c>
      <c r="G77" s="239">
        <f t="shared" ref="G77:N77" si="27">ROUND(SUM(G72:G76),-3)</f>
        <v>111000</v>
      </c>
      <c r="H77" s="239">
        <f t="shared" si="27"/>
        <v>111000</v>
      </c>
      <c r="I77" s="239">
        <f t="shared" si="27"/>
        <v>111000</v>
      </c>
      <c r="J77" s="239">
        <f t="shared" si="27"/>
        <v>111000</v>
      </c>
      <c r="K77" s="239">
        <f t="shared" si="27"/>
        <v>111000</v>
      </c>
      <c r="L77" s="239">
        <f t="shared" si="27"/>
        <v>111000</v>
      </c>
      <c r="M77" s="239">
        <f t="shared" si="27"/>
        <v>113000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65000</v>
      </c>
      <c r="E78" s="37" t="s">
        <v>655</v>
      </c>
      <c r="F78" s="216"/>
      <c r="G78" s="216"/>
      <c r="H78" s="216">
        <f>ROUND($D78/2,-3)</f>
        <v>33000</v>
      </c>
      <c r="I78" s="216"/>
      <c r="J78" s="216"/>
      <c r="K78" s="216"/>
      <c r="L78" s="216"/>
      <c r="M78" s="216"/>
      <c r="N78" s="216">
        <f>D78-H78</f>
        <v>32000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23343000</v>
      </c>
      <c r="E79" s="218"/>
      <c r="F79" s="218">
        <f>F77+F71+F78</f>
        <v>10219000</v>
      </c>
      <c r="G79" s="218">
        <f t="shared" ref="G79:Q79" si="29">G77+G71+G78</f>
        <v>1606000</v>
      </c>
      <c r="H79" s="218">
        <f t="shared" si="29"/>
        <v>1666000</v>
      </c>
      <c r="I79" s="218">
        <f t="shared" si="29"/>
        <v>1606000</v>
      </c>
      <c r="J79" s="218">
        <f t="shared" si="29"/>
        <v>1606000</v>
      </c>
      <c r="K79" s="218">
        <f t="shared" si="29"/>
        <v>1606000</v>
      </c>
      <c r="L79" s="218">
        <f t="shared" si="29"/>
        <v>1606000</v>
      </c>
      <c r="M79" s="218">
        <f t="shared" si="29"/>
        <v>1605000</v>
      </c>
      <c r="N79" s="218">
        <f t="shared" si="29"/>
        <v>1712000</v>
      </c>
      <c r="O79" s="218">
        <f t="shared" si="29"/>
        <v>38000</v>
      </c>
      <c r="P79" s="218">
        <f t="shared" si="29"/>
        <v>38000</v>
      </c>
      <c r="Q79" s="218">
        <f t="shared" si="29"/>
        <v>35000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24210000</v>
      </c>
      <c r="E88" s="37"/>
      <c r="F88" s="37">
        <f>F89+F90+F91+F92+F93</f>
        <v>10320000</v>
      </c>
      <c r="G88" s="37">
        <f t="shared" ref="G88:Q88" si="32">G89+G90+G91+G92+G93</f>
        <v>1672000</v>
      </c>
      <c r="H88" s="37">
        <f t="shared" si="32"/>
        <v>1732000</v>
      </c>
      <c r="I88" s="37">
        <f t="shared" si="32"/>
        <v>1672000</v>
      </c>
      <c r="J88" s="37">
        <f t="shared" si="32"/>
        <v>1674000</v>
      </c>
      <c r="K88" s="37">
        <f t="shared" si="32"/>
        <v>1672000</v>
      </c>
      <c r="L88" s="37">
        <f t="shared" si="32"/>
        <v>1704000</v>
      </c>
      <c r="M88" s="37">
        <f t="shared" si="32"/>
        <v>1671000</v>
      </c>
      <c r="N88" s="37">
        <f t="shared" si="32"/>
        <v>1780000</v>
      </c>
      <c r="O88" s="37">
        <f t="shared" si="32"/>
        <v>104000</v>
      </c>
      <c r="P88" s="37">
        <f t="shared" si="32"/>
        <v>104000</v>
      </c>
      <c r="Q88" s="37">
        <f t="shared" si="32"/>
        <v>105000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20000</v>
      </c>
      <c r="E90" s="106" t="s">
        <v>702</v>
      </c>
      <c r="F90" s="106"/>
      <c r="G90" s="106"/>
      <c r="H90" s="106">
        <f>ROUND($D90/2,-3)</f>
        <v>10000</v>
      </c>
      <c r="I90" s="106"/>
      <c r="J90" s="106"/>
      <c r="K90" s="106"/>
      <c r="L90" s="106"/>
      <c r="M90" s="106">
        <f>D90-H90</f>
        <v>10000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24189000</v>
      </c>
      <c r="E93" s="106"/>
      <c r="F93" s="106">
        <f>F94+F95+F96+F97</f>
        <v>10320000</v>
      </c>
      <c r="G93" s="106">
        <f t="shared" ref="G93:Q93" si="34">G94+G95+G96+G97</f>
        <v>1672000</v>
      </c>
      <c r="H93" s="106">
        <f t="shared" si="34"/>
        <v>1722000</v>
      </c>
      <c r="I93" s="106">
        <f t="shared" si="34"/>
        <v>1672000</v>
      </c>
      <c r="J93" s="106">
        <f t="shared" si="34"/>
        <v>1674000</v>
      </c>
      <c r="K93" s="106">
        <f t="shared" si="34"/>
        <v>1672000</v>
      </c>
      <c r="L93" s="106">
        <f t="shared" si="34"/>
        <v>1704000</v>
      </c>
      <c r="M93" s="106">
        <f t="shared" si="34"/>
        <v>1661000</v>
      </c>
      <c r="N93" s="106">
        <f t="shared" si="34"/>
        <v>1780000</v>
      </c>
      <c r="O93" s="106">
        <f t="shared" si="34"/>
        <v>104000</v>
      </c>
      <c r="P93" s="106">
        <f t="shared" si="34"/>
        <v>104000</v>
      </c>
      <c r="Q93" s="106">
        <f t="shared" si="34"/>
        <v>104000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650000</v>
      </c>
      <c r="E94" s="111" t="s">
        <v>522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77000</v>
      </c>
      <c r="E95" s="107" t="s">
        <v>225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23462000</v>
      </c>
      <c r="E97" s="37"/>
      <c r="F97" s="37">
        <f>F2+F87-F89-F90-F91-F92-F94-F95-F96</f>
        <v>10043000</v>
      </c>
      <c r="G97" s="37">
        <f t="shared" ref="G97:Q97" si="37">G2+G87-G89-G90-G91-G92-G94-G95-G96</f>
        <v>1612000</v>
      </c>
      <c r="H97" s="37">
        <f t="shared" si="37"/>
        <v>1662000</v>
      </c>
      <c r="I97" s="37">
        <f t="shared" si="37"/>
        <v>1612000</v>
      </c>
      <c r="J97" s="37">
        <f t="shared" si="37"/>
        <v>1614000</v>
      </c>
      <c r="K97" s="37">
        <f t="shared" si="37"/>
        <v>1612000</v>
      </c>
      <c r="L97" s="37">
        <f t="shared" si="37"/>
        <v>1644000</v>
      </c>
      <c r="M97" s="37">
        <f t="shared" si="37"/>
        <v>1600000</v>
      </c>
      <c r="N97" s="37">
        <f t="shared" si="37"/>
        <v>1774000</v>
      </c>
      <c r="O97" s="37">
        <f>O2+O87-O89-O90-O91-O92-O94-O95-O96</f>
        <v>98000</v>
      </c>
      <c r="P97" s="37">
        <f t="shared" si="37"/>
        <v>98000</v>
      </c>
      <c r="Q97" s="37">
        <f t="shared" si="37"/>
        <v>93000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0</v>
      </c>
    </row>
    <row r="104" spans="2:18" ht="33">
      <c r="B104" s="69" t="s">
        <v>235</v>
      </c>
      <c r="D104" s="30">
        <f>HLOOKUP(D1,縣庫撥款收入明細表!H:DD,16,FALSE)</f>
        <v>72000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5000</v>
      </c>
    </row>
    <row r="109" spans="2:18" ht="33">
      <c r="B109" s="75" t="s">
        <v>239</v>
      </c>
      <c r="D109" s="30">
        <f>HLOOKUP(D1,縣庫撥款收入明細表!H:DD,21,FALSE)</f>
        <v>23462000</v>
      </c>
    </row>
    <row r="110" spans="2:18" ht="16.5" customHeight="1"/>
    <row r="111" spans="2:18" ht="19.5" customHeight="1">
      <c r="B111" s="4" t="s">
        <v>700</v>
      </c>
      <c r="F111" s="30">
        <f>F93-F77-F78</f>
        <v>9724000</v>
      </c>
      <c r="G111" s="30">
        <f t="shared" ref="G111:Q111" si="38">G93-G77-G78</f>
        <v>1561000</v>
      </c>
      <c r="H111" s="30">
        <f t="shared" si="38"/>
        <v>1578000</v>
      </c>
      <c r="I111" s="30">
        <f t="shared" si="38"/>
        <v>1561000</v>
      </c>
      <c r="J111" s="30">
        <f t="shared" si="38"/>
        <v>1563000</v>
      </c>
      <c r="K111" s="30">
        <f t="shared" si="38"/>
        <v>1561000</v>
      </c>
      <c r="L111" s="30">
        <f t="shared" si="38"/>
        <v>1593000</v>
      </c>
      <c r="M111" s="30">
        <f t="shared" si="38"/>
        <v>1548000</v>
      </c>
      <c r="N111" s="30">
        <f t="shared" si="38"/>
        <v>1748000</v>
      </c>
      <c r="O111" s="30">
        <f t="shared" si="38"/>
        <v>104000</v>
      </c>
      <c r="P111" s="30">
        <f t="shared" si="38"/>
        <v>104000</v>
      </c>
      <c r="Q111" s="30">
        <f t="shared" si="38"/>
        <v>104000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74" priority="1" operator="less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A80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628</v>
      </c>
      <c r="D1" s="230" t="str">
        <f>VLOOKUP(C1,學校編號!A:B,2,FALSE)</f>
        <v>628豐山國小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30086000</v>
      </c>
      <c r="E2" s="37"/>
      <c r="F2" s="37">
        <f>F48+F71+F77+F78+F84</f>
        <v>12876000</v>
      </c>
      <c r="G2" s="37">
        <f t="shared" ref="G2:Q2" si="0">G48+G71+G77+G78+G84</f>
        <v>2177000</v>
      </c>
      <c r="H2" s="37">
        <f t="shared" si="0"/>
        <v>2224000</v>
      </c>
      <c r="I2" s="37">
        <f t="shared" si="0"/>
        <v>2177000</v>
      </c>
      <c r="J2" s="37">
        <f t="shared" si="0"/>
        <v>2179000</v>
      </c>
      <c r="K2" s="37">
        <f t="shared" si="0"/>
        <v>2177000</v>
      </c>
      <c r="L2" s="37">
        <f t="shared" si="0"/>
        <v>2211000</v>
      </c>
      <c r="M2" s="37">
        <f t="shared" si="0"/>
        <v>2176000</v>
      </c>
      <c r="N2" s="37">
        <f t="shared" si="0"/>
        <v>1571000</v>
      </c>
      <c r="O2" s="37">
        <f t="shared" si="0"/>
        <v>109000</v>
      </c>
      <c r="P2" s="37">
        <f t="shared" si="0"/>
        <v>109000</v>
      </c>
      <c r="Q2" s="37">
        <f t="shared" si="0"/>
        <v>100000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153000</v>
      </c>
      <c r="E3" s="37" t="s">
        <v>513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66000</v>
      </c>
      <c r="E4" s="37" t="s">
        <v>513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44000</v>
      </c>
      <c r="E17" s="37" t="s">
        <v>513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619000</v>
      </c>
      <c r="E25" s="106"/>
      <c r="F25" s="106">
        <f>ROUND(SUM(F3:F24),-3)</f>
        <v>72000</v>
      </c>
      <c r="G25" s="106">
        <f t="shared" ref="G25:P25" si="5">ROUND(SUM(G3:G24),-3)</f>
        <v>48000</v>
      </c>
      <c r="H25" s="106">
        <f t="shared" si="5"/>
        <v>48000</v>
      </c>
      <c r="I25" s="106">
        <f t="shared" si="5"/>
        <v>48000</v>
      </c>
      <c r="J25" s="106">
        <f t="shared" si="5"/>
        <v>48000</v>
      </c>
      <c r="K25" s="106">
        <f t="shared" si="5"/>
        <v>48000</v>
      </c>
      <c r="L25" s="106">
        <f t="shared" si="5"/>
        <v>72000</v>
      </c>
      <c r="M25" s="106">
        <f t="shared" si="5"/>
        <v>48000</v>
      </c>
      <c r="N25" s="106">
        <f t="shared" si="5"/>
        <v>48000</v>
      </c>
      <c r="O25" s="106">
        <f t="shared" si="5"/>
        <v>48000</v>
      </c>
      <c r="P25" s="106">
        <f t="shared" si="5"/>
        <v>48000</v>
      </c>
      <c r="Q25" s="106">
        <f t="shared" ref="Q25:Q33" si="6">D25-SUM(F25:P25)</f>
        <v>43000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253000</v>
      </c>
      <c r="E27" s="37" t="s">
        <v>513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20000</v>
      </c>
      <c r="E29" s="37" t="s">
        <v>513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27000</v>
      </c>
      <c r="E30" s="37" t="s">
        <v>513</v>
      </c>
      <c r="F30" s="37">
        <f t="shared" si="8"/>
        <v>2250</v>
      </c>
      <c r="G30" s="37">
        <f t="shared" si="8"/>
        <v>2250</v>
      </c>
      <c r="H30" s="37">
        <f t="shared" si="8"/>
        <v>2250</v>
      </c>
      <c r="I30" s="37">
        <f t="shared" si="8"/>
        <v>2250</v>
      </c>
      <c r="J30" s="37">
        <f t="shared" si="8"/>
        <v>2250</v>
      </c>
      <c r="K30" s="37">
        <f t="shared" si="8"/>
        <v>2250</v>
      </c>
      <c r="L30" s="37">
        <f t="shared" si="8"/>
        <v>2250</v>
      </c>
      <c r="M30" s="37">
        <f t="shared" si="8"/>
        <v>2250</v>
      </c>
      <c r="N30" s="37">
        <f t="shared" si="8"/>
        <v>2250</v>
      </c>
      <c r="O30" s="37">
        <f t="shared" si="8"/>
        <v>2250</v>
      </c>
      <c r="P30" s="37">
        <f t="shared" si="8"/>
        <v>2250</v>
      </c>
      <c r="Q30" s="37">
        <f t="shared" si="6"/>
        <v>2250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12000</v>
      </c>
      <c r="E31" s="37" t="s">
        <v>513</v>
      </c>
      <c r="F31" s="37">
        <f t="shared" si="8"/>
        <v>1000</v>
      </c>
      <c r="G31" s="37">
        <f t="shared" si="8"/>
        <v>1000</v>
      </c>
      <c r="H31" s="37">
        <f t="shared" si="8"/>
        <v>1000</v>
      </c>
      <c r="I31" s="37">
        <f t="shared" si="8"/>
        <v>1000</v>
      </c>
      <c r="J31" s="37">
        <f t="shared" si="8"/>
        <v>1000</v>
      </c>
      <c r="K31" s="37">
        <f t="shared" si="8"/>
        <v>1000</v>
      </c>
      <c r="L31" s="37">
        <f t="shared" si="8"/>
        <v>1000</v>
      </c>
      <c r="M31" s="37">
        <f t="shared" si="8"/>
        <v>1000</v>
      </c>
      <c r="N31" s="37">
        <f t="shared" si="8"/>
        <v>1000</v>
      </c>
      <c r="O31" s="37">
        <f t="shared" si="8"/>
        <v>1000</v>
      </c>
      <c r="P31" s="37">
        <f t="shared" si="8"/>
        <v>1000</v>
      </c>
      <c r="Q31" s="37">
        <f t="shared" si="6"/>
        <v>1000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20000</v>
      </c>
      <c r="E36" s="37" t="s">
        <v>193</v>
      </c>
      <c r="F36" s="37">
        <f>ROUND($D36/2,-3)</f>
        <v>10000</v>
      </c>
      <c r="G36" s="37"/>
      <c r="H36" s="37"/>
      <c r="I36" s="37"/>
      <c r="J36" s="37"/>
      <c r="K36" s="37"/>
      <c r="L36" s="37">
        <f>D36-F36</f>
        <v>10000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332000</v>
      </c>
      <c r="E37" s="106"/>
      <c r="F37" s="106">
        <f t="shared" ref="F37:P37" si="9">ROUND(SUM(F26:F36),-3)</f>
        <v>36000</v>
      </c>
      <c r="G37" s="106">
        <f t="shared" si="9"/>
        <v>26000</v>
      </c>
      <c r="H37" s="106">
        <f t="shared" si="9"/>
        <v>26000</v>
      </c>
      <c r="I37" s="106">
        <f t="shared" si="9"/>
        <v>26000</v>
      </c>
      <c r="J37" s="106">
        <f t="shared" si="9"/>
        <v>26000</v>
      </c>
      <c r="K37" s="106">
        <f t="shared" si="9"/>
        <v>26000</v>
      </c>
      <c r="L37" s="106">
        <f t="shared" si="9"/>
        <v>36000</v>
      </c>
      <c r="M37" s="106">
        <f t="shared" si="9"/>
        <v>26000</v>
      </c>
      <c r="N37" s="106">
        <f t="shared" si="9"/>
        <v>26000</v>
      </c>
      <c r="O37" s="106">
        <f t="shared" si="9"/>
        <v>26000</v>
      </c>
      <c r="P37" s="106">
        <f t="shared" si="9"/>
        <v>26000</v>
      </c>
      <c r="Q37" s="106">
        <f>D37-SUM(F37:P37)</f>
        <v>26000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957000</v>
      </c>
      <c r="E48" s="37"/>
      <c r="F48" s="112">
        <f>F25+F37+F45+F47</f>
        <v>110000</v>
      </c>
      <c r="G48" s="112">
        <f t="shared" ref="G48:R48" si="14">G25+G37+G45+G47</f>
        <v>74000</v>
      </c>
      <c r="H48" s="112">
        <f t="shared" si="14"/>
        <v>74000</v>
      </c>
      <c r="I48" s="112">
        <f t="shared" si="14"/>
        <v>74000</v>
      </c>
      <c r="J48" s="112">
        <f t="shared" si="14"/>
        <v>76000</v>
      </c>
      <c r="K48" s="112">
        <f t="shared" si="14"/>
        <v>74000</v>
      </c>
      <c r="L48" s="112">
        <f t="shared" si="14"/>
        <v>108000</v>
      </c>
      <c r="M48" s="112">
        <f t="shared" si="14"/>
        <v>74000</v>
      </c>
      <c r="N48" s="112">
        <f t="shared" si="14"/>
        <v>76000</v>
      </c>
      <c r="O48" s="112">
        <f t="shared" si="14"/>
        <v>74000</v>
      </c>
      <c r="P48" s="112">
        <f t="shared" si="14"/>
        <v>74000</v>
      </c>
      <c r="Q48" s="112">
        <f t="shared" si="14"/>
        <v>69000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15768000</v>
      </c>
      <c r="E49" s="111" t="s">
        <v>678</v>
      </c>
      <c r="F49" s="37">
        <f>ROUND($D49/12*5,-3)</f>
        <v>6570000</v>
      </c>
      <c r="G49" s="37">
        <f>ROUND($D49/12,-3)</f>
        <v>1314000</v>
      </c>
      <c r="H49" s="37">
        <f t="shared" ref="H49:L53" si="15">ROUND($D49/12,-3)</f>
        <v>1314000</v>
      </c>
      <c r="I49" s="37">
        <f t="shared" si="15"/>
        <v>1314000</v>
      </c>
      <c r="J49" s="37">
        <f t="shared" si="15"/>
        <v>1314000</v>
      </c>
      <c r="K49" s="37">
        <f t="shared" si="15"/>
        <v>1314000</v>
      </c>
      <c r="L49" s="37">
        <f t="shared" si="15"/>
        <v>1314000</v>
      </c>
      <c r="M49" s="37">
        <f>D49-SUM(F49:L49)</f>
        <v>1314000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2162000</v>
      </c>
      <c r="E51" s="111" t="s">
        <v>678</v>
      </c>
      <c r="F51" s="37">
        <f t="shared" si="16"/>
        <v>901000</v>
      </c>
      <c r="G51" s="37">
        <f t="shared" si="17"/>
        <v>180000</v>
      </c>
      <c r="H51" s="37">
        <f t="shared" si="15"/>
        <v>180000</v>
      </c>
      <c r="I51" s="37">
        <f t="shared" si="15"/>
        <v>180000</v>
      </c>
      <c r="J51" s="37">
        <f t="shared" si="15"/>
        <v>180000</v>
      </c>
      <c r="K51" s="37">
        <f t="shared" si="15"/>
        <v>180000</v>
      </c>
      <c r="L51" s="37">
        <f t="shared" si="15"/>
        <v>180000</v>
      </c>
      <c r="M51" s="37">
        <f t="shared" si="18"/>
        <v>181000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37000</v>
      </c>
      <c r="E54" s="37" t="s">
        <v>513</v>
      </c>
      <c r="F54" s="37">
        <f t="shared" ref="F54:P62" si="19">ROUND($D54/12,0)</f>
        <v>3083</v>
      </c>
      <c r="G54" s="37">
        <f t="shared" si="19"/>
        <v>3083</v>
      </c>
      <c r="H54" s="37">
        <f t="shared" si="19"/>
        <v>3083</v>
      </c>
      <c r="I54" s="37">
        <f t="shared" si="19"/>
        <v>3083</v>
      </c>
      <c r="J54" s="37">
        <f t="shared" si="19"/>
        <v>3083</v>
      </c>
      <c r="K54" s="37">
        <f t="shared" si="19"/>
        <v>3083</v>
      </c>
      <c r="L54" s="37">
        <f t="shared" si="19"/>
        <v>3083</v>
      </c>
      <c r="M54" s="37">
        <f t="shared" si="19"/>
        <v>3083</v>
      </c>
      <c r="N54" s="37">
        <f t="shared" si="19"/>
        <v>3083</v>
      </c>
      <c r="O54" s="37">
        <f t="shared" si="19"/>
        <v>3083</v>
      </c>
      <c r="P54" s="37">
        <f t="shared" si="19"/>
        <v>3083</v>
      </c>
      <c r="Q54" s="37">
        <f t="shared" ref="Q54:Q62" si="20">D54-SUM(F54:P54)</f>
        <v>3087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355000</v>
      </c>
      <c r="E62" s="37" t="s">
        <v>194</v>
      </c>
      <c r="F62" s="37">
        <f t="shared" si="19"/>
        <v>29583</v>
      </c>
      <c r="G62" s="37">
        <f t="shared" si="19"/>
        <v>29583</v>
      </c>
      <c r="H62" s="37">
        <f t="shared" si="19"/>
        <v>29583</v>
      </c>
      <c r="I62" s="37">
        <f t="shared" si="19"/>
        <v>29583</v>
      </c>
      <c r="J62" s="37">
        <f t="shared" si="19"/>
        <v>29583</v>
      </c>
      <c r="K62" s="37">
        <f t="shared" si="19"/>
        <v>29583</v>
      </c>
      <c r="L62" s="37">
        <f t="shared" si="19"/>
        <v>29583</v>
      </c>
      <c r="M62" s="37">
        <f t="shared" si="19"/>
        <v>29583</v>
      </c>
      <c r="N62" s="37">
        <f t="shared" si="19"/>
        <v>29583</v>
      </c>
      <c r="O62" s="37">
        <f t="shared" si="19"/>
        <v>29583</v>
      </c>
      <c r="P62" s="37">
        <f t="shared" si="19"/>
        <v>29583</v>
      </c>
      <c r="Q62" s="37">
        <f t="shared" si="20"/>
        <v>29587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1795000</v>
      </c>
      <c r="E63" s="37" t="s">
        <v>679</v>
      </c>
      <c r="F63" s="37">
        <f>ROUND($D63/5,-3)</f>
        <v>359000</v>
      </c>
      <c r="G63" s="37"/>
      <c r="H63" s="37"/>
      <c r="I63" s="37"/>
      <c r="J63" s="37"/>
      <c r="K63" s="37"/>
      <c r="L63" s="37"/>
      <c r="M63" s="37"/>
      <c r="N63" s="37">
        <f>D63-F63</f>
        <v>1436000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1917000</v>
      </c>
      <c r="E64" s="37" t="s">
        <v>194</v>
      </c>
      <c r="F64" s="37">
        <f>D64</f>
        <v>1917000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1571000</v>
      </c>
      <c r="E65" s="111" t="s">
        <v>678</v>
      </c>
      <c r="F65" s="37">
        <f>ROUND($D65/12*5,-3)</f>
        <v>655000</v>
      </c>
      <c r="G65" s="37">
        <f>ROUND($D65/12,-3)</f>
        <v>131000</v>
      </c>
      <c r="H65" s="37">
        <f t="shared" ref="H65:L67" si="21">ROUND($D65/12,-3)</f>
        <v>131000</v>
      </c>
      <c r="I65" s="37">
        <f t="shared" si="21"/>
        <v>131000</v>
      </c>
      <c r="J65" s="37">
        <f t="shared" si="21"/>
        <v>131000</v>
      </c>
      <c r="K65" s="37">
        <f t="shared" si="21"/>
        <v>131000</v>
      </c>
      <c r="L65" s="37">
        <f t="shared" si="21"/>
        <v>131000</v>
      </c>
      <c r="M65" s="37">
        <f>D65-SUM(F65:L65)</f>
        <v>130000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351000</v>
      </c>
      <c r="E66" s="111" t="s">
        <v>678</v>
      </c>
      <c r="F66" s="37">
        <f>ROUND($D66/12*5,-3)</f>
        <v>146000</v>
      </c>
      <c r="G66" s="37">
        <f t="shared" ref="G66:G67" si="22">ROUND($D66/12,-3)</f>
        <v>29000</v>
      </c>
      <c r="H66" s="37">
        <f t="shared" si="21"/>
        <v>29000</v>
      </c>
      <c r="I66" s="37">
        <f t="shared" si="21"/>
        <v>29000</v>
      </c>
      <c r="J66" s="37">
        <f t="shared" si="21"/>
        <v>29000</v>
      </c>
      <c r="K66" s="37">
        <f t="shared" si="21"/>
        <v>29000</v>
      </c>
      <c r="L66" s="37">
        <f t="shared" si="21"/>
        <v>29000</v>
      </c>
      <c r="M66" s="37">
        <f t="shared" ref="M66:M67" si="23">D66-SUM(F66:L66)</f>
        <v>31000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1158000</v>
      </c>
      <c r="E67" s="111" t="s">
        <v>678</v>
      </c>
      <c r="F67" s="37">
        <f>ROUND($D67/12*5,-3)</f>
        <v>483000</v>
      </c>
      <c r="G67" s="37">
        <f t="shared" si="22"/>
        <v>97000</v>
      </c>
      <c r="H67" s="37">
        <f t="shared" si="21"/>
        <v>97000</v>
      </c>
      <c r="I67" s="37">
        <f t="shared" si="21"/>
        <v>97000</v>
      </c>
      <c r="J67" s="37">
        <f t="shared" si="21"/>
        <v>97000</v>
      </c>
      <c r="K67" s="37">
        <f t="shared" si="21"/>
        <v>97000</v>
      </c>
      <c r="L67" s="37">
        <f t="shared" si="21"/>
        <v>97000</v>
      </c>
      <c r="M67" s="37">
        <f t="shared" si="23"/>
        <v>93000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22000</v>
      </c>
      <c r="E68" s="37" t="s">
        <v>195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115000</v>
      </c>
      <c r="E69" s="37" t="s">
        <v>194</v>
      </c>
      <c r="F69" s="37">
        <f>D69</f>
        <v>115000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25595000</v>
      </c>
      <c r="E71" s="239"/>
      <c r="F71" s="239">
        <f t="shared" ref="F71:P71" si="24">ROUND(SUM(F49:F70),-3)</f>
        <v>11314000</v>
      </c>
      <c r="G71" s="239">
        <f t="shared" si="24"/>
        <v>1813000</v>
      </c>
      <c r="H71" s="239">
        <f t="shared" si="24"/>
        <v>1835000</v>
      </c>
      <c r="I71" s="239">
        <f t="shared" si="24"/>
        <v>1813000</v>
      </c>
      <c r="J71" s="239">
        <f t="shared" si="24"/>
        <v>1813000</v>
      </c>
      <c r="K71" s="239">
        <f t="shared" si="24"/>
        <v>1813000</v>
      </c>
      <c r="L71" s="239">
        <f t="shared" si="24"/>
        <v>1813000</v>
      </c>
      <c r="M71" s="239">
        <f t="shared" si="24"/>
        <v>1809000</v>
      </c>
      <c r="N71" s="239">
        <f t="shared" si="24"/>
        <v>1471000</v>
      </c>
      <c r="O71" s="239">
        <f t="shared" si="24"/>
        <v>35000</v>
      </c>
      <c r="P71" s="239">
        <f t="shared" si="24"/>
        <v>35000</v>
      </c>
      <c r="Q71" s="239">
        <f>D71-SUM(F71:P71)</f>
        <v>31000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2993000</v>
      </c>
      <c r="E73" s="111" t="s">
        <v>678</v>
      </c>
      <c r="F73" s="37">
        <f>ROUND($D73/12*5,-3)</f>
        <v>1247000</v>
      </c>
      <c r="G73" s="37">
        <f>ROUND($D73/12,-3)</f>
        <v>249000</v>
      </c>
      <c r="H73" s="37">
        <f t="shared" ref="H73:L76" si="25">ROUND($D73/12,-3)</f>
        <v>249000</v>
      </c>
      <c r="I73" s="37">
        <f t="shared" si="25"/>
        <v>249000</v>
      </c>
      <c r="J73" s="37">
        <f t="shared" si="25"/>
        <v>249000</v>
      </c>
      <c r="K73" s="37">
        <f t="shared" si="25"/>
        <v>249000</v>
      </c>
      <c r="L73" s="37">
        <f t="shared" si="25"/>
        <v>249000</v>
      </c>
      <c r="M73" s="37">
        <f>D73-SUM(F73:L73)</f>
        <v>252000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492000</v>
      </c>
      <c r="E76" s="111" t="s">
        <v>678</v>
      </c>
      <c r="F76" s="37">
        <f>ROUND($D76/12*5,-3)</f>
        <v>205000</v>
      </c>
      <c r="G76" s="37">
        <f>ROUND($D76/12,-3)</f>
        <v>41000</v>
      </c>
      <c r="H76" s="37">
        <f t="shared" si="25"/>
        <v>41000</v>
      </c>
      <c r="I76" s="37">
        <f t="shared" si="25"/>
        <v>41000</v>
      </c>
      <c r="J76" s="37">
        <f t="shared" si="25"/>
        <v>41000</v>
      </c>
      <c r="K76" s="37">
        <f t="shared" si="25"/>
        <v>41000</v>
      </c>
      <c r="L76" s="37">
        <f t="shared" si="25"/>
        <v>41000</v>
      </c>
      <c r="M76" s="37">
        <f t="shared" si="26"/>
        <v>41000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3485000</v>
      </c>
      <c r="E77" s="239"/>
      <c r="F77" s="239">
        <f>ROUND(SUM(F72:F76),-3)</f>
        <v>1452000</v>
      </c>
      <c r="G77" s="239">
        <f t="shared" ref="G77:N77" si="27">ROUND(SUM(G72:G76),-3)</f>
        <v>290000</v>
      </c>
      <c r="H77" s="239">
        <f t="shared" si="27"/>
        <v>290000</v>
      </c>
      <c r="I77" s="239">
        <f t="shared" si="27"/>
        <v>290000</v>
      </c>
      <c r="J77" s="239">
        <f t="shared" si="27"/>
        <v>290000</v>
      </c>
      <c r="K77" s="239">
        <f t="shared" si="27"/>
        <v>290000</v>
      </c>
      <c r="L77" s="239">
        <f t="shared" si="27"/>
        <v>290000</v>
      </c>
      <c r="M77" s="239">
        <f t="shared" si="27"/>
        <v>293000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49000</v>
      </c>
      <c r="E78" s="37" t="s">
        <v>655</v>
      </c>
      <c r="F78" s="216"/>
      <c r="G78" s="216"/>
      <c r="H78" s="216">
        <f>ROUND($D78/2,-3)</f>
        <v>25000</v>
      </c>
      <c r="I78" s="216"/>
      <c r="J78" s="216"/>
      <c r="K78" s="216"/>
      <c r="L78" s="216"/>
      <c r="M78" s="216"/>
      <c r="N78" s="216">
        <f>D78-H78</f>
        <v>24000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29129000</v>
      </c>
      <c r="E79" s="218"/>
      <c r="F79" s="218">
        <f>F77+F71+F78</f>
        <v>12766000</v>
      </c>
      <c r="G79" s="218">
        <f t="shared" ref="G79:Q79" si="29">G77+G71+G78</f>
        <v>2103000</v>
      </c>
      <c r="H79" s="218">
        <f t="shared" si="29"/>
        <v>2150000</v>
      </c>
      <c r="I79" s="218">
        <f t="shared" si="29"/>
        <v>2103000</v>
      </c>
      <c r="J79" s="218">
        <f t="shared" si="29"/>
        <v>2103000</v>
      </c>
      <c r="K79" s="218">
        <f t="shared" si="29"/>
        <v>2103000</v>
      </c>
      <c r="L79" s="218">
        <f t="shared" si="29"/>
        <v>2103000</v>
      </c>
      <c r="M79" s="218">
        <f t="shared" si="29"/>
        <v>2102000</v>
      </c>
      <c r="N79" s="218">
        <f t="shared" si="29"/>
        <v>1495000</v>
      </c>
      <c r="O79" s="218">
        <f t="shared" si="29"/>
        <v>35000</v>
      </c>
      <c r="P79" s="218">
        <f t="shared" si="29"/>
        <v>35000</v>
      </c>
      <c r="Q79" s="218">
        <f t="shared" si="29"/>
        <v>31000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30086000</v>
      </c>
      <c r="E88" s="37"/>
      <c r="F88" s="37">
        <f>F89+F90+F91+F92+F93</f>
        <v>12876000</v>
      </c>
      <c r="G88" s="37">
        <f t="shared" ref="G88:Q88" si="32">G89+G90+G91+G92+G93</f>
        <v>2177000</v>
      </c>
      <c r="H88" s="37">
        <f t="shared" si="32"/>
        <v>2224000</v>
      </c>
      <c r="I88" s="37">
        <f t="shared" si="32"/>
        <v>2177000</v>
      </c>
      <c r="J88" s="37">
        <f t="shared" si="32"/>
        <v>2179000</v>
      </c>
      <c r="K88" s="37">
        <f t="shared" si="32"/>
        <v>2177000</v>
      </c>
      <c r="L88" s="37">
        <f t="shared" si="32"/>
        <v>2211000</v>
      </c>
      <c r="M88" s="37">
        <f t="shared" si="32"/>
        <v>2176000</v>
      </c>
      <c r="N88" s="37">
        <f t="shared" si="32"/>
        <v>1571000</v>
      </c>
      <c r="O88" s="37">
        <f t="shared" si="32"/>
        <v>109000</v>
      </c>
      <c r="P88" s="37">
        <f t="shared" si="32"/>
        <v>109000</v>
      </c>
      <c r="Q88" s="37">
        <f t="shared" si="32"/>
        <v>100000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20000</v>
      </c>
      <c r="E90" s="106" t="s">
        <v>702</v>
      </c>
      <c r="F90" s="106"/>
      <c r="G90" s="106"/>
      <c r="H90" s="106">
        <f>ROUND($D90/2,-3)</f>
        <v>10000</v>
      </c>
      <c r="I90" s="106"/>
      <c r="J90" s="106"/>
      <c r="K90" s="106"/>
      <c r="L90" s="106"/>
      <c r="M90" s="106">
        <f>D90-H90</f>
        <v>10000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2000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30064000</v>
      </c>
      <c r="E93" s="106"/>
      <c r="F93" s="106">
        <f>F94+F95+F96+F97</f>
        <v>12876000</v>
      </c>
      <c r="G93" s="106">
        <f t="shared" ref="G93:Q93" si="34">G94+G95+G96+G97</f>
        <v>2177000</v>
      </c>
      <c r="H93" s="106">
        <f t="shared" si="34"/>
        <v>2214000</v>
      </c>
      <c r="I93" s="106">
        <f t="shared" si="34"/>
        <v>2177000</v>
      </c>
      <c r="J93" s="106">
        <f t="shared" si="34"/>
        <v>2179000</v>
      </c>
      <c r="K93" s="106">
        <f t="shared" si="34"/>
        <v>2177000</v>
      </c>
      <c r="L93" s="106">
        <f t="shared" si="34"/>
        <v>2210000</v>
      </c>
      <c r="M93" s="106">
        <f t="shared" si="34"/>
        <v>2166000</v>
      </c>
      <c r="N93" s="106">
        <f t="shared" si="34"/>
        <v>1571000</v>
      </c>
      <c r="O93" s="106">
        <f t="shared" si="34"/>
        <v>109000</v>
      </c>
      <c r="P93" s="106">
        <f t="shared" si="34"/>
        <v>109000</v>
      </c>
      <c r="Q93" s="106">
        <f t="shared" si="34"/>
        <v>99000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3911000</v>
      </c>
      <c r="E94" s="111" t="s">
        <v>522</v>
      </c>
      <c r="F94" s="37">
        <f>ROUND($D94/12*5,-3)</f>
        <v>1630000</v>
      </c>
      <c r="G94" s="37">
        <f>ROUND($D94/12,-3)</f>
        <v>326000</v>
      </c>
      <c r="H94" s="37">
        <f t="shared" ref="H94:L94" si="35">ROUND($D94/12,-3)</f>
        <v>326000</v>
      </c>
      <c r="I94" s="37">
        <f t="shared" si="35"/>
        <v>326000</v>
      </c>
      <c r="J94" s="37">
        <f t="shared" si="35"/>
        <v>326000</v>
      </c>
      <c r="K94" s="37">
        <f t="shared" si="35"/>
        <v>326000</v>
      </c>
      <c r="L94" s="37">
        <f t="shared" si="35"/>
        <v>326000</v>
      </c>
      <c r="M94" s="37">
        <f>D94-SUM(F94:L94)</f>
        <v>325000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91000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3000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26062000</v>
      </c>
      <c r="E97" s="37"/>
      <c r="F97" s="37">
        <f>F2+F87-F89-F90-F91-F92-F94-F95-F96</f>
        <v>11238000</v>
      </c>
      <c r="G97" s="37">
        <f t="shared" ref="G97:Q97" si="37">G2+G87-G89-G90-G91-G92-G94-G95-G96</f>
        <v>1843000</v>
      </c>
      <c r="H97" s="37">
        <f t="shared" si="37"/>
        <v>1880000</v>
      </c>
      <c r="I97" s="37">
        <f t="shared" si="37"/>
        <v>1843000</v>
      </c>
      <c r="J97" s="37">
        <f t="shared" si="37"/>
        <v>1845000</v>
      </c>
      <c r="K97" s="37">
        <f t="shared" si="37"/>
        <v>1843000</v>
      </c>
      <c r="L97" s="37">
        <f t="shared" si="37"/>
        <v>1876000</v>
      </c>
      <c r="M97" s="37">
        <f t="shared" si="37"/>
        <v>1833000</v>
      </c>
      <c r="N97" s="37">
        <f t="shared" si="37"/>
        <v>1563000</v>
      </c>
      <c r="O97" s="37">
        <f>O2+O87-O89-O90-O91-O92-O94-O95-O96</f>
        <v>101000</v>
      </c>
      <c r="P97" s="37">
        <f t="shared" si="37"/>
        <v>101000</v>
      </c>
      <c r="Q97" s="37">
        <f t="shared" si="37"/>
        <v>96000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2120000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1141000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7000</v>
      </c>
    </row>
    <row r="109" spans="2:18" ht="33">
      <c r="B109" s="75" t="s">
        <v>239</v>
      </c>
      <c r="D109" s="30">
        <f>HLOOKUP(D1,縣庫撥款收入明細表!H:DD,21,FALSE)</f>
        <v>26062000</v>
      </c>
    </row>
    <row r="110" spans="2:18" ht="16.5" customHeight="1"/>
    <row r="111" spans="2:18" ht="19.5" customHeight="1">
      <c r="B111" s="4" t="s">
        <v>700</v>
      </c>
      <c r="F111" s="30">
        <f>F93-F77-F78</f>
        <v>11424000</v>
      </c>
      <c r="G111" s="30">
        <f t="shared" ref="G111:Q111" si="38">G93-G77-G78</f>
        <v>1887000</v>
      </c>
      <c r="H111" s="30">
        <f t="shared" si="38"/>
        <v>1899000</v>
      </c>
      <c r="I111" s="30">
        <f t="shared" si="38"/>
        <v>1887000</v>
      </c>
      <c r="J111" s="30">
        <f t="shared" si="38"/>
        <v>1889000</v>
      </c>
      <c r="K111" s="30">
        <f t="shared" si="38"/>
        <v>1887000</v>
      </c>
      <c r="L111" s="30">
        <f t="shared" si="38"/>
        <v>1920000</v>
      </c>
      <c r="M111" s="30">
        <f t="shared" si="38"/>
        <v>1873000</v>
      </c>
      <c r="N111" s="30">
        <f t="shared" si="38"/>
        <v>1547000</v>
      </c>
      <c r="O111" s="30">
        <f t="shared" si="38"/>
        <v>109000</v>
      </c>
      <c r="P111" s="30">
        <f t="shared" si="38"/>
        <v>109000</v>
      </c>
      <c r="Q111" s="30">
        <f t="shared" si="38"/>
        <v>99000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73" priority="1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1"/>
  <sheetViews>
    <sheetView zoomScale="85" zoomScaleNormal="85" workbookViewId="0">
      <selection activeCell="O7" sqref="O7"/>
    </sheetView>
  </sheetViews>
  <sheetFormatPr defaultRowHeight="16.5"/>
  <cols>
    <col min="4" max="5" width="0" hidden="1" customWidth="1"/>
    <col min="6" max="6" width="15.25" hidden="1" customWidth="1"/>
    <col min="7" max="7" width="17.125" customWidth="1"/>
    <col min="8" max="108" width="13.75" customWidth="1"/>
  </cols>
  <sheetData>
    <row r="1" spans="1:108" ht="19.5">
      <c r="A1" s="273" t="s">
        <v>208</v>
      </c>
      <c r="B1" s="274"/>
      <c r="C1" s="275"/>
      <c r="D1" s="38"/>
      <c r="E1" s="39" t="s">
        <v>240</v>
      </c>
      <c r="F1" s="38" t="s">
        <v>241</v>
      </c>
      <c r="G1" s="40" t="s">
        <v>242</v>
      </c>
      <c r="H1" s="41" t="s">
        <v>179</v>
      </c>
      <c r="I1" s="42" t="s">
        <v>178</v>
      </c>
      <c r="J1" s="42" t="s">
        <v>243</v>
      </c>
      <c r="K1" s="43" t="s">
        <v>244</v>
      </c>
      <c r="L1" s="42" t="s">
        <v>245</v>
      </c>
      <c r="M1" s="43" t="s">
        <v>246</v>
      </c>
      <c r="N1" s="43" t="s">
        <v>247</v>
      </c>
      <c r="O1" s="42" t="s">
        <v>248</v>
      </c>
      <c r="P1" s="42" t="s">
        <v>249</v>
      </c>
      <c r="Q1" s="43" t="s">
        <v>250</v>
      </c>
      <c r="R1" s="42" t="s">
        <v>251</v>
      </c>
      <c r="S1" s="43" t="s">
        <v>252</v>
      </c>
      <c r="T1" s="43" t="s">
        <v>253</v>
      </c>
      <c r="U1" s="42" t="s">
        <v>254</v>
      </c>
      <c r="V1" s="42" t="s">
        <v>255</v>
      </c>
      <c r="W1" s="42" t="s">
        <v>256</v>
      </c>
      <c r="X1" s="43" t="s">
        <v>257</v>
      </c>
      <c r="Y1" s="42" t="s">
        <v>258</v>
      </c>
      <c r="Z1" s="42" t="s">
        <v>259</v>
      </c>
      <c r="AA1" s="43" t="s">
        <v>260</v>
      </c>
      <c r="AB1" s="42" t="s">
        <v>261</v>
      </c>
      <c r="AC1" s="42" t="s">
        <v>262</v>
      </c>
      <c r="AD1" s="43" t="s">
        <v>263</v>
      </c>
      <c r="AE1" s="42" t="s">
        <v>264</v>
      </c>
      <c r="AF1" s="43" t="s">
        <v>265</v>
      </c>
      <c r="AG1" s="43" t="s">
        <v>266</v>
      </c>
      <c r="AH1" s="42" t="s">
        <v>267</v>
      </c>
      <c r="AI1" s="43" t="s">
        <v>268</v>
      </c>
      <c r="AJ1" s="43" t="s">
        <v>269</v>
      </c>
      <c r="AK1" s="43" t="s">
        <v>270</v>
      </c>
      <c r="AL1" s="43" t="s">
        <v>271</v>
      </c>
      <c r="AM1" s="43" t="s">
        <v>272</v>
      </c>
      <c r="AN1" s="43" t="s">
        <v>273</v>
      </c>
      <c r="AO1" s="43" t="s">
        <v>274</v>
      </c>
      <c r="AP1" s="43" t="s">
        <v>275</v>
      </c>
      <c r="AQ1" s="43" t="s">
        <v>276</v>
      </c>
      <c r="AR1" s="43" t="s">
        <v>277</v>
      </c>
      <c r="AS1" s="43" t="s">
        <v>278</v>
      </c>
      <c r="AT1" s="42" t="s">
        <v>279</v>
      </c>
      <c r="AU1" s="43" t="s">
        <v>280</v>
      </c>
      <c r="AV1" s="42" t="s">
        <v>281</v>
      </c>
      <c r="AW1" s="43" t="s">
        <v>282</v>
      </c>
      <c r="AX1" s="43" t="s">
        <v>283</v>
      </c>
      <c r="AY1" s="43" t="s">
        <v>284</v>
      </c>
      <c r="AZ1" s="43" t="s">
        <v>285</v>
      </c>
      <c r="BA1" s="43" t="s">
        <v>286</v>
      </c>
      <c r="BB1" s="43" t="s">
        <v>287</v>
      </c>
      <c r="BC1" s="43" t="s">
        <v>288</v>
      </c>
      <c r="BD1" s="43" t="s">
        <v>289</v>
      </c>
      <c r="BE1" s="43" t="s">
        <v>290</v>
      </c>
      <c r="BF1" s="43" t="s">
        <v>291</v>
      </c>
      <c r="BG1" s="43" t="s">
        <v>292</v>
      </c>
      <c r="BH1" s="42" t="s">
        <v>293</v>
      </c>
      <c r="BI1" s="42" t="s">
        <v>294</v>
      </c>
      <c r="BJ1" s="43" t="s">
        <v>295</v>
      </c>
      <c r="BK1" s="43" t="s">
        <v>296</v>
      </c>
      <c r="BL1" s="42" t="s">
        <v>297</v>
      </c>
      <c r="BM1" s="42" t="s">
        <v>298</v>
      </c>
      <c r="BN1" s="43" t="s">
        <v>299</v>
      </c>
      <c r="BO1" s="42" t="s">
        <v>300</v>
      </c>
      <c r="BP1" s="43" t="s">
        <v>301</v>
      </c>
      <c r="BQ1" s="42" t="s">
        <v>302</v>
      </c>
      <c r="BR1" s="42" t="s">
        <v>303</v>
      </c>
      <c r="BS1" s="43" t="s">
        <v>71</v>
      </c>
      <c r="BT1" s="43" t="s">
        <v>304</v>
      </c>
      <c r="BU1" s="43" t="s">
        <v>305</v>
      </c>
      <c r="BV1" s="43" t="s">
        <v>306</v>
      </c>
      <c r="BW1" s="43" t="s">
        <v>307</v>
      </c>
      <c r="BX1" s="43" t="s">
        <v>308</v>
      </c>
      <c r="BY1" s="43" t="s">
        <v>309</v>
      </c>
      <c r="BZ1" s="43" t="s">
        <v>310</v>
      </c>
      <c r="CA1" s="43" t="s">
        <v>311</v>
      </c>
      <c r="CB1" s="43" t="s">
        <v>312</v>
      </c>
      <c r="CC1" s="43" t="s">
        <v>313</v>
      </c>
      <c r="CD1" s="43" t="s">
        <v>314</v>
      </c>
      <c r="CE1" s="43" t="s">
        <v>315</v>
      </c>
      <c r="CF1" s="43" t="s">
        <v>316</v>
      </c>
      <c r="CG1" s="43" t="s">
        <v>317</v>
      </c>
      <c r="CH1" s="43" t="s">
        <v>318</v>
      </c>
      <c r="CI1" s="43" t="s">
        <v>319</v>
      </c>
      <c r="CJ1" s="43" t="s">
        <v>320</v>
      </c>
      <c r="CK1" s="43" t="s">
        <v>321</v>
      </c>
      <c r="CL1" s="43" t="s">
        <v>322</v>
      </c>
      <c r="CM1" s="43" t="s">
        <v>323</v>
      </c>
      <c r="CN1" s="43" t="s">
        <v>324</v>
      </c>
      <c r="CO1" s="43" t="s">
        <v>325</v>
      </c>
      <c r="CP1" s="43" t="s">
        <v>326</v>
      </c>
      <c r="CQ1" s="43" t="s">
        <v>327</v>
      </c>
      <c r="CR1" s="43" t="s">
        <v>328</v>
      </c>
      <c r="CS1" s="43" t="s">
        <v>329</v>
      </c>
      <c r="CT1" s="43" t="s">
        <v>330</v>
      </c>
      <c r="CU1" s="43" t="s">
        <v>331</v>
      </c>
      <c r="CV1" s="43" t="s">
        <v>332</v>
      </c>
      <c r="CW1" s="43" t="s">
        <v>333</v>
      </c>
      <c r="CX1" s="43" t="s">
        <v>334</v>
      </c>
      <c r="CY1" s="43" t="s">
        <v>335</v>
      </c>
      <c r="CZ1" s="43" t="s">
        <v>336</v>
      </c>
      <c r="DA1" s="43" t="s">
        <v>337</v>
      </c>
      <c r="DB1" s="43" t="s">
        <v>338</v>
      </c>
      <c r="DC1" s="42" t="s">
        <v>339</v>
      </c>
      <c r="DD1" s="43" t="s">
        <v>340</v>
      </c>
    </row>
    <row r="2" spans="1:108" ht="19.5">
      <c r="A2" s="276" t="s">
        <v>523</v>
      </c>
      <c r="B2" s="276"/>
      <c r="C2" s="276"/>
      <c r="D2" s="44"/>
      <c r="E2" s="45"/>
      <c r="F2" s="44"/>
      <c r="G2" s="46">
        <f>SUM(H2:DD2)</f>
        <v>3914912000</v>
      </c>
      <c r="H2" s="252">
        <v>60128000</v>
      </c>
      <c r="I2" s="252">
        <v>232869000</v>
      </c>
      <c r="J2" s="252">
        <v>99129000</v>
      </c>
      <c r="K2" s="252">
        <v>66595000</v>
      </c>
      <c r="L2" s="252">
        <v>146029000</v>
      </c>
      <c r="M2" s="252">
        <v>29938000</v>
      </c>
      <c r="N2" s="252">
        <v>35040000</v>
      </c>
      <c r="O2" s="252">
        <v>59752000</v>
      </c>
      <c r="P2" s="252">
        <v>83118000</v>
      </c>
      <c r="Q2" s="252">
        <v>30420000</v>
      </c>
      <c r="R2" s="252">
        <v>103124000</v>
      </c>
      <c r="S2" s="252">
        <v>29257000</v>
      </c>
      <c r="T2" s="252">
        <v>57461000</v>
      </c>
      <c r="U2" s="252">
        <v>80066000</v>
      </c>
      <c r="V2" s="252">
        <v>27348000</v>
      </c>
      <c r="W2" s="252">
        <v>26761000</v>
      </c>
      <c r="X2" s="252">
        <v>73410000</v>
      </c>
      <c r="Y2" s="252">
        <v>159742000</v>
      </c>
      <c r="Z2" s="252">
        <v>116612000</v>
      </c>
      <c r="AA2" s="252">
        <v>32341000</v>
      </c>
      <c r="AB2" s="252">
        <v>56987000</v>
      </c>
      <c r="AC2" s="252">
        <v>28666000</v>
      </c>
      <c r="AD2" s="252">
        <v>59148000</v>
      </c>
      <c r="AE2" s="252">
        <v>63365000</v>
      </c>
      <c r="AF2" s="252">
        <v>25773000</v>
      </c>
      <c r="AG2" s="252">
        <v>36542000</v>
      </c>
      <c r="AH2" s="252">
        <v>24189000</v>
      </c>
      <c r="AI2" s="252">
        <v>30064000</v>
      </c>
      <c r="AJ2" s="252">
        <v>31986000</v>
      </c>
      <c r="AK2" s="252">
        <v>23933000</v>
      </c>
      <c r="AL2" s="252">
        <v>26073000</v>
      </c>
      <c r="AM2" s="252">
        <v>21735000</v>
      </c>
      <c r="AN2" s="252">
        <v>52328000</v>
      </c>
      <c r="AO2" s="252">
        <v>28739000</v>
      </c>
      <c r="AP2" s="252">
        <v>23394000</v>
      </c>
      <c r="AQ2" s="252">
        <v>26388000</v>
      </c>
      <c r="AR2" s="252">
        <v>23664000</v>
      </c>
      <c r="AS2" s="252">
        <v>31319000</v>
      </c>
      <c r="AT2" s="252">
        <v>40514000</v>
      </c>
      <c r="AU2" s="252">
        <v>26549000</v>
      </c>
      <c r="AV2" s="252">
        <v>28002000</v>
      </c>
      <c r="AW2" s="252">
        <v>57687000</v>
      </c>
      <c r="AX2" s="252">
        <v>25356000</v>
      </c>
      <c r="AY2" s="252">
        <v>15641000</v>
      </c>
      <c r="AZ2" s="252">
        <v>18407000</v>
      </c>
      <c r="BA2" s="252">
        <v>22063000</v>
      </c>
      <c r="BB2" s="252">
        <v>23444000</v>
      </c>
      <c r="BC2" s="252">
        <v>21399000</v>
      </c>
      <c r="BD2" s="252">
        <v>28278000</v>
      </c>
      <c r="BE2" s="252">
        <v>13112000</v>
      </c>
      <c r="BF2" s="252">
        <v>20699000</v>
      </c>
      <c r="BG2" s="252">
        <v>20063000</v>
      </c>
      <c r="BH2" s="252">
        <v>86732000</v>
      </c>
      <c r="BI2" s="252">
        <v>25324000</v>
      </c>
      <c r="BJ2" s="252">
        <v>25188000</v>
      </c>
      <c r="BK2" s="252">
        <v>17595000</v>
      </c>
      <c r="BL2" s="252">
        <v>20923000</v>
      </c>
      <c r="BM2" s="252">
        <v>23728000</v>
      </c>
      <c r="BN2" s="252">
        <v>17315000</v>
      </c>
      <c r="BO2" s="252">
        <v>54775000</v>
      </c>
      <c r="BP2" s="252">
        <v>20314000</v>
      </c>
      <c r="BQ2" s="252">
        <v>22207000</v>
      </c>
      <c r="BR2" s="252">
        <v>24822000</v>
      </c>
      <c r="BS2" s="252">
        <v>20652000</v>
      </c>
      <c r="BT2" s="252">
        <v>31506000</v>
      </c>
      <c r="BU2" s="252">
        <v>19257000</v>
      </c>
      <c r="BV2" s="252">
        <v>18611000</v>
      </c>
      <c r="BW2" s="252">
        <v>18114000</v>
      </c>
      <c r="BX2" s="252">
        <v>21330000</v>
      </c>
      <c r="BY2" s="252">
        <v>25439000</v>
      </c>
      <c r="BZ2" s="252">
        <v>19848000</v>
      </c>
      <c r="CA2" s="252">
        <v>21213000</v>
      </c>
      <c r="CB2" s="252">
        <v>35530000</v>
      </c>
      <c r="CC2" s="252">
        <v>31641000</v>
      </c>
      <c r="CD2" s="252">
        <v>29962000</v>
      </c>
      <c r="CE2" s="252">
        <v>24790000</v>
      </c>
      <c r="CF2" s="252">
        <v>30128000</v>
      </c>
      <c r="CG2" s="252">
        <v>36799000</v>
      </c>
      <c r="CH2" s="252">
        <v>26599000</v>
      </c>
      <c r="CI2" s="252">
        <v>31728000</v>
      </c>
      <c r="CJ2" s="252">
        <v>29298000</v>
      </c>
      <c r="CK2" s="252">
        <v>29761000</v>
      </c>
      <c r="CL2" s="252">
        <v>27335000</v>
      </c>
      <c r="CM2" s="252">
        <v>33977000</v>
      </c>
      <c r="CN2" s="252">
        <v>27370000</v>
      </c>
      <c r="CO2" s="252">
        <v>26609000</v>
      </c>
      <c r="CP2" s="252">
        <v>23511000</v>
      </c>
      <c r="CQ2" s="252">
        <v>29238000</v>
      </c>
      <c r="CR2" s="252">
        <v>28536000</v>
      </c>
      <c r="CS2" s="252">
        <v>29491000</v>
      </c>
      <c r="CT2" s="252">
        <v>26311000</v>
      </c>
      <c r="CU2" s="252">
        <v>30795000</v>
      </c>
      <c r="CV2" s="252">
        <v>27832000</v>
      </c>
      <c r="CW2" s="252">
        <v>29405000</v>
      </c>
      <c r="CX2" s="252">
        <v>27134000</v>
      </c>
      <c r="CY2" s="252">
        <v>22934000</v>
      </c>
      <c r="CZ2" s="252">
        <v>20215000</v>
      </c>
      <c r="DA2" s="252">
        <v>18807000</v>
      </c>
      <c r="DB2" s="252">
        <v>18360000</v>
      </c>
      <c r="DC2" s="252">
        <v>80965000</v>
      </c>
      <c r="DD2" s="252">
        <v>20311000</v>
      </c>
    </row>
    <row r="3" spans="1:108" ht="45" customHeight="1">
      <c r="A3" s="277" t="s">
        <v>685</v>
      </c>
      <c r="B3" s="277"/>
      <c r="C3" s="278"/>
      <c r="D3" s="47" t="s">
        <v>341</v>
      </c>
      <c r="E3" s="155" t="s">
        <v>525</v>
      </c>
      <c r="F3" s="49" t="s">
        <v>342</v>
      </c>
      <c r="G3" s="207">
        <f t="shared" ref="G3:G16" si="0">SUM(H3:DD3)</f>
        <v>1021000</v>
      </c>
      <c r="H3" s="244"/>
      <c r="I3" s="244">
        <v>1021000</v>
      </c>
      <c r="J3" s="244"/>
      <c r="K3" s="244"/>
      <c r="L3" s="244"/>
      <c r="M3" s="245"/>
      <c r="N3" s="246"/>
      <c r="O3" s="246"/>
      <c r="P3" s="244"/>
      <c r="Q3" s="246"/>
      <c r="R3" s="244"/>
      <c r="S3" s="246"/>
      <c r="T3" s="246"/>
      <c r="U3" s="244"/>
      <c r="V3" s="246"/>
      <c r="W3" s="246"/>
      <c r="X3" s="246"/>
      <c r="Y3" s="244"/>
      <c r="Z3" s="244"/>
      <c r="AA3" s="246"/>
      <c r="AB3" s="246"/>
      <c r="AC3" s="246"/>
      <c r="AD3" s="246"/>
      <c r="AE3" s="244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  <c r="BT3" s="246"/>
      <c r="BU3" s="246"/>
      <c r="BV3" s="246"/>
      <c r="BW3" s="246"/>
      <c r="BX3" s="246"/>
      <c r="BY3" s="246"/>
      <c r="BZ3" s="246"/>
      <c r="CA3" s="246"/>
      <c r="CB3" s="246"/>
      <c r="CC3" s="246"/>
      <c r="CD3" s="246"/>
      <c r="CE3" s="246"/>
      <c r="CF3" s="246"/>
      <c r="CG3" s="246"/>
      <c r="CH3" s="246"/>
      <c r="CI3" s="246"/>
      <c r="CJ3" s="246"/>
      <c r="CK3" s="246"/>
      <c r="CL3" s="246"/>
      <c r="CM3" s="246"/>
      <c r="CN3" s="246"/>
      <c r="CO3" s="246"/>
      <c r="CP3" s="246"/>
      <c r="CQ3" s="246"/>
      <c r="CR3" s="246"/>
      <c r="CS3" s="246"/>
      <c r="CT3" s="246"/>
      <c r="CU3" s="246"/>
      <c r="CV3" s="246"/>
      <c r="CW3" s="246"/>
      <c r="CX3" s="246"/>
      <c r="CY3" s="246"/>
      <c r="CZ3" s="246"/>
      <c r="DA3" s="246"/>
      <c r="DB3" s="246"/>
      <c r="DC3" s="244"/>
      <c r="DD3" s="246"/>
    </row>
    <row r="4" spans="1:108" ht="39.75" customHeight="1">
      <c r="A4" s="277" t="s">
        <v>686</v>
      </c>
      <c r="B4" s="277"/>
      <c r="C4" s="278"/>
      <c r="D4" s="47" t="s">
        <v>343</v>
      </c>
      <c r="E4" s="48" t="s">
        <v>344</v>
      </c>
      <c r="F4" s="49" t="s">
        <v>345</v>
      </c>
      <c r="G4" s="207">
        <f t="shared" si="0"/>
        <v>16800000</v>
      </c>
      <c r="H4" s="244">
        <v>800000</v>
      </c>
      <c r="I4" s="244">
        <v>1600000</v>
      </c>
      <c r="J4" s="244">
        <v>800000</v>
      </c>
      <c r="K4" s="244">
        <v>800000</v>
      </c>
      <c r="L4" s="244">
        <v>1600000</v>
      </c>
      <c r="M4" s="245"/>
      <c r="N4" s="246"/>
      <c r="O4" s="246">
        <v>800000</v>
      </c>
      <c r="P4" s="244">
        <v>800000</v>
      </c>
      <c r="Q4" s="246"/>
      <c r="R4" s="244">
        <v>800000</v>
      </c>
      <c r="S4" s="246"/>
      <c r="T4" s="246"/>
      <c r="U4" s="244">
        <v>800000</v>
      </c>
      <c r="V4" s="246"/>
      <c r="W4" s="246"/>
      <c r="X4" s="246">
        <v>800000</v>
      </c>
      <c r="Y4" s="244">
        <v>1600000</v>
      </c>
      <c r="Z4" s="244">
        <v>800000</v>
      </c>
      <c r="AA4" s="246"/>
      <c r="AB4" s="246">
        <v>800000</v>
      </c>
      <c r="AC4" s="246"/>
      <c r="AD4" s="246"/>
      <c r="AE4" s="244">
        <v>800000</v>
      </c>
      <c r="AF4" s="246"/>
      <c r="AG4" s="246"/>
      <c r="AH4" s="246"/>
      <c r="AI4" s="246"/>
      <c r="AJ4" s="246"/>
      <c r="AK4" s="246"/>
      <c r="AL4" s="246"/>
      <c r="AM4" s="246"/>
      <c r="AN4" s="246"/>
      <c r="AO4" s="246"/>
      <c r="AP4" s="246"/>
      <c r="AQ4" s="246"/>
      <c r="AR4" s="246"/>
      <c r="AS4" s="246"/>
      <c r="AT4" s="246"/>
      <c r="AU4" s="246"/>
      <c r="AV4" s="246"/>
      <c r="AW4" s="246">
        <v>800000</v>
      </c>
      <c r="AX4" s="246"/>
      <c r="AY4" s="246"/>
      <c r="AZ4" s="246"/>
      <c r="BA4" s="246"/>
      <c r="BB4" s="246"/>
      <c r="BC4" s="246"/>
      <c r="BD4" s="246"/>
      <c r="BE4" s="246"/>
      <c r="BF4" s="246"/>
      <c r="BG4" s="246"/>
      <c r="BH4" s="246">
        <v>800000</v>
      </c>
      <c r="BI4" s="246"/>
      <c r="BJ4" s="246"/>
      <c r="BK4" s="246"/>
      <c r="BL4" s="246"/>
      <c r="BM4" s="246"/>
      <c r="BN4" s="246"/>
      <c r="BO4" s="246">
        <v>800000</v>
      </c>
      <c r="BP4" s="246"/>
      <c r="BQ4" s="246"/>
      <c r="BR4" s="246"/>
      <c r="BS4" s="246"/>
      <c r="BT4" s="246"/>
      <c r="BU4" s="246"/>
      <c r="BV4" s="246"/>
      <c r="BW4" s="246"/>
      <c r="BX4" s="246"/>
      <c r="BY4" s="246"/>
      <c r="BZ4" s="246"/>
      <c r="CA4" s="246"/>
      <c r="CB4" s="246"/>
      <c r="CC4" s="246"/>
      <c r="CD4" s="246"/>
      <c r="CE4" s="246"/>
      <c r="CF4" s="246"/>
      <c r="CG4" s="246"/>
      <c r="CH4" s="246"/>
      <c r="CI4" s="246"/>
      <c r="CJ4" s="246"/>
      <c r="CK4" s="246"/>
      <c r="CL4" s="246"/>
      <c r="CM4" s="246"/>
      <c r="CN4" s="246"/>
      <c r="CO4" s="246"/>
      <c r="CP4" s="246"/>
      <c r="CQ4" s="246"/>
      <c r="CR4" s="246"/>
      <c r="CS4" s="246"/>
      <c r="CT4" s="246"/>
      <c r="CU4" s="246"/>
      <c r="CV4" s="246"/>
      <c r="CW4" s="246"/>
      <c r="CX4" s="246"/>
      <c r="CY4" s="246"/>
      <c r="CZ4" s="246"/>
      <c r="DA4" s="246"/>
      <c r="DB4" s="246"/>
      <c r="DC4" s="244">
        <v>800000</v>
      </c>
      <c r="DD4" s="246"/>
    </row>
    <row r="5" spans="1:108" ht="34.5" customHeight="1">
      <c r="A5" s="264" t="s">
        <v>680</v>
      </c>
      <c r="B5" s="265"/>
      <c r="C5" s="265"/>
      <c r="D5" s="47" t="s">
        <v>346</v>
      </c>
      <c r="E5" s="155" t="s">
        <v>366</v>
      </c>
      <c r="F5" s="50" t="s">
        <v>348</v>
      </c>
      <c r="G5" s="207">
        <f t="shared" si="0"/>
        <v>88940000</v>
      </c>
      <c r="H5" s="208">
        <v>2640000</v>
      </c>
      <c r="I5" s="208">
        <v>1320000</v>
      </c>
      <c r="J5" s="208">
        <v>4900000</v>
      </c>
      <c r="K5" s="208">
        <v>3580000</v>
      </c>
      <c r="L5" s="208">
        <v>1460000</v>
      </c>
      <c r="M5" s="208"/>
      <c r="N5" s="208">
        <v>1460000</v>
      </c>
      <c r="O5" s="208">
        <v>1320000</v>
      </c>
      <c r="P5" s="208"/>
      <c r="Q5" s="208"/>
      <c r="R5" s="208"/>
      <c r="S5" s="208">
        <v>1460000</v>
      </c>
      <c r="T5" s="208">
        <v>2120000</v>
      </c>
      <c r="U5" s="208">
        <v>3960000</v>
      </c>
      <c r="V5" s="208">
        <v>1460000</v>
      </c>
      <c r="W5" s="208"/>
      <c r="X5" s="208">
        <v>4100000</v>
      </c>
      <c r="Y5" s="208">
        <v>660000</v>
      </c>
      <c r="Z5" s="208">
        <v>660000</v>
      </c>
      <c r="AA5" s="208">
        <v>2120000</v>
      </c>
      <c r="AB5" s="208">
        <v>1980000</v>
      </c>
      <c r="AC5" s="208"/>
      <c r="AD5" s="208">
        <v>1980000</v>
      </c>
      <c r="AE5" s="208">
        <v>1320000</v>
      </c>
      <c r="AF5" s="208"/>
      <c r="AG5" s="208">
        <v>660000</v>
      </c>
      <c r="AH5" s="208"/>
      <c r="AI5" s="208">
        <v>2120000</v>
      </c>
      <c r="AJ5" s="208"/>
      <c r="AK5" s="208"/>
      <c r="AL5" s="208">
        <v>800000</v>
      </c>
      <c r="AM5" s="208"/>
      <c r="AN5" s="208">
        <v>660000</v>
      </c>
      <c r="AO5" s="208">
        <v>1460000</v>
      </c>
      <c r="AP5" s="208">
        <v>800000</v>
      </c>
      <c r="AQ5" s="208">
        <v>800000</v>
      </c>
      <c r="AR5" s="208">
        <v>800000</v>
      </c>
      <c r="AS5" s="208">
        <v>2120000</v>
      </c>
      <c r="AT5" s="208"/>
      <c r="AU5" s="208">
        <v>1460000</v>
      </c>
      <c r="AV5" s="208">
        <v>2120000</v>
      </c>
      <c r="AW5" s="208"/>
      <c r="AX5" s="208">
        <v>1460000</v>
      </c>
      <c r="AY5" s="208"/>
      <c r="AZ5" s="208"/>
      <c r="BA5" s="208"/>
      <c r="BB5" s="208"/>
      <c r="BC5" s="208">
        <v>1460000</v>
      </c>
      <c r="BD5" s="208"/>
      <c r="BE5" s="208"/>
      <c r="BF5" s="208">
        <v>800000</v>
      </c>
      <c r="BG5" s="208">
        <v>800000</v>
      </c>
      <c r="BH5" s="208">
        <v>660000</v>
      </c>
      <c r="BI5" s="208">
        <v>1460000</v>
      </c>
      <c r="BJ5" s="208"/>
      <c r="BK5" s="208"/>
      <c r="BL5" s="208">
        <v>1460000</v>
      </c>
      <c r="BM5" s="208"/>
      <c r="BN5" s="208"/>
      <c r="BO5" s="208">
        <v>1320000</v>
      </c>
      <c r="BP5" s="208">
        <v>1460000</v>
      </c>
      <c r="BQ5" s="208">
        <v>1460000</v>
      </c>
      <c r="BR5" s="208"/>
      <c r="BS5" s="208">
        <v>1460000</v>
      </c>
      <c r="BT5" s="208">
        <v>660000</v>
      </c>
      <c r="BU5" s="208"/>
      <c r="BV5" s="208">
        <v>800000</v>
      </c>
      <c r="BW5" s="208">
        <v>800000</v>
      </c>
      <c r="BX5" s="208">
        <v>660000</v>
      </c>
      <c r="BY5" s="208">
        <v>2120000</v>
      </c>
      <c r="BZ5" s="208">
        <v>800000</v>
      </c>
      <c r="CA5" s="208"/>
      <c r="CB5" s="208">
        <v>660000</v>
      </c>
      <c r="CC5" s="208">
        <v>1460000</v>
      </c>
      <c r="CD5" s="208"/>
      <c r="CE5" s="208"/>
      <c r="CF5" s="208">
        <v>1460000</v>
      </c>
      <c r="CG5" s="208">
        <v>1460000</v>
      </c>
      <c r="CH5" s="208">
        <v>1460000</v>
      </c>
      <c r="CI5" s="208"/>
      <c r="CJ5" s="208"/>
      <c r="CK5" s="208">
        <v>800000</v>
      </c>
      <c r="CL5" s="208"/>
      <c r="CM5" s="208"/>
      <c r="CN5" s="208">
        <v>1460000</v>
      </c>
      <c r="CO5" s="208">
        <v>800000</v>
      </c>
      <c r="CP5" s="208"/>
      <c r="CQ5" s="208">
        <v>660000</v>
      </c>
      <c r="CR5" s="208"/>
      <c r="CS5" s="208"/>
      <c r="CT5" s="208">
        <v>1460000</v>
      </c>
      <c r="CU5" s="208">
        <v>800000</v>
      </c>
      <c r="CV5" s="208">
        <v>800000</v>
      </c>
      <c r="CW5" s="208"/>
      <c r="CX5" s="208">
        <v>1460000</v>
      </c>
      <c r="CY5" s="208">
        <v>800000</v>
      </c>
      <c r="CZ5" s="208">
        <v>800000</v>
      </c>
      <c r="DA5" s="208"/>
      <c r="DB5" s="208"/>
      <c r="DC5" s="208">
        <v>660000</v>
      </c>
      <c r="DD5" s="208"/>
    </row>
    <row r="6" spans="1:108" ht="39" customHeight="1">
      <c r="A6" s="264" t="s">
        <v>695</v>
      </c>
      <c r="B6" s="265"/>
      <c r="C6" s="265"/>
      <c r="D6" s="47" t="s">
        <v>349</v>
      </c>
      <c r="E6" s="155" t="s">
        <v>526</v>
      </c>
      <c r="F6" s="51" t="s">
        <v>351</v>
      </c>
      <c r="G6" s="207">
        <f t="shared" si="0"/>
        <v>3687000</v>
      </c>
      <c r="H6" s="208"/>
      <c r="I6" s="208"/>
      <c r="J6" s="208"/>
      <c r="K6" s="208"/>
      <c r="L6" s="208">
        <v>1279000</v>
      </c>
      <c r="M6" s="208"/>
      <c r="N6" s="208"/>
      <c r="O6" s="208"/>
      <c r="P6" s="208"/>
      <c r="Q6" s="208"/>
      <c r="R6" s="208"/>
      <c r="S6" s="208"/>
      <c r="T6" s="208">
        <v>602000</v>
      </c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>
        <v>602000</v>
      </c>
      <c r="AW6" s="208">
        <v>602000</v>
      </c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>
        <v>602000</v>
      </c>
      <c r="BI6" s="208"/>
      <c r="BJ6" s="208"/>
      <c r="BK6" s="208"/>
      <c r="BL6" s="208"/>
      <c r="BM6" s="208"/>
      <c r="BN6" s="208"/>
      <c r="BO6" s="208"/>
      <c r="BP6" s="208"/>
      <c r="BQ6" s="208"/>
      <c r="BR6" s="208"/>
      <c r="BS6" s="208"/>
      <c r="BT6" s="208"/>
      <c r="BU6" s="208"/>
      <c r="BV6" s="208"/>
      <c r="BW6" s="208"/>
      <c r="BX6" s="208"/>
      <c r="BY6" s="208"/>
      <c r="BZ6" s="208"/>
      <c r="CA6" s="208"/>
      <c r="CB6" s="208"/>
      <c r="CC6" s="208"/>
      <c r="CD6" s="208"/>
      <c r="CE6" s="208"/>
      <c r="CF6" s="208"/>
      <c r="CG6" s="208"/>
      <c r="CH6" s="208"/>
      <c r="CI6" s="208"/>
      <c r="CJ6" s="208"/>
      <c r="CK6" s="208"/>
      <c r="CL6" s="208"/>
      <c r="CM6" s="208"/>
      <c r="CN6" s="208"/>
      <c r="CO6" s="208"/>
      <c r="CP6" s="208"/>
      <c r="CQ6" s="208"/>
      <c r="CR6" s="208"/>
      <c r="CS6" s="208"/>
      <c r="CT6" s="208"/>
      <c r="CU6" s="208"/>
      <c r="CV6" s="208"/>
      <c r="CW6" s="208"/>
      <c r="CX6" s="208"/>
      <c r="CY6" s="208"/>
      <c r="CZ6" s="208"/>
      <c r="DA6" s="208"/>
      <c r="DB6" s="208"/>
      <c r="DC6" s="208"/>
      <c r="DD6" s="208"/>
    </row>
    <row r="7" spans="1:108" ht="39" customHeight="1">
      <c r="A7" s="266" t="s">
        <v>681</v>
      </c>
      <c r="B7" s="267"/>
      <c r="C7" s="268"/>
      <c r="D7" s="52" t="s">
        <v>352</v>
      </c>
      <c r="E7" s="53" t="s">
        <v>353</v>
      </c>
      <c r="F7" s="52"/>
      <c r="G7" s="207">
        <f t="shared" si="0"/>
        <v>61350000</v>
      </c>
      <c r="H7" s="207">
        <v>749000</v>
      </c>
      <c r="I7" s="207">
        <v>1497000</v>
      </c>
      <c r="J7" s="207">
        <v>749000</v>
      </c>
      <c r="K7" s="207">
        <v>749000</v>
      </c>
      <c r="L7" s="207">
        <v>749000</v>
      </c>
      <c r="M7" s="207">
        <v>749000</v>
      </c>
      <c r="N7" s="207">
        <v>749000</v>
      </c>
      <c r="O7" s="207">
        <v>749000</v>
      </c>
      <c r="P7" s="207">
        <v>749000</v>
      </c>
      <c r="Q7" s="207">
        <v>749000</v>
      </c>
      <c r="R7" s="207">
        <v>749000</v>
      </c>
      <c r="S7" s="207">
        <v>749000</v>
      </c>
      <c r="T7" s="207">
        <v>749000</v>
      </c>
      <c r="U7" s="207">
        <v>749000</v>
      </c>
      <c r="V7" s="207">
        <v>748000</v>
      </c>
      <c r="W7" s="207">
        <v>0</v>
      </c>
      <c r="X7" s="207">
        <v>748000</v>
      </c>
      <c r="Y7" s="207">
        <v>748000</v>
      </c>
      <c r="Z7" s="207">
        <v>748000</v>
      </c>
      <c r="AA7" s="207">
        <v>748000</v>
      </c>
      <c r="AB7" s="207">
        <v>748000</v>
      </c>
      <c r="AC7" s="207">
        <v>748000</v>
      </c>
      <c r="AD7" s="207">
        <v>748000</v>
      </c>
      <c r="AE7" s="207">
        <v>748000</v>
      </c>
      <c r="AF7" s="207">
        <v>0</v>
      </c>
      <c r="AG7" s="207">
        <v>748000</v>
      </c>
      <c r="AH7" s="207">
        <v>0</v>
      </c>
      <c r="AI7" s="207">
        <v>748000</v>
      </c>
      <c r="AJ7" s="207">
        <v>748000</v>
      </c>
      <c r="AK7" s="207">
        <v>0</v>
      </c>
      <c r="AL7" s="207">
        <v>748000</v>
      </c>
      <c r="AM7" s="207">
        <v>0</v>
      </c>
      <c r="AN7" s="207">
        <v>748000</v>
      </c>
      <c r="AO7" s="207">
        <v>748000</v>
      </c>
      <c r="AP7" s="207">
        <v>748000</v>
      </c>
      <c r="AQ7" s="207">
        <v>748000</v>
      </c>
      <c r="AR7" s="207">
        <v>748000</v>
      </c>
      <c r="AS7" s="207">
        <v>748000</v>
      </c>
      <c r="AT7" s="207">
        <v>748000</v>
      </c>
      <c r="AU7" s="207">
        <v>748000</v>
      </c>
      <c r="AV7" s="207">
        <v>748000</v>
      </c>
      <c r="AW7" s="207">
        <v>748000</v>
      </c>
      <c r="AX7" s="207">
        <v>748000</v>
      </c>
      <c r="AY7" s="207">
        <v>0</v>
      </c>
      <c r="AZ7" s="207">
        <v>0</v>
      </c>
      <c r="BA7" s="207">
        <v>748000</v>
      </c>
      <c r="BB7" s="207">
        <v>748000</v>
      </c>
      <c r="BC7" s="207">
        <v>748000</v>
      </c>
      <c r="BD7" s="207">
        <v>748000</v>
      </c>
      <c r="BE7" s="207">
        <v>0</v>
      </c>
      <c r="BF7" s="207">
        <v>748000</v>
      </c>
      <c r="BG7" s="207">
        <v>748000</v>
      </c>
      <c r="BH7" s="207">
        <v>748000</v>
      </c>
      <c r="BI7" s="207">
        <v>748000</v>
      </c>
      <c r="BJ7" s="207">
        <v>748000</v>
      </c>
      <c r="BK7" s="207">
        <v>0</v>
      </c>
      <c r="BL7" s="207">
        <v>748000</v>
      </c>
      <c r="BM7" s="207">
        <v>748000</v>
      </c>
      <c r="BN7" s="207">
        <v>0</v>
      </c>
      <c r="BO7" s="207">
        <v>748000</v>
      </c>
      <c r="BP7" s="207">
        <v>748000</v>
      </c>
      <c r="BQ7" s="207">
        <v>748000</v>
      </c>
      <c r="BR7" s="207">
        <v>748000</v>
      </c>
      <c r="BS7" s="207">
        <v>748000</v>
      </c>
      <c r="BT7" s="207">
        <v>748000</v>
      </c>
      <c r="BU7" s="207">
        <v>0</v>
      </c>
      <c r="BV7" s="207">
        <v>748000</v>
      </c>
      <c r="BW7" s="207">
        <v>748000</v>
      </c>
      <c r="BX7" s="207">
        <v>748000</v>
      </c>
      <c r="BY7" s="207">
        <v>748000</v>
      </c>
      <c r="BZ7" s="207">
        <v>748000</v>
      </c>
      <c r="CA7" s="207">
        <v>0</v>
      </c>
      <c r="CB7" s="207">
        <v>748000</v>
      </c>
      <c r="CC7" s="207">
        <v>748000</v>
      </c>
      <c r="CD7" s="207">
        <v>748000</v>
      </c>
      <c r="CE7" s="207">
        <v>0</v>
      </c>
      <c r="CF7" s="207">
        <v>748000</v>
      </c>
      <c r="CG7" s="207">
        <v>748000</v>
      </c>
      <c r="CH7" s="207">
        <v>748000</v>
      </c>
      <c r="CI7" s="207">
        <v>748000</v>
      </c>
      <c r="CJ7" s="207">
        <v>0</v>
      </c>
      <c r="CK7" s="207">
        <v>748000</v>
      </c>
      <c r="CL7" s="207">
        <v>0</v>
      </c>
      <c r="CM7" s="207">
        <v>0</v>
      </c>
      <c r="CN7" s="207">
        <v>748000</v>
      </c>
      <c r="CO7" s="207">
        <v>748000</v>
      </c>
      <c r="CP7" s="207">
        <v>0</v>
      </c>
      <c r="CQ7" s="207">
        <v>748000</v>
      </c>
      <c r="CR7" s="207">
        <v>748000</v>
      </c>
      <c r="CS7" s="207">
        <v>748000</v>
      </c>
      <c r="CT7" s="207">
        <v>748000</v>
      </c>
      <c r="CU7" s="207">
        <v>748000</v>
      </c>
      <c r="CV7" s="207">
        <v>748000</v>
      </c>
      <c r="CW7" s="207">
        <v>748000</v>
      </c>
      <c r="CX7" s="207">
        <v>748000</v>
      </c>
      <c r="CY7" s="207">
        <v>748000</v>
      </c>
      <c r="CZ7" s="207">
        <v>748000</v>
      </c>
      <c r="DA7" s="207">
        <v>0</v>
      </c>
      <c r="DB7" s="207">
        <v>0</v>
      </c>
      <c r="DC7" s="246">
        <v>748000</v>
      </c>
      <c r="DD7" s="246">
        <v>0</v>
      </c>
    </row>
    <row r="8" spans="1:108" ht="44.25" customHeight="1">
      <c r="A8" s="269" t="s">
        <v>693</v>
      </c>
      <c r="B8" s="269"/>
      <c r="C8" s="270"/>
      <c r="D8" s="54" t="s">
        <v>354</v>
      </c>
      <c r="E8" s="53" t="s">
        <v>353</v>
      </c>
      <c r="F8" s="54"/>
      <c r="G8" s="207">
        <f t="shared" si="0"/>
        <v>30382000</v>
      </c>
      <c r="H8" s="247">
        <v>869000</v>
      </c>
      <c r="I8" s="247">
        <v>1303000</v>
      </c>
      <c r="J8" s="247">
        <v>755000</v>
      </c>
      <c r="K8" s="247">
        <v>435000</v>
      </c>
      <c r="L8" s="247">
        <v>321000</v>
      </c>
      <c r="M8" s="247">
        <v>321000</v>
      </c>
      <c r="N8" s="247">
        <v>321000</v>
      </c>
      <c r="O8" s="247">
        <v>435000</v>
      </c>
      <c r="P8" s="247">
        <v>435000</v>
      </c>
      <c r="Q8" s="247">
        <v>321000</v>
      </c>
      <c r="R8" s="247">
        <v>435000</v>
      </c>
      <c r="S8" s="247">
        <v>321000</v>
      </c>
      <c r="T8" s="247">
        <v>321000</v>
      </c>
      <c r="U8" s="247">
        <v>755000</v>
      </c>
      <c r="V8" s="247">
        <v>321000</v>
      </c>
      <c r="W8" s="247">
        <v>0</v>
      </c>
      <c r="X8" s="247">
        <v>435000</v>
      </c>
      <c r="Y8" s="247">
        <v>321000</v>
      </c>
      <c r="Z8" s="247">
        <v>435000</v>
      </c>
      <c r="AA8" s="247">
        <v>435000</v>
      </c>
      <c r="AB8" s="247">
        <v>435000</v>
      </c>
      <c r="AC8" s="247">
        <v>321000</v>
      </c>
      <c r="AD8" s="247">
        <v>435000</v>
      </c>
      <c r="AE8" s="247">
        <v>435000</v>
      </c>
      <c r="AF8" s="247">
        <v>0</v>
      </c>
      <c r="AG8" s="247">
        <v>321000</v>
      </c>
      <c r="AH8" s="247">
        <v>0</v>
      </c>
      <c r="AI8" s="247">
        <v>321000</v>
      </c>
      <c r="AJ8" s="247">
        <v>321000</v>
      </c>
      <c r="AK8" s="247">
        <v>0</v>
      </c>
      <c r="AL8" s="247">
        <v>321000</v>
      </c>
      <c r="AM8" s="247">
        <v>0</v>
      </c>
      <c r="AN8" s="247">
        <v>435000</v>
      </c>
      <c r="AO8" s="247">
        <v>321000</v>
      </c>
      <c r="AP8" s="247">
        <v>321000</v>
      </c>
      <c r="AQ8" s="247">
        <v>321000</v>
      </c>
      <c r="AR8" s="247">
        <v>321000</v>
      </c>
      <c r="AS8" s="247">
        <v>321000</v>
      </c>
      <c r="AT8" s="247">
        <v>320000</v>
      </c>
      <c r="AU8" s="247">
        <v>320000</v>
      </c>
      <c r="AV8" s="247">
        <v>320000</v>
      </c>
      <c r="AW8" s="247">
        <v>320000</v>
      </c>
      <c r="AX8" s="247">
        <v>320000</v>
      </c>
      <c r="AY8" s="247"/>
      <c r="AZ8" s="247"/>
      <c r="BA8" s="247">
        <v>320000</v>
      </c>
      <c r="BB8" s="247">
        <v>320000</v>
      </c>
      <c r="BC8" s="247">
        <v>320000</v>
      </c>
      <c r="BD8" s="247">
        <v>320000</v>
      </c>
      <c r="BE8" s="247"/>
      <c r="BF8" s="247">
        <v>320000</v>
      </c>
      <c r="BG8" s="247">
        <v>320000</v>
      </c>
      <c r="BH8" s="247">
        <v>434000</v>
      </c>
      <c r="BI8" s="247">
        <v>320000</v>
      </c>
      <c r="BJ8" s="247">
        <v>320000</v>
      </c>
      <c r="BK8" s="247"/>
      <c r="BL8" s="247">
        <v>320000</v>
      </c>
      <c r="BM8" s="247">
        <v>320000</v>
      </c>
      <c r="BN8" s="247"/>
      <c r="BO8" s="247">
        <v>434000</v>
      </c>
      <c r="BP8" s="247">
        <v>320000</v>
      </c>
      <c r="BQ8" s="247">
        <v>320000</v>
      </c>
      <c r="BR8" s="247">
        <v>320000</v>
      </c>
      <c r="BS8" s="247">
        <v>320000</v>
      </c>
      <c r="BT8" s="247">
        <v>320000</v>
      </c>
      <c r="BU8" s="247"/>
      <c r="BV8" s="247">
        <v>320000</v>
      </c>
      <c r="BW8" s="247">
        <v>320000</v>
      </c>
      <c r="BX8" s="247">
        <v>320000</v>
      </c>
      <c r="BY8" s="247">
        <v>320000</v>
      </c>
      <c r="BZ8" s="247">
        <v>320000</v>
      </c>
      <c r="CA8" s="247"/>
      <c r="CB8" s="247">
        <v>320000</v>
      </c>
      <c r="CC8" s="247">
        <v>320000</v>
      </c>
      <c r="CD8" s="247">
        <v>320000</v>
      </c>
      <c r="CE8" s="247"/>
      <c r="CF8" s="247">
        <v>320000</v>
      </c>
      <c r="CG8" s="247">
        <v>320000</v>
      </c>
      <c r="CH8" s="247">
        <v>320000</v>
      </c>
      <c r="CI8" s="247">
        <v>320000</v>
      </c>
      <c r="CJ8" s="247"/>
      <c r="CK8" s="247">
        <v>320000</v>
      </c>
      <c r="CL8" s="247"/>
      <c r="CM8" s="247"/>
      <c r="CN8" s="247">
        <v>320000</v>
      </c>
      <c r="CO8" s="247">
        <v>320000</v>
      </c>
      <c r="CP8" s="247"/>
      <c r="CQ8" s="247">
        <v>320000</v>
      </c>
      <c r="CR8" s="247">
        <v>320000</v>
      </c>
      <c r="CS8" s="247">
        <v>320000</v>
      </c>
      <c r="CT8" s="247">
        <v>320000</v>
      </c>
      <c r="CU8" s="247">
        <v>320000</v>
      </c>
      <c r="CV8" s="247">
        <v>320000</v>
      </c>
      <c r="CW8" s="247">
        <v>320000</v>
      </c>
      <c r="CX8" s="247">
        <v>320000</v>
      </c>
      <c r="CY8" s="247">
        <v>320000</v>
      </c>
      <c r="CZ8" s="247">
        <v>320000</v>
      </c>
      <c r="DA8" s="247"/>
      <c r="DB8" s="247"/>
      <c r="DC8" s="247">
        <v>869000</v>
      </c>
      <c r="DD8" s="247">
        <v>0</v>
      </c>
    </row>
    <row r="9" spans="1:108" ht="45.75" customHeight="1">
      <c r="A9" s="271" t="s">
        <v>687</v>
      </c>
      <c r="B9" s="272"/>
      <c r="C9" s="272"/>
      <c r="D9" s="55" t="s">
        <v>355</v>
      </c>
      <c r="E9" s="53" t="s">
        <v>353</v>
      </c>
      <c r="F9" s="55"/>
      <c r="G9" s="207">
        <f t="shared" si="0"/>
        <v>1449000</v>
      </c>
      <c r="H9" s="56"/>
      <c r="I9" s="56">
        <v>809000</v>
      </c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>
        <v>640000</v>
      </c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</row>
    <row r="10" spans="1:108" ht="32.25" customHeight="1">
      <c r="A10" s="271" t="s">
        <v>694</v>
      </c>
      <c r="B10" s="272"/>
      <c r="C10" s="272"/>
      <c r="D10" s="117" t="s">
        <v>519</v>
      </c>
      <c r="E10" s="156" t="s">
        <v>527</v>
      </c>
      <c r="F10" s="55"/>
      <c r="G10" s="207">
        <f t="shared" ref="G10" si="1">SUM(H10:DD10)</f>
        <v>4800000</v>
      </c>
      <c r="H10" s="56">
        <v>120000</v>
      </c>
      <c r="I10" s="56">
        <v>192000</v>
      </c>
      <c r="J10" s="56">
        <v>168000</v>
      </c>
      <c r="K10" s="56">
        <v>120000</v>
      </c>
      <c r="L10" s="56">
        <v>48000</v>
      </c>
      <c r="M10" s="56">
        <v>48000</v>
      </c>
      <c r="N10" s="56">
        <v>48000</v>
      </c>
      <c r="O10" s="56">
        <v>96000</v>
      </c>
      <c r="P10" s="56">
        <v>72000</v>
      </c>
      <c r="Q10" s="56">
        <v>48000</v>
      </c>
      <c r="R10" s="56">
        <v>72000</v>
      </c>
      <c r="S10" s="56">
        <v>48000</v>
      </c>
      <c r="T10" s="56">
        <v>72000</v>
      </c>
      <c r="U10" s="56">
        <v>120000</v>
      </c>
      <c r="V10" s="56">
        <v>48000</v>
      </c>
      <c r="W10" s="56"/>
      <c r="X10" s="56">
        <v>120000</v>
      </c>
      <c r="Y10" s="56">
        <v>72000</v>
      </c>
      <c r="Z10" s="56">
        <v>96000</v>
      </c>
      <c r="AA10" s="56">
        <v>96000</v>
      </c>
      <c r="AB10" s="56">
        <v>96000</v>
      </c>
      <c r="AC10" s="56">
        <v>24000</v>
      </c>
      <c r="AD10" s="56">
        <v>120000</v>
      </c>
      <c r="AE10" s="56">
        <v>72000</v>
      </c>
      <c r="AF10" s="56"/>
      <c r="AG10" s="56">
        <v>72000</v>
      </c>
      <c r="AH10" s="56"/>
      <c r="AI10" s="56">
        <v>72000</v>
      </c>
      <c r="AJ10" s="56">
        <v>48000</v>
      </c>
      <c r="AK10" s="56"/>
      <c r="AL10" s="56">
        <v>24000</v>
      </c>
      <c r="AM10" s="56"/>
      <c r="AN10" s="56">
        <v>72000</v>
      </c>
      <c r="AO10" s="56">
        <v>48000</v>
      </c>
      <c r="AP10" s="56">
        <v>48000</v>
      </c>
      <c r="AQ10" s="56">
        <v>24000</v>
      </c>
      <c r="AR10" s="56">
        <v>48000</v>
      </c>
      <c r="AS10" s="56">
        <v>48000</v>
      </c>
      <c r="AT10" s="56">
        <v>48000</v>
      </c>
      <c r="AU10" s="56">
        <v>48000</v>
      </c>
      <c r="AV10" s="56">
        <v>72000</v>
      </c>
      <c r="AW10" s="56">
        <v>48000</v>
      </c>
      <c r="AX10" s="56">
        <v>48000</v>
      </c>
      <c r="AY10" s="56"/>
      <c r="AZ10" s="56"/>
      <c r="BA10" s="56">
        <v>24000</v>
      </c>
      <c r="BB10" s="56">
        <v>48000</v>
      </c>
      <c r="BC10" s="56">
        <v>48000</v>
      </c>
      <c r="BD10" s="56">
        <v>48000</v>
      </c>
      <c r="BE10" s="56"/>
      <c r="BF10" s="56">
        <v>24000</v>
      </c>
      <c r="BG10" s="56">
        <v>24000</v>
      </c>
      <c r="BH10" s="56">
        <v>48000</v>
      </c>
      <c r="BI10" s="56">
        <v>48000</v>
      </c>
      <c r="BJ10" s="56">
        <v>24000</v>
      </c>
      <c r="BK10" s="56"/>
      <c r="BL10" s="56">
        <v>48000</v>
      </c>
      <c r="BM10" s="56">
        <v>48000</v>
      </c>
      <c r="BN10" s="56"/>
      <c r="BO10" s="56">
        <v>120000</v>
      </c>
      <c r="BP10" s="56">
        <v>48000</v>
      </c>
      <c r="BQ10" s="56">
        <v>48000</v>
      </c>
      <c r="BR10" s="56">
        <v>48000</v>
      </c>
      <c r="BS10" s="56">
        <v>48000</v>
      </c>
      <c r="BT10" s="56">
        <v>72000</v>
      </c>
      <c r="BU10" s="56"/>
      <c r="BV10" s="56">
        <v>24000</v>
      </c>
      <c r="BW10" s="56">
        <v>24000</v>
      </c>
      <c r="BX10" s="56">
        <v>72000</v>
      </c>
      <c r="BY10" s="56">
        <v>72000</v>
      </c>
      <c r="BZ10" s="56">
        <v>24000</v>
      </c>
      <c r="CA10" s="56"/>
      <c r="CB10" s="56">
        <v>48000</v>
      </c>
      <c r="CC10" s="56">
        <v>48000</v>
      </c>
      <c r="CD10" s="56">
        <v>48000</v>
      </c>
      <c r="CE10" s="56"/>
      <c r="CF10" s="56">
        <v>48000</v>
      </c>
      <c r="CG10" s="56">
        <v>48000</v>
      </c>
      <c r="CH10" s="56">
        <v>48000</v>
      </c>
      <c r="CI10" s="56">
        <v>24000</v>
      </c>
      <c r="CJ10" s="56"/>
      <c r="CK10" s="56">
        <v>24000</v>
      </c>
      <c r="CL10" s="56"/>
      <c r="CM10" s="56"/>
      <c r="CN10" s="56">
        <v>48000</v>
      </c>
      <c r="CO10" s="56">
        <v>48000</v>
      </c>
      <c r="CP10" s="56"/>
      <c r="CQ10" s="56">
        <v>72000</v>
      </c>
      <c r="CR10" s="56">
        <v>48000</v>
      </c>
      <c r="CS10" s="56">
        <v>48000</v>
      </c>
      <c r="CT10" s="56">
        <v>48000</v>
      </c>
      <c r="CU10" s="56">
        <v>24000</v>
      </c>
      <c r="CV10" s="56">
        <v>24000</v>
      </c>
      <c r="CW10" s="56">
        <v>48000</v>
      </c>
      <c r="CX10" s="56">
        <v>48000</v>
      </c>
      <c r="CY10" s="56">
        <v>24000</v>
      </c>
      <c r="CZ10" s="56">
        <v>48000</v>
      </c>
      <c r="DA10" s="56"/>
      <c r="DB10" s="56"/>
      <c r="DC10" s="56">
        <v>120000</v>
      </c>
      <c r="DD10" s="56"/>
    </row>
    <row r="11" spans="1:108" ht="38.25" customHeight="1">
      <c r="A11" s="279" t="s">
        <v>688</v>
      </c>
      <c r="B11" s="279"/>
      <c r="C11" s="280"/>
      <c r="D11" s="57" t="s">
        <v>356</v>
      </c>
      <c r="E11" s="157" t="s">
        <v>528</v>
      </c>
      <c r="F11" s="57"/>
      <c r="G11" s="207">
        <f t="shared" si="0"/>
        <v>11160000</v>
      </c>
      <c r="H11" s="247">
        <v>144000</v>
      </c>
      <c r="I11" s="247">
        <v>696000</v>
      </c>
      <c r="J11" s="247">
        <v>264000</v>
      </c>
      <c r="K11" s="247">
        <v>168000</v>
      </c>
      <c r="L11" s="247">
        <v>468000</v>
      </c>
      <c r="M11" s="247">
        <v>72000</v>
      </c>
      <c r="N11" s="247">
        <v>72000</v>
      </c>
      <c r="O11" s="247">
        <v>180000</v>
      </c>
      <c r="P11" s="247">
        <v>228000</v>
      </c>
      <c r="Q11" s="247">
        <v>72000</v>
      </c>
      <c r="R11" s="247">
        <v>324000</v>
      </c>
      <c r="S11" s="247">
        <v>72000</v>
      </c>
      <c r="T11" s="247">
        <v>144000</v>
      </c>
      <c r="U11" s="247">
        <v>264000</v>
      </c>
      <c r="V11" s="247">
        <v>72000</v>
      </c>
      <c r="W11" s="247">
        <v>72000</v>
      </c>
      <c r="X11" s="247">
        <v>228000</v>
      </c>
      <c r="Y11" s="247">
        <v>492000</v>
      </c>
      <c r="Z11" s="247">
        <v>384000</v>
      </c>
      <c r="AA11" s="247">
        <v>72000</v>
      </c>
      <c r="AB11" s="247">
        <v>156000</v>
      </c>
      <c r="AC11" s="247">
        <v>72000</v>
      </c>
      <c r="AD11" s="247">
        <v>156000</v>
      </c>
      <c r="AE11" s="247">
        <v>180000</v>
      </c>
      <c r="AF11" s="247">
        <v>72000</v>
      </c>
      <c r="AG11" s="247">
        <v>96000</v>
      </c>
      <c r="AH11" s="247">
        <v>72000</v>
      </c>
      <c r="AI11" s="247">
        <v>72000</v>
      </c>
      <c r="AJ11" s="247">
        <v>96000</v>
      </c>
      <c r="AK11" s="247">
        <v>72000</v>
      </c>
      <c r="AL11" s="247">
        <v>72000</v>
      </c>
      <c r="AM11" s="247">
        <v>72000</v>
      </c>
      <c r="AN11" s="247">
        <v>120000</v>
      </c>
      <c r="AO11" s="247">
        <v>72000</v>
      </c>
      <c r="AP11" s="247">
        <v>72000</v>
      </c>
      <c r="AQ11" s="247">
        <v>72000</v>
      </c>
      <c r="AR11" s="247">
        <v>72000</v>
      </c>
      <c r="AS11" s="247">
        <v>72000</v>
      </c>
      <c r="AT11" s="247">
        <v>96000</v>
      </c>
      <c r="AU11" s="247">
        <v>72000</v>
      </c>
      <c r="AV11" s="247">
        <v>72000</v>
      </c>
      <c r="AW11" s="247">
        <v>168000</v>
      </c>
      <c r="AX11" s="247">
        <v>72000</v>
      </c>
      <c r="AY11" s="247">
        <v>72000</v>
      </c>
      <c r="AZ11" s="247">
        <v>60000</v>
      </c>
      <c r="BA11" s="247">
        <v>48000</v>
      </c>
      <c r="BB11" s="247">
        <v>72000</v>
      </c>
      <c r="BC11" s="247">
        <v>72000</v>
      </c>
      <c r="BD11" s="247">
        <v>84000</v>
      </c>
      <c r="BE11" s="247">
        <v>36000</v>
      </c>
      <c r="BF11" s="247">
        <v>72000</v>
      </c>
      <c r="BG11" s="247">
        <v>72000</v>
      </c>
      <c r="BH11" s="247">
        <v>228000</v>
      </c>
      <c r="BI11" s="247">
        <v>72000</v>
      </c>
      <c r="BJ11" s="247">
        <v>72000</v>
      </c>
      <c r="BK11" s="247">
        <v>72000</v>
      </c>
      <c r="BL11" s="247">
        <v>72000</v>
      </c>
      <c r="BM11" s="247">
        <v>72000</v>
      </c>
      <c r="BN11" s="247">
        <v>72000</v>
      </c>
      <c r="BO11" s="247">
        <v>156000</v>
      </c>
      <c r="BP11" s="247">
        <v>72000</v>
      </c>
      <c r="BQ11" s="247">
        <v>72000</v>
      </c>
      <c r="BR11" s="247">
        <v>72000</v>
      </c>
      <c r="BS11" s="247">
        <v>60000</v>
      </c>
      <c r="BT11" s="247">
        <v>84000</v>
      </c>
      <c r="BU11" s="247">
        <v>72000</v>
      </c>
      <c r="BV11" s="247">
        <v>72000</v>
      </c>
      <c r="BW11" s="247">
        <v>60000</v>
      </c>
      <c r="BX11" s="247">
        <v>72000</v>
      </c>
      <c r="BY11" s="247">
        <v>72000</v>
      </c>
      <c r="BZ11" s="247">
        <v>72000</v>
      </c>
      <c r="CA11" s="247">
        <v>72000</v>
      </c>
      <c r="CB11" s="247">
        <v>84000</v>
      </c>
      <c r="CC11" s="247">
        <v>72000</v>
      </c>
      <c r="CD11" s="247">
        <v>72000</v>
      </c>
      <c r="CE11" s="247">
        <v>72000</v>
      </c>
      <c r="CF11" s="247">
        <v>72000</v>
      </c>
      <c r="CG11" s="247">
        <v>72000</v>
      </c>
      <c r="CH11" s="247">
        <v>72000</v>
      </c>
      <c r="CI11" s="247">
        <v>72000</v>
      </c>
      <c r="CJ11" s="247">
        <v>84000</v>
      </c>
      <c r="CK11" s="247">
        <v>72000</v>
      </c>
      <c r="CL11" s="247">
        <v>72000</v>
      </c>
      <c r="CM11" s="247">
        <v>120000</v>
      </c>
      <c r="CN11" s="247">
        <v>72000</v>
      </c>
      <c r="CO11" s="247">
        <v>72000</v>
      </c>
      <c r="CP11" s="247">
        <v>72000</v>
      </c>
      <c r="CQ11" s="247">
        <v>72000</v>
      </c>
      <c r="CR11" s="247">
        <v>72000</v>
      </c>
      <c r="CS11" s="247">
        <v>72000</v>
      </c>
      <c r="CT11" s="247">
        <v>72000</v>
      </c>
      <c r="CU11" s="247">
        <v>72000</v>
      </c>
      <c r="CV11" s="247">
        <v>72000</v>
      </c>
      <c r="CW11" s="247">
        <v>72000</v>
      </c>
      <c r="CX11" s="247">
        <v>72000</v>
      </c>
      <c r="CY11" s="247">
        <v>72000</v>
      </c>
      <c r="CZ11" s="247">
        <v>60000</v>
      </c>
      <c r="DA11" s="247">
        <v>72000</v>
      </c>
      <c r="DB11" s="247">
        <v>60000</v>
      </c>
      <c r="DC11" s="247">
        <v>204000</v>
      </c>
      <c r="DD11" s="247">
        <v>72000</v>
      </c>
    </row>
    <row r="12" spans="1:108" ht="19.5" customHeight="1">
      <c r="A12" s="280" t="s">
        <v>689</v>
      </c>
      <c r="B12" s="281"/>
      <c r="C12" s="281"/>
      <c r="D12" s="57" t="s">
        <v>357</v>
      </c>
      <c r="E12" s="157" t="s">
        <v>528</v>
      </c>
      <c r="F12" s="57"/>
      <c r="G12" s="207">
        <f t="shared" si="0"/>
        <v>672000</v>
      </c>
      <c r="H12" s="247">
        <v>48000</v>
      </c>
      <c r="I12" s="247">
        <v>0</v>
      </c>
      <c r="J12" s="247">
        <v>0</v>
      </c>
      <c r="K12" s="247">
        <v>96000</v>
      </c>
      <c r="L12" s="247">
        <v>0</v>
      </c>
      <c r="M12" s="247">
        <v>0</v>
      </c>
      <c r="N12" s="247">
        <v>0</v>
      </c>
      <c r="O12" s="247">
        <v>0</v>
      </c>
      <c r="P12" s="247">
        <v>0</v>
      </c>
      <c r="Q12" s="247">
        <v>0</v>
      </c>
      <c r="R12" s="247">
        <v>0</v>
      </c>
      <c r="S12" s="247">
        <v>0</v>
      </c>
      <c r="T12" s="247">
        <v>48000</v>
      </c>
      <c r="U12" s="247">
        <v>0</v>
      </c>
      <c r="V12" s="247">
        <v>0</v>
      </c>
      <c r="W12" s="247">
        <v>0</v>
      </c>
      <c r="X12" s="247">
        <v>0</v>
      </c>
      <c r="Y12" s="247">
        <v>0</v>
      </c>
      <c r="Z12" s="247">
        <v>0</v>
      </c>
      <c r="AA12" s="247">
        <v>0</v>
      </c>
      <c r="AB12" s="247">
        <v>48000</v>
      </c>
      <c r="AC12" s="247">
        <v>0</v>
      </c>
      <c r="AD12" s="247">
        <v>0</v>
      </c>
      <c r="AE12" s="247">
        <v>48000</v>
      </c>
      <c r="AF12" s="247">
        <v>0</v>
      </c>
      <c r="AG12" s="247">
        <v>0</v>
      </c>
      <c r="AH12" s="247">
        <v>0</v>
      </c>
      <c r="AI12" s="247">
        <v>0</v>
      </c>
      <c r="AJ12" s="247">
        <v>0</v>
      </c>
      <c r="AK12" s="247">
        <v>0</v>
      </c>
      <c r="AL12" s="247">
        <v>0</v>
      </c>
      <c r="AM12" s="247">
        <v>0</v>
      </c>
      <c r="AN12" s="247">
        <v>48000</v>
      </c>
      <c r="AO12" s="247">
        <v>0</v>
      </c>
      <c r="AP12" s="247">
        <v>0</v>
      </c>
      <c r="AQ12" s="247">
        <v>0</v>
      </c>
      <c r="AR12" s="247">
        <v>0</v>
      </c>
      <c r="AS12" s="247">
        <v>0</v>
      </c>
      <c r="AT12" s="247">
        <v>0</v>
      </c>
      <c r="AU12" s="247">
        <v>0</v>
      </c>
      <c r="AV12" s="247">
        <v>0</v>
      </c>
      <c r="AW12" s="247">
        <v>48000</v>
      </c>
      <c r="AX12" s="247">
        <v>0</v>
      </c>
      <c r="AY12" s="247">
        <v>0</v>
      </c>
      <c r="AZ12" s="247">
        <v>0</v>
      </c>
      <c r="BA12" s="247">
        <v>0</v>
      </c>
      <c r="BB12" s="247">
        <v>0</v>
      </c>
      <c r="BC12" s="247">
        <v>0</v>
      </c>
      <c r="BD12" s="247">
        <v>0</v>
      </c>
      <c r="BE12" s="247">
        <v>0</v>
      </c>
      <c r="BF12" s="247">
        <v>0</v>
      </c>
      <c r="BG12" s="247">
        <v>0</v>
      </c>
      <c r="BH12" s="247">
        <v>96000</v>
      </c>
      <c r="BI12" s="247">
        <v>0</v>
      </c>
      <c r="BJ12" s="247">
        <v>0</v>
      </c>
      <c r="BK12" s="247">
        <v>0</v>
      </c>
      <c r="BL12" s="247">
        <v>0</v>
      </c>
      <c r="BM12" s="247">
        <v>0</v>
      </c>
      <c r="BN12" s="247">
        <v>0</v>
      </c>
      <c r="BO12" s="247">
        <v>0</v>
      </c>
      <c r="BP12" s="247">
        <v>0</v>
      </c>
      <c r="BQ12" s="247">
        <v>0</v>
      </c>
      <c r="BR12" s="247">
        <v>0</v>
      </c>
      <c r="BS12" s="247">
        <v>0</v>
      </c>
      <c r="BT12" s="247">
        <v>48000</v>
      </c>
      <c r="BU12" s="247">
        <v>0</v>
      </c>
      <c r="BV12" s="247">
        <v>0</v>
      </c>
      <c r="BW12" s="247">
        <v>0</v>
      </c>
      <c r="BX12" s="247">
        <v>0</v>
      </c>
      <c r="BY12" s="247">
        <v>0</v>
      </c>
      <c r="BZ12" s="247">
        <v>0</v>
      </c>
      <c r="CA12" s="247">
        <v>0</v>
      </c>
      <c r="CB12" s="247">
        <v>0</v>
      </c>
      <c r="CC12" s="247">
        <v>0</v>
      </c>
      <c r="CD12" s="247">
        <v>48000</v>
      </c>
      <c r="CE12" s="247">
        <v>0</v>
      </c>
      <c r="CF12" s="247">
        <v>0</v>
      </c>
      <c r="CG12" s="247">
        <v>0</v>
      </c>
      <c r="CH12" s="247">
        <v>0</v>
      </c>
      <c r="CI12" s="247">
        <v>0</v>
      </c>
      <c r="CJ12" s="247">
        <v>0</v>
      </c>
      <c r="CK12" s="247">
        <v>0</v>
      </c>
      <c r="CL12" s="247">
        <v>0</v>
      </c>
      <c r="CM12" s="247">
        <v>0</v>
      </c>
      <c r="CN12" s="247">
        <v>0</v>
      </c>
      <c r="CO12" s="247">
        <v>0</v>
      </c>
      <c r="CP12" s="247">
        <v>0</v>
      </c>
      <c r="CQ12" s="247">
        <v>0</v>
      </c>
      <c r="CR12" s="247">
        <v>0</v>
      </c>
      <c r="CS12" s="247">
        <v>0</v>
      </c>
      <c r="CT12" s="247">
        <v>0</v>
      </c>
      <c r="CU12" s="247">
        <v>0</v>
      </c>
      <c r="CV12" s="247">
        <v>0</v>
      </c>
      <c r="CW12" s="247">
        <v>0</v>
      </c>
      <c r="CX12" s="247">
        <v>0</v>
      </c>
      <c r="CY12" s="247">
        <v>0</v>
      </c>
      <c r="CZ12" s="247">
        <v>0</v>
      </c>
      <c r="DA12" s="247">
        <v>0</v>
      </c>
      <c r="DB12" s="247">
        <v>0</v>
      </c>
      <c r="DC12" s="247">
        <v>96000</v>
      </c>
      <c r="DD12" s="247">
        <v>0</v>
      </c>
    </row>
    <row r="13" spans="1:108" ht="19.5" customHeight="1">
      <c r="A13" s="279" t="s">
        <v>358</v>
      </c>
      <c r="B13" s="279"/>
      <c r="C13" s="280"/>
      <c r="D13" s="57" t="s">
        <v>359</v>
      </c>
      <c r="E13" s="157" t="s">
        <v>527</v>
      </c>
      <c r="F13" s="57"/>
      <c r="G13" s="207">
        <f t="shared" si="0"/>
        <v>1560000</v>
      </c>
      <c r="H13" s="247">
        <v>48000</v>
      </c>
      <c r="I13" s="247">
        <v>96000</v>
      </c>
      <c r="J13" s="247">
        <v>24000</v>
      </c>
      <c r="K13" s="247">
        <v>24000</v>
      </c>
      <c r="L13" s="247">
        <v>12000</v>
      </c>
      <c r="M13" s="247">
        <v>12000</v>
      </c>
      <c r="N13" s="247">
        <v>12000</v>
      </c>
      <c r="O13" s="247">
        <v>36000</v>
      </c>
      <c r="P13" s="247">
        <v>24000</v>
      </c>
      <c r="Q13" s="247">
        <v>12000</v>
      </c>
      <c r="R13" s="247">
        <v>24000</v>
      </c>
      <c r="S13" s="247">
        <v>12000</v>
      </c>
      <c r="T13" s="247">
        <v>12000</v>
      </c>
      <c r="U13" s="247">
        <v>48000</v>
      </c>
      <c r="V13" s="247">
        <v>12000</v>
      </c>
      <c r="W13" s="247"/>
      <c r="X13" s="247">
        <v>24000</v>
      </c>
      <c r="Y13" s="247">
        <v>12000</v>
      </c>
      <c r="Z13" s="247">
        <v>36000</v>
      </c>
      <c r="AA13" s="247">
        <v>12000</v>
      </c>
      <c r="AB13" s="247">
        <v>24000</v>
      </c>
      <c r="AC13" s="247">
        <v>48000</v>
      </c>
      <c r="AD13" s="247">
        <v>24000</v>
      </c>
      <c r="AE13" s="247">
        <v>24000</v>
      </c>
      <c r="AF13" s="247"/>
      <c r="AG13" s="247">
        <v>12000</v>
      </c>
      <c r="AH13" s="247"/>
      <c r="AI13" s="247">
        <v>12000</v>
      </c>
      <c r="AJ13" s="247">
        <v>12000</v>
      </c>
      <c r="AK13" s="247"/>
      <c r="AL13" s="247">
        <v>12000</v>
      </c>
      <c r="AM13" s="247"/>
      <c r="AN13" s="247">
        <v>24000</v>
      </c>
      <c r="AO13" s="247">
        <v>12000</v>
      </c>
      <c r="AP13" s="247">
        <v>12000</v>
      </c>
      <c r="AQ13" s="247">
        <v>12000</v>
      </c>
      <c r="AR13" s="247">
        <v>12000</v>
      </c>
      <c r="AS13" s="247">
        <v>24000</v>
      </c>
      <c r="AT13" s="247">
        <v>24000</v>
      </c>
      <c r="AU13" s="247">
        <v>12000</v>
      </c>
      <c r="AV13" s="247">
        <v>12000</v>
      </c>
      <c r="AW13" s="247">
        <v>24000</v>
      </c>
      <c r="AX13" s="247">
        <v>12000</v>
      </c>
      <c r="AY13" s="247"/>
      <c r="AZ13" s="247"/>
      <c r="BA13" s="247">
        <v>12000</v>
      </c>
      <c r="BB13" s="247">
        <v>12000</v>
      </c>
      <c r="BC13" s="247">
        <v>12000</v>
      </c>
      <c r="BD13" s="247">
        <v>12000</v>
      </c>
      <c r="BE13" s="247"/>
      <c r="BF13" s="247">
        <v>12000</v>
      </c>
      <c r="BG13" s="247">
        <v>12000</v>
      </c>
      <c r="BH13" s="247">
        <v>96000</v>
      </c>
      <c r="BI13" s="247">
        <v>12000</v>
      </c>
      <c r="BJ13" s="247">
        <v>48000</v>
      </c>
      <c r="BK13" s="247"/>
      <c r="BL13" s="247">
        <v>12000</v>
      </c>
      <c r="BM13" s="247">
        <v>12000</v>
      </c>
      <c r="BN13" s="247"/>
      <c r="BO13" s="247">
        <v>24000</v>
      </c>
      <c r="BP13" s="247">
        <v>12000</v>
      </c>
      <c r="BQ13" s="247">
        <v>12000</v>
      </c>
      <c r="BR13" s="247">
        <v>12000</v>
      </c>
      <c r="BS13" s="247">
        <v>12000</v>
      </c>
      <c r="BT13" s="247">
        <v>12000</v>
      </c>
      <c r="BU13" s="247"/>
      <c r="BV13" s="247">
        <v>12000</v>
      </c>
      <c r="BW13" s="247">
        <v>12000</v>
      </c>
      <c r="BX13" s="247">
        <v>12000</v>
      </c>
      <c r="BY13" s="247">
        <v>12000</v>
      </c>
      <c r="BZ13" s="247">
        <v>12000</v>
      </c>
      <c r="CA13" s="247"/>
      <c r="CB13" s="247">
        <v>24000</v>
      </c>
      <c r="CC13" s="247">
        <v>12000</v>
      </c>
      <c r="CD13" s="247">
        <v>12000</v>
      </c>
      <c r="CE13" s="247"/>
      <c r="CF13" s="247">
        <v>12000</v>
      </c>
      <c r="CG13" s="247">
        <v>12000</v>
      </c>
      <c r="CH13" s="247">
        <v>12000</v>
      </c>
      <c r="CI13" s="247">
        <v>48000</v>
      </c>
      <c r="CJ13" s="247"/>
      <c r="CK13" s="247">
        <v>12000</v>
      </c>
      <c r="CL13" s="247"/>
      <c r="CM13" s="247"/>
      <c r="CN13" s="247">
        <v>12000</v>
      </c>
      <c r="CO13" s="247">
        <v>12000</v>
      </c>
      <c r="CP13" s="247"/>
      <c r="CQ13" s="247">
        <v>12000</v>
      </c>
      <c r="CR13" s="247">
        <v>12000</v>
      </c>
      <c r="CS13" s="247">
        <v>12000</v>
      </c>
      <c r="CT13" s="247">
        <v>12000</v>
      </c>
      <c r="CU13" s="247">
        <v>12000</v>
      </c>
      <c r="CV13" s="247">
        <v>12000</v>
      </c>
      <c r="CW13" s="247">
        <v>12000</v>
      </c>
      <c r="CX13" s="247">
        <v>12000</v>
      </c>
      <c r="CY13" s="247">
        <v>12000</v>
      </c>
      <c r="CZ13" s="247">
        <v>12000</v>
      </c>
      <c r="DA13" s="247"/>
      <c r="DB13" s="247"/>
      <c r="DC13" s="247">
        <v>36000</v>
      </c>
      <c r="DD13" s="247"/>
    </row>
    <row r="14" spans="1:108" ht="37.5" customHeight="1">
      <c r="A14" s="279" t="s">
        <v>360</v>
      </c>
      <c r="B14" s="279"/>
      <c r="C14" s="280"/>
      <c r="D14" s="57" t="s">
        <v>361</v>
      </c>
      <c r="E14" s="157" t="s">
        <v>529</v>
      </c>
      <c r="F14" s="57"/>
      <c r="G14" s="207">
        <f t="shared" si="0"/>
        <v>702000</v>
      </c>
      <c r="H14" s="247"/>
      <c r="I14" s="247"/>
      <c r="J14" s="247">
        <v>48000</v>
      </c>
      <c r="K14" s="247">
        <v>23000</v>
      </c>
      <c r="L14" s="247"/>
      <c r="M14" s="247"/>
      <c r="N14" s="247"/>
      <c r="O14" s="247"/>
      <c r="P14" s="247"/>
      <c r="Q14" s="247"/>
      <c r="R14" s="247"/>
      <c r="S14" s="247"/>
      <c r="T14" s="247">
        <v>94000</v>
      </c>
      <c r="U14" s="247">
        <v>68000</v>
      </c>
      <c r="V14" s="247"/>
      <c r="W14" s="247"/>
      <c r="X14" s="247">
        <v>71000</v>
      </c>
      <c r="Y14" s="247">
        <v>114000</v>
      </c>
      <c r="Z14" s="247"/>
      <c r="AA14" s="247"/>
      <c r="AB14" s="247"/>
      <c r="AC14" s="247"/>
      <c r="AD14" s="247"/>
      <c r="AE14" s="247"/>
      <c r="AF14" s="247"/>
      <c r="AG14" s="247">
        <v>23000</v>
      </c>
      <c r="AH14" s="247"/>
      <c r="AI14" s="247"/>
      <c r="AJ14" s="247"/>
      <c r="AK14" s="247"/>
      <c r="AL14" s="247"/>
      <c r="AM14" s="247"/>
      <c r="AN14" s="247">
        <v>48000</v>
      </c>
      <c r="AO14" s="247"/>
      <c r="AP14" s="247"/>
      <c r="AQ14" s="247"/>
      <c r="AR14" s="247"/>
      <c r="AS14" s="247"/>
      <c r="AT14" s="247">
        <v>23000</v>
      </c>
      <c r="AU14" s="247"/>
      <c r="AV14" s="247"/>
      <c r="AW14" s="247">
        <v>23000</v>
      </c>
      <c r="AX14" s="247"/>
      <c r="AY14" s="247"/>
      <c r="AZ14" s="247"/>
      <c r="BA14" s="247"/>
      <c r="BB14" s="247"/>
      <c r="BC14" s="247"/>
      <c r="BD14" s="247"/>
      <c r="BE14" s="247"/>
      <c r="BF14" s="247"/>
      <c r="BG14" s="247"/>
      <c r="BH14" s="247">
        <v>71000</v>
      </c>
      <c r="BI14" s="247"/>
      <c r="BJ14" s="247"/>
      <c r="BK14" s="247"/>
      <c r="BL14" s="247"/>
      <c r="BM14" s="247"/>
      <c r="BN14" s="247"/>
      <c r="BO14" s="247"/>
      <c r="BP14" s="247"/>
      <c r="BQ14" s="247"/>
      <c r="BR14" s="247"/>
      <c r="BS14" s="247"/>
      <c r="BT14" s="247"/>
      <c r="BU14" s="247"/>
      <c r="BV14" s="247"/>
      <c r="BW14" s="247"/>
      <c r="BX14" s="247"/>
      <c r="BY14" s="247"/>
      <c r="BZ14" s="247"/>
      <c r="CA14" s="247"/>
      <c r="CB14" s="247"/>
      <c r="CC14" s="247"/>
      <c r="CD14" s="247"/>
      <c r="CE14" s="247"/>
      <c r="CF14" s="247"/>
      <c r="CG14" s="247"/>
      <c r="CH14" s="247"/>
      <c r="CI14" s="247"/>
      <c r="CJ14" s="247"/>
      <c r="CK14" s="247"/>
      <c r="CL14" s="247"/>
      <c r="CM14" s="247"/>
      <c r="CN14" s="247"/>
      <c r="CO14" s="247"/>
      <c r="CP14" s="247"/>
      <c r="CQ14" s="247"/>
      <c r="CR14" s="247"/>
      <c r="CS14" s="247"/>
      <c r="CT14" s="247"/>
      <c r="CU14" s="247"/>
      <c r="CV14" s="247"/>
      <c r="CW14" s="247"/>
      <c r="CX14" s="247"/>
      <c r="CY14" s="247"/>
      <c r="CZ14" s="247"/>
      <c r="DA14" s="247"/>
      <c r="DB14" s="247"/>
      <c r="DC14" s="247">
        <v>96000</v>
      </c>
      <c r="DD14" s="247"/>
    </row>
    <row r="15" spans="1:108" ht="75" customHeight="1">
      <c r="A15" s="286" t="s">
        <v>690</v>
      </c>
      <c r="B15" s="287"/>
      <c r="C15" s="288"/>
      <c r="D15" s="58">
        <v>3</v>
      </c>
      <c r="E15" s="59" t="s">
        <v>350</v>
      </c>
      <c r="F15" s="60" t="s">
        <v>518</v>
      </c>
      <c r="G15" s="207">
        <f t="shared" si="0"/>
        <v>97981000</v>
      </c>
      <c r="H15" s="246">
        <f t="shared" ref="H15:AM15" si="2">H7+H8+H9+H10</f>
        <v>1738000</v>
      </c>
      <c r="I15" s="246">
        <f t="shared" si="2"/>
        <v>3801000</v>
      </c>
      <c r="J15" s="246">
        <f t="shared" si="2"/>
        <v>1672000</v>
      </c>
      <c r="K15" s="246">
        <f t="shared" si="2"/>
        <v>1304000</v>
      </c>
      <c r="L15" s="246">
        <f t="shared" si="2"/>
        <v>1118000</v>
      </c>
      <c r="M15" s="246">
        <f t="shared" si="2"/>
        <v>1118000</v>
      </c>
      <c r="N15" s="246">
        <f t="shared" si="2"/>
        <v>1118000</v>
      </c>
      <c r="O15" s="246">
        <f t="shared" si="2"/>
        <v>1280000</v>
      </c>
      <c r="P15" s="246">
        <f t="shared" si="2"/>
        <v>1256000</v>
      </c>
      <c r="Q15" s="246">
        <f t="shared" si="2"/>
        <v>1118000</v>
      </c>
      <c r="R15" s="246">
        <f t="shared" si="2"/>
        <v>1256000</v>
      </c>
      <c r="S15" s="246">
        <f t="shared" si="2"/>
        <v>1118000</v>
      </c>
      <c r="T15" s="246">
        <f t="shared" si="2"/>
        <v>1142000</v>
      </c>
      <c r="U15" s="246">
        <f t="shared" si="2"/>
        <v>1624000</v>
      </c>
      <c r="V15" s="246">
        <f t="shared" si="2"/>
        <v>1117000</v>
      </c>
      <c r="W15" s="246">
        <f t="shared" si="2"/>
        <v>0</v>
      </c>
      <c r="X15" s="246">
        <f t="shared" si="2"/>
        <v>1303000</v>
      </c>
      <c r="Y15" s="246">
        <f t="shared" si="2"/>
        <v>1141000</v>
      </c>
      <c r="Z15" s="246">
        <f t="shared" si="2"/>
        <v>1279000</v>
      </c>
      <c r="AA15" s="246">
        <f t="shared" si="2"/>
        <v>1279000</v>
      </c>
      <c r="AB15" s="246">
        <f t="shared" si="2"/>
        <v>1279000</v>
      </c>
      <c r="AC15" s="246">
        <f t="shared" si="2"/>
        <v>1093000</v>
      </c>
      <c r="AD15" s="246">
        <f t="shared" si="2"/>
        <v>1303000</v>
      </c>
      <c r="AE15" s="246">
        <f t="shared" si="2"/>
        <v>1255000</v>
      </c>
      <c r="AF15" s="246">
        <f t="shared" si="2"/>
        <v>0</v>
      </c>
      <c r="AG15" s="246">
        <f t="shared" si="2"/>
        <v>1141000</v>
      </c>
      <c r="AH15" s="246">
        <f t="shared" si="2"/>
        <v>0</v>
      </c>
      <c r="AI15" s="246">
        <f t="shared" si="2"/>
        <v>1141000</v>
      </c>
      <c r="AJ15" s="246">
        <f t="shared" si="2"/>
        <v>1117000</v>
      </c>
      <c r="AK15" s="246">
        <f t="shared" si="2"/>
        <v>0</v>
      </c>
      <c r="AL15" s="246">
        <f t="shared" si="2"/>
        <v>1093000</v>
      </c>
      <c r="AM15" s="246">
        <f t="shared" si="2"/>
        <v>0</v>
      </c>
      <c r="AN15" s="246">
        <f t="shared" ref="AN15:BS15" si="3">AN7+AN8+AN9+AN10</f>
        <v>1255000</v>
      </c>
      <c r="AO15" s="246">
        <f t="shared" si="3"/>
        <v>1117000</v>
      </c>
      <c r="AP15" s="246">
        <f t="shared" si="3"/>
        <v>1117000</v>
      </c>
      <c r="AQ15" s="246">
        <f t="shared" si="3"/>
        <v>1093000</v>
      </c>
      <c r="AR15" s="246">
        <f t="shared" si="3"/>
        <v>1117000</v>
      </c>
      <c r="AS15" s="246">
        <f t="shared" si="3"/>
        <v>1117000</v>
      </c>
      <c r="AT15" s="246">
        <f t="shared" si="3"/>
        <v>1116000</v>
      </c>
      <c r="AU15" s="246">
        <f t="shared" si="3"/>
        <v>1116000</v>
      </c>
      <c r="AV15" s="246">
        <f t="shared" si="3"/>
        <v>1140000</v>
      </c>
      <c r="AW15" s="246">
        <f t="shared" si="3"/>
        <v>1116000</v>
      </c>
      <c r="AX15" s="246">
        <f t="shared" si="3"/>
        <v>1116000</v>
      </c>
      <c r="AY15" s="246">
        <f t="shared" si="3"/>
        <v>0</v>
      </c>
      <c r="AZ15" s="246">
        <f t="shared" si="3"/>
        <v>0</v>
      </c>
      <c r="BA15" s="246">
        <f t="shared" si="3"/>
        <v>1092000</v>
      </c>
      <c r="BB15" s="246">
        <f t="shared" si="3"/>
        <v>1116000</v>
      </c>
      <c r="BC15" s="246">
        <f t="shared" si="3"/>
        <v>1116000</v>
      </c>
      <c r="BD15" s="246">
        <f t="shared" si="3"/>
        <v>1116000</v>
      </c>
      <c r="BE15" s="246">
        <f t="shared" si="3"/>
        <v>0</v>
      </c>
      <c r="BF15" s="246">
        <f t="shared" si="3"/>
        <v>1092000</v>
      </c>
      <c r="BG15" s="246">
        <f t="shared" si="3"/>
        <v>1092000</v>
      </c>
      <c r="BH15" s="246">
        <f t="shared" si="3"/>
        <v>1870000</v>
      </c>
      <c r="BI15" s="246">
        <f t="shared" si="3"/>
        <v>1116000</v>
      </c>
      <c r="BJ15" s="246">
        <f t="shared" si="3"/>
        <v>1092000</v>
      </c>
      <c r="BK15" s="246">
        <f t="shared" si="3"/>
        <v>0</v>
      </c>
      <c r="BL15" s="246">
        <f t="shared" si="3"/>
        <v>1116000</v>
      </c>
      <c r="BM15" s="246">
        <f t="shared" si="3"/>
        <v>1116000</v>
      </c>
      <c r="BN15" s="246">
        <f t="shared" si="3"/>
        <v>0</v>
      </c>
      <c r="BO15" s="246">
        <f t="shared" si="3"/>
        <v>1302000</v>
      </c>
      <c r="BP15" s="246">
        <f t="shared" si="3"/>
        <v>1116000</v>
      </c>
      <c r="BQ15" s="246">
        <f t="shared" si="3"/>
        <v>1116000</v>
      </c>
      <c r="BR15" s="246">
        <f t="shared" si="3"/>
        <v>1116000</v>
      </c>
      <c r="BS15" s="246">
        <f t="shared" si="3"/>
        <v>1116000</v>
      </c>
      <c r="BT15" s="246">
        <f t="shared" ref="BT15:DD15" si="4">BT7+BT8+BT9+BT10</f>
        <v>1140000</v>
      </c>
      <c r="BU15" s="246">
        <f t="shared" si="4"/>
        <v>0</v>
      </c>
      <c r="BV15" s="246">
        <f t="shared" si="4"/>
        <v>1092000</v>
      </c>
      <c r="BW15" s="246">
        <f t="shared" si="4"/>
        <v>1092000</v>
      </c>
      <c r="BX15" s="246">
        <f t="shared" si="4"/>
        <v>1140000</v>
      </c>
      <c r="BY15" s="246">
        <f t="shared" si="4"/>
        <v>1140000</v>
      </c>
      <c r="BZ15" s="246">
        <f t="shared" si="4"/>
        <v>1092000</v>
      </c>
      <c r="CA15" s="246">
        <f t="shared" si="4"/>
        <v>0</v>
      </c>
      <c r="CB15" s="246">
        <f t="shared" si="4"/>
        <v>1116000</v>
      </c>
      <c r="CC15" s="246">
        <f t="shared" si="4"/>
        <v>1116000</v>
      </c>
      <c r="CD15" s="246">
        <f t="shared" si="4"/>
        <v>1116000</v>
      </c>
      <c r="CE15" s="246">
        <f t="shared" si="4"/>
        <v>0</v>
      </c>
      <c r="CF15" s="246">
        <f t="shared" si="4"/>
        <v>1116000</v>
      </c>
      <c r="CG15" s="246">
        <f t="shared" si="4"/>
        <v>1116000</v>
      </c>
      <c r="CH15" s="246">
        <f t="shared" si="4"/>
        <v>1116000</v>
      </c>
      <c r="CI15" s="246">
        <f t="shared" si="4"/>
        <v>1092000</v>
      </c>
      <c r="CJ15" s="246">
        <f t="shared" si="4"/>
        <v>0</v>
      </c>
      <c r="CK15" s="246">
        <f t="shared" si="4"/>
        <v>1092000</v>
      </c>
      <c r="CL15" s="246">
        <f t="shared" si="4"/>
        <v>0</v>
      </c>
      <c r="CM15" s="246">
        <f t="shared" si="4"/>
        <v>0</v>
      </c>
      <c r="CN15" s="246">
        <f t="shared" si="4"/>
        <v>1116000</v>
      </c>
      <c r="CO15" s="246">
        <f t="shared" si="4"/>
        <v>1116000</v>
      </c>
      <c r="CP15" s="246">
        <f t="shared" si="4"/>
        <v>0</v>
      </c>
      <c r="CQ15" s="246">
        <f t="shared" si="4"/>
        <v>1140000</v>
      </c>
      <c r="CR15" s="246">
        <f t="shared" si="4"/>
        <v>1116000</v>
      </c>
      <c r="CS15" s="246">
        <f t="shared" si="4"/>
        <v>1116000</v>
      </c>
      <c r="CT15" s="246">
        <f t="shared" si="4"/>
        <v>1116000</v>
      </c>
      <c r="CU15" s="246">
        <f t="shared" si="4"/>
        <v>1092000</v>
      </c>
      <c r="CV15" s="246">
        <f t="shared" si="4"/>
        <v>1092000</v>
      </c>
      <c r="CW15" s="246">
        <f t="shared" si="4"/>
        <v>1116000</v>
      </c>
      <c r="CX15" s="246">
        <f t="shared" si="4"/>
        <v>1116000</v>
      </c>
      <c r="CY15" s="246">
        <f t="shared" si="4"/>
        <v>1092000</v>
      </c>
      <c r="CZ15" s="246">
        <f t="shared" si="4"/>
        <v>1116000</v>
      </c>
      <c r="DA15" s="246">
        <f t="shared" si="4"/>
        <v>0</v>
      </c>
      <c r="DB15" s="246">
        <f t="shared" si="4"/>
        <v>0</v>
      </c>
      <c r="DC15" s="246">
        <f t="shared" si="4"/>
        <v>1737000</v>
      </c>
      <c r="DD15" s="246">
        <f t="shared" si="4"/>
        <v>0</v>
      </c>
    </row>
    <row r="16" spans="1:108" ht="41.25" customHeight="1">
      <c r="A16" s="289" t="s">
        <v>682</v>
      </c>
      <c r="B16" s="289"/>
      <c r="C16" s="282"/>
      <c r="D16" s="61">
        <v>4</v>
      </c>
      <c r="E16" s="59" t="s">
        <v>347</v>
      </c>
      <c r="F16" s="62" t="s">
        <v>362</v>
      </c>
      <c r="G16" s="207">
        <f t="shared" si="0"/>
        <v>14094000</v>
      </c>
      <c r="H16" s="246">
        <f t="shared" ref="H16:AM16" si="5">H11+H12+H13+H14</f>
        <v>240000</v>
      </c>
      <c r="I16" s="246">
        <f t="shared" si="5"/>
        <v>792000</v>
      </c>
      <c r="J16" s="246">
        <f t="shared" si="5"/>
        <v>336000</v>
      </c>
      <c r="K16" s="246">
        <f t="shared" si="5"/>
        <v>311000</v>
      </c>
      <c r="L16" s="246">
        <f t="shared" si="5"/>
        <v>480000</v>
      </c>
      <c r="M16" s="246">
        <f t="shared" si="5"/>
        <v>84000</v>
      </c>
      <c r="N16" s="246">
        <f t="shared" si="5"/>
        <v>84000</v>
      </c>
      <c r="O16" s="246">
        <f t="shared" si="5"/>
        <v>216000</v>
      </c>
      <c r="P16" s="246">
        <f t="shared" si="5"/>
        <v>252000</v>
      </c>
      <c r="Q16" s="246">
        <f t="shared" si="5"/>
        <v>84000</v>
      </c>
      <c r="R16" s="246">
        <f t="shared" si="5"/>
        <v>348000</v>
      </c>
      <c r="S16" s="246">
        <f t="shared" si="5"/>
        <v>84000</v>
      </c>
      <c r="T16" s="246">
        <f t="shared" si="5"/>
        <v>298000</v>
      </c>
      <c r="U16" s="246">
        <f t="shared" si="5"/>
        <v>380000</v>
      </c>
      <c r="V16" s="246">
        <f t="shared" si="5"/>
        <v>84000</v>
      </c>
      <c r="W16" s="246">
        <f t="shared" si="5"/>
        <v>72000</v>
      </c>
      <c r="X16" s="246">
        <f t="shared" si="5"/>
        <v>323000</v>
      </c>
      <c r="Y16" s="246">
        <f t="shared" si="5"/>
        <v>618000</v>
      </c>
      <c r="Z16" s="246">
        <f t="shared" si="5"/>
        <v>420000</v>
      </c>
      <c r="AA16" s="246">
        <f t="shared" si="5"/>
        <v>84000</v>
      </c>
      <c r="AB16" s="246">
        <f t="shared" si="5"/>
        <v>228000</v>
      </c>
      <c r="AC16" s="246">
        <f t="shared" si="5"/>
        <v>120000</v>
      </c>
      <c r="AD16" s="246">
        <f t="shared" si="5"/>
        <v>180000</v>
      </c>
      <c r="AE16" s="246">
        <f t="shared" si="5"/>
        <v>252000</v>
      </c>
      <c r="AF16" s="246">
        <f t="shared" si="5"/>
        <v>72000</v>
      </c>
      <c r="AG16" s="246">
        <f t="shared" si="5"/>
        <v>131000</v>
      </c>
      <c r="AH16" s="246">
        <f t="shared" si="5"/>
        <v>72000</v>
      </c>
      <c r="AI16" s="246">
        <f t="shared" si="5"/>
        <v>84000</v>
      </c>
      <c r="AJ16" s="246">
        <f t="shared" si="5"/>
        <v>108000</v>
      </c>
      <c r="AK16" s="246">
        <f t="shared" si="5"/>
        <v>72000</v>
      </c>
      <c r="AL16" s="246">
        <f t="shared" si="5"/>
        <v>84000</v>
      </c>
      <c r="AM16" s="246">
        <f t="shared" si="5"/>
        <v>72000</v>
      </c>
      <c r="AN16" s="246">
        <f t="shared" ref="AN16:BS16" si="6">AN11+AN12+AN13+AN14</f>
        <v>240000</v>
      </c>
      <c r="AO16" s="246">
        <f t="shared" si="6"/>
        <v>84000</v>
      </c>
      <c r="AP16" s="246">
        <f t="shared" si="6"/>
        <v>84000</v>
      </c>
      <c r="AQ16" s="246">
        <f t="shared" si="6"/>
        <v>84000</v>
      </c>
      <c r="AR16" s="246">
        <f t="shared" si="6"/>
        <v>84000</v>
      </c>
      <c r="AS16" s="246">
        <f t="shared" si="6"/>
        <v>96000</v>
      </c>
      <c r="AT16" s="246">
        <f t="shared" si="6"/>
        <v>143000</v>
      </c>
      <c r="AU16" s="246">
        <f t="shared" si="6"/>
        <v>84000</v>
      </c>
      <c r="AV16" s="246">
        <f t="shared" si="6"/>
        <v>84000</v>
      </c>
      <c r="AW16" s="246">
        <f t="shared" si="6"/>
        <v>263000</v>
      </c>
      <c r="AX16" s="246">
        <f t="shared" si="6"/>
        <v>84000</v>
      </c>
      <c r="AY16" s="246">
        <f t="shared" si="6"/>
        <v>72000</v>
      </c>
      <c r="AZ16" s="246">
        <f t="shared" si="6"/>
        <v>60000</v>
      </c>
      <c r="BA16" s="246">
        <f t="shared" si="6"/>
        <v>60000</v>
      </c>
      <c r="BB16" s="246">
        <f t="shared" si="6"/>
        <v>84000</v>
      </c>
      <c r="BC16" s="246">
        <f t="shared" si="6"/>
        <v>84000</v>
      </c>
      <c r="BD16" s="246">
        <f t="shared" si="6"/>
        <v>96000</v>
      </c>
      <c r="BE16" s="246">
        <f t="shared" si="6"/>
        <v>36000</v>
      </c>
      <c r="BF16" s="246">
        <f t="shared" si="6"/>
        <v>84000</v>
      </c>
      <c r="BG16" s="246">
        <f t="shared" si="6"/>
        <v>84000</v>
      </c>
      <c r="BH16" s="246">
        <f t="shared" si="6"/>
        <v>491000</v>
      </c>
      <c r="BI16" s="246">
        <f t="shared" si="6"/>
        <v>84000</v>
      </c>
      <c r="BJ16" s="246">
        <f t="shared" si="6"/>
        <v>120000</v>
      </c>
      <c r="BK16" s="246">
        <f t="shared" si="6"/>
        <v>72000</v>
      </c>
      <c r="BL16" s="246">
        <f t="shared" si="6"/>
        <v>84000</v>
      </c>
      <c r="BM16" s="246">
        <f t="shared" si="6"/>
        <v>84000</v>
      </c>
      <c r="BN16" s="246">
        <f t="shared" si="6"/>
        <v>72000</v>
      </c>
      <c r="BO16" s="246">
        <f t="shared" si="6"/>
        <v>180000</v>
      </c>
      <c r="BP16" s="246">
        <f t="shared" si="6"/>
        <v>84000</v>
      </c>
      <c r="BQ16" s="246">
        <f t="shared" si="6"/>
        <v>84000</v>
      </c>
      <c r="BR16" s="246">
        <f t="shared" si="6"/>
        <v>84000</v>
      </c>
      <c r="BS16" s="246">
        <f t="shared" si="6"/>
        <v>72000</v>
      </c>
      <c r="BT16" s="246">
        <f t="shared" ref="BT16:DD16" si="7">BT11+BT12+BT13+BT14</f>
        <v>144000</v>
      </c>
      <c r="BU16" s="246">
        <f t="shared" si="7"/>
        <v>72000</v>
      </c>
      <c r="BV16" s="246">
        <f t="shared" si="7"/>
        <v>84000</v>
      </c>
      <c r="BW16" s="246">
        <f t="shared" si="7"/>
        <v>72000</v>
      </c>
      <c r="BX16" s="246">
        <f t="shared" si="7"/>
        <v>84000</v>
      </c>
      <c r="BY16" s="246">
        <f t="shared" si="7"/>
        <v>84000</v>
      </c>
      <c r="BZ16" s="246">
        <f t="shared" si="7"/>
        <v>84000</v>
      </c>
      <c r="CA16" s="246">
        <f t="shared" si="7"/>
        <v>72000</v>
      </c>
      <c r="CB16" s="246">
        <f t="shared" si="7"/>
        <v>108000</v>
      </c>
      <c r="CC16" s="246">
        <f t="shared" si="7"/>
        <v>84000</v>
      </c>
      <c r="CD16" s="246">
        <f t="shared" si="7"/>
        <v>132000</v>
      </c>
      <c r="CE16" s="246">
        <f t="shared" si="7"/>
        <v>72000</v>
      </c>
      <c r="CF16" s="246">
        <f t="shared" si="7"/>
        <v>84000</v>
      </c>
      <c r="CG16" s="246">
        <f t="shared" si="7"/>
        <v>84000</v>
      </c>
      <c r="CH16" s="246">
        <f t="shared" si="7"/>
        <v>84000</v>
      </c>
      <c r="CI16" s="246">
        <f t="shared" si="7"/>
        <v>120000</v>
      </c>
      <c r="CJ16" s="246">
        <f t="shared" si="7"/>
        <v>84000</v>
      </c>
      <c r="CK16" s="246">
        <f t="shared" si="7"/>
        <v>84000</v>
      </c>
      <c r="CL16" s="246">
        <f t="shared" si="7"/>
        <v>72000</v>
      </c>
      <c r="CM16" s="246">
        <f t="shared" si="7"/>
        <v>120000</v>
      </c>
      <c r="CN16" s="246">
        <f t="shared" si="7"/>
        <v>84000</v>
      </c>
      <c r="CO16" s="246">
        <f t="shared" si="7"/>
        <v>84000</v>
      </c>
      <c r="CP16" s="246">
        <f t="shared" si="7"/>
        <v>72000</v>
      </c>
      <c r="CQ16" s="246">
        <f t="shared" si="7"/>
        <v>84000</v>
      </c>
      <c r="CR16" s="246">
        <f t="shared" si="7"/>
        <v>84000</v>
      </c>
      <c r="CS16" s="246">
        <f t="shared" si="7"/>
        <v>84000</v>
      </c>
      <c r="CT16" s="246">
        <f t="shared" si="7"/>
        <v>84000</v>
      </c>
      <c r="CU16" s="246">
        <f t="shared" si="7"/>
        <v>84000</v>
      </c>
      <c r="CV16" s="246">
        <f t="shared" si="7"/>
        <v>84000</v>
      </c>
      <c r="CW16" s="246">
        <f t="shared" si="7"/>
        <v>84000</v>
      </c>
      <c r="CX16" s="246">
        <f t="shared" si="7"/>
        <v>84000</v>
      </c>
      <c r="CY16" s="246">
        <f t="shared" si="7"/>
        <v>84000</v>
      </c>
      <c r="CZ16" s="246">
        <f t="shared" si="7"/>
        <v>72000</v>
      </c>
      <c r="DA16" s="246">
        <f t="shared" si="7"/>
        <v>72000</v>
      </c>
      <c r="DB16" s="246">
        <f t="shared" si="7"/>
        <v>60000</v>
      </c>
      <c r="DC16" s="246">
        <f t="shared" si="7"/>
        <v>432000</v>
      </c>
      <c r="DD16" s="246">
        <f t="shared" si="7"/>
        <v>72000</v>
      </c>
    </row>
    <row r="17" spans="1:108" ht="39" customHeight="1">
      <c r="A17" s="290" t="s">
        <v>683</v>
      </c>
      <c r="B17" s="291"/>
      <c r="C17" s="291"/>
      <c r="D17" s="158">
        <v>5</v>
      </c>
      <c r="E17" s="63" t="s">
        <v>530</v>
      </c>
      <c r="F17" s="62" t="s">
        <v>363</v>
      </c>
      <c r="G17" s="207">
        <f>SUM(H17:DD17)</f>
        <v>27950000</v>
      </c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>
        <v>650000</v>
      </c>
      <c r="T17" s="246"/>
      <c r="U17" s="246"/>
      <c r="V17" s="246"/>
      <c r="W17" s="246"/>
      <c r="X17" s="246"/>
      <c r="Y17" s="246"/>
      <c r="Z17" s="246"/>
      <c r="AA17" s="246"/>
      <c r="AB17" s="246"/>
      <c r="AC17" s="246"/>
      <c r="AD17" s="246"/>
      <c r="AE17" s="246"/>
      <c r="AF17" s="246">
        <v>650000</v>
      </c>
      <c r="AG17" s="246"/>
      <c r="AH17" s="246"/>
      <c r="AI17" s="246"/>
      <c r="AJ17" s="246"/>
      <c r="AK17" s="246">
        <v>650000</v>
      </c>
      <c r="AL17" s="246">
        <v>650000</v>
      </c>
      <c r="AM17" s="246">
        <v>650000</v>
      </c>
      <c r="AN17" s="246"/>
      <c r="AO17" s="246">
        <v>650000</v>
      </c>
      <c r="AP17" s="246">
        <v>650000</v>
      </c>
      <c r="AQ17" s="246">
        <v>650000</v>
      </c>
      <c r="AR17" s="246">
        <v>650000</v>
      </c>
      <c r="AS17" s="246"/>
      <c r="AT17" s="246"/>
      <c r="AU17" s="246"/>
      <c r="AV17" s="246"/>
      <c r="AW17" s="246"/>
      <c r="AX17" s="246"/>
      <c r="AY17" s="246">
        <v>650000</v>
      </c>
      <c r="AZ17" s="246">
        <v>650000</v>
      </c>
      <c r="BA17" s="246">
        <v>650000</v>
      </c>
      <c r="BB17" s="246"/>
      <c r="BC17" s="246"/>
      <c r="BD17" s="246"/>
      <c r="BE17" s="246">
        <v>650000</v>
      </c>
      <c r="BF17" s="246">
        <v>650000</v>
      </c>
      <c r="BG17" s="246">
        <v>650000</v>
      </c>
      <c r="BH17" s="246"/>
      <c r="BI17" s="246">
        <v>650000</v>
      </c>
      <c r="BJ17" s="246">
        <v>650000</v>
      </c>
      <c r="BK17" s="246">
        <v>650000</v>
      </c>
      <c r="BL17" s="246">
        <v>650000</v>
      </c>
      <c r="BM17" s="246">
        <v>650000</v>
      </c>
      <c r="BN17" s="246">
        <v>650000</v>
      </c>
      <c r="BO17" s="246"/>
      <c r="BP17" s="246">
        <v>650000</v>
      </c>
      <c r="BQ17" s="246">
        <v>650000</v>
      </c>
      <c r="BR17" s="246"/>
      <c r="BS17" s="246">
        <v>650000</v>
      </c>
      <c r="BT17" s="246"/>
      <c r="BU17" s="246">
        <v>650000</v>
      </c>
      <c r="BV17" s="246">
        <v>650000</v>
      </c>
      <c r="BW17" s="246">
        <v>650000</v>
      </c>
      <c r="BX17" s="246"/>
      <c r="BY17" s="246"/>
      <c r="BZ17" s="246">
        <v>650000</v>
      </c>
      <c r="CA17" s="246">
        <v>650000</v>
      </c>
      <c r="CB17" s="246"/>
      <c r="CC17" s="246"/>
      <c r="CD17" s="246"/>
      <c r="CE17" s="246"/>
      <c r="CF17" s="246"/>
      <c r="CG17" s="246"/>
      <c r="CH17" s="246"/>
      <c r="CI17" s="246"/>
      <c r="CJ17" s="246">
        <v>650000</v>
      </c>
      <c r="CK17" s="246">
        <v>650000</v>
      </c>
      <c r="CL17" s="246"/>
      <c r="CM17" s="246"/>
      <c r="CN17" s="246"/>
      <c r="CO17" s="246">
        <v>650000</v>
      </c>
      <c r="CP17" s="246">
        <v>650000</v>
      </c>
      <c r="CQ17" s="246"/>
      <c r="CR17" s="246"/>
      <c r="CS17" s="246">
        <v>650000</v>
      </c>
      <c r="CT17" s="246">
        <v>650000</v>
      </c>
      <c r="CU17" s="246">
        <v>650000</v>
      </c>
      <c r="CV17" s="246">
        <v>650000</v>
      </c>
      <c r="CW17" s="246">
        <v>650000</v>
      </c>
      <c r="CX17" s="246"/>
      <c r="CY17" s="246">
        <v>650000</v>
      </c>
      <c r="CZ17" s="246">
        <v>650000</v>
      </c>
      <c r="DA17" s="246">
        <v>650000</v>
      </c>
      <c r="DB17" s="246">
        <v>650000</v>
      </c>
      <c r="DC17" s="246"/>
      <c r="DD17" s="246">
        <v>650000</v>
      </c>
    </row>
    <row r="18" spans="1:108" ht="34.5" customHeight="1">
      <c r="A18" s="289" t="s">
        <v>691</v>
      </c>
      <c r="B18" s="289"/>
      <c r="C18" s="282"/>
      <c r="D18" s="61">
        <v>6</v>
      </c>
      <c r="E18" s="59" t="s">
        <v>531</v>
      </c>
      <c r="F18" s="62" t="s">
        <v>364</v>
      </c>
      <c r="G18" s="207">
        <f>SUM(H18:DD18)</f>
        <v>13804000</v>
      </c>
      <c r="H18" s="64">
        <v>280000</v>
      </c>
      <c r="I18" s="64">
        <v>1918000</v>
      </c>
      <c r="J18" s="65">
        <v>14000</v>
      </c>
      <c r="K18" s="65">
        <v>0</v>
      </c>
      <c r="L18" s="65">
        <v>0</v>
      </c>
      <c r="M18" s="64">
        <v>168000</v>
      </c>
      <c r="N18" s="65">
        <v>0</v>
      </c>
      <c r="O18" s="64">
        <v>476000</v>
      </c>
      <c r="P18" s="64">
        <v>196000</v>
      </c>
      <c r="Q18" s="64">
        <v>294000</v>
      </c>
      <c r="R18" s="64">
        <v>392000</v>
      </c>
      <c r="S18" s="66">
        <v>0</v>
      </c>
      <c r="T18" s="64">
        <v>56000</v>
      </c>
      <c r="U18" s="64">
        <v>364000</v>
      </c>
      <c r="V18" s="64">
        <v>0</v>
      </c>
      <c r="W18" s="65">
        <v>0</v>
      </c>
      <c r="X18" s="64">
        <v>28000</v>
      </c>
      <c r="Y18" s="64">
        <v>224000</v>
      </c>
      <c r="Z18" s="64">
        <v>644000</v>
      </c>
      <c r="AA18" s="66">
        <v>0</v>
      </c>
      <c r="AB18" s="66">
        <v>308000</v>
      </c>
      <c r="AC18" s="64">
        <v>224000</v>
      </c>
      <c r="AD18" s="64">
        <v>280000</v>
      </c>
      <c r="AE18" s="66">
        <v>266000</v>
      </c>
      <c r="AF18" s="65">
        <v>0</v>
      </c>
      <c r="AG18" s="66">
        <v>266000</v>
      </c>
      <c r="AH18" s="65">
        <v>0</v>
      </c>
      <c r="AI18" s="66">
        <v>0</v>
      </c>
      <c r="AJ18" s="66">
        <v>56000</v>
      </c>
      <c r="AK18" s="65"/>
      <c r="AL18" s="64">
        <v>0</v>
      </c>
      <c r="AM18" s="65"/>
      <c r="AN18" s="64">
        <v>266000</v>
      </c>
      <c r="AO18" s="66">
        <v>0</v>
      </c>
      <c r="AP18" s="66">
        <v>0</v>
      </c>
      <c r="AQ18" s="66">
        <v>0</v>
      </c>
      <c r="AR18" s="65">
        <v>0</v>
      </c>
      <c r="AS18" s="65"/>
      <c r="AT18" s="64">
        <v>490000</v>
      </c>
      <c r="AU18" s="66"/>
      <c r="AV18" s="64">
        <v>0</v>
      </c>
      <c r="AW18" s="64">
        <v>588000</v>
      </c>
      <c r="AX18" s="64">
        <v>0</v>
      </c>
      <c r="AY18" s="65"/>
      <c r="AZ18" s="65"/>
      <c r="BA18" s="66">
        <v>112000</v>
      </c>
      <c r="BB18" s="66">
        <v>364000</v>
      </c>
      <c r="BC18" s="64"/>
      <c r="BD18" s="64">
        <v>294000</v>
      </c>
      <c r="BE18" s="65"/>
      <c r="BF18" s="66">
        <v>0</v>
      </c>
      <c r="BG18" s="66">
        <v>0</v>
      </c>
      <c r="BH18" s="64">
        <v>644000</v>
      </c>
      <c r="BI18" s="64">
        <v>0</v>
      </c>
      <c r="BJ18" s="66">
        <v>224000</v>
      </c>
      <c r="BK18" s="65"/>
      <c r="BL18" s="64">
        <v>0</v>
      </c>
      <c r="BM18" s="66">
        <v>322000</v>
      </c>
      <c r="BN18" s="65"/>
      <c r="BO18" s="64">
        <v>742000</v>
      </c>
      <c r="BP18" s="66">
        <v>42000</v>
      </c>
      <c r="BQ18" s="64">
        <v>0</v>
      </c>
      <c r="BR18" s="66">
        <v>280000</v>
      </c>
      <c r="BS18" s="64">
        <v>0</v>
      </c>
      <c r="BT18" s="66">
        <v>126000</v>
      </c>
      <c r="BU18" s="65"/>
      <c r="BV18" s="65">
        <v>0</v>
      </c>
      <c r="BW18" s="64">
        <v>0</v>
      </c>
      <c r="BX18" s="66">
        <v>140000</v>
      </c>
      <c r="BY18" s="66">
        <v>0</v>
      </c>
      <c r="BZ18" s="64">
        <v>14000</v>
      </c>
      <c r="CA18" s="65">
        <v>0</v>
      </c>
      <c r="CB18" s="64">
        <v>238000</v>
      </c>
      <c r="CC18" s="66">
        <v>0</v>
      </c>
      <c r="CD18" s="66">
        <v>238000</v>
      </c>
      <c r="CE18" s="65"/>
      <c r="CF18" s="64">
        <v>0</v>
      </c>
      <c r="CG18" s="64">
        <v>14000</v>
      </c>
      <c r="CH18" s="66">
        <v>0</v>
      </c>
      <c r="CI18" s="64">
        <v>294000</v>
      </c>
      <c r="CJ18" s="65"/>
      <c r="CK18" s="64">
        <v>14000</v>
      </c>
      <c r="CL18" s="248">
        <v>0</v>
      </c>
      <c r="CM18" s="65"/>
      <c r="CN18" s="249">
        <v>14000</v>
      </c>
      <c r="CO18" s="66">
        <v>0</v>
      </c>
      <c r="CP18" s="65"/>
      <c r="CQ18" s="64">
        <v>182000</v>
      </c>
      <c r="CR18" s="64">
        <v>378000</v>
      </c>
      <c r="CS18" s="66">
        <v>364000</v>
      </c>
      <c r="CT18" s="65">
        <v>14000</v>
      </c>
      <c r="CU18" s="66">
        <v>0</v>
      </c>
      <c r="CV18" s="66">
        <v>0</v>
      </c>
      <c r="CW18" s="66">
        <v>168000</v>
      </c>
      <c r="CX18" s="66"/>
      <c r="CY18" s="65">
        <v>42000</v>
      </c>
      <c r="CZ18" s="65">
        <v>0</v>
      </c>
      <c r="DA18" s="65"/>
      <c r="DB18" s="65"/>
      <c r="DC18" s="66">
        <v>742000</v>
      </c>
      <c r="DD18" s="67"/>
    </row>
    <row r="19" spans="1:108" ht="45" customHeight="1">
      <c r="A19" s="282" t="s">
        <v>692</v>
      </c>
      <c r="B19" s="283"/>
      <c r="C19" s="283"/>
      <c r="D19" s="61">
        <v>7</v>
      </c>
      <c r="E19" s="63" t="s">
        <v>532</v>
      </c>
      <c r="F19" s="62" t="s">
        <v>365</v>
      </c>
      <c r="G19" s="207">
        <f>SUM(H19:DD19)</f>
        <v>37700000</v>
      </c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>
        <v>650000</v>
      </c>
      <c r="AG19" s="64"/>
      <c r="AH19" s="250">
        <v>650000</v>
      </c>
      <c r="AI19" s="250">
        <v>650000</v>
      </c>
      <c r="AJ19" s="64"/>
      <c r="AK19" s="64"/>
      <c r="AL19" s="64"/>
      <c r="AM19" s="64"/>
      <c r="AN19" s="64"/>
      <c r="AO19" s="64">
        <v>650000</v>
      </c>
      <c r="AP19" s="64">
        <v>650000</v>
      </c>
      <c r="AQ19" s="64"/>
      <c r="AR19" s="64"/>
      <c r="AS19" s="64">
        <v>650000</v>
      </c>
      <c r="AT19" s="64">
        <v>650000</v>
      </c>
      <c r="AU19" s="64">
        <v>650000</v>
      </c>
      <c r="AV19" s="64">
        <v>1300000</v>
      </c>
      <c r="AW19" s="250">
        <v>650000</v>
      </c>
      <c r="AX19" s="64">
        <v>650000</v>
      </c>
      <c r="AY19" s="64"/>
      <c r="AZ19" s="64"/>
      <c r="BA19" s="64"/>
      <c r="BB19" s="250">
        <v>650000</v>
      </c>
      <c r="BC19" s="64">
        <v>650000</v>
      </c>
      <c r="BD19" s="250">
        <v>1300000</v>
      </c>
      <c r="BE19" s="64"/>
      <c r="BF19" s="64"/>
      <c r="BG19" s="64"/>
      <c r="BH19" s="250">
        <v>650000</v>
      </c>
      <c r="BI19" s="64">
        <v>650000</v>
      </c>
      <c r="BJ19" s="250">
        <v>1300000</v>
      </c>
      <c r="BK19" s="64"/>
      <c r="BL19" s="64">
        <v>1300000</v>
      </c>
      <c r="BM19" s="64">
        <v>1300000</v>
      </c>
      <c r="BN19" s="64"/>
      <c r="BO19" s="64">
        <v>1300000</v>
      </c>
      <c r="BP19" s="64"/>
      <c r="BQ19" s="64">
        <v>650000</v>
      </c>
      <c r="BR19" s="64">
        <v>650000</v>
      </c>
      <c r="BS19" s="64"/>
      <c r="BT19" s="250">
        <v>1300000</v>
      </c>
      <c r="BU19" s="64"/>
      <c r="BV19" s="64"/>
      <c r="BW19" s="64"/>
      <c r="BX19" s="64">
        <v>650000</v>
      </c>
      <c r="BY19" s="64">
        <v>650000</v>
      </c>
      <c r="BZ19" s="64"/>
      <c r="CA19" s="64"/>
      <c r="CB19" s="250">
        <v>1300000</v>
      </c>
      <c r="CC19" s="64">
        <v>1300000</v>
      </c>
      <c r="CD19" s="64">
        <v>1300000</v>
      </c>
      <c r="CE19" s="64"/>
      <c r="CF19" s="64">
        <v>1300000</v>
      </c>
      <c r="CG19" s="64"/>
      <c r="CH19" s="250">
        <v>1300000</v>
      </c>
      <c r="CI19" s="64">
        <v>650000</v>
      </c>
      <c r="CJ19" s="64"/>
      <c r="CK19" s="64">
        <v>650000</v>
      </c>
      <c r="CL19" s="64">
        <v>650000</v>
      </c>
      <c r="CM19" s="250">
        <v>1300000</v>
      </c>
      <c r="CN19" s="64">
        <v>650000</v>
      </c>
      <c r="CO19" s="64">
        <v>650000</v>
      </c>
      <c r="CP19" s="250">
        <v>650000</v>
      </c>
      <c r="CQ19" s="250">
        <v>650000</v>
      </c>
      <c r="CR19" s="64">
        <v>650000</v>
      </c>
      <c r="CS19" s="64">
        <v>650000</v>
      </c>
      <c r="CT19" s="64">
        <v>650000</v>
      </c>
      <c r="CU19" s="64">
        <v>650000</v>
      </c>
      <c r="CV19" s="64"/>
      <c r="CW19" s="64"/>
      <c r="CX19" s="64">
        <v>650000</v>
      </c>
      <c r="CY19" s="64"/>
      <c r="CZ19" s="64"/>
      <c r="DA19" s="64"/>
      <c r="DB19" s="64"/>
      <c r="DC19" s="64"/>
      <c r="DD19" s="250">
        <v>1300000</v>
      </c>
    </row>
    <row r="20" spans="1:108" ht="45" customHeight="1">
      <c r="A20" s="282" t="s">
        <v>684</v>
      </c>
      <c r="B20" s="283"/>
      <c r="C20" s="283"/>
      <c r="D20" s="61">
        <v>8</v>
      </c>
      <c r="E20" s="63" t="s">
        <v>533</v>
      </c>
      <c r="F20" s="62" t="s">
        <v>367</v>
      </c>
      <c r="G20" s="207">
        <f>SUM(H20:DD20)</f>
        <v>1037000</v>
      </c>
      <c r="H20" s="64">
        <v>14000</v>
      </c>
      <c r="I20" s="64">
        <v>78000</v>
      </c>
      <c r="J20" s="64">
        <v>32000</v>
      </c>
      <c r="K20" s="64">
        <v>17000</v>
      </c>
      <c r="L20" s="64">
        <v>48000</v>
      </c>
      <c r="M20" s="64">
        <v>6000</v>
      </c>
      <c r="N20" s="64">
        <v>6000</v>
      </c>
      <c r="O20" s="64">
        <v>15000</v>
      </c>
      <c r="P20" s="64">
        <v>18000</v>
      </c>
      <c r="Q20" s="64">
        <v>6000</v>
      </c>
      <c r="R20" s="64">
        <v>35000</v>
      </c>
      <c r="S20" s="64">
        <v>6000</v>
      </c>
      <c r="T20" s="64">
        <v>15000</v>
      </c>
      <c r="U20" s="64">
        <v>35000</v>
      </c>
      <c r="V20" s="64">
        <v>6000</v>
      </c>
      <c r="W20" s="64">
        <v>5000</v>
      </c>
      <c r="X20" s="64">
        <v>20000</v>
      </c>
      <c r="Y20" s="64">
        <v>58000</v>
      </c>
      <c r="Z20" s="64">
        <v>42000</v>
      </c>
      <c r="AA20" s="64">
        <v>7000</v>
      </c>
      <c r="AB20" s="64">
        <v>14000</v>
      </c>
      <c r="AC20" s="64">
        <v>6000</v>
      </c>
      <c r="AD20" s="64">
        <v>13000</v>
      </c>
      <c r="AE20" s="64">
        <v>15000</v>
      </c>
      <c r="AF20" s="64">
        <v>5000</v>
      </c>
      <c r="AG20" s="64">
        <v>9000</v>
      </c>
      <c r="AH20" s="64">
        <v>5000</v>
      </c>
      <c r="AI20" s="64">
        <v>7000</v>
      </c>
      <c r="AJ20" s="64">
        <v>8000</v>
      </c>
      <c r="AK20" s="64">
        <v>5000</v>
      </c>
      <c r="AL20" s="64">
        <v>6000</v>
      </c>
      <c r="AM20" s="64">
        <v>5000</v>
      </c>
      <c r="AN20" s="64">
        <v>12000</v>
      </c>
      <c r="AO20" s="64">
        <v>6000</v>
      </c>
      <c r="AP20" s="64">
        <v>6000</v>
      </c>
      <c r="AQ20" s="64">
        <v>6000</v>
      </c>
      <c r="AR20" s="64">
        <v>6000</v>
      </c>
      <c r="AS20" s="64">
        <v>7000</v>
      </c>
      <c r="AT20" s="64">
        <v>9000</v>
      </c>
      <c r="AU20" s="64">
        <v>6000</v>
      </c>
      <c r="AV20" s="64">
        <v>7000</v>
      </c>
      <c r="AW20" s="64">
        <v>15000</v>
      </c>
      <c r="AX20" s="64">
        <v>6000</v>
      </c>
      <c r="AY20" s="64">
        <v>5000</v>
      </c>
      <c r="AZ20" s="64">
        <v>4000</v>
      </c>
      <c r="BA20" s="64">
        <v>4000</v>
      </c>
      <c r="BB20" s="64">
        <v>6000</v>
      </c>
      <c r="BC20" s="64">
        <v>6000</v>
      </c>
      <c r="BD20" s="64">
        <v>7000</v>
      </c>
      <c r="BE20" s="64">
        <v>3000</v>
      </c>
      <c r="BF20" s="64">
        <v>6000</v>
      </c>
      <c r="BG20" s="64">
        <v>6000</v>
      </c>
      <c r="BH20" s="64">
        <v>31000</v>
      </c>
      <c r="BI20" s="64">
        <v>6000</v>
      </c>
      <c r="BJ20" s="64">
        <v>6000</v>
      </c>
      <c r="BK20" s="64">
        <v>5000</v>
      </c>
      <c r="BL20" s="64">
        <v>6000</v>
      </c>
      <c r="BM20" s="64">
        <v>6000</v>
      </c>
      <c r="BN20" s="64">
        <v>5000</v>
      </c>
      <c r="BO20" s="64">
        <v>13000</v>
      </c>
      <c r="BP20" s="64">
        <v>6000</v>
      </c>
      <c r="BQ20" s="64">
        <v>6000</v>
      </c>
      <c r="BR20" s="64">
        <v>6000</v>
      </c>
      <c r="BS20" s="64">
        <v>5000</v>
      </c>
      <c r="BT20" s="64">
        <v>8000</v>
      </c>
      <c r="BU20" s="64">
        <v>5000</v>
      </c>
      <c r="BV20" s="64">
        <v>6000</v>
      </c>
      <c r="BW20" s="64">
        <v>5000</v>
      </c>
      <c r="BX20" s="64">
        <v>7000</v>
      </c>
      <c r="BY20" s="64">
        <v>7000</v>
      </c>
      <c r="BZ20" s="64">
        <v>6000</v>
      </c>
      <c r="CA20" s="64">
        <v>5000</v>
      </c>
      <c r="CB20" s="64">
        <v>8000</v>
      </c>
      <c r="CC20" s="64">
        <v>6000</v>
      </c>
      <c r="CD20" s="64">
        <v>7000</v>
      </c>
      <c r="CE20" s="64">
        <v>5000</v>
      </c>
      <c r="CF20" s="64">
        <v>6000</v>
      </c>
      <c r="CG20" s="64">
        <v>6000</v>
      </c>
      <c r="CH20" s="64">
        <v>6000</v>
      </c>
      <c r="CI20" s="64">
        <v>6000</v>
      </c>
      <c r="CJ20" s="64">
        <v>6000</v>
      </c>
      <c r="CK20" s="64">
        <v>6000</v>
      </c>
      <c r="CL20" s="64">
        <v>5000</v>
      </c>
      <c r="CM20" s="64">
        <v>8000</v>
      </c>
      <c r="CN20" s="64">
        <v>6000</v>
      </c>
      <c r="CO20" s="64">
        <v>6000</v>
      </c>
      <c r="CP20" s="64">
        <v>5000</v>
      </c>
      <c r="CQ20" s="64">
        <v>7000</v>
      </c>
      <c r="CR20" s="64">
        <v>6000</v>
      </c>
      <c r="CS20" s="64">
        <v>6000</v>
      </c>
      <c r="CT20" s="64">
        <v>6000</v>
      </c>
      <c r="CU20" s="64">
        <v>6000</v>
      </c>
      <c r="CV20" s="64">
        <v>6000</v>
      </c>
      <c r="CW20" s="64">
        <v>6000</v>
      </c>
      <c r="CX20" s="64">
        <v>6000</v>
      </c>
      <c r="CY20" s="64">
        <v>6000</v>
      </c>
      <c r="CZ20" s="64">
        <v>5000</v>
      </c>
      <c r="DA20" s="64">
        <v>5000</v>
      </c>
      <c r="DB20" s="64">
        <v>4000</v>
      </c>
      <c r="DC20" s="64">
        <v>21000</v>
      </c>
      <c r="DD20" s="64">
        <v>5000</v>
      </c>
    </row>
    <row r="21" spans="1:108" ht="19.5">
      <c r="A21" s="284" t="s">
        <v>524</v>
      </c>
      <c r="B21" s="284"/>
      <c r="C21" s="284"/>
      <c r="D21" s="284"/>
      <c r="E21" s="284"/>
      <c r="F21" s="285"/>
      <c r="G21" s="209">
        <f>SUM(H21:DD21)</f>
        <v>3611898000</v>
      </c>
      <c r="H21" s="251">
        <v>54416000</v>
      </c>
      <c r="I21" s="251">
        <v>222339000</v>
      </c>
      <c r="J21" s="251">
        <v>91375000</v>
      </c>
      <c r="K21" s="251">
        <v>60583000</v>
      </c>
      <c r="L21" s="251">
        <v>140044000</v>
      </c>
      <c r="M21" s="251">
        <v>28562000</v>
      </c>
      <c r="N21" s="251">
        <v>32372000</v>
      </c>
      <c r="O21" s="251">
        <v>55645000</v>
      </c>
      <c r="P21" s="251">
        <v>80596000</v>
      </c>
      <c r="Q21" s="251">
        <v>28918000</v>
      </c>
      <c r="R21" s="251">
        <v>100293000</v>
      </c>
      <c r="S21" s="251">
        <v>25939000</v>
      </c>
      <c r="T21" s="251">
        <v>53228000</v>
      </c>
      <c r="U21" s="251">
        <v>72903000</v>
      </c>
      <c r="V21" s="251">
        <v>24681000</v>
      </c>
      <c r="W21" s="251">
        <v>26684000</v>
      </c>
      <c r="X21" s="251">
        <v>66836000</v>
      </c>
      <c r="Y21" s="251">
        <v>155441000</v>
      </c>
      <c r="Z21" s="251">
        <v>112767000</v>
      </c>
      <c r="AA21" s="251">
        <v>28851000</v>
      </c>
      <c r="AB21" s="251">
        <v>52378000</v>
      </c>
      <c r="AC21" s="251">
        <v>27223000</v>
      </c>
      <c r="AD21" s="251">
        <v>55392000</v>
      </c>
      <c r="AE21" s="251">
        <v>59457000</v>
      </c>
      <c r="AF21" s="251">
        <v>24396000</v>
      </c>
      <c r="AG21" s="251">
        <v>34335000</v>
      </c>
      <c r="AH21" s="251">
        <v>23462000</v>
      </c>
      <c r="AI21" s="251">
        <v>26062000</v>
      </c>
      <c r="AJ21" s="251">
        <v>30697000</v>
      </c>
      <c r="AK21" s="251">
        <v>23206000</v>
      </c>
      <c r="AL21" s="251">
        <v>23440000</v>
      </c>
      <c r="AM21" s="251">
        <v>21008000</v>
      </c>
      <c r="AN21" s="251">
        <v>49895000</v>
      </c>
      <c r="AO21" s="251">
        <v>24772000</v>
      </c>
      <c r="AP21" s="251">
        <v>20087000</v>
      </c>
      <c r="AQ21" s="251">
        <v>23755000</v>
      </c>
      <c r="AR21" s="251">
        <v>21007000</v>
      </c>
      <c r="AS21" s="251">
        <v>27329000</v>
      </c>
      <c r="AT21" s="251">
        <v>38106000</v>
      </c>
      <c r="AU21" s="251">
        <v>23233000</v>
      </c>
      <c r="AV21" s="251">
        <v>22749000</v>
      </c>
      <c r="AW21" s="251">
        <v>53653000</v>
      </c>
      <c r="AX21" s="251">
        <v>22040000</v>
      </c>
      <c r="AY21" s="251">
        <v>14914000</v>
      </c>
      <c r="AZ21" s="251">
        <v>17693000</v>
      </c>
      <c r="BA21" s="251">
        <v>20145000</v>
      </c>
      <c r="BB21" s="251">
        <v>21224000</v>
      </c>
      <c r="BC21" s="251">
        <v>18083000</v>
      </c>
      <c r="BD21" s="251">
        <v>25465000</v>
      </c>
      <c r="BE21" s="251">
        <v>12423000</v>
      </c>
      <c r="BF21" s="251">
        <v>18067000</v>
      </c>
      <c r="BG21" s="251">
        <v>17431000</v>
      </c>
      <c r="BH21" s="251">
        <v>80984000</v>
      </c>
      <c r="BI21" s="251">
        <v>21358000</v>
      </c>
      <c r="BJ21" s="251">
        <v>21796000</v>
      </c>
      <c r="BK21" s="251">
        <v>16868000</v>
      </c>
      <c r="BL21" s="251">
        <v>16307000</v>
      </c>
      <c r="BM21" s="251">
        <v>20250000</v>
      </c>
      <c r="BN21" s="251">
        <v>16588000</v>
      </c>
      <c r="BO21" s="251">
        <v>49118000</v>
      </c>
      <c r="BP21" s="251">
        <v>16956000</v>
      </c>
      <c r="BQ21" s="251">
        <v>18241000</v>
      </c>
      <c r="BR21" s="251">
        <v>22686000</v>
      </c>
      <c r="BS21" s="251">
        <v>17349000</v>
      </c>
      <c r="BT21" s="251">
        <v>28128000</v>
      </c>
      <c r="BU21" s="251">
        <v>18530000</v>
      </c>
      <c r="BV21" s="251">
        <v>15979000</v>
      </c>
      <c r="BW21" s="251">
        <v>15495000</v>
      </c>
      <c r="BX21" s="251">
        <v>18649000</v>
      </c>
      <c r="BY21" s="251">
        <v>21438000</v>
      </c>
      <c r="BZ21" s="251">
        <v>17202000</v>
      </c>
      <c r="CA21" s="251">
        <v>20486000</v>
      </c>
      <c r="CB21" s="251">
        <v>32100000</v>
      </c>
      <c r="CC21" s="251">
        <v>27675000</v>
      </c>
      <c r="CD21" s="251">
        <v>27169000</v>
      </c>
      <c r="CE21" s="251">
        <v>24713000</v>
      </c>
      <c r="CF21" s="251">
        <v>26162000</v>
      </c>
      <c r="CG21" s="251">
        <v>34119000</v>
      </c>
      <c r="CH21" s="251">
        <v>22633000</v>
      </c>
      <c r="CI21" s="251">
        <v>29566000</v>
      </c>
      <c r="CJ21" s="251">
        <v>28558000</v>
      </c>
      <c r="CK21" s="251">
        <v>26465000</v>
      </c>
      <c r="CL21" s="251">
        <v>26608000</v>
      </c>
      <c r="CM21" s="251">
        <v>32549000</v>
      </c>
      <c r="CN21" s="251">
        <v>24040000</v>
      </c>
      <c r="CO21" s="251">
        <v>23303000</v>
      </c>
      <c r="CP21" s="251">
        <v>22134000</v>
      </c>
      <c r="CQ21" s="251">
        <v>26515000</v>
      </c>
      <c r="CR21" s="251">
        <v>26302000</v>
      </c>
      <c r="CS21" s="251">
        <v>26621000</v>
      </c>
      <c r="CT21" s="251">
        <v>22331000</v>
      </c>
      <c r="CU21" s="251">
        <v>27513000</v>
      </c>
      <c r="CV21" s="251">
        <v>25200000</v>
      </c>
      <c r="CW21" s="251">
        <v>27381000</v>
      </c>
      <c r="CX21" s="251">
        <v>23818000</v>
      </c>
      <c r="CY21" s="251">
        <v>20260000</v>
      </c>
      <c r="CZ21" s="251">
        <v>17572000</v>
      </c>
      <c r="DA21" s="251">
        <v>18080000</v>
      </c>
      <c r="DB21" s="251">
        <v>17646000</v>
      </c>
      <c r="DC21" s="251">
        <v>76573000</v>
      </c>
      <c r="DD21" s="251">
        <v>18284000</v>
      </c>
    </row>
  </sheetData>
  <mergeCells count="21">
    <mergeCell ref="A11:C11"/>
    <mergeCell ref="A12:C12"/>
    <mergeCell ref="A20:C20"/>
    <mergeCell ref="A21:F21"/>
    <mergeCell ref="A14:C14"/>
    <mergeCell ref="A15:C15"/>
    <mergeCell ref="A16:C16"/>
    <mergeCell ref="A17:C17"/>
    <mergeCell ref="A18:C18"/>
    <mergeCell ref="A19:C19"/>
    <mergeCell ref="A13:C13"/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0:C10"/>
  </mergeCells>
  <phoneticPr fontId="4" type="noConversion"/>
  <pageMargins left="0.7" right="0.7" top="0.75" bottom="0.75" header="0.3" footer="0.3"/>
  <pageSetup paperSize="9"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68" workbookViewId="0">
      <selection activeCell="A72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629</v>
      </c>
      <c r="D1" s="230" t="str">
        <f>VLOOKUP(C1,學校編號!A:B,2,FALSE)</f>
        <v>629志學國小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32146000</v>
      </c>
      <c r="E2" s="37"/>
      <c r="F2" s="37">
        <f>F48+F71+F77+F78+F84</f>
        <v>13640000</v>
      </c>
      <c r="G2" s="37">
        <f t="shared" ref="G2:Q2" si="0">G48+G71+G77+G78+G84</f>
        <v>2277000</v>
      </c>
      <c r="H2" s="37">
        <f t="shared" si="0"/>
        <v>2440000</v>
      </c>
      <c r="I2" s="37">
        <f t="shared" si="0"/>
        <v>2277000</v>
      </c>
      <c r="J2" s="37">
        <f t="shared" si="0"/>
        <v>2281000</v>
      </c>
      <c r="K2" s="37">
        <f t="shared" si="0"/>
        <v>2277000</v>
      </c>
      <c r="L2" s="37">
        <f t="shared" si="0"/>
        <v>2328000</v>
      </c>
      <c r="M2" s="37">
        <f t="shared" si="0"/>
        <v>2276000</v>
      </c>
      <c r="N2" s="37">
        <f t="shared" si="0"/>
        <v>1995000</v>
      </c>
      <c r="O2" s="37">
        <f t="shared" si="0"/>
        <v>120000</v>
      </c>
      <c r="P2" s="37">
        <f t="shared" si="0"/>
        <v>120000</v>
      </c>
      <c r="Q2" s="37">
        <f t="shared" si="0"/>
        <v>115000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170000</v>
      </c>
      <c r="E3" s="37" t="s">
        <v>513</v>
      </c>
      <c r="F3" s="37">
        <f t="shared" ref="F3:P17" si="1">ROUND($D3/12,0)</f>
        <v>14167</v>
      </c>
      <c r="G3" s="37">
        <f t="shared" si="1"/>
        <v>14167</v>
      </c>
      <c r="H3" s="37">
        <f t="shared" si="1"/>
        <v>14167</v>
      </c>
      <c r="I3" s="37">
        <f t="shared" si="1"/>
        <v>14167</v>
      </c>
      <c r="J3" s="37">
        <f t="shared" si="1"/>
        <v>14167</v>
      </c>
      <c r="K3" s="37">
        <f t="shared" si="1"/>
        <v>14167</v>
      </c>
      <c r="L3" s="37">
        <f t="shared" si="1"/>
        <v>14167</v>
      </c>
      <c r="M3" s="37">
        <f t="shared" si="1"/>
        <v>14167</v>
      </c>
      <c r="N3" s="37">
        <f t="shared" si="1"/>
        <v>14167</v>
      </c>
      <c r="O3" s="37">
        <f t="shared" si="1"/>
        <v>14167</v>
      </c>
      <c r="P3" s="37">
        <f t="shared" si="1"/>
        <v>14167</v>
      </c>
      <c r="Q3" s="37">
        <f t="shared" ref="Q3:Q10" si="2">D3-SUM(F3:P3)</f>
        <v>14163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73000</v>
      </c>
      <c r="E4" s="37" t="s">
        <v>513</v>
      </c>
      <c r="F4" s="37">
        <f t="shared" si="1"/>
        <v>6083</v>
      </c>
      <c r="G4" s="37">
        <f t="shared" si="1"/>
        <v>6083</v>
      </c>
      <c r="H4" s="37">
        <f t="shared" si="1"/>
        <v>6083</v>
      </c>
      <c r="I4" s="37">
        <f t="shared" si="1"/>
        <v>6083</v>
      </c>
      <c r="J4" s="37">
        <f t="shared" si="1"/>
        <v>6083</v>
      </c>
      <c r="K4" s="37">
        <f t="shared" si="1"/>
        <v>6083</v>
      </c>
      <c r="L4" s="37">
        <f t="shared" si="1"/>
        <v>6083</v>
      </c>
      <c r="M4" s="37">
        <f t="shared" si="1"/>
        <v>6083</v>
      </c>
      <c r="N4" s="37">
        <f t="shared" si="1"/>
        <v>6083</v>
      </c>
      <c r="O4" s="37">
        <f t="shared" si="1"/>
        <v>6083</v>
      </c>
      <c r="P4" s="37">
        <f t="shared" si="1"/>
        <v>6083</v>
      </c>
      <c r="Q4" s="37">
        <f t="shared" si="2"/>
        <v>6087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65000</v>
      </c>
      <c r="E7" s="37" t="s">
        <v>513</v>
      </c>
      <c r="F7" s="37">
        <f t="shared" si="1"/>
        <v>5417</v>
      </c>
      <c r="G7" s="37">
        <f t="shared" si="1"/>
        <v>5417</v>
      </c>
      <c r="H7" s="37">
        <f t="shared" si="1"/>
        <v>5417</v>
      </c>
      <c r="I7" s="37">
        <f t="shared" si="1"/>
        <v>5417</v>
      </c>
      <c r="J7" s="37">
        <f t="shared" si="1"/>
        <v>5417</v>
      </c>
      <c r="K7" s="37">
        <f t="shared" si="1"/>
        <v>5417</v>
      </c>
      <c r="L7" s="37">
        <f t="shared" si="1"/>
        <v>5417</v>
      </c>
      <c r="M7" s="37">
        <f t="shared" si="1"/>
        <v>5417</v>
      </c>
      <c r="N7" s="37">
        <f t="shared" si="1"/>
        <v>5417</v>
      </c>
      <c r="O7" s="37">
        <f t="shared" si="1"/>
        <v>5417</v>
      </c>
      <c r="P7" s="37">
        <f t="shared" si="1"/>
        <v>5417</v>
      </c>
      <c r="Q7" s="37">
        <f t="shared" si="2"/>
        <v>5413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6000</v>
      </c>
      <c r="E9" s="37" t="s">
        <v>513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54000</v>
      </c>
      <c r="E15" s="37" t="s">
        <v>193</v>
      </c>
      <c r="F15" s="37">
        <f>ROUND($D15/2,-3)</f>
        <v>27000</v>
      </c>
      <c r="G15" s="37"/>
      <c r="H15" s="37"/>
      <c r="I15" s="37"/>
      <c r="J15" s="37"/>
      <c r="K15" s="37"/>
      <c r="L15" s="37">
        <f>D15-F15</f>
        <v>27000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45000</v>
      </c>
      <c r="E17" s="37" t="s">
        <v>513</v>
      </c>
      <c r="F17" s="37">
        <f>ROUND($D17/12,0)</f>
        <v>3750</v>
      </c>
      <c r="G17" s="37">
        <f t="shared" si="1"/>
        <v>3750</v>
      </c>
      <c r="H17" s="37">
        <f t="shared" si="1"/>
        <v>3750</v>
      </c>
      <c r="I17" s="37">
        <f t="shared" si="1"/>
        <v>3750</v>
      </c>
      <c r="J17" s="37">
        <f t="shared" si="1"/>
        <v>3750</v>
      </c>
      <c r="K17" s="37">
        <f t="shared" si="1"/>
        <v>3750</v>
      </c>
      <c r="L17" s="37">
        <f t="shared" si="1"/>
        <v>3750</v>
      </c>
      <c r="M17" s="37">
        <f t="shared" si="1"/>
        <v>3750</v>
      </c>
      <c r="N17" s="37">
        <f t="shared" si="1"/>
        <v>3750</v>
      </c>
      <c r="O17" s="37">
        <f t="shared" si="1"/>
        <v>3750</v>
      </c>
      <c r="P17" s="37">
        <f t="shared" si="1"/>
        <v>3750</v>
      </c>
      <c r="Q17" s="37">
        <f>D17-SUM(F17:P17)</f>
        <v>3750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48000</v>
      </c>
      <c r="E24" s="37" t="s">
        <v>193</v>
      </c>
      <c r="F24" s="37">
        <f>ROUND($D24/2,-3)</f>
        <v>24000</v>
      </c>
      <c r="G24" s="37"/>
      <c r="H24" s="37"/>
      <c r="I24" s="37"/>
      <c r="J24" s="37"/>
      <c r="K24" s="37"/>
      <c r="L24" s="37">
        <f>D24-F24</f>
        <v>24000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735000</v>
      </c>
      <c r="E25" s="106"/>
      <c r="F25" s="106">
        <f>ROUND(SUM(F3:F24),-3)</f>
        <v>104000</v>
      </c>
      <c r="G25" s="106">
        <f t="shared" ref="G25:P25" si="5">ROUND(SUM(G3:G24),-3)</f>
        <v>53000</v>
      </c>
      <c r="H25" s="106">
        <f t="shared" si="5"/>
        <v>53000</v>
      </c>
      <c r="I25" s="106">
        <f t="shared" si="5"/>
        <v>53000</v>
      </c>
      <c r="J25" s="106">
        <f t="shared" si="5"/>
        <v>53000</v>
      </c>
      <c r="K25" s="106">
        <f t="shared" si="5"/>
        <v>53000</v>
      </c>
      <c r="L25" s="106">
        <f t="shared" si="5"/>
        <v>104000</v>
      </c>
      <c r="M25" s="106">
        <f t="shared" si="5"/>
        <v>53000</v>
      </c>
      <c r="N25" s="106">
        <f t="shared" si="5"/>
        <v>53000</v>
      </c>
      <c r="O25" s="106">
        <f t="shared" si="5"/>
        <v>53000</v>
      </c>
      <c r="P25" s="106">
        <f t="shared" si="5"/>
        <v>53000</v>
      </c>
      <c r="Q25" s="106">
        <f t="shared" ref="Q25:Q33" si="6">D25-SUM(F25:P25)</f>
        <v>50000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259000</v>
      </c>
      <c r="E27" s="37" t="s">
        <v>513</v>
      </c>
      <c r="F27" s="37">
        <f t="shared" ref="F27:P33" si="8">ROUND($D27/12,0)</f>
        <v>21583</v>
      </c>
      <c r="G27" s="37">
        <f t="shared" si="8"/>
        <v>21583</v>
      </c>
      <c r="H27" s="37">
        <f t="shared" si="8"/>
        <v>21583</v>
      </c>
      <c r="I27" s="37">
        <f t="shared" si="8"/>
        <v>21583</v>
      </c>
      <c r="J27" s="37">
        <f t="shared" si="8"/>
        <v>21583</v>
      </c>
      <c r="K27" s="37">
        <f t="shared" si="8"/>
        <v>21583</v>
      </c>
      <c r="L27" s="37">
        <f t="shared" si="8"/>
        <v>21583</v>
      </c>
      <c r="M27" s="37">
        <f t="shared" si="8"/>
        <v>21583</v>
      </c>
      <c r="N27" s="37">
        <f t="shared" si="8"/>
        <v>21583</v>
      </c>
      <c r="O27" s="37">
        <f t="shared" si="8"/>
        <v>21583</v>
      </c>
      <c r="P27" s="37">
        <f t="shared" si="8"/>
        <v>21583</v>
      </c>
      <c r="Q27" s="37">
        <f t="shared" si="6"/>
        <v>21587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21000</v>
      </c>
      <c r="E29" s="37" t="s">
        <v>513</v>
      </c>
      <c r="F29" s="37">
        <f t="shared" si="8"/>
        <v>1750</v>
      </c>
      <c r="G29" s="37">
        <f t="shared" si="8"/>
        <v>1750</v>
      </c>
      <c r="H29" s="37">
        <f t="shared" si="8"/>
        <v>1750</v>
      </c>
      <c r="I29" s="37">
        <f t="shared" si="8"/>
        <v>1750</v>
      </c>
      <c r="J29" s="37">
        <f t="shared" si="8"/>
        <v>1750</v>
      </c>
      <c r="K29" s="37">
        <f t="shared" si="8"/>
        <v>1750</v>
      </c>
      <c r="L29" s="37">
        <f t="shared" si="8"/>
        <v>1750</v>
      </c>
      <c r="M29" s="37">
        <f t="shared" si="8"/>
        <v>1750</v>
      </c>
      <c r="N29" s="37">
        <f t="shared" si="8"/>
        <v>1750</v>
      </c>
      <c r="O29" s="37">
        <f t="shared" si="8"/>
        <v>1750</v>
      </c>
      <c r="P29" s="37">
        <f t="shared" si="8"/>
        <v>1750</v>
      </c>
      <c r="Q29" s="37">
        <f t="shared" si="6"/>
        <v>1750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26000</v>
      </c>
      <c r="E30" s="37" t="s">
        <v>513</v>
      </c>
      <c r="F30" s="37">
        <f t="shared" si="8"/>
        <v>2167</v>
      </c>
      <c r="G30" s="37">
        <f t="shared" si="8"/>
        <v>2167</v>
      </c>
      <c r="H30" s="37">
        <f t="shared" si="8"/>
        <v>2167</v>
      </c>
      <c r="I30" s="37">
        <f t="shared" si="8"/>
        <v>2167</v>
      </c>
      <c r="J30" s="37">
        <f t="shared" si="8"/>
        <v>2167</v>
      </c>
      <c r="K30" s="37">
        <f t="shared" si="8"/>
        <v>2167</v>
      </c>
      <c r="L30" s="37">
        <f t="shared" si="8"/>
        <v>2167</v>
      </c>
      <c r="M30" s="37">
        <f t="shared" si="8"/>
        <v>2167</v>
      </c>
      <c r="N30" s="37">
        <f t="shared" si="8"/>
        <v>2167</v>
      </c>
      <c r="O30" s="37">
        <f t="shared" si="8"/>
        <v>2167</v>
      </c>
      <c r="P30" s="37">
        <f t="shared" si="8"/>
        <v>2167</v>
      </c>
      <c r="Q30" s="37">
        <f t="shared" si="6"/>
        <v>2163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12000</v>
      </c>
      <c r="E31" s="37" t="s">
        <v>513</v>
      </c>
      <c r="F31" s="37">
        <f t="shared" si="8"/>
        <v>1000</v>
      </c>
      <c r="G31" s="37">
        <f t="shared" si="8"/>
        <v>1000</v>
      </c>
      <c r="H31" s="37">
        <f t="shared" si="8"/>
        <v>1000</v>
      </c>
      <c r="I31" s="37">
        <f t="shared" si="8"/>
        <v>1000</v>
      </c>
      <c r="J31" s="37">
        <f t="shared" si="8"/>
        <v>1000</v>
      </c>
      <c r="K31" s="37">
        <f t="shared" si="8"/>
        <v>1000</v>
      </c>
      <c r="L31" s="37">
        <f t="shared" si="8"/>
        <v>1000</v>
      </c>
      <c r="M31" s="37">
        <f t="shared" si="8"/>
        <v>1000</v>
      </c>
      <c r="N31" s="37">
        <f t="shared" si="8"/>
        <v>1000</v>
      </c>
      <c r="O31" s="37">
        <f t="shared" si="8"/>
        <v>1000</v>
      </c>
      <c r="P31" s="37">
        <f t="shared" si="8"/>
        <v>1000</v>
      </c>
      <c r="Q31" s="37">
        <f t="shared" si="6"/>
        <v>1000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12000</v>
      </c>
      <c r="E32" s="37" t="s">
        <v>513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8000</v>
      </c>
      <c r="E33" s="37" t="s">
        <v>513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338000</v>
      </c>
      <c r="E37" s="106"/>
      <c r="F37" s="106">
        <f t="shared" ref="F37:P37" si="9">ROUND(SUM(F26:F36),-3)</f>
        <v>28000</v>
      </c>
      <c r="G37" s="106">
        <f t="shared" si="9"/>
        <v>28000</v>
      </c>
      <c r="H37" s="106">
        <f t="shared" si="9"/>
        <v>28000</v>
      </c>
      <c r="I37" s="106">
        <f t="shared" si="9"/>
        <v>28000</v>
      </c>
      <c r="J37" s="106">
        <f t="shared" si="9"/>
        <v>28000</v>
      </c>
      <c r="K37" s="106">
        <f t="shared" si="9"/>
        <v>28000</v>
      </c>
      <c r="L37" s="106">
        <f t="shared" si="9"/>
        <v>28000</v>
      </c>
      <c r="M37" s="106">
        <f t="shared" si="9"/>
        <v>28000</v>
      </c>
      <c r="N37" s="106">
        <f t="shared" si="9"/>
        <v>28000</v>
      </c>
      <c r="O37" s="106">
        <f t="shared" si="9"/>
        <v>28000</v>
      </c>
      <c r="P37" s="106">
        <f t="shared" si="9"/>
        <v>28000</v>
      </c>
      <c r="Q37" s="106">
        <f>D37-SUM(F37:P37)</f>
        <v>30000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708</v>
      </c>
      <c r="F46" s="37">
        <f>ROUND($D46/3,0)</f>
        <v>4000</v>
      </c>
      <c r="G46" s="37"/>
      <c r="H46" s="37"/>
      <c r="I46" s="37"/>
      <c r="J46" s="37">
        <f>ROUND($D46/3,0)</f>
        <v>4000</v>
      </c>
      <c r="K46" s="37"/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12000</v>
      </c>
      <c r="E47" s="106"/>
      <c r="F47" s="106">
        <f t="shared" ref="F47:P47" si="13">ROUND(SUM(F46),-3)</f>
        <v>4000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4000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4000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1085000</v>
      </c>
      <c r="E48" s="37"/>
      <c r="F48" s="112">
        <f>F25+F37+F45+F47</f>
        <v>136000</v>
      </c>
      <c r="G48" s="112">
        <f t="shared" ref="G48:R48" si="14">G25+G37+G45+G47</f>
        <v>81000</v>
      </c>
      <c r="H48" s="112">
        <f t="shared" si="14"/>
        <v>81000</v>
      </c>
      <c r="I48" s="112">
        <f t="shared" si="14"/>
        <v>81000</v>
      </c>
      <c r="J48" s="112">
        <f t="shared" si="14"/>
        <v>85000</v>
      </c>
      <c r="K48" s="112">
        <f t="shared" si="14"/>
        <v>81000</v>
      </c>
      <c r="L48" s="112">
        <f t="shared" si="14"/>
        <v>132000</v>
      </c>
      <c r="M48" s="112">
        <f t="shared" si="14"/>
        <v>81000</v>
      </c>
      <c r="N48" s="112">
        <f t="shared" si="14"/>
        <v>85000</v>
      </c>
      <c r="O48" s="112">
        <f t="shared" si="14"/>
        <v>81000</v>
      </c>
      <c r="P48" s="112">
        <f t="shared" si="14"/>
        <v>81000</v>
      </c>
      <c r="Q48" s="112">
        <f t="shared" si="14"/>
        <v>80000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16679000</v>
      </c>
      <c r="E49" s="111" t="s">
        <v>678</v>
      </c>
      <c r="F49" s="37">
        <f>ROUND($D49/12*5,-3)</f>
        <v>6950000</v>
      </c>
      <c r="G49" s="37">
        <f>ROUND($D49/12,-3)</f>
        <v>1390000</v>
      </c>
      <c r="H49" s="37">
        <f t="shared" ref="H49:L53" si="15">ROUND($D49/12,-3)</f>
        <v>1390000</v>
      </c>
      <c r="I49" s="37">
        <f t="shared" si="15"/>
        <v>1390000</v>
      </c>
      <c r="J49" s="37">
        <f t="shared" si="15"/>
        <v>1390000</v>
      </c>
      <c r="K49" s="37">
        <f t="shared" si="15"/>
        <v>1390000</v>
      </c>
      <c r="L49" s="37">
        <f t="shared" si="15"/>
        <v>1390000</v>
      </c>
      <c r="M49" s="37">
        <f>D49-SUM(F49:L49)</f>
        <v>1389000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1471000</v>
      </c>
      <c r="E51" s="111" t="s">
        <v>678</v>
      </c>
      <c r="F51" s="37">
        <f t="shared" si="16"/>
        <v>613000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42000</v>
      </c>
      <c r="E54" s="37" t="s">
        <v>513</v>
      </c>
      <c r="F54" s="37">
        <f t="shared" ref="F54:P62" si="19">ROUND($D54/12,0)</f>
        <v>3500</v>
      </c>
      <c r="G54" s="37">
        <f t="shared" si="19"/>
        <v>3500</v>
      </c>
      <c r="H54" s="37">
        <f t="shared" si="19"/>
        <v>3500</v>
      </c>
      <c r="I54" s="37">
        <f t="shared" si="19"/>
        <v>3500</v>
      </c>
      <c r="J54" s="37">
        <f t="shared" si="19"/>
        <v>3500</v>
      </c>
      <c r="K54" s="37">
        <f t="shared" si="19"/>
        <v>3500</v>
      </c>
      <c r="L54" s="37">
        <f t="shared" si="19"/>
        <v>3500</v>
      </c>
      <c r="M54" s="37">
        <f t="shared" si="19"/>
        <v>3500</v>
      </c>
      <c r="N54" s="37">
        <f t="shared" si="19"/>
        <v>3500</v>
      </c>
      <c r="O54" s="37">
        <f t="shared" si="19"/>
        <v>3500</v>
      </c>
      <c r="P54" s="37">
        <f t="shared" si="19"/>
        <v>3500</v>
      </c>
      <c r="Q54" s="37">
        <f t="shared" ref="Q54:Q62" si="20">D54-SUM(F54:P54)</f>
        <v>3500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398000</v>
      </c>
      <c r="E62" s="37" t="s">
        <v>194</v>
      </c>
      <c r="F62" s="37">
        <f t="shared" si="19"/>
        <v>33167</v>
      </c>
      <c r="G62" s="37">
        <f t="shared" si="19"/>
        <v>33167</v>
      </c>
      <c r="H62" s="37">
        <f t="shared" si="19"/>
        <v>33167</v>
      </c>
      <c r="I62" s="37">
        <f t="shared" si="19"/>
        <v>33167</v>
      </c>
      <c r="J62" s="37">
        <f t="shared" si="19"/>
        <v>33167</v>
      </c>
      <c r="K62" s="37">
        <f t="shared" si="19"/>
        <v>33167</v>
      </c>
      <c r="L62" s="37">
        <f t="shared" si="19"/>
        <v>33167</v>
      </c>
      <c r="M62" s="37">
        <f t="shared" si="19"/>
        <v>33167</v>
      </c>
      <c r="N62" s="37">
        <f t="shared" si="19"/>
        <v>33167</v>
      </c>
      <c r="O62" s="37">
        <f t="shared" si="19"/>
        <v>33167</v>
      </c>
      <c r="P62" s="37">
        <f t="shared" si="19"/>
        <v>33167</v>
      </c>
      <c r="Q62" s="37">
        <f t="shared" si="20"/>
        <v>33163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2185000</v>
      </c>
      <c r="E63" s="37" t="s">
        <v>679</v>
      </c>
      <c r="F63" s="37">
        <f>ROUND($D63/5,-3)</f>
        <v>437000</v>
      </c>
      <c r="G63" s="37"/>
      <c r="H63" s="37"/>
      <c r="I63" s="37"/>
      <c r="J63" s="37"/>
      <c r="K63" s="37"/>
      <c r="L63" s="37"/>
      <c r="M63" s="37"/>
      <c r="N63" s="37">
        <f>D63-F63</f>
        <v>1748000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2019000</v>
      </c>
      <c r="E64" s="37" t="s">
        <v>194</v>
      </c>
      <c r="F64" s="37">
        <f>D64</f>
        <v>2019000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1744000</v>
      </c>
      <c r="E65" s="111" t="s">
        <v>678</v>
      </c>
      <c r="F65" s="37">
        <f>ROUND($D65/12*5,-3)</f>
        <v>727000</v>
      </c>
      <c r="G65" s="37">
        <f>ROUND($D65/12,-3)</f>
        <v>145000</v>
      </c>
      <c r="H65" s="37">
        <f t="shared" ref="H65:L67" si="21">ROUND($D65/12,-3)</f>
        <v>145000</v>
      </c>
      <c r="I65" s="37">
        <f t="shared" si="21"/>
        <v>145000</v>
      </c>
      <c r="J65" s="37">
        <f t="shared" si="21"/>
        <v>145000</v>
      </c>
      <c r="K65" s="37">
        <f t="shared" si="21"/>
        <v>145000</v>
      </c>
      <c r="L65" s="37">
        <f t="shared" si="21"/>
        <v>145000</v>
      </c>
      <c r="M65" s="37">
        <f>D65-SUM(F65:L65)</f>
        <v>147000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461000</v>
      </c>
      <c r="E66" s="111" t="s">
        <v>678</v>
      </c>
      <c r="F66" s="37">
        <f>ROUND($D66/12*5,-3)</f>
        <v>192000</v>
      </c>
      <c r="G66" s="37">
        <f t="shared" ref="G66:G67" si="22">ROUND($D66/12,-3)</f>
        <v>38000</v>
      </c>
      <c r="H66" s="37">
        <f t="shared" si="21"/>
        <v>38000</v>
      </c>
      <c r="I66" s="37">
        <f t="shared" si="21"/>
        <v>38000</v>
      </c>
      <c r="J66" s="37">
        <f t="shared" si="21"/>
        <v>38000</v>
      </c>
      <c r="K66" s="37">
        <f t="shared" si="21"/>
        <v>38000</v>
      </c>
      <c r="L66" s="37">
        <f t="shared" si="21"/>
        <v>38000</v>
      </c>
      <c r="M66" s="37">
        <f t="shared" ref="M66:M67" si="23">D66-SUM(F66:L66)</f>
        <v>41000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1133000</v>
      </c>
      <c r="E67" s="111" t="s">
        <v>678</v>
      </c>
      <c r="F67" s="37">
        <f>ROUND($D67/12*5,-3)</f>
        <v>472000</v>
      </c>
      <c r="G67" s="37">
        <f t="shared" si="22"/>
        <v>94000</v>
      </c>
      <c r="H67" s="37">
        <f t="shared" si="21"/>
        <v>94000</v>
      </c>
      <c r="I67" s="37">
        <f t="shared" si="21"/>
        <v>94000</v>
      </c>
      <c r="J67" s="37">
        <f t="shared" si="21"/>
        <v>94000</v>
      </c>
      <c r="K67" s="37">
        <f t="shared" si="21"/>
        <v>94000</v>
      </c>
      <c r="L67" s="37">
        <f t="shared" si="21"/>
        <v>94000</v>
      </c>
      <c r="M67" s="37">
        <f t="shared" si="23"/>
        <v>97000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40000</v>
      </c>
      <c r="E68" s="37" t="s">
        <v>195</v>
      </c>
      <c r="F68" s="37"/>
      <c r="G68" s="37"/>
      <c r="H68" s="37">
        <f>D68</f>
        <v>40000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115000</v>
      </c>
      <c r="E69" s="37" t="s">
        <v>194</v>
      </c>
      <c r="F69" s="37">
        <f>D69</f>
        <v>115000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26631000</v>
      </c>
      <c r="E71" s="239"/>
      <c r="F71" s="239">
        <f t="shared" ref="F71:P71" si="24">ROUND(SUM(F49:F70),-3)</f>
        <v>11697000</v>
      </c>
      <c r="G71" s="239">
        <f t="shared" si="24"/>
        <v>1856000</v>
      </c>
      <c r="H71" s="239">
        <f t="shared" si="24"/>
        <v>1896000</v>
      </c>
      <c r="I71" s="239">
        <f t="shared" si="24"/>
        <v>1856000</v>
      </c>
      <c r="J71" s="239">
        <f t="shared" si="24"/>
        <v>1856000</v>
      </c>
      <c r="K71" s="239">
        <f t="shared" si="24"/>
        <v>1856000</v>
      </c>
      <c r="L71" s="239">
        <f t="shared" si="24"/>
        <v>1856000</v>
      </c>
      <c r="M71" s="239">
        <f t="shared" si="24"/>
        <v>1858000</v>
      </c>
      <c r="N71" s="239">
        <f t="shared" si="24"/>
        <v>1787000</v>
      </c>
      <c r="O71" s="239">
        <f t="shared" si="24"/>
        <v>39000</v>
      </c>
      <c r="P71" s="239">
        <f t="shared" si="24"/>
        <v>39000</v>
      </c>
      <c r="Q71" s="239">
        <f>D71-SUM(F71:P71)</f>
        <v>35000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3574000</v>
      </c>
      <c r="E73" s="111" t="s">
        <v>678</v>
      </c>
      <c r="F73" s="37">
        <f>ROUND($D73/12*5,-3)</f>
        <v>1489000</v>
      </c>
      <c r="G73" s="37">
        <f>ROUND($D73/12,-3)</f>
        <v>298000</v>
      </c>
      <c r="H73" s="37">
        <f t="shared" ref="H73:L76" si="25">ROUND($D73/12,-3)</f>
        <v>298000</v>
      </c>
      <c r="I73" s="37">
        <f t="shared" si="25"/>
        <v>298000</v>
      </c>
      <c r="J73" s="37">
        <f t="shared" si="25"/>
        <v>298000</v>
      </c>
      <c r="K73" s="37">
        <f t="shared" si="25"/>
        <v>298000</v>
      </c>
      <c r="L73" s="37">
        <f t="shared" si="25"/>
        <v>298000</v>
      </c>
      <c r="M73" s="37">
        <f>D73-SUM(F73:L73)</f>
        <v>297000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500000</v>
      </c>
      <c r="E76" s="111" t="s">
        <v>678</v>
      </c>
      <c r="F76" s="37">
        <f>ROUND($D76/12*5,-3)</f>
        <v>208000</v>
      </c>
      <c r="G76" s="37">
        <f>ROUND($D76/12,-3)</f>
        <v>42000</v>
      </c>
      <c r="H76" s="37">
        <f t="shared" si="25"/>
        <v>42000</v>
      </c>
      <c r="I76" s="37">
        <f t="shared" si="25"/>
        <v>42000</v>
      </c>
      <c r="J76" s="37">
        <f t="shared" si="25"/>
        <v>42000</v>
      </c>
      <c r="K76" s="37">
        <f t="shared" si="25"/>
        <v>42000</v>
      </c>
      <c r="L76" s="37">
        <f t="shared" si="25"/>
        <v>42000</v>
      </c>
      <c r="M76" s="37">
        <f t="shared" si="26"/>
        <v>40000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4074000</v>
      </c>
      <c r="E77" s="239"/>
      <c r="F77" s="239">
        <f>ROUND(SUM(F72:F76),-3)</f>
        <v>1697000</v>
      </c>
      <c r="G77" s="239">
        <f t="shared" ref="G77:N77" si="27">ROUND(SUM(G72:G76),-3)</f>
        <v>340000</v>
      </c>
      <c r="H77" s="239">
        <f t="shared" si="27"/>
        <v>340000</v>
      </c>
      <c r="I77" s="239">
        <f t="shared" si="27"/>
        <v>340000</v>
      </c>
      <c r="J77" s="239">
        <f t="shared" si="27"/>
        <v>340000</v>
      </c>
      <c r="K77" s="239">
        <f t="shared" si="27"/>
        <v>340000</v>
      </c>
      <c r="L77" s="239">
        <f t="shared" si="27"/>
        <v>340000</v>
      </c>
      <c r="M77" s="239">
        <f t="shared" si="27"/>
        <v>337000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246000</v>
      </c>
      <c r="E78" s="37" t="s">
        <v>655</v>
      </c>
      <c r="F78" s="216"/>
      <c r="G78" s="216"/>
      <c r="H78" s="216">
        <f>ROUND($D78/2,-3)</f>
        <v>123000</v>
      </c>
      <c r="I78" s="216"/>
      <c r="J78" s="216"/>
      <c r="K78" s="216"/>
      <c r="L78" s="216"/>
      <c r="M78" s="216"/>
      <c r="N78" s="216">
        <f>D78-H78</f>
        <v>123000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30951000</v>
      </c>
      <c r="E79" s="218"/>
      <c r="F79" s="218">
        <f>F77+F71+F78</f>
        <v>13394000</v>
      </c>
      <c r="G79" s="218">
        <f t="shared" ref="G79:Q79" si="29">G77+G71+G78</f>
        <v>2196000</v>
      </c>
      <c r="H79" s="218">
        <f t="shared" si="29"/>
        <v>2359000</v>
      </c>
      <c r="I79" s="218">
        <f t="shared" si="29"/>
        <v>2196000</v>
      </c>
      <c r="J79" s="218">
        <f t="shared" si="29"/>
        <v>2196000</v>
      </c>
      <c r="K79" s="218">
        <f t="shared" si="29"/>
        <v>2196000</v>
      </c>
      <c r="L79" s="218">
        <f t="shared" si="29"/>
        <v>2196000</v>
      </c>
      <c r="M79" s="218">
        <f t="shared" si="29"/>
        <v>2195000</v>
      </c>
      <c r="N79" s="218">
        <f t="shared" si="29"/>
        <v>1910000</v>
      </c>
      <c r="O79" s="218">
        <f t="shared" si="29"/>
        <v>39000</v>
      </c>
      <c r="P79" s="218">
        <f t="shared" si="29"/>
        <v>39000</v>
      </c>
      <c r="Q79" s="218">
        <f t="shared" si="29"/>
        <v>35000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90000</v>
      </c>
      <c r="E81" s="106" t="s">
        <v>194</v>
      </c>
      <c r="F81" s="106">
        <f t="shared" ref="F81:F83" si="30">D81</f>
        <v>90000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20000</v>
      </c>
      <c r="E83" s="106" t="s">
        <v>194</v>
      </c>
      <c r="F83" s="106">
        <f t="shared" si="30"/>
        <v>20000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110000</v>
      </c>
      <c r="E84" s="113"/>
      <c r="F84" s="113">
        <f>SUM(F80:F83)</f>
        <v>110000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-158000</v>
      </c>
      <c r="E87" s="37"/>
      <c r="F87" s="37">
        <f>D87</f>
        <v>-158000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31988000</v>
      </c>
      <c r="E88" s="37"/>
      <c r="F88" s="37">
        <f>F89+F90+F91+F92+F93</f>
        <v>13482000</v>
      </c>
      <c r="G88" s="37">
        <f t="shared" ref="G88:Q88" si="32">G89+G90+G91+G92+G93</f>
        <v>2277000</v>
      </c>
      <c r="H88" s="37">
        <f t="shared" si="32"/>
        <v>2440000</v>
      </c>
      <c r="I88" s="37">
        <f t="shared" si="32"/>
        <v>2277000</v>
      </c>
      <c r="J88" s="37">
        <f t="shared" si="32"/>
        <v>2281000</v>
      </c>
      <c r="K88" s="37">
        <f t="shared" si="32"/>
        <v>2277000</v>
      </c>
      <c r="L88" s="37">
        <f t="shared" si="32"/>
        <v>2328000</v>
      </c>
      <c r="M88" s="37">
        <f t="shared" si="32"/>
        <v>2276000</v>
      </c>
      <c r="N88" s="37">
        <f t="shared" si="32"/>
        <v>1995000</v>
      </c>
      <c r="O88" s="37">
        <f t="shared" si="32"/>
        <v>120000</v>
      </c>
      <c r="P88" s="37">
        <f t="shared" si="32"/>
        <v>120000</v>
      </c>
      <c r="Q88" s="37">
        <f t="shared" si="32"/>
        <v>115000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2000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31986000</v>
      </c>
      <c r="E93" s="106"/>
      <c r="F93" s="106">
        <f>F94+F95+F96+F97</f>
        <v>13482000</v>
      </c>
      <c r="G93" s="106">
        <f t="shared" ref="G93:Q93" si="34">G94+G95+G96+G97</f>
        <v>2277000</v>
      </c>
      <c r="H93" s="106">
        <f t="shared" si="34"/>
        <v>2440000</v>
      </c>
      <c r="I93" s="106">
        <f t="shared" si="34"/>
        <v>2277000</v>
      </c>
      <c r="J93" s="106">
        <f t="shared" si="34"/>
        <v>2281000</v>
      </c>
      <c r="K93" s="106">
        <f t="shared" si="34"/>
        <v>2277000</v>
      </c>
      <c r="L93" s="106">
        <f t="shared" si="34"/>
        <v>2327000</v>
      </c>
      <c r="M93" s="106">
        <f t="shared" si="34"/>
        <v>2276000</v>
      </c>
      <c r="N93" s="106">
        <f t="shared" si="34"/>
        <v>1995000</v>
      </c>
      <c r="O93" s="106">
        <f t="shared" si="34"/>
        <v>120000</v>
      </c>
      <c r="P93" s="106">
        <f t="shared" si="34"/>
        <v>120000</v>
      </c>
      <c r="Q93" s="106">
        <f t="shared" si="34"/>
        <v>114000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1117000</v>
      </c>
      <c r="E94" s="111" t="s">
        <v>522</v>
      </c>
      <c r="F94" s="37">
        <f>ROUND($D94/12*5,-3)</f>
        <v>465000</v>
      </c>
      <c r="G94" s="37">
        <f>ROUND($D94/12,-3)</f>
        <v>93000</v>
      </c>
      <c r="H94" s="37">
        <f t="shared" ref="H94:L94" si="35">ROUND($D94/12,-3)</f>
        <v>93000</v>
      </c>
      <c r="I94" s="37">
        <f t="shared" si="35"/>
        <v>93000</v>
      </c>
      <c r="J94" s="37">
        <f t="shared" si="35"/>
        <v>93000</v>
      </c>
      <c r="K94" s="37">
        <f t="shared" si="35"/>
        <v>93000</v>
      </c>
      <c r="L94" s="37">
        <f t="shared" si="35"/>
        <v>93000</v>
      </c>
      <c r="M94" s="37">
        <f>D94-SUM(F94:L94)</f>
        <v>94000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116000</v>
      </c>
      <c r="E95" s="107" t="s">
        <v>225</v>
      </c>
      <c r="F95" s="37">
        <f>ROUND($D95/12,-3)</f>
        <v>10000</v>
      </c>
      <c r="G95" s="37">
        <f t="shared" ref="G95:P95" si="36">ROUND($D95/12,-3)</f>
        <v>10000</v>
      </c>
      <c r="H95" s="37">
        <f t="shared" si="36"/>
        <v>10000</v>
      </c>
      <c r="I95" s="37">
        <f t="shared" si="36"/>
        <v>10000</v>
      </c>
      <c r="J95" s="37">
        <f t="shared" si="36"/>
        <v>10000</v>
      </c>
      <c r="K95" s="37">
        <f t="shared" si="36"/>
        <v>10000</v>
      </c>
      <c r="L95" s="37">
        <f t="shared" si="36"/>
        <v>10000</v>
      </c>
      <c r="M95" s="37">
        <f t="shared" si="36"/>
        <v>10000</v>
      </c>
      <c r="N95" s="37">
        <f t="shared" si="36"/>
        <v>10000</v>
      </c>
      <c r="O95" s="37">
        <f t="shared" si="36"/>
        <v>10000</v>
      </c>
      <c r="P95" s="37">
        <f t="shared" si="36"/>
        <v>10000</v>
      </c>
      <c r="Q95" s="37">
        <f>D95-SUM(F95:P95)</f>
        <v>6000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56000</v>
      </c>
      <c r="E96" s="186" t="s">
        <v>701</v>
      </c>
      <c r="F96" s="37"/>
      <c r="G96" s="37"/>
      <c r="H96" s="37">
        <f>ROUND($D96/2,-3)</f>
        <v>28000</v>
      </c>
      <c r="I96" s="37"/>
      <c r="J96" s="37"/>
      <c r="K96" s="37"/>
      <c r="L96" s="37"/>
      <c r="M96" s="37">
        <f>D96-H96</f>
        <v>28000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30697000</v>
      </c>
      <c r="E97" s="37"/>
      <c r="F97" s="37">
        <f>F2+F87-F89-F90-F91-F92-F94-F95-F96</f>
        <v>13007000</v>
      </c>
      <c r="G97" s="37">
        <f t="shared" ref="G97:Q97" si="37">G2+G87-G89-G90-G91-G92-G94-G95-G96</f>
        <v>2174000</v>
      </c>
      <c r="H97" s="37">
        <f t="shared" si="37"/>
        <v>2309000</v>
      </c>
      <c r="I97" s="37">
        <f t="shared" si="37"/>
        <v>2174000</v>
      </c>
      <c r="J97" s="37">
        <f t="shared" si="37"/>
        <v>2178000</v>
      </c>
      <c r="K97" s="37">
        <f t="shared" si="37"/>
        <v>2174000</v>
      </c>
      <c r="L97" s="37">
        <f t="shared" si="37"/>
        <v>2224000</v>
      </c>
      <c r="M97" s="37">
        <f t="shared" si="37"/>
        <v>2144000</v>
      </c>
      <c r="N97" s="37">
        <f t="shared" si="37"/>
        <v>1985000</v>
      </c>
      <c r="O97" s="37">
        <f>O2+O87-O89-O90-O91-O92-O94-O95-O96</f>
        <v>110000</v>
      </c>
      <c r="P97" s="37">
        <f t="shared" si="37"/>
        <v>110000</v>
      </c>
      <c r="Q97" s="37">
        <f t="shared" si="37"/>
        <v>108000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1117000</v>
      </c>
    </row>
    <row r="104" spans="2:18" ht="33">
      <c r="B104" s="69" t="s">
        <v>235</v>
      </c>
      <c r="D104" s="30">
        <f>HLOOKUP(D1,縣庫撥款收入明細表!H:DD,16,FALSE)</f>
        <v>108000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56000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8000</v>
      </c>
    </row>
    <row r="109" spans="2:18" ht="33">
      <c r="B109" s="75" t="s">
        <v>239</v>
      </c>
      <c r="D109" s="30">
        <f>HLOOKUP(D1,縣庫撥款收入明細表!H:DD,21,FALSE)</f>
        <v>30697000</v>
      </c>
    </row>
    <row r="110" spans="2:18" ht="16.5" customHeight="1"/>
    <row r="111" spans="2:18" ht="19.5" customHeight="1">
      <c r="B111" s="4" t="s">
        <v>700</v>
      </c>
      <c r="F111" s="30">
        <f>F93-F77-F78</f>
        <v>11785000</v>
      </c>
      <c r="G111" s="30">
        <f t="shared" ref="G111:Q111" si="38">G93-G77-G78</f>
        <v>1937000</v>
      </c>
      <c r="H111" s="30">
        <f t="shared" si="38"/>
        <v>1977000</v>
      </c>
      <c r="I111" s="30">
        <f t="shared" si="38"/>
        <v>1937000</v>
      </c>
      <c r="J111" s="30">
        <f t="shared" si="38"/>
        <v>1941000</v>
      </c>
      <c r="K111" s="30">
        <f t="shared" si="38"/>
        <v>1937000</v>
      </c>
      <c r="L111" s="30">
        <f t="shared" si="38"/>
        <v>1987000</v>
      </c>
      <c r="M111" s="30">
        <f t="shared" si="38"/>
        <v>1939000</v>
      </c>
      <c r="N111" s="30">
        <f t="shared" si="38"/>
        <v>1872000</v>
      </c>
      <c r="O111" s="30">
        <f t="shared" si="38"/>
        <v>120000</v>
      </c>
      <c r="P111" s="30">
        <f t="shared" si="38"/>
        <v>120000</v>
      </c>
      <c r="Q111" s="30">
        <f t="shared" si="38"/>
        <v>114000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72" priority="1" operator="lessThan">
      <formula>0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56" workbookViewId="0">
      <selection activeCell="A72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630</v>
      </c>
      <c r="D1" s="230" t="str">
        <f>VLOOKUP(C1,學校編號!A:B,2,FALSE)</f>
        <v>630月眉國小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23934000</v>
      </c>
      <c r="E2" s="37"/>
      <c r="F2" s="37">
        <f>F48+F71+F77+F78+F84</f>
        <v>10137000</v>
      </c>
      <c r="G2" s="37">
        <f t="shared" ref="G2:Q2" si="0">G48+G71+G77+G78+G84</f>
        <v>1696000</v>
      </c>
      <c r="H2" s="37">
        <f t="shared" si="0"/>
        <v>1788000</v>
      </c>
      <c r="I2" s="37">
        <f t="shared" si="0"/>
        <v>1707000</v>
      </c>
      <c r="J2" s="37">
        <f t="shared" si="0"/>
        <v>1702000</v>
      </c>
      <c r="K2" s="37">
        <f t="shared" si="0"/>
        <v>1702000</v>
      </c>
      <c r="L2" s="37">
        <f t="shared" si="0"/>
        <v>1723000</v>
      </c>
      <c r="M2" s="37">
        <f t="shared" si="0"/>
        <v>1694000</v>
      </c>
      <c r="N2" s="37">
        <f t="shared" si="0"/>
        <v>1424000</v>
      </c>
      <c r="O2" s="37">
        <f t="shared" si="0"/>
        <v>152000</v>
      </c>
      <c r="P2" s="37">
        <f t="shared" si="0"/>
        <v>102000</v>
      </c>
      <c r="Q2" s="37">
        <f t="shared" si="0"/>
        <v>107000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513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51000</v>
      </c>
      <c r="E4" s="37" t="s">
        <v>513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63000</v>
      </c>
      <c r="E7" s="37" t="s">
        <v>513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25000</v>
      </c>
      <c r="E10" s="37" t="s">
        <v>513</v>
      </c>
      <c r="F10" s="37">
        <f t="shared" si="1"/>
        <v>2083</v>
      </c>
      <c r="G10" s="37">
        <f t="shared" si="1"/>
        <v>2083</v>
      </c>
      <c r="H10" s="37">
        <f t="shared" si="1"/>
        <v>2083</v>
      </c>
      <c r="I10" s="37">
        <f t="shared" si="1"/>
        <v>2083</v>
      </c>
      <c r="J10" s="37">
        <f t="shared" si="1"/>
        <v>2083</v>
      </c>
      <c r="K10" s="37">
        <f t="shared" si="1"/>
        <v>2083</v>
      </c>
      <c r="L10" s="37">
        <f t="shared" si="1"/>
        <v>2083</v>
      </c>
      <c r="M10" s="37">
        <f t="shared" si="1"/>
        <v>2083</v>
      </c>
      <c r="N10" s="37">
        <f t="shared" si="1"/>
        <v>2083</v>
      </c>
      <c r="O10" s="37">
        <f t="shared" si="1"/>
        <v>2083</v>
      </c>
      <c r="P10" s="37">
        <f t="shared" si="1"/>
        <v>2083</v>
      </c>
      <c r="Q10" s="37">
        <f t="shared" si="2"/>
        <v>2087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36000</v>
      </c>
      <c r="E11" s="37" t="s">
        <v>194</v>
      </c>
      <c r="F11" s="37">
        <f>D11</f>
        <v>36000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568000</v>
      </c>
      <c r="E12" s="110" t="s">
        <v>200</v>
      </c>
      <c r="F12" s="37">
        <f>ROUND($D12/12*3,-3)</f>
        <v>142000</v>
      </c>
      <c r="G12" s="37">
        <f>ROUND($D12/12,-3)</f>
        <v>47000</v>
      </c>
      <c r="H12" s="37">
        <f t="shared" ref="H12:N12" si="4">ROUND($D12/12,-3)</f>
        <v>47000</v>
      </c>
      <c r="I12" s="37">
        <f t="shared" si="4"/>
        <v>47000</v>
      </c>
      <c r="J12" s="37">
        <f t="shared" si="4"/>
        <v>47000</v>
      </c>
      <c r="K12" s="37">
        <f t="shared" si="4"/>
        <v>47000</v>
      </c>
      <c r="L12" s="37">
        <f t="shared" si="4"/>
        <v>47000</v>
      </c>
      <c r="M12" s="37">
        <f t="shared" si="4"/>
        <v>47000</v>
      </c>
      <c r="N12" s="37">
        <f t="shared" si="4"/>
        <v>47000</v>
      </c>
      <c r="O12" s="37">
        <f>D12-SUM(F12:N12)</f>
        <v>50000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128000</v>
      </c>
      <c r="E13" s="37" t="s">
        <v>513</v>
      </c>
      <c r="F13" s="37">
        <f>ROUND($D13/12,0)</f>
        <v>10667</v>
      </c>
      <c r="G13" s="37">
        <f t="shared" si="1"/>
        <v>10667</v>
      </c>
      <c r="H13" s="37">
        <f t="shared" si="1"/>
        <v>10667</v>
      </c>
      <c r="I13" s="37">
        <f t="shared" si="1"/>
        <v>10667</v>
      </c>
      <c r="J13" s="37">
        <f t="shared" si="1"/>
        <v>10667</v>
      </c>
      <c r="K13" s="37">
        <f t="shared" si="1"/>
        <v>10667</v>
      </c>
      <c r="L13" s="37">
        <f t="shared" si="1"/>
        <v>10667</v>
      </c>
      <c r="M13" s="37">
        <f t="shared" si="1"/>
        <v>10667</v>
      </c>
      <c r="N13" s="37">
        <f t="shared" si="1"/>
        <v>10667</v>
      </c>
      <c r="O13" s="37">
        <f t="shared" si="1"/>
        <v>10667</v>
      </c>
      <c r="P13" s="37">
        <f t="shared" si="1"/>
        <v>10667</v>
      </c>
      <c r="Q13" s="37">
        <f>D13-SUM(F13:P13)</f>
        <v>10663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45000</v>
      </c>
      <c r="E15" s="37" t="s">
        <v>193</v>
      </c>
      <c r="F15" s="37">
        <f>ROUND($D15/2,-3)</f>
        <v>23000</v>
      </c>
      <c r="G15" s="37"/>
      <c r="H15" s="37"/>
      <c r="I15" s="37"/>
      <c r="J15" s="37"/>
      <c r="K15" s="37"/>
      <c r="L15" s="37">
        <f>D15-F15</f>
        <v>22000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36000</v>
      </c>
      <c r="E16" s="37" t="s">
        <v>513</v>
      </c>
      <c r="F16" s="37">
        <f>ROUND($D16/12,0)</f>
        <v>3000</v>
      </c>
      <c r="G16" s="37">
        <f t="shared" si="1"/>
        <v>3000</v>
      </c>
      <c r="H16" s="37">
        <f t="shared" si="1"/>
        <v>3000</v>
      </c>
      <c r="I16" s="37">
        <f t="shared" si="1"/>
        <v>3000</v>
      </c>
      <c r="J16" s="37">
        <f t="shared" si="1"/>
        <v>3000</v>
      </c>
      <c r="K16" s="37">
        <f t="shared" si="1"/>
        <v>3000</v>
      </c>
      <c r="L16" s="37">
        <f t="shared" si="1"/>
        <v>3000</v>
      </c>
      <c r="M16" s="37">
        <f t="shared" si="1"/>
        <v>3000</v>
      </c>
      <c r="N16" s="37">
        <f t="shared" si="1"/>
        <v>3000</v>
      </c>
      <c r="O16" s="37">
        <f t="shared" si="1"/>
        <v>3000</v>
      </c>
      <c r="P16" s="37">
        <f t="shared" si="1"/>
        <v>3000</v>
      </c>
      <c r="Q16" s="37">
        <f>D16-SUM(F16:P16)</f>
        <v>3000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513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1114000</v>
      </c>
      <c r="E25" s="106"/>
      <c r="F25" s="106">
        <f>ROUND(SUM(F3:F24),-3)</f>
        <v>240000</v>
      </c>
      <c r="G25" s="106">
        <f t="shared" ref="G25:P25" si="5">ROUND(SUM(G3:G24),-3)</f>
        <v>86000</v>
      </c>
      <c r="H25" s="106">
        <f t="shared" si="5"/>
        <v>86000</v>
      </c>
      <c r="I25" s="106">
        <f t="shared" si="5"/>
        <v>86000</v>
      </c>
      <c r="J25" s="106">
        <f t="shared" si="5"/>
        <v>86000</v>
      </c>
      <c r="K25" s="106">
        <f t="shared" si="5"/>
        <v>86000</v>
      </c>
      <c r="L25" s="106">
        <f t="shared" si="5"/>
        <v>108000</v>
      </c>
      <c r="M25" s="106">
        <f t="shared" si="5"/>
        <v>86000</v>
      </c>
      <c r="N25" s="106">
        <f t="shared" si="5"/>
        <v>86000</v>
      </c>
      <c r="O25" s="106">
        <f t="shared" si="5"/>
        <v>89000</v>
      </c>
      <c r="P25" s="106">
        <f t="shared" si="5"/>
        <v>39000</v>
      </c>
      <c r="Q25" s="106">
        <f t="shared" ref="Q25:Q33" si="6">D25-SUM(F25:P25)</f>
        <v>36000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62000</v>
      </c>
      <c r="E26" s="111" t="s">
        <v>202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8000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513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513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7000</v>
      </c>
      <c r="E30" s="37" t="s">
        <v>513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2000</v>
      </c>
      <c r="E31" s="37" t="s">
        <v>513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330000</v>
      </c>
      <c r="E37" s="106"/>
      <c r="F37" s="106">
        <f t="shared" ref="F37:P37" si="9">ROUND(SUM(F26:F36),-3)</f>
        <v>28000</v>
      </c>
      <c r="G37" s="106">
        <f t="shared" si="9"/>
        <v>22000</v>
      </c>
      <c r="H37" s="106">
        <f t="shared" si="9"/>
        <v>28000</v>
      </c>
      <c r="I37" s="106">
        <f t="shared" si="9"/>
        <v>28000</v>
      </c>
      <c r="J37" s="106">
        <f t="shared" si="9"/>
        <v>28000</v>
      </c>
      <c r="K37" s="106">
        <f t="shared" si="9"/>
        <v>28000</v>
      </c>
      <c r="L37" s="106">
        <f t="shared" si="9"/>
        <v>22000</v>
      </c>
      <c r="M37" s="106">
        <f t="shared" si="9"/>
        <v>28000</v>
      </c>
      <c r="N37" s="106">
        <f t="shared" si="9"/>
        <v>28000</v>
      </c>
      <c r="O37" s="106">
        <f t="shared" si="9"/>
        <v>28000</v>
      </c>
      <c r="P37" s="106">
        <f t="shared" si="9"/>
        <v>28000</v>
      </c>
      <c r="Q37" s="106">
        <f>D37-SUM(F37:P37)</f>
        <v>34000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5000</v>
      </c>
      <c r="E42" s="37" t="s">
        <v>197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194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5000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11000</v>
      </c>
      <c r="E45" s="106"/>
      <c r="F45" s="106">
        <f t="shared" ref="F45:P45" si="12">ROUND(SUM(F42:F44),-3)</f>
        <v>1000</v>
      </c>
      <c r="G45" s="106">
        <f t="shared" si="12"/>
        <v>0</v>
      </c>
      <c r="H45" s="106">
        <f t="shared" si="12"/>
        <v>0</v>
      </c>
      <c r="I45" s="106">
        <f t="shared" si="12"/>
        <v>5000</v>
      </c>
      <c r="J45" s="106">
        <f t="shared" si="12"/>
        <v>0</v>
      </c>
      <c r="K45" s="106">
        <f t="shared" si="12"/>
        <v>0</v>
      </c>
      <c r="L45" s="106">
        <f t="shared" si="12"/>
        <v>5000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0</v>
      </c>
      <c r="E46" s="37" t="s">
        <v>708</v>
      </c>
      <c r="F46" s="37">
        <f>ROUND($D46/3,0)</f>
        <v>0</v>
      </c>
      <c r="G46" s="37"/>
      <c r="H46" s="37"/>
      <c r="I46" s="37"/>
      <c r="J46" s="37">
        <f>ROUND($D46/3,0)</f>
        <v>0</v>
      </c>
      <c r="K46" s="37"/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0</v>
      </c>
      <c r="E47" s="106"/>
      <c r="F47" s="106">
        <f t="shared" ref="F47:P47" si="13">ROUND(SUM(F46),-3)</f>
        <v>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1455000</v>
      </c>
      <c r="E48" s="37"/>
      <c r="F48" s="112">
        <f>F25+F37+F45+F47</f>
        <v>269000</v>
      </c>
      <c r="G48" s="112">
        <f t="shared" ref="G48:R48" si="14">G25+G37+G45+G47</f>
        <v>108000</v>
      </c>
      <c r="H48" s="112">
        <f t="shared" si="14"/>
        <v>114000</v>
      </c>
      <c r="I48" s="112">
        <f t="shared" si="14"/>
        <v>119000</v>
      </c>
      <c r="J48" s="112">
        <f t="shared" si="14"/>
        <v>114000</v>
      </c>
      <c r="K48" s="112">
        <f t="shared" si="14"/>
        <v>114000</v>
      </c>
      <c r="L48" s="112">
        <f t="shared" si="14"/>
        <v>135000</v>
      </c>
      <c r="M48" s="112">
        <f t="shared" si="14"/>
        <v>114000</v>
      </c>
      <c r="N48" s="112">
        <f t="shared" si="14"/>
        <v>114000</v>
      </c>
      <c r="O48" s="112">
        <f t="shared" si="14"/>
        <v>117000</v>
      </c>
      <c r="P48" s="112">
        <f t="shared" si="14"/>
        <v>67000</v>
      </c>
      <c r="Q48" s="112">
        <f t="shared" si="14"/>
        <v>70000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13158000</v>
      </c>
      <c r="E49" s="111" t="s">
        <v>678</v>
      </c>
      <c r="F49" s="37">
        <f>ROUND($D49/12*5,-3)</f>
        <v>5483000</v>
      </c>
      <c r="G49" s="37">
        <f>ROUND($D49/12,-3)</f>
        <v>1097000</v>
      </c>
      <c r="H49" s="37">
        <f t="shared" ref="H49:L53" si="15">ROUND($D49/12,-3)</f>
        <v>1097000</v>
      </c>
      <c r="I49" s="37">
        <f t="shared" si="15"/>
        <v>1097000</v>
      </c>
      <c r="J49" s="37">
        <f t="shared" si="15"/>
        <v>1097000</v>
      </c>
      <c r="K49" s="37">
        <f t="shared" si="15"/>
        <v>1097000</v>
      </c>
      <c r="L49" s="37">
        <f t="shared" si="15"/>
        <v>1097000</v>
      </c>
      <c r="M49" s="37">
        <f>D49-SUM(F49:L49)</f>
        <v>1093000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433000</v>
      </c>
      <c r="E50" s="111" t="s">
        <v>678</v>
      </c>
      <c r="F50" s="37">
        <f t="shared" ref="F50:F52" si="16">ROUND($D50/12*5,-3)</f>
        <v>180000</v>
      </c>
      <c r="G50" s="37">
        <f t="shared" ref="G50:G53" si="17">ROUND($D50/12,-3)</f>
        <v>36000</v>
      </c>
      <c r="H50" s="37">
        <f t="shared" si="15"/>
        <v>36000</v>
      </c>
      <c r="I50" s="37">
        <f t="shared" si="15"/>
        <v>36000</v>
      </c>
      <c r="J50" s="37">
        <f t="shared" si="15"/>
        <v>36000</v>
      </c>
      <c r="K50" s="37">
        <f t="shared" si="15"/>
        <v>36000</v>
      </c>
      <c r="L50" s="37">
        <f t="shared" si="15"/>
        <v>36000</v>
      </c>
      <c r="M50" s="37">
        <f t="shared" ref="M50:M53" si="18">D50-SUM(F50:L50)</f>
        <v>37000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0</v>
      </c>
      <c r="E51" s="111" t="s">
        <v>678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0</v>
      </c>
      <c r="E52" s="111" t="s">
        <v>678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513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370000</v>
      </c>
      <c r="E62" s="37" t="s">
        <v>194</v>
      </c>
      <c r="F62" s="37">
        <f t="shared" si="19"/>
        <v>30833</v>
      </c>
      <c r="G62" s="37">
        <f t="shared" si="19"/>
        <v>30833</v>
      </c>
      <c r="H62" s="37">
        <f t="shared" si="19"/>
        <v>30833</v>
      </c>
      <c r="I62" s="37">
        <f t="shared" si="19"/>
        <v>30833</v>
      </c>
      <c r="J62" s="37">
        <f t="shared" si="19"/>
        <v>30833</v>
      </c>
      <c r="K62" s="37">
        <f t="shared" si="19"/>
        <v>30833</v>
      </c>
      <c r="L62" s="37">
        <f t="shared" si="19"/>
        <v>30833</v>
      </c>
      <c r="M62" s="37">
        <f t="shared" si="19"/>
        <v>30833</v>
      </c>
      <c r="N62" s="37">
        <f t="shared" si="19"/>
        <v>30833</v>
      </c>
      <c r="O62" s="37">
        <f t="shared" si="19"/>
        <v>30833</v>
      </c>
      <c r="P62" s="37">
        <f t="shared" si="19"/>
        <v>30833</v>
      </c>
      <c r="Q62" s="37">
        <f t="shared" si="20"/>
        <v>30837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1521000</v>
      </c>
      <c r="E63" s="37" t="s">
        <v>679</v>
      </c>
      <c r="F63" s="37">
        <f>ROUND($D63/5,-3)</f>
        <v>304000</v>
      </c>
      <c r="G63" s="37"/>
      <c r="H63" s="37"/>
      <c r="I63" s="37"/>
      <c r="J63" s="37"/>
      <c r="K63" s="37"/>
      <c r="L63" s="37"/>
      <c r="M63" s="37"/>
      <c r="N63" s="37">
        <f>D63-F63</f>
        <v>1217000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1654000</v>
      </c>
      <c r="E64" s="37" t="s">
        <v>194</v>
      </c>
      <c r="F64" s="37">
        <f>D64</f>
        <v>1654000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1314000</v>
      </c>
      <c r="E65" s="111" t="s">
        <v>678</v>
      </c>
      <c r="F65" s="37">
        <f>ROUND($D65/12*5,-3)</f>
        <v>548000</v>
      </c>
      <c r="G65" s="37">
        <f>ROUND($D65/12,-3)</f>
        <v>110000</v>
      </c>
      <c r="H65" s="37">
        <f t="shared" ref="H65:L67" si="21">ROUND($D65/12,-3)</f>
        <v>110000</v>
      </c>
      <c r="I65" s="37">
        <f t="shared" si="21"/>
        <v>110000</v>
      </c>
      <c r="J65" s="37">
        <f t="shared" si="21"/>
        <v>110000</v>
      </c>
      <c r="K65" s="37">
        <f t="shared" si="21"/>
        <v>110000</v>
      </c>
      <c r="L65" s="37">
        <f t="shared" si="21"/>
        <v>110000</v>
      </c>
      <c r="M65" s="37">
        <f>D65-SUM(F65:L65)</f>
        <v>106000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310000</v>
      </c>
      <c r="E66" s="111" t="s">
        <v>678</v>
      </c>
      <c r="F66" s="37">
        <f>ROUND($D66/12*5,-3)</f>
        <v>129000</v>
      </c>
      <c r="G66" s="37">
        <f t="shared" ref="G66:G67" si="22">ROUND($D66/12,-3)</f>
        <v>26000</v>
      </c>
      <c r="H66" s="37">
        <f t="shared" si="21"/>
        <v>26000</v>
      </c>
      <c r="I66" s="37">
        <f t="shared" si="21"/>
        <v>26000</v>
      </c>
      <c r="J66" s="37">
        <f t="shared" si="21"/>
        <v>26000</v>
      </c>
      <c r="K66" s="37">
        <f t="shared" si="21"/>
        <v>26000</v>
      </c>
      <c r="L66" s="37">
        <f t="shared" si="21"/>
        <v>26000</v>
      </c>
      <c r="M66" s="37">
        <f t="shared" ref="M66:M67" si="23">D66-SUM(F66:L66)</f>
        <v>25000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1024000</v>
      </c>
      <c r="E67" s="111" t="s">
        <v>678</v>
      </c>
      <c r="F67" s="37">
        <f>ROUND($D67/12*5,-3)</f>
        <v>427000</v>
      </c>
      <c r="G67" s="37">
        <f t="shared" si="22"/>
        <v>85000</v>
      </c>
      <c r="H67" s="37">
        <f t="shared" si="21"/>
        <v>85000</v>
      </c>
      <c r="I67" s="37">
        <f t="shared" si="21"/>
        <v>85000</v>
      </c>
      <c r="J67" s="37">
        <f t="shared" si="21"/>
        <v>85000</v>
      </c>
      <c r="K67" s="37">
        <f t="shared" si="21"/>
        <v>85000</v>
      </c>
      <c r="L67" s="37">
        <f t="shared" si="21"/>
        <v>85000</v>
      </c>
      <c r="M67" s="37">
        <f t="shared" si="23"/>
        <v>87000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27000</v>
      </c>
      <c r="E68" s="37" t="s">
        <v>195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115000</v>
      </c>
      <c r="E69" s="37" t="s">
        <v>194</v>
      </c>
      <c r="F69" s="37">
        <f>D69</f>
        <v>115000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19978000</v>
      </c>
      <c r="E71" s="239"/>
      <c r="F71" s="239">
        <f t="shared" ref="F71:P71" si="24">ROUND(SUM(F49:F70),-3)</f>
        <v>8875000</v>
      </c>
      <c r="G71" s="239">
        <f t="shared" si="24"/>
        <v>1389000</v>
      </c>
      <c r="H71" s="239">
        <f t="shared" si="24"/>
        <v>1416000</v>
      </c>
      <c r="I71" s="239">
        <f t="shared" si="24"/>
        <v>1389000</v>
      </c>
      <c r="J71" s="239">
        <f t="shared" si="24"/>
        <v>1389000</v>
      </c>
      <c r="K71" s="239">
        <f t="shared" si="24"/>
        <v>1389000</v>
      </c>
      <c r="L71" s="239">
        <f t="shared" si="24"/>
        <v>1389000</v>
      </c>
      <c r="M71" s="239">
        <f t="shared" si="24"/>
        <v>1383000</v>
      </c>
      <c r="N71" s="239">
        <f t="shared" si="24"/>
        <v>1252000</v>
      </c>
      <c r="O71" s="239">
        <f t="shared" si="24"/>
        <v>35000</v>
      </c>
      <c r="P71" s="239">
        <f t="shared" si="24"/>
        <v>35000</v>
      </c>
      <c r="Q71" s="239">
        <f>D71-SUM(F71:P71)</f>
        <v>37000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1849000</v>
      </c>
      <c r="E73" s="111" t="s">
        <v>678</v>
      </c>
      <c r="F73" s="37">
        <f>ROUND($D73/12*5,-3)</f>
        <v>770000</v>
      </c>
      <c r="G73" s="37">
        <f>ROUND($D73/12,-3)</f>
        <v>154000</v>
      </c>
      <c r="H73" s="37">
        <f t="shared" ref="H73:L76" si="25">ROUND($D73/12,-3)</f>
        <v>154000</v>
      </c>
      <c r="I73" s="37">
        <f t="shared" si="25"/>
        <v>154000</v>
      </c>
      <c r="J73" s="37">
        <f t="shared" si="25"/>
        <v>154000</v>
      </c>
      <c r="K73" s="37">
        <f t="shared" si="25"/>
        <v>154000</v>
      </c>
      <c r="L73" s="37">
        <f t="shared" si="25"/>
        <v>154000</v>
      </c>
      <c r="M73" s="37">
        <f>D73-SUM(F73:L73)</f>
        <v>155000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535000</v>
      </c>
      <c r="E76" s="111" t="s">
        <v>678</v>
      </c>
      <c r="F76" s="37">
        <f>ROUND($D76/12*5,-3)</f>
        <v>223000</v>
      </c>
      <c r="G76" s="37">
        <f>ROUND($D76/12,-3)</f>
        <v>45000</v>
      </c>
      <c r="H76" s="37">
        <f t="shared" si="25"/>
        <v>45000</v>
      </c>
      <c r="I76" s="37">
        <f t="shared" si="25"/>
        <v>45000</v>
      </c>
      <c r="J76" s="37">
        <f t="shared" si="25"/>
        <v>45000</v>
      </c>
      <c r="K76" s="37">
        <f t="shared" si="25"/>
        <v>45000</v>
      </c>
      <c r="L76" s="37">
        <f t="shared" si="25"/>
        <v>45000</v>
      </c>
      <c r="M76" s="37">
        <f t="shared" si="26"/>
        <v>42000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2384000</v>
      </c>
      <c r="E77" s="239"/>
      <c r="F77" s="239">
        <f>ROUND(SUM(F72:F76),-3)</f>
        <v>993000</v>
      </c>
      <c r="G77" s="239">
        <f t="shared" ref="G77:N77" si="27">ROUND(SUM(G72:G76),-3)</f>
        <v>199000</v>
      </c>
      <c r="H77" s="239">
        <f t="shared" si="27"/>
        <v>199000</v>
      </c>
      <c r="I77" s="239">
        <f t="shared" si="27"/>
        <v>199000</v>
      </c>
      <c r="J77" s="239">
        <f t="shared" si="27"/>
        <v>199000</v>
      </c>
      <c r="K77" s="239">
        <f t="shared" si="27"/>
        <v>199000</v>
      </c>
      <c r="L77" s="239">
        <f t="shared" si="27"/>
        <v>199000</v>
      </c>
      <c r="M77" s="239">
        <f t="shared" si="27"/>
        <v>197000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117000</v>
      </c>
      <c r="E78" s="37" t="s">
        <v>655</v>
      </c>
      <c r="F78" s="216"/>
      <c r="G78" s="216"/>
      <c r="H78" s="216">
        <f>ROUND($D78/2,-3)</f>
        <v>59000</v>
      </c>
      <c r="I78" s="216"/>
      <c r="J78" s="216"/>
      <c r="K78" s="216"/>
      <c r="L78" s="216"/>
      <c r="M78" s="216"/>
      <c r="N78" s="216">
        <f>D78-H78</f>
        <v>58000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22479000</v>
      </c>
      <c r="E79" s="218"/>
      <c r="F79" s="218">
        <f>F77+F71+F78</f>
        <v>9868000</v>
      </c>
      <c r="G79" s="218">
        <f t="shared" ref="G79:Q79" si="29">G77+G71+G78</f>
        <v>1588000</v>
      </c>
      <c r="H79" s="218">
        <f t="shared" si="29"/>
        <v>1674000</v>
      </c>
      <c r="I79" s="218">
        <f t="shared" si="29"/>
        <v>1588000</v>
      </c>
      <c r="J79" s="218">
        <f t="shared" si="29"/>
        <v>1588000</v>
      </c>
      <c r="K79" s="218">
        <f t="shared" si="29"/>
        <v>1588000</v>
      </c>
      <c r="L79" s="218">
        <f t="shared" si="29"/>
        <v>1588000</v>
      </c>
      <c r="M79" s="218">
        <f t="shared" si="29"/>
        <v>1580000</v>
      </c>
      <c r="N79" s="218">
        <f t="shared" si="29"/>
        <v>1310000</v>
      </c>
      <c r="O79" s="218">
        <f t="shared" si="29"/>
        <v>35000</v>
      </c>
      <c r="P79" s="218">
        <f t="shared" si="29"/>
        <v>35000</v>
      </c>
      <c r="Q79" s="218">
        <f t="shared" si="29"/>
        <v>37000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23934000</v>
      </c>
      <c r="E88" s="37"/>
      <c r="F88" s="37">
        <f>F89+F90+F91+F92+F93</f>
        <v>10137000</v>
      </c>
      <c r="G88" s="37">
        <f t="shared" ref="G88:Q88" si="32">G89+G90+G91+G92+G93</f>
        <v>1696000</v>
      </c>
      <c r="H88" s="37">
        <f t="shared" si="32"/>
        <v>1788000</v>
      </c>
      <c r="I88" s="37">
        <f t="shared" si="32"/>
        <v>1707000</v>
      </c>
      <c r="J88" s="37">
        <f t="shared" si="32"/>
        <v>1702000</v>
      </c>
      <c r="K88" s="37">
        <f t="shared" si="32"/>
        <v>1702000</v>
      </c>
      <c r="L88" s="37">
        <f t="shared" si="32"/>
        <v>1723000</v>
      </c>
      <c r="M88" s="37">
        <f t="shared" si="32"/>
        <v>1694000</v>
      </c>
      <c r="N88" s="37">
        <f t="shared" si="32"/>
        <v>1424000</v>
      </c>
      <c r="O88" s="37">
        <f t="shared" si="32"/>
        <v>152000</v>
      </c>
      <c r="P88" s="37">
        <f t="shared" si="32"/>
        <v>102000</v>
      </c>
      <c r="Q88" s="37">
        <f t="shared" si="32"/>
        <v>107000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23933000</v>
      </c>
      <c r="E93" s="106"/>
      <c r="F93" s="106">
        <f>F94+F95+F96+F97</f>
        <v>10137000</v>
      </c>
      <c r="G93" s="106">
        <f t="shared" ref="G93:Q93" si="34">G94+G95+G96+G97</f>
        <v>1696000</v>
      </c>
      <c r="H93" s="106">
        <f t="shared" si="34"/>
        <v>1788000</v>
      </c>
      <c r="I93" s="106">
        <f t="shared" si="34"/>
        <v>1707000</v>
      </c>
      <c r="J93" s="106">
        <f t="shared" si="34"/>
        <v>1702000</v>
      </c>
      <c r="K93" s="106">
        <f t="shared" si="34"/>
        <v>1702000</v>
      </c>
      <c r="L93" s="106">
        <f t="shared" si="34"/>
        <v>1723000</v>
      </c>
      <c r="M93" s="106">
        <f t="shared" si="34"/>
        <v>1694000</v>
      </c>
      <c r="N93" s="106">
        <f t="shared" si="34"/>
        <v>1424000</v>
      </c>
      <c r="O93" s="106">
        <f t="shared" si="34"/>
        <v>152000</v>
      </c>
      <c r="P93" s="106">
        <f t="shared" si="34"/>
        <v>102000</v>
      </c>
      <c r="Q93" s="106">
        <f t="shared" si="34"/>
        <v>106000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650000</v>
      </c>
      <c r="E94" s="111" t="s">
        <v>522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77000</v>
      </c>
      <c r="E95" s="107" t="s">
        <v>225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23206000</v>
      </c>
      <c r="E97" s="37"/>
      <c r="F97" s="37">
        <f>F2+F87-F89-F90-F91-F92-F94-F95-F96</f>
        <v>9860000</v>
      </c>
      <c r="G97" s="37">
        <f t="shared" ref="G97:Q97" si="37">G2+G87-G89-G90-G91-G92-G94-G95-G96</f>
        <v>1636000</v>
      </c>
      <c r="H97" s="37">
        <f t="shared" si="37"/>
        <v>1728000</v>
      </c>
      <c r="I97" s="37">
        <f t="shared" si="37"/>
        <v>1647000</v>
      </c>
      <c r="J97" s="37">
        <f t="shared" si="37"/>
        <v>1642000</v>
      </c>
      <c r="K97" s="37">
        <f t="shared" si="37"/>
        <v>1642000</v>
      </c>
      <c r="L97" s="37">
        <f t="shared" si="37"/>
        <v>1663000</v>
      </c>
      <c r="M97" s="37">
        <f t="shared" si="37"/>
        <v>1633000</v>
      </c>
      <c r="N97" s="37">
        <f t="shared" si="37"/>
        <v>1418000</v>
      </c>
      <c r="O97" s="37">
        <f>O2+O87-O89-O90-O91-O92-O94-O95-O96</f>
        <v>146000</v>
      </c>
      <c r="P97" s="37">
        <f t="shared" si="37"/>
        <v>96000</v>
      </c>
      <c r="Q97" s="37">
        <f t="shared" si="37"/>
        <v>95000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0</v>
      </c>
    </row>
    <row r="104" spans="2:18" ht="33">
      <c r="B104" s="69" t="s">
        <v>235</v>
      </c>
      <c r="D104" s="30">
        <f>HLOOKUP(D1,縣庫撥款收入明細表!H:DD,16,FALSE)</f>
        <v>72000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5000</v>
      </c>
    </row>
    <row r="109" spans="2:18" ht="33">
      <c r="B109" s="75" t="s">
        <v>239</v>
      </c>
      <c r="D109" s="30">
        <f>HLOOKUP(D1,縣庫撥款收入明細表!H:DD,21,FALSE)</f>
        <v>23206000</v>
      </c>
    </row>
    <row r="110" spans="2:18" ht="16.5" customHeight="1"/>
    <row r="111" spans="2:18" ht="19.5" customHeight="1">
      <c r="B111" s="4" t="s">
        <v>700</v>
      </c>
      <c r="F111" s="30">
        <f>F93-F77-F78</f>
        <v>9144000</v>
      </c>
      <c r="G111" s="30">
        <f t="shared" ref="G111:Q111" si="38">G93-G77-G78</f>
        <v>1497000</v>
      </c>
      <c r="H111" s="30">
        <f t="shared" si="38"/>
        <v>1530000</v>
      </c>
      <c r="I111" s="30">
        <f t="shared" si="38"/>
        <v>1508000</v>
      </c>
      <c r="J111" s="30">
        <f t="shared" si="38"/>
        <v>1503000</v>
      </c>
      <c r="K111" s="30">
        <f t="shared" si="38"/>
        <v>1503000</v>
      </c>
      <c r="L111" s="30">
        <f t="shared" si="38"/>
        <v>1524000</v>
      </c>
      <c r="M111" s="30">
        <f t="shared" si="38"/>
        <v>1497000</v>
      </c>
      <c r="N111" s="30">
        <f t="shared" si="38"/>
        <v>1366000</v>
      </c>
      <c r="O111" s="30">
        <f t="shared" si="38"/>
        <v>152000</v>
      </c>
      <c r="P111" s="30">
        <f t="shared" si="38"/>
        <v>102000</v>
      </c>
      <c r="Q111" s="30">
        <f t="shared" si="38"/>
        <v>106000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71" priority="1" operator="lessThan">
      <formula>0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56" workbookViewId="0">
      <selection activeCell="A72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631</v>
      </c>
      <c r="D1" s="230" t="str">
        <f>VLOOKUP(C1,學校編號!A:B,2,FALSE)</f>
        <v>631水璉國小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26083000</v>
      </c>
      <c r="E2" s="37"/>
      <c r="F2" s="37">
        <f>F48+F71+F77+F78+F84</f>
        <v>11092000</v>
      </c>
      <c r="G2" s="37">
        <f t="shared" ref="G2:Q2" si="0">G48+G71+G77+G78+G84</f>
        <v>1850000</v>
      </c>
      <c r="H2" s="37">
        <f t="shared" si="0"/>
        <v>1923000</v>
      </c>
      <c r="I2" s="37">
        <f t="shared" si="0"/>
        <v>1850000</v>
      </c>
      <c r="J2" s="37">
        <f t="shared" si="0"/>
        <v>1852000</v>
      </c>
      <c r="K2" s="37">
        <f t="shared" si="0"/>
        <v>1850000</v>
      </c>
      <c r="L2" s="37">
        <f t="shared" si="0"/>
        <v>1871000</v>
      </c>
      <c r="M2" s="37">
        <f t="shared" si="0"/>
        <v>1847000</v>
      </c>
      <c r="N2" s="37">
        <f t="shared" si="0"/>
        <v>1620000</v>
      </c>
      <c r="O2" s="37">
        <f t="shared" si="0"/>
        <v>110000</v>
      </c>
      <c r="P2" s="37">
        <f t="shared" si="0"/>
        <v>110000</v>
      </c>
      <c r="Q2" s="37">
        <f t="shared" si="0"/>
        <v>108000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6000</v>
      </c>
      <c r="E9" s="37" t="s">
        <v>513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624000</v>
      </c>
      <c r="E25" s="106"/>
      <c r="F25" s="106">
        <f>ROUND(SUM(F3:F24),-3)</f>
        <v>70000</v>
      </c>
      <c r="G25" s="106">
        <f t="shared" ref="G25:P25" si="5">ROUND(SUM(G3:G24),-3)</f>
        <v>49000</v>
      </c>
      <c r="H25" s="106">
        <f t="shared" si="5"/>
        <v>49000</v>
      </c>
      <c r="I25" s="106">
        <f t="shared" si="5"/>
        <v>49000</v>
      </c>
      <c r="J25" s="106">
        <f t="shared" si="5"/>
        <v>49000</v>
      </c>
      <c r="K25" s="106">
        <f t="shared" si="5"/>
        <v>49000</v>
      </c>
      <c r="L25" s="106">
        <f t="shared" si="5"/>
        <v>70000</v>
      </c>
      <c r="M25" s="106">
        <f t="shared" si="5"/>
        <v>49000</v>
      </c>
      <c r="N25" s="106">
        <f t="shared" si="5"/>
        <v>49000</v>
      </c>
      <c r="O25" s="106">
        <f t="shared" si="5"/>
        <v>49000</v>
      </c>
      <c r="P25" s="106">
        <f t="shared" si="5"/>
        <v>49000</v>
      </c>
      <c r="Q25" s="106">
        <f t="shared" ref="Q25:Q33" si="6">D25-SUM(F25:P25)</f>
        <v>43000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7000</v>
      </c>
      <c r="E30" s="37" t="s">
        <v>513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2000</v>
      </c>
      <c r="E31" s="37" t="s">
        <v>513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275000</v>
      </c>
      <c r="E37" s="106"/>
      <c r="F37" s="106">
        <f t="shared" ref="F37:P37" si="9">ROUND(SUM(F26:F36),-3)</f>
        <v>23000</v>
      </c>
      <c r="G37" s="106">
        <f t="shared" si="9"/>
        <v>23000</v>
      </c>
      <c r="H37" s="106">
        <f t="shared" si="9"/>
        <v>23000</v>
      </c>
      <c r="I37" s="106">
        <f t="shared" si="9"/>
        <v>23000</v>
      </c>
      <c r="J37" s="106">
        <f t="shared" si="9"/>
        <v>23000</v>
      </c>
      <c r="K37" s="106">
        <f t="shared" si="9"/>
        <v>23000</v>
      </c>
      <c r="L37" s="106">
        <f t="shared" si="9"/>
        <v>23000</v>
      </c>
      <c r="M37" s="106">
        <f t="shared" si="9"/>
        <v>23000</v>
      </c>
      <c r="N37" s="106">
        <f t="shared" si="9"/>
        <v>23000</v>
      </c>
      <c r="O37" s="106">
        <f t="shared" si="9"/>
        <v>23000</v>
      </c>
      <c r="P37" s="106">
        <f t="shared" si="9"/>
        <v>23000</v>
      </c>
      <c r="Q37" s="106">
        <f>D37-SUM(F37:P37)</f>
        <v>22000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905000</v>
      </c>
      <c r="E48" s="37"/>
      <c r="F48" s="112">
        <f>F25+F37+F45+F47</f>
        <v>95000</v>
      </c>
      <c r="G48" s="112">
        <f t="shared" ref="G48:R48" si="14">G25+G37+G45+G47</f>
        <v>72000</v>
      </c>
      <c r="H48" s="112">
        <f t="shared" si="14"/>
        <v>72000</v>
      </c>
      <c r="I48" s="112">
        <f t="shared" si="14"/>
        <v>72000</v>
      </c>
      <c r="J48" s="112">
        <f t="shared" si="14"/>
        <v>74000</v>
      </c>
      <c r="K48" s="112">
        <f t="shared" si="14"/>
        <v>72000</v>
      </c>
      <c r="L48" s="112">
        <f t="shared" si="14"/>
        <v>93000</v>
      </c>
      <c r="M48" s="112">
        <f t="shared" si="14"/>
        <v>72000</v>
      </c>
      <c r="N48" s="112">
        <f t="shared" si="14"/>
        <v>74000</v>
      </c>
      <c r="O48" s="112">
        <f t="shared" si="14"/>
        <v>72000</v>
      </c>
      <c r="P48" s="112">
        <f t="shared" si="14"/>
        <v>72000</v>
      </c>
      <c r="Q48" s="112">
        <f t="shared" si="14"/>
        <v>65000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14605000</v>
      </c>
      <c r="E49" s="111" t="s">
        <v>678</v>
      </c>
      <c r="F49" s="37">
        <f>ROUND($D49/12*5,-3)</f>
        <v>6085000</v>
      </c>
      <c r="G49" s="37">
        <f>ROUND($D49/12,-3)</f>
        <v>1217000</v>
      </c>
      <c r="H49" s="37">
        <f t="shared" ref="H49:L53" si="15">ROUND($D49/12,-3)</f>
        <v>1217000</v>
      </c>
      <c r="I49" s="37">
        <f t="shared" si="15"/>
        <v>1217000</v>
      </c>
      <c r="J49" s="37">
        <f t="shared" si="15"/>
        <v>1217000</v>
      </c>
      <c r="K49" s="37">
        <f t="shared" si="15"/>
        <v>1217000</v>
      </c>
      <c r="L49" s="37">
        <f t="shared" si="15"/>
        <v>1217000</v>
      </c>
      <c r="M49" s="37">
        <f>D49-SUM(F49:L49)</f>
        <v>1218000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779000</v>
      </c>
      <c r="E51" s="111" t="s">
        <v>678</v>
      </c>
      <c r="F51" s="37">
        <f t="shared" si="16"/>
        <v>325000</v>
      </c>
      <c r="G51" s="37">
        <f t="shared" si="17"/>
        <v>65000</v>
      </c>
      <c r="H51" s="37">
        <f t="shared" si="15"/>
        <v>65000</v>
      </c>
      <c r="I51" s="37">
        <f t="shared" si="15"/>
        <v>65000</v>
      </c>
      <c r="J51" s="37">
        <f t="shared" si="15"/>
        <v>65000</v>
      </c>
      <c r="K51" s="37">
        <f t="shared" si="15"/>
        <v>65000</v>
      </c>
      <c r="L51" s="37">
        <f t="shared" si="15"/>
        <v>65000</v>
      </c>
      <c r="M51" s="37">
        <f t="shared" si="18"/>
        <v>64000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405000</v>
      </c>
      <c r="E62" s="37" t="s">
        <v>194</v>
      </c>
      <c r="F62" s="37">
        <f t="shared" si="19"/>
        <v>33750</v>
      </c>
      <c r="G62" s="37">
        <f t="shared" si="19"/>
        <v>33750</v>
      </c>
      <c r="H62" s="37">
        <f t="shared" si="19"/>
        <v>33750</v>
      </c>
      <c r="I62" s="37">
        <f t="shared" si="19"/>
        <v>33750</v>
      </c>
      <c r="J62" s="37">
        <f t="shared" si="19"/>
        <v>33750</v>
      </c>
      <c r="K62" s="37">
        <f t="shared" si="19"/>
        <v>33750</v>
      </c>
      <c r="L62" s="37">
        <f t="shared" si="19"/>
        <v>33750</v>
      </c>
      <c r="M62" s="37">
        <f t="shared" si="19"/>
        <v>33750</v>
      </c>
      <c r="N62" s="37">
        <f t="shared" si="19"/>
        <v>33750</v>
      </c>
      <c r="O62" s="37">
        <f t="shared" si="19"/>
        <v>33750</v>
      </c>
      <c r="P62" s="37">
        <f t="shared" si="19"/>
        <v>33750</v>
      </c>
      <c r="Q62" s="37">
        <f t="shared" si="20"/>
        <v>33750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1833000</v>
      </c>
      <c r="E63" s="37" t="s">
        <v>679</v>
      </c>
      <c r="F63" s="37">
        <f>ROUND($D63/5,-3)</f>
        <v>367000</v>
      </c>
      <c r="G63" s="37"/>
      <c r="H63" s="37"/>
      <c r="I63" s="37"/>
      <c r="J63" s="37"/>
      <c r="K63" s="37"/>
      <c r="L63" s="37"/>
      <c r="M63" s="37"/>
      <c r="N63" s="37">
        <f>D63-F63</f>
        <v>1466000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1771000</v>
      </c>
      <c r="E64" s="37" t="s">
        <v>194</v>
      </c>
      <c r="F64" s="37">
        <f>D64</f>
        <v>1771000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1586000</v>
      </c>
      <c r="E65" s="111" t="s">
        <v>678</v>
      </c>
      <c r="F65" s="37">
        <f>ROUND($D65/12*5,-3)</f>
        <v>661000</v>
      </c>
      <c r="G65" s="37">
        <f>ROUND($D65/12,-3)</f>
        <v>132000</v>
      </c>
      <c r="H65" s="37">
        <f t="shared" ref="H65:L67" si="21">ROUND($D65/12,-3)</f>
        <v>132000</v>
      </c>
      <c r="I65" s="37">
        <f t="shared" si="21"/>
        <v>132000</v>
      </c>
      <c r="J65" s="37">
        <f t="shared" si="21"/>
        <v>132000</v>
      </c>
      <c r="K65" s="37">
        <f t="shared" si="21"/>
        <v>132000</v>
      </c>
      <c r="L65" s="37">
        <f t="shared" si="21"/>
        <v>132000</v>
      </c>
      <c r="M65" s="37">
        <f>D65-SUM(F65:L65)</f>
        <v>133000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394000</v>
      </c>
      <c r="E66" s="111" t="s">
        <v>678</v>
      </c>
      <c r="F66" s="37">
        <f>ROUND($D66/12*5,-3)</f>
        <v>164000</v>
      </c>
      <c r="G66" s="37">
        <f t="shared" ref="G66:G67" si="22">ROUND($D66/12,-3)</f>
        <v>33000</v>
      </c>
      <c r="H66" s="37">
        <f t="shared" si="21"/>
        <v>33000</v>
      </c>
      <c r="I66" s="37">
        <f t="shared" si="21"/>
        <v>33000</v>
      </c>
      <c r="J66" s="37">
        <f t="shared" si="21"/>
        <v>33000</v>
      </c>
      <c r="K66" s="37">
        <f t="shared" si="21"/>
        <v>33000</v>
      </c>
      <c r="L66" s="37">
        <f t="shared" si="21"/>
        <v>33000</v>
      </c>
      <c r="M66" s="37">
        <f t="shared" ref="M66:M67" si="23">D66-SUM(F66:L66)</f>
        <v>32000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929000</v>
      </c>
      <c r="E67" s="111" t="s">
        <v>678</v>
      </c>
      <c r="F67" s="37">
        <f>ROUND($D67/12*5,-3)</f>
        <v>387000</v>
      </c>
      <c r="G67" s="37">
        <f t="shared" si="22"/>
        <v>77000</v>
      </c>
      <c r="H67" s="37">
        <f t="shared" si="21"/>
        <v>77000</v>
      </c>
      <c r="I67" s="37">
        <f t="shared" si="21"/>
        <v>77000</v>
      </c>
      <c r="J67" s="37">
        <f t="shared" si="21"/>
        <v>77000</v>
      </c>
      <c r="K67" s="37">
        <f t="shared" si="21"/>
        <v>77000</v>
      </c>
      <c r="L67" s="37">
        <f t="shared" si="21"/>
        <v>77000</v>
      </c>
      <c r="M67" s="37">
        <f t="shared" si="23"/>
        <v>80000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31000</v>
      </c>
      <c r="E68" s="37" t="s">
        <v>195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123000</v>
      </c>
      <c r="E69" s="37" t="s">
        <v>194</v>
      </c>
      <c r="F69" s="37">
        <f>D69</f>
        <v>123000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22832000</v>
      </c>
      <c r="E71" s="239"/>
      <c r="F71" s="239">
        <f t="shared" ref="F71:P71" si="24">ROUND(SUM(F49:F70),-3)</f>
        <v>10054000</v>
      </c>
      <c r="G71" s="239">
        <f t="shared" si="24"/>
        <v>1589000</v>
      </c>
      <c r="H71" s="239">
        <f t="shared" si="24"/>
        <v>1620000</v>
      </c>
      <c r="I71" s="239">
        <f t="shared" si="24"/>
        <v>1589000</v>
      </c>
      <c r="J71" s="239">
        <f t="shared" si="24"/>
        <v>1589000</v>
      </c>
      <c r="K71" s="239">
        <f t="shared" si="24"/>
        <v>1589000</v>
      </c>
      <c r="L71" s="239">
        <f t="shared" si="24"/>
        <v>1589000</v>
      </c>
      <c r="M71" s="239">
        <f t="shared" si="24"/>
        <v>1590000</v>
      </c>
      <c r="N71" s="239">
        <f t="shared" si="24"/>
        <v>1504000</v>
      </c>
      <c r="O71" s="239">
        <f t="shared" si="24"/>
        <v>38000</v>
      </c>
      <c r="P71" s="239">
        <f t="shared" si="24"/>
        <v>38000</v>
      </c>
      <c r="Q71" s="239">
        <f>D71-SUM(F71:P71)</f>
        <v>43000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2016000</v>
      </c>
      <c r="E73" s="111" t="s">
        <v>678</v>
      </c>
      <c r="F73" s="37">
        <f>ROUND($D73/12*5,-3)</f>
        <v>840000</v>
      </c>
      <c r="G73" s="37">
        <f>ROUND($D73/12,-3)</f>
        <v>168000</v>
      </c>
      <c r="H73" s="37">
        <f t="shared" ref="H73:L76" si="25">ROUND($D73/12,-3)</f>
        <v>168000</v>
      </c>
      <c r="I73" s="37">
        <f t="shared" si="25"/>
        <v>168000</v>
      </c>
      <c r="J73" s="37">
        <f t="shared" si="25"/>
        <v>168000</v>
      </c>
      <c r="K73" s="37">
        <f t="shared" si="25"/>
        <v>168000</v>
      </c>
      <c r="L73" s="37">
        <f t="shared" si="25"/>
        <v>168000</v>
      </c>
      <c r="M73" s="37">
        <f>D73-SUM(F73:L73)</f>
        <v>168000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246000</v>
      </c>
      <c r="E76" s="111" t="s">
        <v>678</v>
      </c>
      <c r="F76" s="37">
        <f>ROUND($D76/12*5,-3)</f>
        <v>103000</v>
      </c>
      <c r="G76" s="37">
        <f>ROUND($D76/12,-3)</f>
        <v>21000</v>
      </c>
      <c r="H76" s="37">
        <f t="shared" si="25"/>
        <v>21000</v>
      </c>
      <c r="I76" s="37">
        <f t="shared" si="25"/>
        <v>21000</v>
      </c>
      <c r="J76" s="37">
        <f t="shared" si="25"/>
        <v>21000</v>
      </c>
      <c r="K76" s="37">
        <f t="shared" si="25"/>
        <v>21000</v>
      </c>
      <c r="L76" s="37">
        <f t="shared" si="25"/>
        <v>21000</v>
      </c>
      <c r="M76" s="37">
        <f t="shared" si="26"/>
        <v>17000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2262000</v>
      </c>
      <c r="E77" s="239"/>
      <c r="F77" s="239">
        <f>ROUND(SUM(F72:F76),-3)</f>
        <v>943000</v>
      </c>
      <c r="G77" s="239">
        <f t="shared" ref="G77:N77" si="27">ROUND(SUM(G72:G76),-3)</f>
        <v>189000</v>
      </c>
      <c r="H77" s="239">
        <f t="shared" si="27"/>
        <v>189000</v>
      </c>
      <c r="I77" s="239">
        <f t="shared" si="27"/>
        <v>189000</v>
      </c>
      <c r="J77" s="239">
        <f t="shared" si="27"/>
        <v>189000</v>
      </c>
      <c r="K77" s="239">
        <f t="shared" si="27"/>
        <v>189000</v>
      </c>
      <c r="L77" s="239">
        <f t="shared" si="27"/>
        <v>189000</v>
      </c>
      <c r="M77" s="239">
        <f t="shared" si="27"/>
        <v>185000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84000</v>
      </c>
      <c r="E78" s="37" t="s">
        <v>655</v>
      </c>
      <c r="F78" s="216"/>
      <c r="G78" s="216"/>
      <c r="H78" s="216">
        <f>ROUND($D78/2,-3)</f>
        <v>42000</v>
      </c>
      <c r="I78" s="216"/>
      <c r="J78" s="216"/>
      <c r="K78" s="216"/>
      <c r="L78" s="216"/>
      <c r="M78" s="216"/>
      <c r="N78" s="216">
        <f>D78-H78</f>
        <v>42000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25178000</v>
      </c>
      <c r="E79" s="218"/>
      <c r="F79" s="218">
        <f>F77+F71+F78</f>
        <v>10997000</v>
      </c>
      <c r="G79" s="218">
        <f t="shared" ref="G79:Q79" si="29">G77+G71+G78</f>
        <v>1778000</v>
      </c>
      <c r="H79" s="218">
        <f t="shared" si="29"/>
        <v>1851000</v>
      </c>
      <c r="I79" s="218">
        <f t="shared" si="29"/>
        <v>1778000</v>
      </c>
      <c r="J79" s="218">
        <f t="shared" si="29"/>
        <v>1778000</v>
      </c>
      <c r="K79" s="218">
        <f t="shared" si="29"/>
        <v>1778000</v>
      </c>
      <c r="L79" s="218">
        <f t="shared" si="29"/>
        <v>1778000</v>
      </c>
      <c r="M79" s="218">
        <f t="shared" si="29"/>
        <v>1775000</v>
      </c>
      <c r="N79" s="218">
        <f t="shared" si="29"/>
        <v>1546000</v>
      </c>
      <c r="O79" s="218">
        <f t="shared" si="29"/>
        <v>38000</v>
      </c>
      <c r="P79" s="218">
        <f t="shared" si="29"/>
        <v>38000</v>
      </c>
      <c r="Q79" s="218">
        <f t="shared" si="29"/>
        <v>43000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26083000</v>
      </c>
      <c r="E88" s="37"/>
      <c r="F88" s="37">
        <f>F89+F90+F91+F92+F93</f>
        <v>11092000</v>
      </c>
      <c r="G88" s="37">
        <f t="shared" ref="G88:Q88" si="32">G89+G90+G91+G92+G93</f>
        <v>1850000</v>
      </c>
      <c r="H88" s="37">
        <f t="shared" si="32"/>
        <v>1923000</v>
      </c>
      <c r="I88" s="37">
        <f t="shared" si="32"/>
        <v>1850000</v>
      </c>
      <c r="J88" s="37">
        <f t="shared" si="32"/>
        <v>1852000</v>
      </c>
      <c r="K88" s="37">
        <f t="shared" si="32"/>
        <v>1850000</v>
      </c>
      <c r="L88" s="37">
        <f t="shared" si="32"/>
        <v>1871000</v>
      </c>
      <c r="M88" s="37">
        <f t="shared" si="32"/>
        <v>1847000</v>
      </c>
      <c r="N88" s="37">
        <f t="shared" si="32"/>
        <v>1620000</v>
      </c>
      <c r="O88" s="37">
        <f t="shared" si="32"/>
        <v>110000</v>
      </c>
      <c r="P88" s="37">
        <f t="shared" si="32"/>
        <v>110000</v>
      </c>
      <c r="Q88" s="37">
        <f t="shared" si="32"/>
        <v>108000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5000</v>
      </c>
      <c r="M92" s="106"/>
      <c r="N92" s="106"/>
      <c r="O92" s="106"/>
      <c r="P92" s="106"/>
      <c r="Q92" s="106">
        <f>ROUND($D92/2,-3)</f>
        <v>5000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26073000</v>
      </c>
      <c r="E93" s="106"/>
      <c r="F93" s="106">
        <f>F94+F95+F96+F97</f>
        <v>11092000</v>
      </c>
      <c r="G93" s="106">
        <f t="shared" ref="G93:Q93" si="34">G94+G95+G96+G97</f>
        <v>1850000</v>
      </c>
      <c r="H93" s="106">
        <f t="shared" si="34"/>
        <v>1923000</v>
      </c>
      <c r="I93" s="106">
        <f t="shared" si="34"/>
        <v>1850000</v>
      </c>
      <c r="J93" s="106">
        <f t="shared" si="34"/>
        <v>1852000</v>
      </c>
      <c r="K93" s="106">
        <f t="shared" si="34"/>
        <v>1850000</v>
      </c>
      <c r="L93" s="106">
        <f t="shared" si="34"/>
        <v>1866000</v>
      </c>
      <c r="M93" s="106">
        <f t="shared" si="34"/>
        <v>1847000</v>
      </c>
      <c r="N93" s="106">
        <f t="shared" si="34"/>
        <v>1620000</v>
      </c>
      <c r="O93" s="106">
        <f t="shared" si="34"/>
        <v>110000</v>
      </c>
      <c r="P93" s="106">
        <f t="shared" si="34"/>
        <v>110000</v>
      </c>
      <c r="Q93" s="106">
        <f t="shared" si="34"/>
        <v>103000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2543000</v>
      </c>
      <c r="E94" s="111" t="s">
        <v>522</v>
      </c>
      <c r="F94" s="37">
        <f>ROUND($D94/12*5,-3)</f>
        <v>1060000</v>
      </c>
      <c r="G94" s="37">
        <f>ROUND($D94/12,-3)</f>
        <v>212000</v>
      </c>
      <c r="H94" s="37">
        <f t="shared" ref="H94:L94" si="35">ROUND($D94/12,-3)</f>
        <v>212000</v>
      </c>
      <c r="I94" s="37">
        <f t="shared" si="35"/>
        <v>212000</v>
      </c>
      <c r="J94" s="37">
        <f t="shared" si="35"/>
        <v>212000</v>
      </c>
      <c r="K94" s="37">
        <f t="shared" si="35"/>
        <v>212000</v>
      </c>
      <c r="L94" s="37">
        <f t="shared" si="35"/>
        <v>212000</v>
      </c>
      <c r="M94" s="37">
        <f>D94-SUM(F94:L94)</f>
        <v>211000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23440000</v>
      </c>
      <c r="E97" s="37"/>
      <c r="F97" s="37">
        <f>F2+F87-F89-F90-F91-F92-F94-F95-F96</f>
        <v>10024000</v>
      </c>
      <c r="G97" s="37">
        <f t="shared" ref="G97:Q97" si="37">G2+G87-G89-G90-G91-G92-G94-G95-G96</f>
        <v>1630000</v>
      </c>
      <c r="H97" s="37">
        <f t="shared" si="37"/>
        <v>1703000</v>
      </c>
      <c r="I97" s="37">
        <f t="shared" si="37"/>
        <v>1630000</v>
      </c>
      <c r="J97" s="37">
        <f t="shared" si="37"/>
        <v>1632000</v>
      </c>
      <c r="K97" s="37">
        <f t="shared" si="37"/>
        <v>1630000</v>
      </c>
      <c r="L97" s="37">
        <f t="shared" si="37"/>
        <v>1646000</v>
      </c>
      <c r="M97" s="37">
        <f t="shared" si="37"/>
        <v>1628000</v>
      </c>
      <c r="N97" s="37">
        <f t="shared" si="37"/>
        <v>1612000</v>
      </c>
      <c r="O97" s="37">
        <f>O2+O87-O89-O90-O91-O92-O94-O95-O96</f>
        <v>102000</v>
      </c>
      <c r="P97" s="37">
        <f t="shared" si="37"/>
        <v>102000</v>
      </c>
      <c r="Q97" s="37">
        <f t="shared" si="37"/>
        <v>101000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800000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1093000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23440000</v>
      </c>
    </row>
    <row r="110" spans="2:18" ht="16.5" customHeight="1"/>
    <row r="111" spans="2:18" ht="19.5" customHeight="1">
      <c r="B111" s="4" t="s">
        <v>700</v>
      </c>
      <c r="F111" s="30">
        <f>F93-F77-F78</f>
        <v>10149000</v>
      </c>
      <c r="G111" s="30">
        <f t="shared" ref="G111:Q111" si="38">G93-G77-G78</f>
        <v>1661000</v>
      </c>
      <c r="H111" s="30">
        <f t="shared" si="38"/>
        <v>1692000</v>
      </c>
      <c r="I111" s="30">
        <f t="shared" si="38"/>
        <v>1661000</v>
      </c>
      <c r="J111" s="30">
        <f t="shared" si="38"/>
        <v>1663000</v>
      </c>
      <c r="K111" s="30">
        <f t="shared" si="38"/>
        <v>1661000</v>
      </c>
      <c r="L111" s="30">
        <f t="shared" si="38"/>
        <v>1677000</v>
      </c>
      <c r="M111" s="30">
        <f t="shared" si="38"/>
        <v>1662000</v>
      </c>
      <c r="N111" s="30">
        <f t="shared" si="38"/>
        <v>1578000</v>
      </c>
      <c r="O111" s="30">
        <f t="shared" si="38"/>
        <v>110000</v>
      </c>
      <c r="P111" s="30">
        <f t="shared" si="38"/>
        <v>110000</v>
      </c>
      <c r="Q111" s="30">
        <f t="shared" si="38"/>
        <v>103000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70" priority="1" operator="lessThan">
      <formula>0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32" workbookViewId="0">
      <selection activeCell="A4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632</v>
      </c>
      <c r="D1" s="230" t="str">
        <f>VLOOKUP(C1,學校編號!A:B,2,FALSE)</f>
        <v>632溪口國小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21754000</v>
      </c>
      <c r="E2" s="37"/>
      <c r="F2" s="37">
        <f>F48+F71+F77+F78+F84</f>
        <v>9264000</v>
      </c>
      <c r="G2" s="37">
        <f t="shared" ref="G2:Q2" si="0">G48+G71+G77+G78+G84</f>
        <v>1555000</v>
      </c>
      <c r="H2" s="37">
        <f t="shared" si="0"/>
        <v>1586000</v>
      </c>
      <c r="I2" s="37">
        <f t="shared" si="0"/>
        <v>1555000</v>
      </c>
      <c r="J2" s="37">
        <f t="shared" si="0"/>
        <v>1557000</v>
      </c>
      <c r="K2" s="37">
        <f t="shared" si="0"/>
        <v>1555000</v>
      </c>
      <c r="L2" s="37">
        <f t="shared" si="0"/>
        <v>1582000</v>
      </c>
      <c r="M2" s="37">
        <f t="shared" si="0"/>
        <v>1554000</v>
      </c>
      <c r="N2" s="37">
        <f t="shared" si="0"/>
        <v>1246000</v>
      </c>
      <c r="O2" s="37">
        <f t="shared" si="0"/>
        <v>98000</v>
      </c>
      <c r="P2" s="37">
        <f t="shared" si="0"/>
        <v>98000</v>
      </c>
      <c r="Q2" s="37">
        <f t="shared" si="0"/>
        <v>104000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513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51000</v>
      </c>
      <c r="E4" s="37" t="s">
        <v>513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63000</v>
      </c>
      <c r="E7" s="37" t="s">
        <v>513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72000</v>
      </c>
      <c r="E13" s="37" t="s">
        <v>513</v>
      </c>
      <c r="F13" s="37">
        <f>ROUND($D13/12,0)</f>
        <v>6000</v>
      </c>
      <c r="G13" s="37">
        <f t="shared" si="1"/>
        <v>6000</v>
      </c>
      <c r="H13" s="37">
        <f t="shared" si="1"/>
        <v>6000</v>
      </c>
      <c r="I13" s="37">
        <f t="shared" si="1"/>
        <v>6000</v>
      </c>
      <c r="J13" s="37">
        <f t="shared" si="1"/>
        <v>6000</v>
      </c>
      <c r="K13" s="37">
        <f t="shared" si="1"/>
        <v>6000</v>
      </c>
      <c r="L13" s="37">
        <f t="shared" si="1"/>
        <v>6000</v>
      </c>
      <c r="M13" s="37">
        <f t="shared" si="1"/>
        <v>6000</v>
      </c>
      <c r="N13" s="37">
        <f t="shared" si="1"/>
        <v>6000</v>
      </c>
      <c r="O13" s="37">
        <f t="shared" si="1"/>
        <v>6000</v>
      </c>
      <c r="P13" s="37">
        <f t="shared" si="1"/>
        <v>6000</v>
      </c>
      <c r="Q13" s="37">
        <f>D13-SUM(F13:P13)</f>
        <v>6000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39000</v>
      </c>
      <c r="E15" s="37" t="s">
        <v>193</v>
      </c>
      <c r="F15" s="37">
        <f>ROUND($D15/2,-3)</f>
        <v>20000</v>
      </c>
      <c r="G15" s="37"/>
      <c r="H15" s="37"/>
      <c r="I15" s="37"/>
      <c r="J15" s="37"/>
      <c r="K15" s="37"/>
      <c r="L15" s="37">
        <f>D15-F15</f>
        <v>19000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91000</v>
      </c>
      <c r="E16" s="37" t="s">
        <v>513</v>
      </c>
      <c r="F16" s="37">
        <f>ROUND($D16/12,0)</f>
        <v>7583</v>
      </c>
      <c r="G16" s="37">
        <f t="shared" si="1"/>
        <v>7583</v>
      </c>
      <c r="H16" s="37">
        <f t="shared" si="1"/>
        <v>7583</v>
      </c>
      <c r="I16" s="37">
        <f t="shared" si="1"/>
        <v>7583</v>
      </c>
      <c r="J16" s="37">
        <f t="shared" si="1"/>
        <v>7583</v>
      </c>
      <c r="K16" s="37">
        <f t="shared" si="1"/>
        <v>7583</v>
      </c>
      <c r="L16" s="37">
        <f t="shared" si="1"/>
        <v>7583</v>
      </c>
      <c r="M16" s="37">
        <f t="shared" si="1"/>
        <v>7583</v>
      </c>
      <c r="N16" s="37">
        <f t="shared" si="1"/>
        <v>7583</v>
      </c>
      <c r="O16" s="37">
        <f t="shared" si="1"/>
        <v>7583</v>
      </c>
      <c r="P16" s="37">
        <f t="shared" si="1"/>
        <v>7583</v>
      </c>
      <c r="Q16" s="37">
        <f>D16-SUM(F16:P16)</f>
        <v>7587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513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9000</v>
      </c>
      <c r="E24" s="37" t="s">
        <v>193</v>
      </c>
      <c r="F24" s="37">
        <f>ROUND($D24/2,-3)</f>
        <v>5000</v>
      </c>
      <c r="G24" s="37"/>
      <c r="H24" s="37"/>
      <c r="I24" s="37"/>
      <c r="J24" s="37"/>
      <c r="K24" s="37"/>
      <c r="L24" s="37">
        <f>D24-F24</f>
        <v>4000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567000</v>
      </c>
      <c r="E25" s="106"/>
      <c r="F25" s="106">
        <f>ROUND(SUM(F3:F24),-3)</f>
        <v>68000</v>
      </c>
      <c r="G25" s="106">
        <f t="shared" ref="G25:P25" si="5">ROUND(SUM(G3:G24),-3)</f>
        <v>43000</v>
      </c>
      <c r="H25" s="106">
        <f t="shared" si="5"/>
        <v>43000</v>
      </c>
      <c r="I25" s="106">
        <f t="shared" si="5"/>
        <v>43000</v>
      </c>
      <c r="J25" s="106">
        <f t="shared" si="5"/>
        <v>43000</v>
      </c>
      <c r="K25" s="106">
        <f t="shared" si="5"/>
        <v>43000</v>
      </c>
      <c r="L25" s="106">
        <f t="shared" si="5"/>
        <v>66000</v>
      </c>
      <c r="M25" s="106">
        <f t="shared" si="5"/>
        <v>43000</v>
      </c>
      <c r="N25" s="106">
        <f t="shared" si="5"/>
        <v>43000</v>
      </c>
      <c r="O25" s="106">
        <f t="shared" si="5"/>
        <v>43000</v>
      </c>
      <c r="P25" s="106">
        <f t="shared" si="5"/>
        <v>43000</v>
      </c>
      <c r="Q25" s="106">
        <f t="shared" ref="Q25:Q33" si="6">D25-SUM(F25:P25)</f>
        <v>46000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513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513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7000</v>
      </c>
      <c r="E30" s="37" t="s">
        <v>513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2000</v>
      </c>
      <c r="E31" s="37" t="s">
        <v>513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9000</v>
      </c>
      <c r="E36" s="37" t="s">
        <v>193</v>
      </c>
      <c r="F36" s="37">
        <f>ROUND($D36/2,-3)</f>
        <v>5000</v>
      </c>
      <c r="G36" s="37"/>
      <c r="H36" s="37"/>
      <c r="I36" s="37"/>
      <c r="J36" s="37"/>
      <c r="K36" s="37"/>
      <c r="L36" s="37">
        <f>D36-F36</f>
        <v>4000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277000</v>
      </c>
      <c r="E37" s="106"/>
      <c r="F37" s="106">
        <f t="shared" ref="F37:P37" si="9">ROUND(SUM(F26:F36),-3)</f>
        <v>27000</v>
      </c>
      <c r="G37" s="106">
        <f t="shared" si="9"/>
        <v>22000</v>
      </c>
      <c r="H37" s="106">
        <f t="shared" si="9"/>
        <v>22000</v>
      </c>
      <c r="I37" s="106">
        <f t="shared" si="9"/>
        <v>22000</v>
      </c>
      <c r="J37" s="106">
        <f t="shared" si="9"/>
        <v>22000</v>
      </c>
      <c r="K37" s="106">
        <f t="shared" si="9"/>
        <v>22000</v>
      </c>
      <c r="L37" s="106">
        <f t="shared" si="9"/>
        <v>26000</v>
      </c>
      <c r="M37" s="106">
        <f t="shared" si="9"/>
        <v>22000</v>
      </c>
      <c r="N37" s="106">
        <f t="shared" si="9"/>
        <v>22000</v>
      </c>
      <c r="O37" s="106">
        <f t="shared" si="9"/>
        <v>22000</v>
      </c>
      <c r="P37" s="106">
        <f t="shared" si="9"/>
        <v>22000</v>
      </c>
      <c r="Q37" s="106">
        <f>D37-SUM(F37:P37)</f>
        <v>26000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850000</v>
      </c>
      <c r="E48" s="37"/>
      <c r="F48" s="112">
        <f>F25+F37+F45+F47</f>
        <v>97000</v>
      </c>
      <c r="G48" s="112">
        <f t="shared" ref="G48:R48" si="14">G25+G37+G45+G47</f>
        <v>65000</v>
      </c>
      <c r="H48" s="112">
        <f t="shared" si="14"/>
        <v>65000</v>
      </c>
      <c r="I48" s="112">
        <f t="shared" si="14"/>
        <v>65000</v>
      </c>
      <c r="J48" s="112">
        <f t="shared" si="14"/>
        <v>67000</v>
      </c>
      <c r="K48" s="112">
        <f t="shared" si="14"/>
        <v>65000</v>
      </c>
      <c r="L48" s="112">
        <f t="shared" si="14"/>
        <v>92000</v>
      </c>
      <c r="M48" s="112">
        <f t="shared" si="14"/>
        <v>65000</v>
      </c>
      <c r="N48" s="112">
        <f t="shared" si="14"/>
        <v>67000</v>
      </c>
      <c r="O48" s="112">
        <f t="shared" si="14"/>
        <v>65000</v>
      </c>
      <c r="P48" s="112">
        <f t="shared" si="14"/>
        <v>65000</v>
      </c>
      <c r="Q48" s="112">
        <f t="shared" si="14"/>
        <v>72000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11925000</v>
      </c>
      <c r="E49" s="111" t="s">
        <v>678</v>
      </c>
      <c r="F49" s="37">
        <f>ROUND($D49/12*5,-3)</f>
        <v>4969000</v>
      </c>
      <c r="G49" s="37">
        <f>ROUND($D49/12,-3)</f>
        <v>994000</v>
      </c>
      <c r="H49" s="37">
        <f t="shared" ref="H49:L53" si="15">ROUND($D49/12,-3)</f>
        <v>994000</v>
      </c>
      <c r="I49" s="37">
        <f t="shared" si="15"/>
        <v>994000</v>
      </c>
      <c r="J49" s="37">
        <f t="shared" si="15"/>
        <v>994000</v>
      </c>
      <c r="K49" s="37">
        <f t="shared" si="15"/>
        <v>994000</v>
      </c>
      <c r="L49" s="37">
        <f t="shared" si="15"/>
        <v>994000</v>
      </c>
      <c r="M49" s="37">
        <f>D49-SUM(F49:L49)</f>
        <v>992000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0</v>
      </c>
      <c r="E51" s="111" t="s">
        <v>678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0</v>
      </c>
      <c r="E52" s="111" t="s">
        <v>678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513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343000</v>
      </c>
      <c r="E62" s="37" t="s">
        <v>194</v>
      </c>
      <c r="F62" s="37">
        <f t="shared" si="19"/>
        <v>28583</v>
      </c>
      <c r="G62" s="37">
        <f t="shared" si="19"/>
        <v>28583</v>
      </c>
      <c r="H62" s="37">
        <f t="shared" si="19"/>
        <v>28583</v>
      </c>
      <c r="I62" s="37">
        <f t="shared" si="19"/>
        <v>28583</v>
      </c>
      <c r="J62" s="37">
        <f t="shared" si="19"/>
        <v>28583</v>
      </c>
      <c r="K62" s="37">
        <f t="shared" si="19"/>
        <v>28583</v>
      </c>
      <c r="L62" s="37">
        <f t="shared" si="19"/>
        <v>28583</v>
      </c>
      <c r="M62" s="37">
        <f t="shared" si="19"/>
        <v>28583</v>
      </c>
      <c r="N62" s="37">
        <f t="shared" si="19"/>
        <v>28583</v>
      </c>
      <c r="O62" s="37">
        <f t="shared" si="19"/>
        <v>28583</v>
      </c>
      <c r="P62" s="37">
        <f t="shared" si="19"/>
        <v>28583</v>
      </c>
      <c r="Q62" s="37">
        <f t="shared" si="20"/>
        <v>28587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1422000</v>
      </c>
      <c r="E63" s="37" t="s">
        <v>679</v>
      </c>
      <c r="F63" s="37">
        <f>ROUND($D63/5,-3)</f>
        <v>284000</v>
      </c>
      <c r="G63" s="37"/>
      <c r="H63" s="37"/>
      <c r="I63" s="37"/>
      <c r="J63" s="37"/>
      <c r="K63" s="37"/>
      <c r="L63" s="37"/>
      <c r="M63" s="37"/>
      <c r="N63" s="37">
        <f>D63-F63</f>
        <v>1138000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1466000</v>
      </c>
      <c r="E64" s="37" t="s">
        <v>194</v>
      </c>
      <c r="F64" s="37">
        <f>D64</f>
        <v>1466000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1261000</v>
      </c>
      <c r="E65" s="111" t="s">
        <v>678</v>
      </c>
      <c r="F65" s="37">
        <f>ROUND($D65/12*5,-3)</f>
        <v>525000</v>
      </c>
      <c r="G65" s="37">
        <f>ROUND($D65/12,-3)</f>
        <v>105000</v>
      </c>
      <c r="H65" s="37">
        <f t="shared" ref="H65:L67" si="21">ROUND($D65/12,-3)</f>
        <v>105000</v>
      </c>
      <c r="I65" s="37">
        <f t="shared" si="21"/>
        <v>105000</v>
      </c>
      <c r="J65" s="37">
        <f t="shared" si="21"/>
        <v>105000</v>
      </c>
      <c r="K65" s="37">
        <f t="shared" si="21"/>
        <v>105000</v>
      </c>
      <c r="L65" s="37">
        <f t="shared" si="21"/>
        <v>105000</v>
      </c>
      <c r="M65" s="37">
        <f>D65-SUM(F65:L65)</f>
        <v>106000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298000</v>
      </c>
      <c r="E66" s="111" t="s">
        <v>678</v>
      </c>
      <c r="F66" s="37">
        <f>ROUND($D66/12*5,-3)</f>
        <v>124000</v>
      </c>
      <c r="G66" s="37">
        <f t="shared" ref="G66:G67" si="22">ROUND($D66/12,-3)</f>
        <v>25000</v>
      </c>
      <c r="H66" s="37">
        <f t="shared" si="21"/>
        <v>25000</v>
      </c>
      <c r="I66" s="37">
        <f t="shared" si="21"/>
        <v>25000</v>
      </c>
      <c r="J66" s="37">
        <f t="shared" si="21"/>
        <v>25000</v>
      </c>
      <c r="K66" s="37">
        <f t="shared" si="21"/>
        <v>25000</v>
      </c>
      <c r="L66" s="37">
        <f t="shared" si="21"/>
        <v>25000</v>
      </c>
      <c r="M66" s="37">
        <f t="shared" ref="M66:M67" si="23">D66-SUM(F66:L66)</f>
        <v>24000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815000</v>
      </c>
      <c r="E67" s="111" t="s">
        <v>678</v>
      </c>
      <c r="F67" s="37">
        <f>ROUND($D67/12*5,-3)</f>
        <v>340000</v>
      </c>
      <c r="G67" s="37">
        <f t="shared" si="22"/>
        <v>68000</v>
      </c>
      <c r="H67" s="37">
        <f t="shared" si="21"/>
        <v>68000</v>
      </c>
      <c r="I67" s="37">
        <f t="shared" si="21"/>
        <v>68000</v>
      </c>
      <c r="J67" s="37">
        <f t="shared" si="21"/>
        <v>68000</v>
      </c>
      <c r="K67" s="37">
        <f t="shared" si="21"/>
        <v>68000</v>
      </c>
      <c r="L67" s="37">
        <f t="shared" si="21"/>
        <v>68000</v>
      </c>
      <c r="M67" s="37">
        <f t="shared" si="23"/>
        <v>67000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22000</v>
      </c>
      <c r="E68" s="37" t="s">
        <v>195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99000</v>
      </c>
      <c r="E69" s="37" t="s">
        <v>194</v>
      </c>
      <c r="F69" s="37">
        <f>D69</f>
        <v>99000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17703000</v>
      </c>
      <c r="E71" s="239"/>
      <c r="F71" s="239">
        <f t="shared" ref="F71:P71" si="24">ROUND(SUM(F49:F70),-3)</f>
        <v>7840000</v>
      </c>
      <c r="G71" s="239">
        <f t="shared" si="24"/>
        <v>1225000</v>
      </c>
      <c r="H71" s="239">
        <f t="shared" si="24"/>
        <v>1247000</v>
      </c>
      <c r="I71" s="239">
        <f t="shared" si="24"/>
        <v>1225000</v>
      </c>
      <c r="J71" s="239">
        <f t="shared" si="24"/>
        <v>1225000</v>
      </c>
      <c r="K71" s="239">
        <f t="shared" si="24"/>
        <v>1225000</v>
      </c>
      <c r="L71" s="239">
        <f t="shared" si="24"/>
        <v>1225000</v>
      </c>
      <c r="M71" s="239">
        <f t="shared" si="24"/>
        <v>1222000</v>
      </c>
      <c r="N71" s="239">
        <f t="shared" si="24"/>
        <v>1171000</v>
      </c>
      <c r="O71" s="239">
        <f t="shared" si="24"/>
        <v>33000</v>
      </c>
      <c r="P71" s="239">
        <f t="shared" si="24"/>
        <v>33000</v>
      </c>
      <c r="Q71" s="239">
        <f>D71-SUM(F71:P71)</f>
        <v>32000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2606000</v>
      </c>
      <c r="E73" s="111" t="s">
        <v>678</v>
      </c>
      <c r="F73" s="37">
        <f>ROUND($D73/12*5,-3)</f>
        <v>1086000</v>
      </c>
      <c r="G73" s="37">
        <f>ROUND($D73/12,-3)</f>
        <v>217000</v>
      </c>
      <c r="H73" s="37">
        <f t="shared" ref="H73:L76" si="25">ROUND($D73/12,-3)</f>
        <v>217000</v>
      </c>
      <c r="I73" s="37">
        <f t="shared" si="25"/>
        <v>217000</v>
      </c>
      <c r="J73" s="37">
        <f t="shared" si="25"/>
        <v>217000</v>
      </c>
      <c r="K73" s="37">
        <f t="shared" si="25"/>
        <v>217000</v>
      </c>
      <c r="L73" s="37">
        <f t="shared" si="25"/>
        <v>217000</v>
      </c>
      <c r="M73" s="37">
        <f>D73-SUM(F73:L73)</f>
        <v>218000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578000</v>
      </c>
      <c r="E76" s="111" t="s">
        <v>678</v>
      </c>
      <c r="F76" s="37">
        <f>ROUND($D76/12*5,-3)</f>
        <v>241000</v>
      </c>
      <c r="G76" s="37">
        <f>ROUND($D76/12,-3)</f>
        <v>48000</v>
      </c>
      <c r="H76" s="37">
        <f t="shared" si="25"/>
        <v>48000</v>
      </c>
      <c r="I76" s="37">
        <f t="shared" si="25"/>
        <v>48000</v>
      </c>
      <c r="J76" s="37">
        <f t="shared" si="25"/>
        <v>48000</v>
      </c>
      <c r="K76" s="37">
        <f t="shared" si="25"/>
        <v>48000</v>
      </c>
      <c r="L76" s="37">
        <f t="shared" si="25"/>
        <v>48000</v>
      </c>
      <c r="M76" s="37">
        <f t="shared" si="26"/>
        <v>49000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3184000</v>
      </c>
      <c r="E77" s="239"/>
      <c r="F77" s="239">
        <f>ROUND(SUM(F72:F76),-3)</f>
        <v>1327000</v>
      </c>
      <c r="G77" s="239">
        <f t="shared" ref="G77:N77" si="27">ROUND(SUM(G72:G76),-3)</f>
        <v>265000</v>
      </c>
      <c r="H77" s="239">
        <f t="shared" si="27"/>
        <v>265000</v>
      </c>
      <c r="I77" s="239">
        <f t="shared" si="27"/>
        <v>265000</v>
      </c>
      <c r="J77" s="239">
        <f t="shared" si="27"/>
        <v>265000</v>
      </c>
      <c r="K77" s="239">
        <f t="shared" si="27"/>
        <v>265000</v>
      </c>
      <c r="L77" s="239">
        <f t="shared" si="27"/>
        <v>265000</v>
      </c>
      <c r="M77" s="239">
        <f t="shared" si="27"/>
        <v>267000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17000</v>
      </c>
      <c r="E78" s="37" t="s">
        <v>655</v>
      </c>
      <c r="F78" s="216"/>
      <c r="G78" s="216"/>
      <c r="H78" s="216">
        <f>ROUND($D78/2,-3)</f>
        <v>9000</v>
      </c>
      <c r="I78" s="216"/>
      <c r="J78" s="216"/>
      <c r="K78" s="216"/>
      <c r="L78" s="216"/>
      <c r="M78" s="216"/>
      <c r="N78" s="216">
        <f>D78-H78</f>
        <v>8000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20904000</v>
      </c>
      <c r="E79" s="218"/>
      <c r="F79" s="218">
        <f>F77+F71+F78</f>
        <v>9167000</v>
      </c>
      <c r="G79" s="218">
        <f t="shared" ref="G79:Q79" si="29">G77+G71+G78</f>
        <v>1490000</v>
      </c>
      <c r="H79" s="218">
        <f t="shared" si="29"/>
        <v>1521000</v>
      </c>
      <c r="I79" s="218">
        <f t="shared" si="29"/>
        <v>1490000</v>
      </c>
      <c r="J79" s="218">
        <f t="shared" si="29"/>
        <v>1490000</v>
      </c>
      <c r="K79" s="218">
        <f t="shared" si="29"/>
        <v>1490000</v>
      </c>
      <c r="L79" s="218">
        <f t="shared" si="29"/>
        <v>1490000</v>
      </c>
      <c r="M79" s="218">
        <f t="shared" si="29"/>
        <v>1489000</v>
      </c>
      <c r="N79" s="218">
        <f t="shared" si="29"/>
        <v>1179000</v>
      </c>
      <c r="O79" s="218">
        <f t="shared" si="29"/>
        <v>33000</v>
      </c>
      <c r="P79" s="218">
        <f t="shared" si="29"/>
        <v>33000</v>
      </c>
      <c r="Q79" s="218">
        <f t="shared" si="29"/>
        <v>32000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21754000</v>
      </c>
      <c r="E88" s="37"/>
      <c r="F88" s="37">
        <f>F89+F90+F91+F92+F93</f>
        <v>9264000</v>
      </c>
      <c r="G88" s="37">
        <f t="shared" ref="G88:Q88" si="32">G89+G90+G91+G92+G93</f>
        <v>1555000</v>
      </c>
      <c r="H88" s="37">
        <f t="shared" si="32"/>
        <v>1586000</v>
      </c>
      <c r="I88" s="37">
        <f t="shared" si="32"/>
        <v>1555000</v>
      </c>
      <c r="J88" s="37">
        <f t="shared" si="32"/>
        <v>1557000</v>
      </c>
      <c r="K88" s="37">
        <f t="shared" si="32"/>
        <v>1555000</v>
      </c>
      <c r="L88" s="37">
        <f t="shared" si="32"/>
        <v>1582000</v>
      </c>
      <c r="M88" s="37">
        <f t="shared" si="32"/>
        <v>1554000</v>
      </c>
      <c r="N88" s="37">
        <f t="shared" si="32"/>
        <v>1246000</v>
      </c>
      <c r="O88" s="37">
        <f t="shared" si="32"/>
        <v>98000</v>
      </c>
      <c r="P88" s="37">
        <f t="shared" si="32"/>
        <v>98000</v>
      </c>
      <c r="Q88" s="37">
        <f t="shared" si="32"/>
        <v>104000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18000</v>
      </c>
      <c r="E90" s="106" t="s">
        <v>702</v>
      </c>
      <c r="F90" s="106"/>
      <c r="G90" s="106"/>
      <c r="H90" s="106">
        <f>ROUND($D90/2,-3)</f>
        <v>9000</v>
      </c>
      <c r="I90" s="106"/>
      <c r="J90" s="106"/>
      <c r="K90" s="106"/>
      <c r="L90" s="106"/>
      <c r="M90" s="106">
        <f>D90-H90</f>
        <v>9000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21735000</v>
      </c>
      <c r="E93" s="106"/>
      <c r="F93" s="106">
        <f>F94+F95+F96+F97</f>
        <v>9264000</v>
      </c>
      <c r="G93" s="106">
        <f t="shared" ref="G93:Q93" si="34">G94+G95+G96+G97</f>
        <v>1555000</v>
      </c>
      <c r="H93" s="106">
        <f t="shared" si="34"/>
        <v>1577000</v>
      </c>
      <c r="I93" s="106">
        <f t="shared" si="34"/>
        <v>1555000</v>
      </c>
      <c r="J93" s="106">
        <f t="shared" si="34"/>
        <v>1557000</v>
      </c>
      <c r="K93" s="106">
        <f t="shared" si="34"/>
        <v>1555000</v>
      </c>
      <c r="L93" s="106">
        <f t="shared" si="34"/>
        <v>1582000</v>
      </c>
      <c r="M93" s="106">
        <f t="shared" si="34"/>
        <v>1545000</v>
      </c>
      <c r="N93" s="106">
        <f t="shared" si="34"/>
        <v>1246000</v>
      </c>
      <c r="O93" s="106">
        <f t="shared" si="34"/>
        <v>98000</v>
      </c>
      <c r="P93" s="106">
        <f t="shared" si="34"/>
        <v>98000</v>
      </c>
      <c r="Q93" s="106">
        <f t="shared" si="34"/>
        <v>103000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650000</v>
      </c>
      <c r="E94" s="111" t="s">
        <v>522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77000</v>
      </c>
      <c r="E95" s="107" t="s">
        <v>225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21008000</v>
      </c>
      <c r="E97" s="37"/>
      <c r="F97" s="37">
        <f>F2+F87-F89-F90-F91-F92-F94-F95-F96</f>
        <v>8987000</v>
      </c>
      <c r="G97" s="37">
        <f t="shared" ref="G97:Q97" si="37">G2+G87-G89-G90-G91-G92-G94-G95-G96</f>
        <v>1495000</v>
      </c>
      <c r="H97" s="37">
        <f t="shared" si="37"/>
        <v>1517000</v>
      </c>
      <c r="I97" s="37">
        <f t="shared" si="37"/>
        <v>1495000</v>
      </c>
      <c r="J97" s="37">
        <f t="shared" si="37"/>
        <v>1497000</v>
      </c>
      <c r="K97" s="37">
        <f t="shared" si="37"/>
        <v>1495000</v>
      </c>
      <c r="L97" s="37">
        <f t="shared" si="37"/>
        <v>1522000</v>
      </c>
      <c r="M97" s="37">
        <f t="shared" si="37"/>
        <v>1484000</v>
      </c>
      <c r="N97" s="37">
        <f t="shared" si="37"/>
        <v>1240000</v>
      </c>
      <c r="O97" s="37">
        <f>O2+O87-O89-O90-O91-O92-O94-O95-O96</f>
        <v>92000</v>
      </c>
      <c r="P97" s="37">
        <f t="shared" si="37"/>
        <v>92000</v>
      </c>
      <c r="Q97" s="37">
        <f t="shared" si="37"/>
        <v>92000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0</v>
      </c>
    </row>
    <row r="104" spans="2:18" ht="33">
      <c r="B104" s="69" t="s">
        <v>235</v>
      </c>
      <c r="D104" s="30">
        <f>HLOOKUP(D1,縣庫撥款收入明細表!H:DD,16,FALSE)</f>
        <v>72000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5000</v>
      </c>
    </row>
    <row r="109" spans="2:18" ht="33">
      <c r="B109" s="75" t="s">
        <v>239</v>
      </c>
      <c r="D109" s="30">
        <f>HLOOKUP(D1,縣庫撥款收入明細表!H:DD,21,FALSE)</f>
        <v>21008000</v>
      </c>
    </row>
    <row r="110" spans="2:18" ht="16.5" customHeight="1"/>
    <row r="111" spans="2:18" ht="19.5" customHeight="1">
      <c r="B111" s="4" t="s">
        <v>700</v>
      </c>
      <c r="F111" s="30">
        <f>F93-F77-F78</f>
        <v>7937000</v>
      </c>
      <c r="G111" s="30">
        <f t="shared" ref="G111:Q111" si="38">G93-G77-G78</f>
        <v>1290000</v>
      </c>
      <c r="H111" s="30">
        <f t="shared" si="38"/>
        <v>1303000</v>
      </c>
      <c r="I111" s="30">
        <f t="shared" si="38"/>
        <v>1290000</v>
      </c>
      <c r="J111" s="30">
        <f t="shared" si="38"/>
        <v>1292000</v>
      </c>
      <c r="K111" s="30">
        <f t="shared" si="38"/>
        <v>1290000</v>
      </c>
      <c r="L111" s="30">
        <f t="shared" si="38"/>
        <v>1317000</v>
      </c>
      <c r="M111" s="30">
        <f t="shared" si="38"/>
        <v>1278000</v>
      </c>
      <c r="N111" s="30">
        <f t="shared" si="38"/>
        <v>1238000</v>
      </c>
      <c r="O111" s="30">
        <f t="shared" si="38"/>
        <v>98000</v>
      </c>
      <c r="P111" s="30">
        <f t="shared" si="38"/>
        <v>98000</v>
      </c>
      <c r="Q111" s="30">
        <f t="shared" si="38"/>
        <v>103000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69" priority="1" operator="lessThan">
      <formula>0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32" workbookViewId="0">
      <selection activeCell="A4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633</v>
      </c>
      <c r="D1" s="230" t="str">
        <f>VLOOKUP(C1,學校編號!A:B,2,FALSE)</f>
        <v>633鳳林國小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52450000</v>
      </c>
      <c r="E2" s="37"/>
      <c r="F2" s="37">
        <f>F48+F71+F77+F78+F84</f>
        <v>22272000</v>
      </c>
      <c r="G2" s="37">
        <f t="shared" ref="G2:Q2" si="0">G48+G71+G77+G78+G84</f>
        <v>3815000</v>
      </c>
      <c r="H2" s="37">
        <f t="shared" si="0"/>
        <v>3970000</v>
      </c>
      <c r="I2" s="37">
        <f t="shared" si="0"/>
        <v>3840000</v>
      </c>
      <c r="J2" s="37">
        <f t="shared" si="0"/>
        <v>3835000</v>
      </c>
      <c r="K2" s="37">
        <f t="shared" si="0"/>
        <v>3827000</v>
      </c>
      <c r="L2" s="37">
        <f t="shared" si="0"/>
        <v>3931000</v>
      </c>
      <c r="M2" s="37">
        <f t="shared" si="0"/>
        <v>3839000</v>
      </c>
      <c r="N2" s="37">
        <f t="shared" si="0"/>
        <v>2555000</v>
      </c>
      <c r="O2" s="37">
        <f t="shared" si="0"/>
        <v>234000</v>
      </c>
      <c r="P2" s="37">
        <f t="shared" si="0"/>
        <v>164000</v>
      </c>
      <c r="Q2" s="37">
        <f t="shared" si="0"/>
        <v>168000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246000</v>
      </c>
      <c r="E3" s="37" t="s">
        <v>513</v>
      </c>
      <c r="F3" s="37">
        <f t="shared" ref="F3:P17" si="1">ROUND($D3/12,0)</f>
        <v>20500</v>
      </c>
      <c r="G3" s="37">
        <f t="shared" si="1"/>
        <v>20500</v>
      </c>
      <c r="H3" s="37">
        <f t="shared" si="1"/>
        <v>20500</v>
      </c>
      <c r="I3" s="37">
        <f t="shared" si="1"/>
        <v>20500</v>
      </c>
      <c r="J3" s="37">
        <f t="shared" si="1"/>
        <v>20500</v>
      </c>
      <c r="K3" s="37">
        <f t="shared" si="1"/>
        <v>20500</v>
      </c>
      <c r="L3" s="37">
        <f t="shared" si="1"/>
        <v>20500</v>
      </c>
      <c r="M3" s="37">
        <f t="shared" si="1"/>
        <v>20500</v>
      </c>
      <c r="N3" s="37">
        <f t="shared" si="1"/>
        <v>20500</v>
      </c>
      <c r="O3" s="37">
        <f t="shared" si="1"/>
        <v>20500</v>
      </c>
      <c r="P3" s="37">
        <f t="shared" si="1"/>
        <v>20500</v>
      </c>
      <c r="Q3" s="37">
        <f t="shared" ref="Q3:Q10" si="2">D3-SUM(F3:P3)</f>
        <v>20500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105000</v>
      </c>
      <c r="E4" s="37" t="s">
        <v>513</v>
      </c>
      <c r="F4" s="37">
        <f t="shared" si="1"/>
        <v>8750</v>
      </c>
      <c r="G4" s="37">
        <f t="shared" si="1"/>
        <v>8750</v>
      </c>
      <c r="H4" s="37">
        <f t="shared" si="1"/>
        <v>8750</v>
      </c>
      <c r="I4" s="37">
        <f t="shared" si="1"/>
        <v>8750</v>
      </c>
      <c r="J4" s="37">
        <f t="shared" si="1"/>
        <v>8750</v>
      </c>
      <c r="K4" s="37">
        <f t="shared" si="1"/>
        <v>8750</v>
      </c>
      <c r="L4" s="37">
        <f t="shared" si="1"/>
        <v>8750</v>
      </c>
      <c r="M4" s="37">
        <f t="shared" si="1"/>
        <v>8750</v>
      </c>
      <c r="N4" s="37">
        <f t="shared" si="1"/>
        <v>8750</v>
      </c>
      <c r="O4" s="37">
        <f t="shared" si="1"/>
        <v>8750</v>
      </c>
      <c r="P4" s="37">
        <f t="shared" si="1"/>
        <v>8750</v>
      </c>
      <c r="Q4" s="37">
        <f t="shared" si="2"/>
        <v>8750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68000</v>
      </c>
      <c r="E7" s="37" t="s">
        <v>513</v>
      </c>
      <c r="F7" s="37">
        <f t="shared" si="1"/>
        <v>5667</v>
      </c>
      <c r="G7" s="37">
        <f t="shared" si="1"/>
        <v>5667</v>
      </c>
      <c r="H7" s="37">
        <f t="shared" si="1"/>
        <v>5667</v>
      </c>
      <c r="I7" s="37">
        <f t="shared" si="1"/>
        <v>5667</v>
      </c>
      <c r="J7" s="37">
        <f t="shared" si="1"/>
        <v>5667</v>
      </c>
      <c r="K7" s="37">
        <f t="shared" si="1"/>
        <v>5667</v>
      </c>
      <c r="L7" s="37">
        <f t="shared" si="1"/>
        <v>5667</v>
      </c>
      <c r="M7" s="37">
        <f t="shared" si="1"/>
        <v>5667</v>
      </c>
      <c r="N7" s="37">
        <f t="shared" si="1"/>
        <v>5667</v>
      </c>
      <c r="O7" s="37">
        <f t="shared" si="1"/>
        <v>5667</v>
      </c>
      <c r="P7" s="37">
        <f t="shared" si="1"/>
        <v>5667</v>
      </c>
      <c r="Q7" s="37">
        <f t="shared" si="2"/>
        <v>5663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3000</v>
      </c>
      <c r="E9" s="37" t="s">
        <v>513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42000</v>
      </c>
      <c r="E10" s="37" t="s">
        <v>513</v>
      </c>
      <c r="F10" s="37">
        <f t="shared" si="1"/>
        <v>3500</v>
      </c>
      <c r="G10" s="37">
        <f t="shared" si="1"/>
        <v>3500</v>
      </c>
      <c r="H10" s="37">
        <f t="shared" si="1"/>
        <v>3500</v>
      </c>
      <c r="I10" s="37">
        <f t="shared" si="1"/>
        <v>3500</v>
      </c>
      <c r="J10" s="37">
        <f t="shared" si="1"/>
        <v>3500</v>
      </c>
      <c r="K10" s="37">
        <f t="shared" si="1"/>
        <v>3500</v>
      </c>
      <c r="L10" s="37">
        <f t="shared" si="1"/>
        <v>3500</v>
      </c>
      <c r="M10" s="37">
        <f t="shared" si="1"/>
        <v>3500</v>
      </c>
      <c r="N10" s="37">
        <f t="shared" si="1"/>
        <v>3500</v>
      </c>
      <c r="O10" s="37">
        <f t="shared" si="1"/>
        <v>3500</v>
      </c>
      <c r="P10" s="37">
        <f t="shared" si="1"/>
        <v>3500</v>
      </c>
      <c r="Q10" s="37">
        <f t="shared" si="2"/>
        <v>3500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39000</v>
      </c>
      <c r="E11" s="37" t="s">
        <v>194</v>
      </c>
      <c r="F11" s="37">
        <f>D11</f>
        <v>39000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840000</v>
      </c>
      <c r="E12" s="110" t="s">
        <v>200</v>
      </c>
      <c r="F12" s="37">
        <f>ROUND($D12/12*3,-3)</f>
        <v>210000</v>
      </c>
      <c r="G12" s="37">
        <f>ROUND($D12/12,-3)</f>
        <v>70000</v>
      </c>
      <c r="H12" s="37">
        <f t="shared" ref="H12:N12" si="4">ROUND($D12/12,-3)</f>
        <v>70000</v>
      </c>
      <c r="I12" s="37">
        <f t="shared" si="4"/>
        <v>70000</v>
      </c>
      <c r="J12" s="37">
        <f t="shared" si="4"/>
        <v>70000</v>
      </c>
      <c r="K12" s="37">
        <f t="shared" si="4"/>
        <v>70000</v>
      </c>
      <c r="L12" s="37">
        <f t="shared" si="4"/>
        <v>70000</v>
      </c>
      <c r="M12" s="37">
        <f t="shared" si="4"/>
        <v>70000</v>
      </c>
      <c r="N12" s="37">
        <f t="shared" si="4"/>
        <v>70000</v>
      </c>
      <c r="O12" s="37">
        <f>D12-SUM(F12:N12)</f>
        <v>70000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84000</v>
      </c>
      <c r="E15" s="37" t="s">
        <v>193</v>
      </c>
      <c r="F15" s="37">
        <f>ROUND($D15/2,-3)</f>
        <v>42000</v>
      </c>
      <c r="G15" s="37"/>
      <c r="H15" s="37"/>
      <c r="I15" s="37"/>
      <c r="J15" s="37"/>
      <c r="K15" s="37"/>
      <c r="L15" s="37">
        <f>D15-F15</f>
        <v>42000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51000</v>
      </c>
      <c r="E17" s="37" t="s">
        <v>513</v>
      </c>
      <c r="F17" s="37">
        <f>ROUND($D17/12,0)</f>
        <v>4250</v>
      </c>
      <c r="G17" s="37">
        <f t="shared" si="1"/>
        <v>4250</v>
      </c>
      <c r="H17" s="37">
        <f t="shared" si="1"/>
        <v>4250</v>
      </c>
      <c r="I17" s="37">
        <f t="shared" si="1"/>
        <v>4250</v>
      </c>
      <c r="J17" s="37">
        <f t="shared" si="1"/>
        <v>4250</v>
      </c>
      <c r="K17" s="37">
        <f t="shared" si="1"/>
        <v>4250</v>
      </c>
      <c r="L17" s="37">
        <f t="shared" si="1"/>
        <v>4250</v>
      </c>
      <c r="M17" s="37">
        <f t="shared" si="1"/>
        <v>4250</v>
      </c>
      <c r="N17" s="37">
        <f t="shared" si="1"/>
        <v>4250</v>
      </c>
      <c r="O17" s="37">
        <f t="shared" si="1"/>
        <v>4250</v>
      </c>
      <c r="P17" s="37">
        <f t="shared" si="1"/>
        <v>4250</v>
      </c>
      <c r="Q17" s="37">
        <f>D17-SUM(F17:P17)</f>
        <v>4250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70000</v>
      </c>
      <c r="E24" s="37" t="s">
        <v>193</v>
      </c>
      <c r="F24" s="37">
        <f>ROUND($D24/2,-3)</f>
        <v>35000</v>
      </c>
      <c r="G24" s="37"/>
      <c r="H24" s="37"/>
      <c r="I24" s="37"/>
      <c r="J24" s="37"/>
      <c r="K24" s="37"/>
      <c r="L24" s="37">
        <f>D24-F24</f>
        <v>35000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1822000</v>
      </c>
      <c r="E25" s="106"/>
      <c r="F25" s="106">
        <f>ROUND(SUM(F3:F24),-3)</f>
        <v>392000</v>
      </c>
      <c r="G25" s="106">
        <f t="shared" ref="G25:P25" si="5">ROUND(SUM(G3:G24),-3)</f>
        <v>136000</v>
      </c>
      <c r="H25" s="106">
        <f t="shared" si="5"/>
        <v>136000</v>
      </c>
      <c r="I25" s="106">
        <f t="shared" si="5"/>
        <v>136000</v>
      </c>
      <c r="J25" s="106">
        <f t="shared" si="5"/>
        <v>136000</v>
      </c>
      <c r="K25" s="106">
        <f t="shared" si="5"/>
        <v>136000</v>
      </c>
      <c r="L25" s="106">
        <f t="shared" si="5"/>
        <v>213000</v>
      </c>
      <c r="M25" s="106">
        <f t="shared" si="5"/>
        <v>136000</v>
      </c>
      <c r="N25" s="106">
        <f t="shared" si="5"/>
        <v>136000</v>
      </c>
      <c r="O25" s="106">
        <f t="shared" si="5"/>
        <v>136000</v>
      </c>
      <c r="P25" s="106">
        <f t="shared" si="5"/>
        <v>66000</v>
      </c>
      <c r="Q25" s="106">
        <f t="shared" ref="Q25:Q33" si="6">D25-SUM(F25:P25)</f>
        <v>63000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123000</v>
      </c>
      <c r="E26" s="111" t="s">
        <v>202</v>
      </c>
      <c r="F26" s="37">
        <f>ROUND($D26/10,-3)</f>
        <v>12000</v>
      </c>
      <c r="G26" s="37"/>
      <c r="H26" s="37">
        <f>ROUND($D26/10,-3)</f>
        <v>12000</v>
      </c>
      <c r="I26" s="37">
        <f>ROUND($D26/10,-3)</f>
        <v>12000</v>
      </c>
      <c r="J26" s="37">
        <f>ROUND($D26/10,-3)</f>
        <v>12000</v>
      </c>
      <c r="K26" s="37">
        <f>ROUND($D26/10,-3)</f>
        <v>12000</v>
      </c>
      <c r="L26" s="37"/>
      <c r="M26" s="37">
        <f>ROUND($D26/10,-3)</f>
        <v>12000</v>
      </c>
      <c r="N26" s="37">
        <f>ROUND($D26/10,-3)</f>
        <v>12000</v>
      </c>
      <c r="O26" s="37">
        <f>ROUND($D26/10,-3)</f>
        <v>12000</v>
      </c>
      <c r="P26" s="37">
        <f>ROUND($D26/10,-3)</f>
        <v>12000</v>
      </c>
      <c r="Q26" s="37">
        <f t="shared" si="6"/>
        <v>15000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289000</v>
      </c>
      <c r="E27" s="37" t="s">
        <v>513</v>
      </c>
      <c r="F27" s="37">
        <f t="shared" ref="F27:P33" si="8">ROUND($D27/12,0)</f>
        <v>24083</v>
      </c>
      <c r="G27" s="37">
        <f t="shared" si="8"/>
        <v>24083</v>
      </c>
      <c r="H27" s="37">
        <f t="shared" si="8"/>
        <v>24083</v>
      </c>
      <c r="I27" s="37">
        <f t="shared" si="8"/>
        <v>24083</v>
      </c>
      <c r="J27" s="37">
        <f t="shared" si="8"/>
        <v>24083</v>
      </c>
      <c r="K27" s="37">
        <f t="shared" si="8"/>
        <v>24083</v>
      </c>
      <c r="L27" s="37">
        <f t="shared" si="8"/>
        <v>24083</v>
      </c>
      <c r="M27" s="37">
        <f t="shared" si="8"/>
        <v>24083</v>
      </c>
      <c r="N27" s="37">
        <f t="shared" si="8"/>
        <v>24083</v>
      </c>
      <c r="O27" s="37">
        <f t="shared" si="8"/>
        <v>24083</v>
      </c>
      <c r="P27" s="37">
        <f t="shared" si="8"/>
        <v>24083</v>
      </c>
      <c r="Q27" s="37">
        <f t="shared" si="6"/>
        <v>24087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26000</v>
      </c>
      <c r="E29" s="37" t="s">
        <v>513</v>
      </c>
      <c r="F29" s="37">
        <f t="shared" si="8"/>
        <v>2167</v>
      </c>
      <c r="G29" s="37">
        <f t="shared" si="8"/>
        <v>2167</v>
      </c>
      <c r="H29" s="37">
        <f t="shared" si="8"/>
        <v>2167</v>
      </c>
      <c r="I29" s="37">
        <f t="shared" si="8"/>
        <v>2167</v>
      </c>
      <c r="J29" s="37">
        <f t="shared" si="8"/>
        <v>2167</v>
      </c>
      <c r="K29" s="37">
        <f t="shared" si="8"/>
        <v>2167</v>
      </c>
      <c r="L29" s="37">
        <f t="shared" si="8"/>
        <v>2167</v>
      </c>
      <c r="M29" s="37">
        <f t="shared" si="8"/>
        <v>2167</v>
      </c>
      <c r="N29" s="37">
        <f t="shared" si="8"/>
        <v>2167</v>
      </c>
      <c r="O29" s="37">
        <f t="shared" si="8"/>
        <v>2167</v>
      </c>
      <c r="P29" s="37">
        <f t="shared" si="8"/>
        <v>2167</v>
      </c>
      <c r="Q29" s="37">
        <f t="shared" si="6"/>
        <v>2163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34000</v>
      </c>
      <c r="E30" s="37" t="s">
        <v>513</v>
      </c>
      <c r="F30" s="37">
        <f t="shared" si="8"/>
        <v>2833</v>
      </c>
      <c r="G30" s="37">
        <f t="shared" si="8"/>
        <v>2833</v>
      </c>
      <c r="H30" s="37">
        <f t="shared" si="8"/>
        <v>2833</v>
      </c>
      <c r="I30" s="37">
        <f t="shared" si="8"/>
        <v>2833</v>
      </c>
      <c r="J30" s="37">
        <f t="shared" si="8"/>
        <v>2833</v>
      </c>
      <c r="K30" s="37">
        <f t="shared" si="8"/>
        <v>2833</v>
      </c>
      <c r="L30" s="37">
        <f t="shared" si="8"/>
        <v>2833</v>
      </c>
      <c r="M30" s="37">
        <f t="shared" si="8"/>
        <v>2833</v>
      </c>
      <c r="N30" s="37">
        <f t="shared" si="8"/>
        <v>2833</v>
      </c>
      <c r="O30" s="37">
        <f t="shared" si="8"/>
        <v>2833</v>
      </c>
      <c r="P30" s="37">
        <f t="shared" si="8"/>
        <v>2833</v>
      </c>
      <c r="Q30" s="37">
        <f t="shared" si="6"/>
        <v>2837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15000</v>
      </c>
      <c r="E31" s="37" t="s">
        <v>513</v>
      </c>
      <c r="F31" s="37">
        <f t="shared" si="8"/>
        <v>1250</v>
      </c>
      <c r="G31" s="37">
        <f t="shared" si="8"/>
        <v>1250</v>
      </c>
      <c r="H31" s="37">
        <f t="shared" si="8"/>
        <v>1250</v>
      </c>
      <c r="I31" s="37">
        <f t="shared" si="8"/>
        <v>1250</v>
      </c>
      <c r="J31" s="37">
        <f t="shared" si="8"/>
        <v>1250</v>
      </c>
      <c r="K31" s="37">
        <f t="shared" si="8"/>
        <v>1250</v>
      </c>
      <c r="L31" s="37">
        <f t="shared" si="8"/>
        <v>1250</v>
      </c>
      <c r="M31" s="37">
        <f t="shared" si="8"/>
        <v>1250</v>
      </c>
      <c r="N31" s="37">
        <f t="shared" si="8"/>
        <v>1250</v>
      </c>
      <c r="O31" s="37">
        <f t="shared" si="8"/>
        <v>1250</v>
      </c>
      <c r="P31" s="37">
        <f t="shared" si="8"/>
        <v>1250</v>
      </c>
      <c r="Q31" s="37">
        <f t="shared" si="6"/>
        <v>1250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36000</v>
      </c>
      <c r="E32" s="37" t="s">
        <v>513</v>
      </c>
      <c r="F32" s="37">
        <f t="shared" si="8"/>
        <v>3000</v>
      </c>
      <c r="G32" s="37">
        <f t="shared" si="8"/>
        <v>3000</v>
      </c>
      <c r="H32" s="37">
        <f t="shared" si="8"/>
        <v>3000</v>
      </c>
      <c r="I32" s="37">
        <f t="shared" si="8"/>
        <v>3000</v>
      </c>
      <c r="J32" s="37">
        <f t="shared" si="8"/>
        <v>3000</v>
      </c>
      <c r="K32" s="37">
        <f t="shared" si="8"/>
        <v>3000</v>
      </c>
      <c r="L32" s="37">
        <f t="shared" si="8"/>
        <v>3000</v>
      </c>
      <c r="M32" s="37">
        <f t="shared" si="8"/>
        <v>3000</v>
      </c>
      <c r="N32" s="37">
        <f t="shared" si="8"/>
        <v>3000</v>
      </c>
      <c r="O32" s="37">
        <f t="shared" si="8"/>
        <v>3000</v>
      </c>
      <c r="P32" s="37">
        <f t="shared" si="8"/>
        <v>3000</v>
      </c>
      <c r="Q32" s="37">
        <f t="shared" si="6"/>
        <v>3000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22000</v>
      </c>
      <c r="E33" s="37" t="s">
        <v>513</v>
      </c>
      <c r="F33" s="37">
        <f t="shared" si="8"/>
        <v>1833</v>
      </c>
      <c r="G33" s="37">
        <f t="shared" si="8"/>
        <v>1833</v>
      </c>
      <c r="H33" s="37">
        <f t="shared" si="8"/>
        <v>1833</v>
      </c>
      <c r="I33" s="37">
        <f t="shared" si="8"/>
        <v>1833</v>
      </c>
      <c r="J33" s="37">
        <f t="shared" si="8"/>
        <v>1833</v>
      </c>
      <c r="K33" s="37">
        <f t="shared" si="8"/>
        <v>1833</v>
      </c>
      <c r="L33" s="37">
        <f t="shared" si="8"/>
        <v>1833</v>
      </c>
      <c r="M33" s="37">
        <f t="shared" si="8"/>
        <v>1833</v>
      </c>
      <c r="N33" s="37">
        <f t="shared" si="8"/>
        <v>1833</v>
      </c>
      <c r="O33" s="37">
        <f t="shared" si="8"/>
        <v>1833</v>
      </c>
      <c r="P33" s="37">
        <f t="shared" si="8"/>
        <v>1833</v>
      </c>
      <c r="Q33" s="37">
        <f t="shared" si="6"/>
        <v>1837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50000</v>
      </c>
      <c r="E36" s="37" t="s">
        <v>193</v>
      </c>
      <c r="F36" s="37">
        <f>ROUND($D36/2,-3)</f>
        <v>25000</v>
      </c>
      <c r="G36" s="37"/>
      <c r="H36" s="37"/>
      <c r="I36" s="37"/>
      <c r="J36" s="37"/>
      <c r="K36" s="37"/>
      <c r="L36" s="37">
        <f>D36-F36</f>
        <v>25000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595000</v>
      </c>
      <c r="E37" s="106"/>
      <c r="F37" s="106">
        <f t="shared" ref="F37:P37" si="9">ROUND(SUM(F26:F36),-3)</f>
        <v>72000</v>
      </c>
      <c r="G37" s="106">
        <f t="shared" si="9"/>
        <v>35000</v>
      </c>
      <c r="H37" s="106">
        <f t="shared" si="9"/>
        <v>47000</v>
      </c>
      <c r="I37" s="106">
        <f t="shared" si="9"/>
        <v>47000</v>
      </c>
      <c r="J37" s="106">
        <f t="shared" si="9"/>
        <v>47000</v>
      </c>
      <c r="K37" s="106">
        <f t="shared" si="9"/>
        <v>47000</v>
      </c>
      <c r="L37" s="106">
        <f t="shared" si="9"/>
        <v>60000</v>
      </c>
      <c r="M37" s="106">
        <f t="shared" si="9"/>
        <v>47000</v>
      </c>
      <c r="N37" s="106">
        <f t="shared" si="9"/>
        <v>47000</v>
      </c>
      <c r="O37" s="106">
        <f t="shared" si="9"/>
        <v>47000</v>
      </c>
      <c r="P37" s="106">
        <f t="shared" si="9"/>
        <v>47000</v>
      </c>
      <c r="Q37" s="106">
        <f>D37-SUM(F37:P37)</f>
        <v>52000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13000</v>
      </c>
      <c r="E42" s="37" t="s">
        <v>197</v>
      </c>
      <c r="F42" s="37"/>
      <c r="G42" s="37"/>
      <c r="H42" s="37"/>
      <c r="I42" s="37">
        <f>D42</f>
        <v>13000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2000</v>
      </c>
      <c r="E43" s="37" t="s">
        <v>194</v>
      </c>
      <c r="F43" s="37">
        <f>D43</f>
        <v>2000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14000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14000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29000</v>
      </c>
      <c r="E45" s="106"/>
      <c r="F45" s="106">
        <f t="shared" ref="F45:P45" si="12">ROUND(SUM(F42:F44),-3)</f>
        <v>2000</v>
      </c>
      <c r="G45" s="106">
        <f t="shared" si="12"/>
        <v>0</v>
      </c>
      <c r="H45" s="106">
        <f t="shared" si="12"/>
        <v>0</v>
      </c>
      <c r="I45" s="106">
        <f t="shared" si="12"/>
        <v>13000</v>
      </c>
      <c r="J45" s="106">
        <f t="shared" si="12"/>
        <v>0</v>
      </c>
      <c r="K45" s="106">
        <f t="shared" si="12"/>
        <v>0</v>
      </c>
      <c r="L45" s="106">
        <f t="shared" si="12"/>
        <v>14000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24000</v>
      </c>
      <c r="E46" s="37" t="s">
        <v>708</v>
      </c>
      <c r="F46" s="37">
        <f>ROUND($D46/3,0)</f>
        <v>8000</v>
      </c>
      <c r="G46" s="37"/>
      <c r="H46" s="37"/>
      <c r="I46" s="37"/>
      <c r="J46" s="37">
        <f>ROUND($D46/3,0)</f>
        <v>8000</v>
      </c>
      <c r="K46" s="37"/>
      <c r="L46" s="37"/>
      <c r="M46" s="37"/>
      <c r="N46" s="37">
        <f>ROUND($D46/3,0)</f>
        <v>8000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24000</v>
      </c>
      <c r="E47" s="106"/>
      <c r="F47" s="106">
        <f t="shared" ref="F47:P47" si="13">ROUND(SUM(F46),-3)</f>
        <v>8000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8000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8000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2470000</v>
      </c>
      <c r="E48" s="37"/>
      <c r="F48" s="112">
        <f>F25+F37+F45+F47</f>
        <v>474000</v>
      </c>
      <c r="G48" s="112">
        <f t="shared" ref="G48:R48" si="14">G25+G37+G45+G47</f>
        <v>171000</v>
      </c>
      <c r="H48" s="112">
        <f t="shared" si="14"/>
        <v>183000</v>
      </c>
      <c r="I48" s="112">
        <f t="shared" si="14"/>
        <v>196000</v>
      </c>
      <c r="J48" s="112">
        <f t="shared" si="14"/>
        <v>191000</v>
      </c>
      <c r="K48" s="112">
        <f t="shared" si="14"/>
        <v>183000</v>
      </c>
      <c r="L48" s="112">
        <f t="shared" si="14"/>
        <v>287000</v>
      </c>
      <c r="M48" s="112">
        <f t="shared" si="14"/>
        <v>183000</v>
      </c>
      <c r="N48" s="112">
        <f t="shared" si="14"/>
        <v>191000</v>
      </c>
      <c r="O48" s="112">
        <f t="shared" si="14"/>
        <v>183000</v>
      </c>
      <c r="P48" s="112">
        <f t="shared" si="14"/>
        <v>113000</v>
      </c>
      <c r="Q48" s="112">
        <f t="shared" si="14"/>
        <v>115000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25165000</v>
      </c>
      <c r="E49" s="111" t="s">
        <v>678</v>
      </c>
      <c r="F49" s="37">
        <f>ROUND($D49/12*5,-3)</f>
        <v>10485000</v>
      </c>
      <c r="G49" s="37">
        <f>ROUND($D49/12,-3)</f>
        <v>2097000</v>
      </c>
      <c r="H49" s="37">
        <f t="shared" ref="H49:L53" si="15">ROUND($D49/12,-3)</f>
        <v>2097000</v>
      </c>
      <c r="I49" s="37">
        <f t="shared" si="15"/>
        <v>2097000</v>
      </c>
      <c r="J49" s="37">
        <f t="shared" si="15"/>
        <v>2097000</v>
      </c>
      <c r="K49" s="37">
        <f t="shared" si="15"/>
        <v>2097000</v>
      </c>
      <c r="L49" s="37">
        <f t="shared" si="15"/>
        <v>2097000</v>
      </c>
      <c r="M49" s="37">
        <f>D49-SUM(F49:L49)</f>
        <v>2098000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2162000</v>
      </c>
      <c r="E51" s="111" t="s">
        <v>678</v>
      </c>
      <c r="F51" s="37">
        <f t="shared" si="16"/>
        <v>901000</v>
      </c>
      <c r="G51" s="37">
        <f t="shared" si="17"/>
        <v>180000</v>
      </c>
      <c r="H51" s="37">
        <f t="shared" si="15"/>
        <v>180000</v>
      </c>
      <c r="I51" s="37">
        <f t="shared" si="15"/>
        <v>180000</v>
      </c>
      <c r="J51" s="37">
        <f t="shared" si="15"/>
        <v>180000</v>
      </c>
      <c r="K51" s="37">
        <f t="shared" si="15"/>
        <v>180000</v>
      </c>
      <c r="L51" s="37">
        <f t="shared" si="15"/>
        <v>180000</v>
      </c>
      <c r="M51" s="37">
        <f t="shared" si="18"/>
        <v>181000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434000</v>
      </c>
      <c r="E52" s="111" t="s">
        <v>678</v>
      </c>
      <c r="F52" s="37">
        <f t="shared" si="16"/>
        <v>181000</v>
      </c>
      <c r="G52" s="37">
        <f t="shared" si="17"/>
        <v>36000</v>
      </c>
      <c r="H52" s="37">
        <f t="shared" si="15"/>
        <v>36000</v>
      </c>
      <c r="I52" s="37">
        <f t="shared" si="15"/>
        <v>36000</v>
      </c>
      <c r="J52" s="37">
        <f t="shared" si="15"/>
        <v>36000</v>
      </c>
      <c r="K52" s="37">
        <f t="shared" si="15"/>
        <v>36000</v>
      </c>
      <c r="L52" s="37">
        <f t="shared" si="15"/>
        <v>36000</v>
      </c>
      <c r="M52" s="37">
        <f t="shared" si="18"/>
        <v>37000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65000</v>
      </c>
      <c r="E54" s="37" t="s">
        <v>513</v>
      </c>
      <c r="F54" s="37">
        <f t="shared" ref="F54:P62" si="19">ROUND($D54/12,0)</f>
        <v>5417</v>
      </c>
      <c r="G54" s="37">
        <f t="shared" si="19"/>
        <v>5417</v>
      </c>
      <c r="H54" s="37">
        <f t="shared" si="19"/>
        <v>5417</v>
      </c>
      <c r="I54" s="37">
        <f t="shared" si="19"/>
        <v>5417</v>
      </c>
      <c r="J54" s="37">
        <f t="shared" si="19"/>
        <v>5417</v>
      </c>
      <c r="K54" s="37">
        <f t="shared" si="19"/>
        <v>5417</v>
      </c>
      <c r="L54" s="37">
        <f t="shared" si="19"/>
        <v>5417</v>
      </c>
      <c r="M54" s="37">
        <f t="shared" si="19"/>
        <v>5417</v>
      </c>
      <c r="N54" s="37">
        <f t="shared" si="19"/>
        <v>5417</v>
      </c>
      <c r="O54" s="37">
        <f t="shared" si="19"/>
        <v>5417</v>
      </c>
      <c r="P54" s="37">
        <f t="shared" si="19"/>
        <v>5417</v>
      </c>
      <c r="Q54" s="37">
        <f t="shared" ref="Q54:Q62" si="20">D54-SUM(F54:P54)</f>
        <v>5413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525000</v>
      </c>
      <c r="E62" s="37" t="s">
        <v>194</v>
      </c>
      <c r="F62" s="37">
        <f t="shared" si="19"/>
        <v>43750</v>
      </c>
      <c r="G62" s="37">
        <f t="shared" si="19"/>
        <v>43750</v>
      </c>
      <c r="H62" s="37">
        <f t="shared" si="19"/>
        <v>43750</v>
      </c>
      <c r="I62" s="37">
        <f t="shared" si="19"/>
        <v>43750</v>
      </c>
      <c r="J62" s="37">
        <f t="shared" si="19"/>
        <v>43750</v>
      </c>
      <c r="K62" s="37">
        <f t="shared" si="19"/>
        <v>43750</v>
      </c>
      <c r="L62" s="37">
        <f t="shared" si="19"/>
        <v>43750</v>
      </c>
      <c r="M62" s="37">
        <f t="shared" si="19"/>
        <v>43750</v>
      </c>
      <c r="N62" s="37">
        <f t="shared" si="19"/>
        <v>43750</v>
      </c>
      <c r="O62" s="37">
        <f t="shared" si="19"/>
        <v>43750</v>
      </c>
      <c r="P62" s="37">
        <f t="shared" si="19"/>
        <v>43750</v>
      </c>
      <c r="Q62" s="37">
        <f t="shared" si="20"/>
        <v>43750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2780000</v>
      </c>
      <c r="E63" s="37" t="s">
        <v>679</v>
      </c>
      <c r="F63" s="37">
        <f>ROUND($D63/5,-3)</f>
        <v>556000</v>
      </c>
      <c r="G63" s="37"/>
      <c r="H63" s="37"/>
      <c r="I63" s="37"/>
      <c r="J63" s="37"/>
      <c r="K63" s="37"/>
      <c r="L63" s="37"/>
      <c r="M63" s="37"/>
      <c r="N63" s="37">
        <f>D63-F63</f>
        <v>2224000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3021000</v>
      </c>
      <c r="E64" s="37" t="s">
        <v>194</v>
      </c>
      <c r="F64" s="37">
        <f>D64</f>
        <v>3021000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2513000</v>
      </c>
      <c r="E65" s="111" t="s">
        <v>678</v>
      </c>
      <c r="F65" s="37">
        <f>ROUND($D65/12*5,-3)</f>
        <v>1047000</v>
      </c>
      <c r="G65" s="37">
        <f>ROUND($D65/12,-3)</f>
        <v>209000</v>
      </c>
      <c r="H65" s="37">
        <f t="shared" ref="H65:L67" si="21">ROUND($D65/12,-3)</f>
        <v>209000</v>
      </c>
      <c r="I65" s="37">
        <f t="shared" si="21"/>
        <v>209000</v>
      </c>
      <c r="J65" s="37">
        <f t="shared" si="21"/>
        <v>209000</v>
      </c>
      <c r="K65" s="37">
        <f t="shared" si="21"/>
        <v>209000</v>
      </c>
      <c r="L65" s="37">
        <f t="shared" si="21"/>
        <v>209000</v>
      </c>
      <c r="M65" s="37">
        <f>D65-SUM(F65:L65)</f>
        <v>212000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568000</v>
      </c>
      <c r="E66" s="111" t="s">
        <v>678</v>
      </c>
      <c r="F66" s="37">
        <f>ROUND($D66/12*5,-3)</f>
        <v>237000</v>
      </c>
      <c r="G66" s="37">
        <f t="shared" ref="G66:G67" si="22">ROUND($D66/12,-3)</f>
        <v>47000</v>
      </c>
      <c r="H66" s="37">
        <f t="shared" si="21"/>
        <v>47000</v>
      </c>
      <c r="I66" s="37">
        <f t="shared" si="21"/>
        <v>47000</v>
      </c>
      <c r="J66" s="37">
        <f t="shared" si="21"/>
        <v>47000</v>
      </c>
      <c r="K66" s="37">
        <f t="shared" si="21"/>
        <v>47000</v>
      </c>
      <c r="L66" s="37">
        <f t="shared" si="21"/>
        <v>47000</v>
      </c>
      <c r="M66" s="37">
        <f t="shared" ref="M66:M67" si="23">D66-SUM(F66:L66)</f>
        <v>49000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1833000</v>
      </c>
      <c r="E67" s="111" t="s">
        <v>678</v>
      </c>
      <c r="F67" s="37">
        <f>ROUND($D67/12*5,-3)</f>
        <v>764000</v>
      </c>
      <c r="G67" s="37">
        <f t="shared" si="22"/>
        <v>153000</v>
      </c>
      <c r="H67" s="37">
        <f t="shared" si="21"/>
        <v>153000</v>
      </c>
      <c r="I67" s="37">
        <f t="shared" si="21"/>
        <v>153000</v>
      </c>
      <c r="J67" s="37">
        <f t="shared" si="21"/>
        <v>153000</v>
      </c>
      <c r="K67" s="37">
        <f t="shared" si="21"/>
        <v>153000</v>
      </c>
      <c r="L67" s="37">
        <f t="shared" si="21"/>
        <v>153000</v>
      </c>
      <c r="M67" s="37">
        <f t="shared" si="23"/>
        <v>151000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54000</v>
      </c>
      <c r="E68" s="37" t="s">
        <v>195</v>
      </c>
      <c r="F68" s="37"/>
      <c r="G68" s="37"/>
      <c r="H68" s="37">
        <f>D68</f>
        <v>54000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176000</v>
      </c>
      <c r="E69" s="37" t="s">
        <v>194</v>
      </c>
      <c r="F69" s="37">
        <f>D69</f>
        <v>176000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39320000</v>
      </c>
      <c r="E71" s="239"/>
      <c r="F71" s="239">
        <f t="shared" ref="F71:P71" si="24">ROUND(SUM(F49:F70),-3)</f>
        <v>17419000</v>
      </c>
      <c r="G71" s="239">
        <f t="shared" si="24"/>
        <v>2773000</v>
      </c>
      <c r="H71" s="239">
        <f t="shared" si="24"/>
        <v>2827000</v>
      </c>
      <c r="I71" s="239">
        <f t="shared" si="24"/>
        <v>2773000</v>
      </c>
      <c r="J71" s="239">
        <f t="shared" si="24"/>
        <v>2773000</v>
      </c>
      <c r="K71" s="239">
        <f t="shared" si="24"/>
        <v>2773000</v>
      </c>
      <c r="L71" s="239">
        <f t="shared" si="24"/>
        <v>2773000</v>
      </c>
      <c r="M71" s="239">
        <f t="shared" si="24"/>
        <v>2779000</v>
      </c>
      <c r="N71" s="239">
        <f t="shared" si="24"/>
        <v>2275000</v>
      </c>
      <c r="O71" s="239">
        <f t="shared" si="24"/>
        <v>51000</v>
      </c>
      <c r="P71" s="239">
        <f t="shared" si="24"/>
        <v>51000</v>
      </c>
      <c r="Q71" s="239">
        <f>D71-SUM(F71:P71)</f>
        <v>53000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20000</v>
      </c>
      <c r="E72" s="37" t="s">
        <v>194</v>
      </c>
      <c r="F72" s="37">
        <f>D72</f>
        <v>20000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8597000</v>
      </c>
      <c r="E73" s="111" t="s">
        <v>678</v>
      </c>
      <c r="F73" s="37">
        <f>ROUND($D73/12*5,-3)</f>
        <v>3582000</v>
      </c>
      <c r="G73" s="37">
        <f>ROUND($D73/12,-3)</f>
        <v>716000</v>
      </c>
      <c r="H73" s="37">
        <f t="shared" ref="H73:L76" si="25">ROUND($D73/12,-3)</f>
        <v>716000</v>
      </c>
      <c r="I73" s="37">
        <f t="shared" si="25"/>
        <v>716000</v>
      </c>
      <c r="J73" s="37">
        <f t="shared" si="25"/>
        <v>716000</v>
      </c>
      <c r="K73" s="37">
        <f t="shared" si="25"/>
        <v>716000</v>
      </c>
      <c r="L73" s="37">
        <f t="shared" si="25"/>
        <v>716000</v>
      </c>
      <c r="M73" s="37">
        <f>D73-SUM(F73:L73)</f>
        <v>719000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96000</v>
      </c>
      <c r="E75" s="111" t="s">
        <v>678</v>
      </c>
      <c r="F75" s="37">
        <f>ROUND($D75/12*5,-3)</f>
        <v>40000</v>
      </c>
      <c r="G75" s="37">
        <f>ROUND($D75/12,-3)</f>
        <v>8000</v>
      </c>
      <c r="H75" s="37">
        <f t="shared" si="25"/>
        <v>8000</v>
      </c>
      <c r="I75" s="37">
        <f t="shared" si="25"/>
        <v>8000</v>
      </c>
      <c r="J75" s="37">
        <f t="shared" si="25"/>
        <v>8000</v>
      </c>
      <c r="K75" s="37">
        <f t="shared" si="25"/>
        <v>8000</v>
      </c>
      <c r="L75" s="37">
        <f t="shared" si="25"/>
        <v>8000</v>
      </c>
      <c r="M75" s="37">
        <f t="shared" si="26"/>
        <v>8000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1769000</v>
      </c>
      <c r="E76" s="111" t="s">
        <v>678</v>
      </c>
      <c r="F76" s="37">
        <f>ROUND($D76/12*5,-3)</f>
        <v>737000</v>
      </c>
      <c r="G76" s="37">
        <f>ROUND($D76/12,-3)</f>
        <v>147000</v>
      </c>
      <c r="H76" s="37">
        <f t="shared" si="25"/>
        <v>147000</v>
      </c>
      <c r="I76" s="37">
        <f t="shared" si="25"/>
        <v>147000</v>
      </c>
      <c r="J76" s="37">
        <f t="shared" si="25"/>
        <v>147000</v>
      </c>
      <c r="K76" s="37">
        <f t="shared" si="25"/>
        <v>147000</v>
      </c>
      <c r="L76" s="37">
        <f t="shared" si="25"/>
        <v>147000</v>
      </c>
      <c r="M76" s="37">
        <f t="shared" si="26"/>
        <v>150000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10482000</v>
      </c>
      <c r="E77" s="239"/>
      <c r="F77" s="239">
        <f>ROUND(SUM(F72:F76),-3)</f>
        <v>4379000</v>
      </c>
      <c r="G77" s="239">
        <f t="shared" ref="G77:N77" si="27">ROUND(SUM(G72:G76),-3)</f>
        <v>871000</v>
      </c>
      <c r="H77" s="239">
        <f t="shared" si="27"/>
        <v>871000</v>
      </c>
      <c r="I77" s="239">
        <f t="shared" si="27"/>
        <v>871000</v>
      </c>
      <c r="J77" s="239">
        <f t="shared" si="27"/>
        <v>871000</v>
      </c>
      <c r="K77" s="239">
        <f t="shared" si="27"/>
        <v>871000</v>
      </c>
      <c r="L77" s="239">
        <f t="shared" si="27"/>
        <v>871000</v>
      </c>
      <c r="M77" s="239">
        <f t="shared" si="27"/>
        <v>877000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178000</v>
      </c>
      <c r="E78" s="37" t="s">
        <v>655</v>
      </c>
      <c r="F78" s="216"/>
      <c r="G78" s="216"/>
      <c r="H78" s="216">
        <f>ROUND($D78/2,-3)</f>
        <v>89000</v>
      </c>
      <c r="I78" s="216"/>
      <c r="J78" s="216"/>
      <c r="K78" s="216"/>
      <c r="L78" s="216"/>
      <c r="M78" s="216"/>
      <c r="N78" s="216">
        <f>D78-H78</f>
        <v>89000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49980000</v>
      </c>
      <c r="E79" s="218"/>
      <c r="F79" s="218">
        <f>F77+F71+F78</f>
        <v>21798000</v>
      </c>
      <c r="G79" s="218">
        <f t="shared" ref="G79:Q79" si="29">G77+G71+G78</f>
        <v>3644000</v>
      </c>
      <c r="H79" s="218">
        <f t="shared" si="29"/>
        <v>3787000</v>
      </c>
      <c r="I79" s="218">
        <f t="shared" si="29"/>
        <v>3644000</v>
      </c>
      <c r="J79" s="218">
        <f t="shared" si="29"/>
        <v>3644000</v>
      </c>
      <c r="K79" s="218">
        <f t="shared" si="29"/>
        <v>3644000</v>
      </c>
      <c r="L79" s="218">
        <f t="shared" si="29"/>
        <v>3644000</v>
      </c>
      <c r="M79" s="218">
        <f t="shared" si="29"/>
        <v>3656000</v>
      </c>
      <c r="N79" s="218">
        <f t="shared" si="29"/>
        <v>2364000</v>
      </c>
      <c r="O79" s="218">
        <f t="shared" si="29"/>
        <v>51000</v>
      </c>
      <c r="P79" s="218">
        <f t="shared" si="29"/>
        <v>51000</v>
      </c>
      <c r="Q79" s="218">
        <f t="shared" si="29"/>
        <v>53000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52450000</v>
      </c>
      <c r="E88" s="37"/>
      <c r="F88" s="37">
        <f>F89+F90+F91+F92+F93</f>
        <v>22272000</v>
      </c>
      <c r="G88" s="37">
        <f t="shared" ref="G88:Q88" si="32">G89+G90+G91+G92+G93</f>
        <v>3815000</v>
      </c>
      <c r="H88" s="37">
        <f t="shared" si="32"/>
        <v>3970000</v>
      </c>
      <c r="I88" s="37">
        <f t="shared" si="32"/>
        <v>3840000</v>
      </c>
      <c r="J88" s="37">
        <f t="shared" si="32"/>
        <v>3835000</v>
      </c>
      <c r="K88" s="37">
        <f t="shared" si="32"/>
        <v>3827000</v>
      </c>
      <c r="L88" s="37">
        <f t="shared" si="32"/>
        <v>3931000</v>
      </c>
      <c r="M88" s="37">
        <f t="shared" si="32"/>
        <v>3839000</v>
      </c>
      <c r="N88" s="37">
        <f t="shared" si="32"/>
        <v>2555000</v>
      </c>
      <c r="O88" s="37">
        <f t="shared" si="32"/>
        <v>234000</v>
      </c>
      <c r="P88" s="37">
        <f t="shared" si="32"/>
        <v>164000</v>
      </c>
      <c r="Q88" s="37">
        <f t="shared" si="32"/>
        <v>168000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120000</v>
      </c>
      <c r="E90" s="106" t="s">
        <v>702</v>
      </c>
      <c r="F90" s="106"/>
      <c r="G90" s="106"/>
      <c r="H90" s="106">
        <f>ROUND($D90/2,-3)</f>
        <v>60000</v>
      </c>
      <c r="I90" s="106"/>
      <c r="J90" s="106"/>
      <c r="K90" s="106"/>
      <c r="L90" s="106"/>
      <c r="M90" s="106">
        <f>D90-H90</f>
        <v>60000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2000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52328000</v>
      </c>
      <c r="E93" s="106"/>
      <c r="F93" s="106">
        <f>F94+F95+F96+F97</f>
        <v>22272000</v>
      </c>
      <c r="G93" s="106">
        <f t="shared" ref="G93:Q93" si="34">G94+G95+G96+G97</f>
        <v>3815000</v>
      </c>
      <c r="H93" s="106">
        <f t="shared" si="34"/>
        <v>3910000</v>
      </c>
      <c r="I93" s="106">
        <f t="shared" si="34"/>
        <v>3840000</v>
      </c>
      <c r="J93" s="106">
        <f t="shared" si="34"/>
        <v>3835000</v>
      </c>
      <c r="K93" s="106">
        <f t="shared" si="34"/>
        <v>3827000</v>
      </c>
      <c r="L93" s="106">
        <f t="shared" si="34"/>
        <v>3930000</v>
      </c>
      <c r="M93" s="106">
        <f t="shared" si="34"/>
        <v>3779000</v>
      </c>
      <c r="N93" s="106">
        <f t="shared" si="34"/>
        <v>2555000</v>
      </c>
      <c r="O93" s="106">
        <f t="shared" si="34"/>
        <v>234000</v>
      </c>
      <c r="P93" s="106">
        <f t="shared" si="34"/>
        <v>164000</v>
      </c>
      <c r="Q93" s="106">
        <f t="shared" si="34"/>
        <v>167000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1915000</v>
      </c>
      <c r="E94" s="111" t="s">
        <v>522</v>
      </c>
      <c r="F94" s="37">
        <f>ROUND($D94/12*5,-3)</f>
        <v>798000</v>
      </c>
      <c r="G94" s="37">
        <f>ROUND($D94/12,-3)</f>
        <v>160000</v>
      </c>
      <c r="H94" s="37">
        <f t="shared" ref="H94:L94" si="35">ROUND($D94/12,-3)</f>
        <v>160000</v>
      </c>
      <c r="I94" s="37">
        <f t="shared" si="35"/>
        <v>160000</v>
      </c>
      <c r="J94" s="37">
        <f t="shared" si="35"/>
        <v>160000</v>
      </c>
      <c r="K94" s="37">
        <f t="shared" si="35"/>
        <v>160000</v>
      </c>
      <c r="L94" s="37">
        <f t="shared" si="35"/>
        <v>160000</v>
      </c>
      <c r="M94" s="37">
        <f>D94-SUM(F94:L94)</f>
        <v>157000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252000</v>
      </c>
      <c r="E95" s="107" t="s">
        <v>225</v>
      </c>
      <c r="F95" s="37">
        <f>ROUND($D95/12,-3)</f>
        <v>21000</v>
      </c>
      <c r="G95" s="37">
        <f t="shared" ref="G95:P95" si="36">ROUND($D95/12,-3)</f>
        <v>21000</v>
      </c>
      <c r="H95" s="37">
        <f t="shared" si="36"/>
        <v>21000</v>
      </c>
      <c r="I95" s="37">
        <f t="shared" si="36"/>
        <v>21000</v>
      </c>
      <c r="J95" s="37">
        <f t="shared" si="36"/>
        <v>21000</v>
      </c>
      <c r="K95" s="37">
        <f t="shared" si="36"/>
        <v>21000</v>
      </c>
      <c r="L95" s="37">
        <f t="shared" si="36"/>
        <v>21000</v>
      </c>
      <c r="M95" s="37">
        <f t="shared" si="36"/>
        <v>21000</v>
      </c>
      <c r="N95" s="37">
        <f t="shared" si="36"/>
        <v>21000</v>
      </c>
      <c r="O95" s="37">
        <f t="shared" si="36"/>
        <v>21000</v>
      </c>
      <c r="P95" s="37">
        <f t="shared" si="36"/>
        <v>21000</v>
      </c>
      <c r="Q95" s="37">
        <f>D95-SUM(F95:P95)</f>
        <v>21000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266000</v>
      </c>
      <c r="E96" s="186" t="s">
        <v>701</v>
      </c>
      <c r="F96" s="37"/>
      <c r="G96" s="37"/>
      <c r="H96" s="37">
        <f>ROUND($D96/2,-3)</f>
        <v>133000</v>
      </c>
      <c r="I96" s="37"/>
      <c r="J96" s="37"/>
      <c r="K96" s="37"/>
      <c r="L96" s="37"/>
      <c r="M96" s="37">
        <f>D96-H96</f>
        <v>133000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49895000</v>
      </c>
      <c r="E97" s="37"/>
      <c r="F97" s="37">
        <f>F2+F87-F89-F90-F91-F92-F94-F95-F96</f>
        <v>21453000</v>
      </c>
      <c r="G97" s="37">
        <f t="shared" ref="G97:Q97" si="37">G2+G87-G89-G90-G91-G92-G94-G95-G96</f>
        <v>3634000</v>
      </c>
      <c r="H97" s="37">
        <f t="shared" si="37"/>
        <v>3596000</v>
      </c>
      <c r="I97" s="37">
        <f t="shared" si="37"/>
        <v>3659000</v>
      </c>
      <c r="J97" s="37">
        <f t="shared" si="37"/>
        <v>3654000</v>
      </c>
      <c r="K97" s="37">
        <f t="shared" si="37"/>
        <v>3646000</v>
      </c>
      <c r="L97" s="37">
        <f t="shared" si="37"/>
        <v>3749000</v>
      </c>
      <c r="M97" s="37">
        <f t="shared" si="37"/>
        <v>3468000</v>
      </c>
      <c r="N97" s="37">
        <f t="shared" si="37"/>
        <v>2534000</v>
      </c>
      <c r="O97" s="37">
        <f>O2+O87-O89-O90-O91-O92-O94-O95-O96</f>
        <v>213000</v>
      </c>
      <c r="P97" s="37">
        <f t="shared" si="37"/>
        <v>143000</v>
      </c>
      <c r="Q97" s="37">
        <f t="shared" si="37"/>
        <v>146000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660000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1255000</v>
      </c>
    </row>
    <row r="104" spans="2:18" ht="33">
      <c r="B104" s="69" t="s">
        <v>235</v>
      </c>
      <c r="D104" s="30">
        <f>HLOOKUP(D1,縣庫撥款收入明細表!H:DD,16,FALSE)</f>
        <v>240000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266000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12000</v>
      </c>
    </row>
    <row r="109" spans="2:18" ht="33">
      <c r="B109" s="75" t="s">
        <v>239</v>
      </c>
      <c r="D109" s="30">
        <f>HLOOKUP(D1,縣庫撥款收入明細表!H:DD,21,FALSE)</f>
        <v>49895000</v>
      </c>
    </row>
    <row r="110" spans="2:18" ht="16.5" customHeight="1"/>
    <row r="111" spans="2:18" ht="19.5" customHeight="1">
      <c r="B111" s="4" t="s">
        <v>700</v>
      </c>
      <c r="F111" s="30">
        <f>F93-F77-F78</f>
        <v>17893000</v>
      </c>
      <c r="G111" s="30">
        <f t="shared" ref="G111:Q111" si="38">G93-G77-G78</f>
        <v>2944000</v>
      </c>
      <c r="H111" s="30">
        <f t="shared" si="38"/>
        <v>2950000</v>
      </c>
      <c r="I111" s="30">
        <f t="shared" si="38"/>
        <v>2969000</v>
      </c>
      <c r="J111" s="30">
        <f t="shared" si="38"/>
        <v>2964000</v>
      </c>
      <c r="K111" s="30">
        <f t="shared" si="38"/>
        <v>2956000</v>
      </c>
      <c r="L111" s="30">
        <f t="shared" si="38"/>
        <v>3059000</v>
      </c>
      <c r="M111" s="30">
        <f t="shared" si="38"/>
        <v>2902000</v>
      </c>
      <c r="N111" s="30">
        <f t="shared" si="38"/>
        <v>2466000</v>
      </c>
      <c r="O111" s="30">
        <f t="shared" si="38"/>
        <v>234000</v>
      </c>
      <c r="P111" s="30">
        <f t="shared" si="38"/>
        <v>164000</v>
      </c>
      <c r="Q111" s="30">
        <f t="shared" si="38"/>
        <v>167000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68" priority="1" operator="lessThan">
      <formula>0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32" workbookViewId="0">
      <selection activeCell="A4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634</v>
      </c>
      <c r="D1" s="230" t="str">
        <f>VLOOKUP(C1,學校編號!A:B,2,FALSE)</f>
        <v>634大榮國小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28740000</v>
      </c>
      <c r="E2" s="37"/>
      <c r="F2" s="37">
        <f>F48+F71+F77+F78+F84</f>
        <v>12126000</v>
      </c>
      <c r="G2" s="37">
        <f t="shared" ref="G2:Q2" si="0">G48+G71+G77+G78+G84</f>
        <v>2085000</v>
      </c>
      <c r="H2" s="37">
        <f t="shared" si="0"/>
        <v>2150000</v>
      </c>
      <c r="I2" s="37">
        <f t="shared" si="0"/>
        <v>2096000</v>
      </c>
      <c r="J2" s="37">
        <f t="shared" si="0"/>
        <v>2095000</v>
      </c>
      <c r="K2" s="37">
        <f t="shared" si="0"/>
        <v>2091000</v>
      </c>
      <c r="L2" s="37">
        <f t="shared" si="0"/>
        <v>2115000</v>
      </c>
      <c r="M2" s="37">
        <f t="shared" si="0"/>
        <v>2089000</v>
      </c>
      <c r="N2" s="37">
        <f t="shared" si="0"/>
        <v>1505000</v>
      </c>
      <c r="O2" s="37">
        <f t="shared" si="0"/>
        <v>162000</v>
      </c>
      <c r="P2" s="37">
        <f t="shared" si="0"/>
        <v>112000</v>
      </c>
      <c r="Q2" s="37">
        <f t="shared" si="0"/>
        <v>114000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34000</v>
      </c>
      <c r="E10" s="37" t="s">
        <v>513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23000</v>
      </c>
      <c r="E11" s="37" t="s">
        <v>194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568000</v>
      </c>
      <c r="E12" s="110" t="s">
        <v>200</v>
      </c>
      <c r="F12" s="37">
        <f>ROUND($D12/12*3,-3)</f>
        <v>142000</v>
      </c>
      <c r="G12" s="37">
        <f>ROUND($D12/12,-3)</f>
        <v>47000</v>
      </c>
      <c r="H12" s="37">
        <f t="shared" ref="H12:N12" si="4">ROUND($D12/12,-3)</f>
        <v>47000</v>
      </c>
      <c r="I12" s="37">
        <f t="shared" si="4"/>
        <v>47000</v>
      </c>
      <c r="J12" s="37">
        <f t="shared" si="4"/>
        <v>47000</v>
      </c>
      <c r="K12" s="37">
        <f t="shared" si="4"/>
        <v>47000</v>
      </c>
      <c r="L12" s="37">
        <f t="shared" si="4"/>
        <v>47000</v>
      </c>
      <c r="M12" s="37">
        <f t="shared" si="4"/>
        <v>47000</v>
      </c>
      <c r="N12" s="37">
        <f t="shared" si="4"/>
        <v>47000</v>
      </c>
      <c r="O12" s="37">
        <f>D12-SUM(F12:N12)</f>
        <v>50000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1142000</v>
      </c>
      <c r="E25" s="106"/>
      <c r="F25" s="106">
        <f>ROUND(SUM(F3:F24),-3)</f>
        <v>233000</v>
      </c>
      <c r="G25" s="106">
        <f t="shared" ref="G25:P25" si="5">ROUND(SUM(G3:G24),-3)</f>
        <v>89000</v>
      </c>
      <c r="H25" s="106">
        <f t="shared" si="5"/>
        <v>89000</v>
      </c>
      <c r="I25" s="106">
        <f t="shared" si="5"/>
        <v>89000</v>
      </c>
      <c r="J25" s="106">
        <f t="shared" si="5"/>
        <v>89000</v>
      </c>
      <c r="K25" s="106">
        <f t="shared" si="5"/>
        <v>89000</v>
      </c>
      <c r="L25" s="106">
        <f t="shared" si="5"/>
        <v>114000</v>
      </c>
      <c r="M25" s="106">
        <f t="shared" si="5"/>
        <v>89000</v>
      </c>
      <c r="N25" s="106">
        <f t="shared" si="5"/>
        <v>89000</v>
      </c>
      <c r="O25" s="106">
        <f t="shared" si="5"/>
        <v>92000</v>
      </c>
      <c r="P25" s="106">
        <f t="shared" si="5"/>
        <v>42000</v>
      </c>
      <c r="Q25" s="106">
        <f t="shared" ref="Q25:Q33" si="6">D25-SUM(F25:P25)</f>
        <v>38000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62000</v>
      </c>
      <c r="E26" s="111" t="s">
        <v>202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8000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10000</v>
      </c>
      <c r="E30" s="37" t="s">
        <v>513</v>
      </c>
      <c r="F30" s="37">
        <f t="shared" si="8"/>
        <v>833</v>
      </c>
      <c r="G30" s="37">
        <f t="shared" si="8"/>
        <v>833</v>
      </c>
      <c r="H30" s="37">
        <f t="shared" si="8"/>
        <v>833</v>
      </c>
      <c r="I30" s="37">
        <f t="shared" si="8"/>
        <v>833</v>
      </c>
      <c r="J30" s="37">
        <f t="shared" si="8"/>
        <v>833</v>
      </c>
      <c r="K30" s="37">
        <f t="shared" si="8"/>
        <v>833</v>
      </c>
      <c r="L30" s="37">
        <f t="shared" si="8"/>
        <v>833</v>
      </c>
      <c r="M30" s="37">
        <f t="shared" si="8"/>
        <v>833</v>
      </c>
      <c r="N30" s="37">
        <f t="shared" si="8"/>
        <v>833</v>
      </c>
      <c r="O30" s="37">
        <f t="shared" si="8"/>
        <v>833</v>
      </c>
      <c r="P30" s="37">
        <f t="shared" si="8"/>
        <v>833</v>
      </c>
      <c r="Q30" s="37">
        <f t="shared" si="6"/>
        <v>837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4000</v>
      </c>
      <c r="E31" s="37" t="s">
        <v>513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342000</v>
      </c>
      <c r="E37" s="106"/>
      <c r="F37" s="106">
        <f t="shared" ref="F37:P37" si="9">ROUND(SUM(F26:F36),-3)</f>
        <v>29000</v>
      </c>
      <c r="G37" s="106">
        <f t="shared" si="9"/>
        <v>23000</v>
      </c>
      <c r="H37" s="106">
        <f t="shared" si="9"/>
        <v>29000</v>
      </c>
      <c r="I37" s="106">
        <f t="shared" si="9"/>
        <v>29000</v>
      </c>
      <c r="J37" s="106">
        <f t="shared" si="9"/>
        <v>29000</v>
      </c>
      <c r="K37" s="106">
        <f t="shared" si="9"/>
        <v>29000</v>
      </c>
      <c r="L37" s="106">
        <f t="shared" si="9"/>
        <v>23000</v>
      </c>
      <c r="M37" s="106">
        <f t="shared" si="9"/>
        <v>29000</v>
      </c>
      <c r="N37" s="106">
        <f t="shared" si="9"/>
        <v>29000</v>
      </c>
      <c r="O37" s="106">
        <f t="shared" si="9"/>
        <v>29000</v>
      </c>
      <c r="P37" s="106">
        <f t="shared" si="9"/>
        <v>29000</v>
      </c>
      <c r="Q37" s="106">
        <f>D37-SUM(F37:P37)</f>
        <v>35000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5000</v>
      </c>
      <c r="E42" s="37" t="s">
        <v>197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194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5000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11000</v>
      </c>
      <c r="E45" s="106"/>
      <c r="F45" s="106">
        <f t="shared" ref="F45:P45" si="12">ROUND(SUM(F42:F44),-3)</f>
        <v>1000</v>
      </c>
      <c r="G45" s="106">
        <f t="shared" si="12"/>
        <v>0</v>
      </c>
      <c r="H45" s="106">
        <f t="shared" si="12"/>
        <v>0</v>
      </c>
      <c r="I45" s="106">
        <f t="shared" si="12"/>
        <v>5000</v>
      </c>
      <c r="J45" s="106">
        <f t="shared" si="12"/>
        <v>0</v>
      </c>
      <c r="K45" s="106">
        <f t="shared" si="12"/>
        <v>0</v>
      </c>
      <c r="L45" s="106">
        <f t="shared" si="12"/>
        <v>5000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708</v>
      </c>
      <c r="F46" s="37">
        <f>ROUND($D46/3,0)</f>
        <v>4000</v>
      </c>
      <c r="G46" s="37"/>
      <c r="H46" s="37"/>
      <c r="I46" s="37"/>
      <c r="J46" s="37">
        <f>ROUND($D46/3,0)</f>
        <v>4000</v>
      </c>
      <c r="K46" s="37"/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12000</v>
      </c>
      <c r="E47" s="106"/>
      <c r="F47" s="106">
        <f t="shared" ref="F47:P47" si="13">ROUND(SUM(F46),-3)</f>
        <v>4000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4000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4000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1507000</v>
      </c>
      <c r="E48" s="37"/>
      <c r="F48" s="112">
        <f>F25+F37+F45+F47</f>
        <v>267000</v>
      </c>
      <c r="G48" s="112">
        <f t="shared" ref="G48:R48" si="14">G25+G37+G45+G47</f>
        <v>112000</v>
      </c>
      <c r="H48" s="112">
        <f t="shared" si="14"/>
        <v>118000</v>
      </c>
      <c r="I48" s="112">
        <f t="shared" si="14"/>
        <v>123000</v>
      </c>
      <c r="J48" s="112">
        <f t="shared" si="14"/>
        <v>122000</v>
      </c>
      <c r="K48" s="112">
        <f t="shared" si="14"/>
        <v>118000</v>
      </c>
      <c r="L48" s="112">
        <f t="shared" si="14"/>
        <v>142000</v>
      </c>
      <c r="M48" s="112">
        <f t="shared" si="14"/>
        <v>118000</v>
      </c>
      <c r="N48" s="112">
        <f t="shared" si="14"/>
        <v>122000</v>
      </c>
      <c r="O48" s="112">
        <f t="shared" si="14"/>
        <v>121000</v>
      </c>
      <c r="P48" s="112">
        <f t="shared" si="14"/>
        <v>71000</v>
      </c>
      <c r="Q48" s="112">
        <f t="shared" si="14"/>
        <v>73000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13404000</v>
      </c>
      <c r="E49" s="111" t="s">
        <v>678</v>
      </c>
      <c r="F49" s="37">
        <f>ROUND($D49/12*5,-3)</f>
        <v>5585000</v>
      </c>
      <c r="G49" s="37">
        <f>ROUND($D49/12,-3)</f>
        <v>1117000</v>
      </c>
      <c r="H49" s="37">
        <f t="shared" ref="H49:L53" si="15">ROUND($D49/12,-3)</f>
        <v>1117000</v>
      </c>
      <c r="I49" s="37">
        <f t="shared" si="15"/>
        <v>1117000</v>
      </c>
      <c r="J49" s="37">
        <f t="shared" si="15"/>
        <v>1117000</v>
      </c>
      <c r="K49" s="37">
        <f t="shared" si="15"/>
        <v>1117000</v>
      </c>
      <c r="L49" s="37">
        <f t="shared" si="15"/>
        <v>1117000</v>
      </c>
      <c r="M49" s="37">
        <f>D49-SUM(F49:L49)</f>
        <v>1117000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433000</v>
      </c>
      <c r="E50" s="111" t="s">
        <v>678</v>
      </c>
      <c r="F50" s="37">
        <f t="shared" ref="F50:F52" si="16">ROUND($D50/12*5,-3)</f>
        <v>180000</v>
      </c>
      <c r="G50" s="37">
        <f t="shared" ref="G50:G53" si="17">ROUND($D50/12,-3)</f>
        <v>36000</v>
      </c>
      <c r="H50" s="37">
        <f t="shared" si="15"/>
        <v>36000</v>
      </c>
      <c r="I50" s="37">
        <f t="shared" si="15"/>
        <v>36000</v>
      </c>
      <c r="J50" s="37">
        <f t="shared" si="15"/>
        <v>36000</v>
      </c>
      <c r="K50" s="37">
        <f t="shared" si="15"/>
        <v>36000</v>
      </c>
      <c r="L50" s="37">
        <f t="shared" si="15"/>
        <v>36000</v>
      </c>
      <c r="M50" s="37">
        <f t="shared" ref="M50:M53" si="18">D50-SUM(F50:L50)</f>
        <v>37000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1471000</v>
      </c>
      <c r="E51" s="111" t="s">
        <v>678</v>
      </c>
      <c r="F51" s="37">
        <f t="shared" si="16"/>
        <v>613000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436000</v>
      </c>
      <c r="E62" s="37" t="s">
        <v>194</v>
      </c>
      <c r="F62" s="37">
        <f t="shared" si="19"/>
        <v>36333</v>
      </c>
      <c r="G62" s="37">
        <f t="shared" si="19"/>
        <v>36333</v>
      </c>
      <c r="H62" s="37">
        <f t="shared" si="19"/>
        <v>36333</v>
      </c>
      <c r="I62" s="37">
        <f t="shared" si="19"/>
        <v>36333</v>
      </c>
      <c r="J62" s="37">
        <f t="shared" si="19"/>
        <v>36333</v>
      </c>
      <c r="K62" s="37">
        <f t="shared" si="19"/>
        <v>36333</v>
      </c>
      <c r="L62" s="37">
        <f t="shared" si="19"/>
        <v>36333</v>
      </c>
      <c r="M62" s="37">
        <f t="shared" si="19"/>
        <v>36333</v>
      </c>
      <c r="N62" s="37">
        <f t="shared" si="19"/>
        <v>36333</v>
      </c>
      <c r="O62" s="37">
        <f t="shared" si="19"/>
        <v>36333</v>
      </c>
      <c r="P62" s="37">
        <f t="shared" si="19"/>
        <v>36333</v>
      </c>
      <c r="Q62" s="37">
        <f t="shared" si="20"/>
        <v>36337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1633000</v>
      </c>
      <c r="E63" s="37" t="s">
        <v>679</v>
      </c>
      <c r="F63" s="37">
        <f>ROUND($D63/5,-3)</f>
        <v>327000</v>
      </c>
      <c r="G63" s="37"/>
      <c r="H63" s="37"/>
      <c r="I63" s="37"/>
      <c r="J63" s="37"/>
      <c r="K63" s="37"/>
      <c r="L63" s="37"/>
      <c r="M63" s="37"/>
      <c r="N63" s="37">
        <f>D63-F63</f>
        <v>1306000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1677000</v>
      </c>
      <c r="E64" s="37" t="s">
        <v>194</v>
      </c>
      <c r="F64" s="37">
        <f>D64</f>
        <v>1677000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1335000</v>
      </c>
      <c r="E65" s="111" t="s">
        <v>678</v>
      </c>
      <c r="F65" s="37">
        <f>ROUND($D65/12*5,-3)</f>
        <v>556000</v>
      </c>
      <c r="G65" s="37">
        <f>ROUND($D65/12,-3)</f>
        <v>111000</v>
      </c>
      <c r="H65" s="37">
        <f t="shared" ref="H65:L67" si="21">ROUND($D65/12,-3)</f>
        <v>111000</v>
      </c>
      <c r="I65" s="37">
        <f t="shared" si="21"/>
        <v>111000</v>
      </c>
      <c r="J65" s="37">
        <f t="shared" si="21"/>
        <v>111000</v>
      </c>
      <c r="K65" s="37">
        <f t="shared" si="21"/>
        <v>111000</v>
      </c>
      <c r="L65" s="37">
        <f t="shared" si="21"/>
        <v>111000</v>
      </c>
      <c r="M65" s="37">
        <f>D65-SUM(F65:L65)</f>
        <v>113000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329000</v>
      </c>
      <c r="E66" s="111" t="s">
        <v>678</v>
      </c>
      <c r="F66" s="37">
        <f>ROUND($D66/12*5,-3)</f>
        <v>137000</v>
      </c>
      <c r="G66" s="37">
        <f t="shared" ref="G66:G67" si="22">ROUND($D66/12,-3)</f>
        <v>27000</v>
      </c>
      <c r="H66" s="37">
        <f t="shared" si="21"/>
        <v>27000</v>
      </c>
      <c r="I66" s="37">
        <f t="shared" si="21"/>
        <v>27000</v>
      </c>
      <c r="J66" s="37">
        <f t="shared" si="21"/>
        <v>27000</v>
      </c>
      <c r="K66" s="37">
        <f t="shared" si="21"/>
        <v>27000</v>
      </c>
      <c r="L66" s="37">
        <f t="shared" si="21"/>
        <v>27000</v>
      </c>
      <c r="M66" s="37">
        <f t="shared" ref="M66:M67" si="23">D66-SUM(F66:L66)</f>
        <v>30000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1041000</v>
      </c>
      <c r="E67" s="111" t="s">
        <v>678</v>
      </c>
      <c r="F67" s="37">
        <f>ROUND($D67/12*5,-3)</f>
        <v>434000</v>
      </c>
      <c r="G67" s="37">
        <f t="shared" si="22"/>
        <v>87000</v>
      </c>
      <c r="H67" s="37">
        <f t="shared" si="21"/>
        <v>87000</v>
      </c>
      <c r="I67" s="37">
        <f t="shared" si="21"/>
        <v>87000</v>
      </c>
      <c r="J67" s="37">
        <f t="shared" si="21"/>
        <v>87000</v>
      </c>
      <c r="K67" s="37">
        <f t="shared" si="21"/>
        <v>87000</v>
      </c>
      <c r="L67" s="37">
        <f t="shared" si="21"/>
        <v>87000</v>
      </c>
      <c r="M67" s="37">
        <f t="shared" si="23"/>
        <v>85000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22000</v>
      </c>
      <c r="E68" s="37" t="s">
        <v>195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144000</v>
      </c>
      <c r="E69" s="37" t="s">
        <v>194</v>
      </c>
      <c r="F69" s="37">
        <f>D69</f>
        <v>144000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22301000</v>
      </c>
      <c r="E71" s="239"/>
      <c r="F71" s="239">
        <f t="shared" ref="F71:P71" si="24">ROUND(SUM(F49:F70),-3)</f>
        <v>9827000</v>
      </c>
      <c r="G71" s="239">
        <f t="shared" si="24"/>
        <v>1569000</v>
      </c>
      <c r="H71" s="239">
        <f t="shared" si="24"/>
        <v>1591000</v>
      </c>
      <c r="I71" s="239">
        <f t="shared" si="24"/>
        <v>1569000</v>
      </c>
      <c r="J71" s="239">
        <f t="shared" si="24"/>
        <v>1569000</v>
      </c>
      <c r="K71" s="239">
        <f t="shared" si="24"/>
        <v>1569000</v>
      </c>
      <c r="L71" s="239">
        <f t="shared" si="24"/>
        <v>1569000</v>
      </c>
      <c r="M71" s="239">
        <f t="shared" si="24"/>
        <v>1568000</v>
      </c>
      <c r="N71" s="239">
        <f t="shared" si="24"/>
        <v>1347000</v>
      </c>
      <c r="O71" s="239">
        <f t="shared" si="24"/>
        <v>41000</v>
      </c>
      <c r="P71" s="239">
        <f t="shared" si="24"/>
        <v>41000</v>
      </c>
      <c r="Q71" s="239">
        <f>D71-SUM(F71:P71)</f>
        <v>41000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12000</v>
      </c>
      <c r="E72" s="37" t="s">
        <v>194</v>
      </c>
      <c r="F72" s="37">
        <f>D72</f>
        <v>12000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4427000</v>
      </c>
      <c r="E73" s="111" t="s">
        <v>678</v>
      </c>
      <c r="F73" s="37">
        <f>ROUND($D73/12*5,-3)</f>
        <v>1845000</v>
      </c>
      <c r="G73" s="37">
        <f>ROUND($D73/12,-3)</f>
        <v>369000</v>
      </c>
      <c r="H73" s="37">
        <f t="shared" ref="H73:L76" si="25">ROUND($D73/12,-3)</f>
        <v>369000</v>
      </c>
      <c r="I73" s="37">
        <f t="shared" si="25"/>
        <v>369000</v>
      </c>
      <c r="J73" s="37">
        <f t="shared" si="25"/>
        <v>369000</v>
      </c>
      <c r="K73" s="37">
        <f t="shared" si="25"/>
        <v>369000</v>
      </c>
      <c r="L73" s="37">
        <f t="shared" si="25"/>
        <v>369000</v>
      </c>
      <c r="M73" s="37">
        <f>D73-SUM(F73:L73)</f>
        <v>368000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420000</v>
      </c>
      <c r="E76" s="111" t="s">
        <v>678</v>
      </c>
      <c r="F76" s="37">
        <f>ROUND($D76/12*5,-3)</f>
        <v>175000</v>
      </c>
      <c r="G76" s="37">
        <f>ROUND($D76/12,-3)</f>
        <v>35000</v>
      </c>
      <c r="H76" s="37">
        <f t="shared" si="25"/>
        <v>35000</v>
      </c>
      <c r="I76" s="37">
        <f t="shared" si="25"/>
        <v>35000</v>
      </c>
      <c r="J76" s="37">
        <f t="shared" si="25"/>
        <v>35000</v>
      </c>
      <c r="K76" s="37">
        <f t="shared" si="25"/>
        <v>35000</v>
      </c>
      <c r="L76" s="37">
        <f t="shared" si="25"/>
        <v>35000</v>
      </c>
      <c r="M76" s="37">
        <f t="shared" si="26"/>
        <v>35000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4859000</v>
      </c>
      <c r="E77" s="239"/>
      <c r="F77" s="239">
        <f>ROUND(SUM(F72:F76),-3)</f>
        <v>2032000</v>
      </c>
      <c r="G77" s="239">
        <f t="shared" ref="G77:N77" si="27">ROUND(SUM(G72:G76),-3)</f>
        <v>404000</v>
      </c>
      <c r="H77" s="239">
        <f t="shared" si="27"/>
        <v>404000</v>
      </c>
      <c r="I77" s="239">
        <f t="shared" si="27"/>
        <v>404000</v>
      </c>
      <c r="J77" s="239">
        <f t="shared" si="27"/>
        <v>404000</v>
      </c>
      <c r="K77" s="239">
        <f t="shared" si="27"/>
        <v>404000</v>
      </c>
      <c r="L77" s="239">
        <f t="shared" si="27"/>
        <v>404000</v>
      </c>
      <c r="M77" s="239">
        <f t="shared" si="27"/>
        <v>403000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73000</v>
      </c>
      <c r="E78" s="37" t="s">
        <v>655</v>
      </c>
      <c r="F78" s="216"/>
      <c r="G78" s="216"/>
      <c r="H78" s="216">
        <f>ROUND($D78/2,-3)</f>
        <v>37000</v>
      </c>
      <c r="I78" s="216"/>
      <c r="J78" s="216"/>
      <c r="K78" s="216"/>
      <c r="L78" s="216"/>
      <c r="M78" s="216"/>
      <c r="N78" s="216">
        <f>D78-H78</f>
        <v>36000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27233000</v>
      </c>
      <c r="E79" s="218"/>
      <c r="F79" s="218">
        <f>F77+F71+F78</f>
        <v>11859000</v>
      </c>
      <c r="G79" s="218">
        <f t="shared" ref="G79:Q79" si="29">G77+G71+G78</f>
        <v>1973000</v>
      </c>
      <c r="H79" s="218">
        <f t="shared" si="29"/>
        <v>2032000</v>
      </c>
      <c r="I79" s="218">
        <f t="shared" si="29"/>
        <v>1973000</v>
      </c>
      <c r="J79" s="218">
        <f t="shared" si="29"/>
        <v>1973000</v>
      </c>
      <c r="K79" s="218">
        <f t="shared" si="29"/>
        <v>1973000</v>
      </c>
      <c r="L79" s="218">
        <f t="shared" si="29"/>
        <v>1973000</v>
      </c>
      <c r="M79" s="218">
        <f t="shared" si="29"/>
        <v>1971000</v>
      </c>
      <c r="N79" s="218">
        <f t="shared" si="29"/>
        <v>1383000</v>
      </c>
      <c r="O79" s="218">
        <f t="shared" si="29"/>
        <v>41000</v>
      </c>
      <c r="P79" s="218">
        <f t="shared" si="29"/>
        <v>41000</v>
      </c>
      <c r="Q79" s="218">
        <f t="shared" si="29"/>
        <v>41000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28740000</v>
      </c>
      <c r="E88" s="37"/>
      <c r="F88" s="37">
        <f>F89+F90+F91+F92+F93</f>
        <v>12126000</v>
      </c>
      <c r="G88" s="37">
        <f t="shared" ref="G88:Q88" si="32">G89+G90+G91+G92+G93</f>
        <v>2085000</v>
      </c>
      <c r="H88" s="37">
        <f t="shared" si="32"/>
        <v>2150000</v>
      </c>
      <c r="I88" s="37">
        <f t="shared" si="32"/>
        <v>2096000</v>
      </c>
      <c r="J88" s="37">
        <f t="shared" si="32"/>
        <v>2095000</v>
      </c>
      <c r="K88" s="37">
        <f t="shared" si="32"/>
        <v>2091000</v>
      </c>
      <c r="L88" s="37">
        <f t="shared" si="32"/>
        <v>2115000</v>
      </c>
      <c r="M88" s="37">
        <f t="shared" si="32"/>
        <v>2089000</v>
      </c>
      <c r="N88" s="37">
        <f t="shared" si="32"/>
        <v>1505000</v>
      </c>
      <c r="O88" s="37">
        <f t="shared" si="32"/>
        <v>162000</v>
      </c>
      <c r="P88" s="37">
        <f t="shared" si="32"/>
        <v>112000</v>
      </c>
      <c r="Q88" s="37">
        <f t="shared" si="32"/>
        <v>114000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28739000</v>
      </c>
      <c r="E93" s="106"/>
      <c r="F93" s="106">
        <f>F94+F95+F96+F97</f>
        <v>12126000</v>
      </c>
      <c r="G93" s="106">
        <f t="shared" ref="G93:Q93" si="34">G94+G95+G96+G97</f>
        <v>2085000</v>
      </c>
      <c r="H93" s="106">
        <f t="shared" si="34"/>
        <v>2150000</v>
      </c>
      <c r="I93" s="106">
        <f t="shared" si="34"/>
        <v>2096000</v>
      </c>
      <c r="J93" s="106">
        <f t="shared" si="34"/>
        <v>2095000</v>
      </c>
      <c r="K93" s="106">
        <f t="shared" si="34"/>
        <v>2091000</v>
      </c>
      <c r="L93" s="106">
        <f t="shared" si="34"/>
        <v>2115000</v>
      </c>
      <c r="M93" s="106">
        <f t="shared" si="34"/>
        <v>2089000</v>
      </c>
      <c r="N93" s="106">
        <f t="shared" si="34"/>
        <v>1505000</v>
      </c>
      <c r="O93" s="106">
        <f t="shared" si="34"/>
        <v>162000</v>
      </c>
      <c r="P93" s="106">
        <f t="shared" si="34"/>
        <v>112000</v>
      </c>
      <c r="Q93" s="106">
        <f t="shared" si="34"/>
        <v>113000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3877000</v>
      </c>
      <c r="E94" s="111" t="s">
        <v>522</v>
      </c>
      <c r="F94" s="37">
        <f>ROUND($D94/12*5,-3)</f>
        <v>1615000</v>
      </c>
      <c r="G94" s="37">
        <f>ROUND($D94/12,-3)</f>
        <v>323000</v>
      </c>
      <c r="H94" s="37">
        <f t="shared" ref="H94:L94" si="35">ROUND($D94/12,-3)</f>
        <v>323000</v>
      </c>
      <c r="I94" s="37">
        <f t="shared" si="35"/>
        <v>323000</v>
      </c>
      <c r="J94" s="37">
        <f t="shared" si="35"/>
        <v>323000</v>
      </c>
      <c r="K94" s="37">
        <f t="shared" si="35"/>
        <v>323000</v>
      </c>
      <c r="L94" s="37">
        <f t="shared" si="35"/>
        <v>323000</v>
      </c>
      <c r="M94" s="37">
        <f>D94-SUM(F94:L94)</f>
        <v>324000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24772000</v>
      </c>
      <c r="E97" s="37"/>
      <c r="F97" s="37">
        <f>F2+F87-F89-F90-F91-F92-F94-F95-F96</f>
        <v>10503000</v>
      </c>
      <c r="G97" s="37">
        <f t="shared" ref="G97:Q97" si="37">G2+G87-G89-G90-G91-G92-G94-G95-G96</f>
        <v>1754000</v>
      </c>
      <c r="H97" s="37">
        <f t="shared" si="37"/>
        <v>1819000</v>
      </c>
      <c r="I97" s="37">
        <f t="shared" si="37"/>
        <v>1765000</v>
      </c>
      <c r="J97" s="37">
        <f t="shared" si="37"/>
        <v>1764000</v>
      </c>
      <c r="K97" s="37">
        <f t="shared" si="37"/>
        <v>1760000</v>
      </c>
      <c r="L97" s="37">
        <f t="shared" si="37"/>
        <v>1784000</v>
      </c>
      <c r="M97" s="37">
        <f t="shared" si="37"/>
        <v>1757000</v>
      </c>
      <c r="N97" s="37">
        <f t="shared" si="37"/>
        <v>1497000</v>
      </c>
      <c r="O97" s="37">
        <f>O2+O87-O89-O90-O91-O92-O94-O95-O96</f>
        <v>154000</v>
      </c>
      <c r="P97" s="37">
        <f t="shared" si="37"/>
        <v>104000</v>
      </c>
      <c r="Q97" s="37">
        <f t="shared" si="37"/>
        <v>111000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1460000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1117000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24772000</v>
      </c>
    </row>
    <row r="110" spans="2:18" ht="16.5" customHeight="1"/>
    <row r="111" spans="2:18" ht="19.5" customHeight="1">
      <c r="B111" s="4" t="s">
        <v>700</v>
      </c>
      <c r="F111" s="30">
        <f>F93-F77-F78</f>
        <v>10094000</v>
      </c>
      <c r="G111" s="30">
        <f t="shared" ref="G111:Q111" si="38">G93-G77-G78</f>
        <v>1681000</v>
      </c>
      <c r="H111" s="30">
        <f t="shared" si="38"/>
        <v>1709000</v>
      </c>
      <c r="I111" s="30">
        <f t="shared" si="38"/>
        <v>1692000</v>
      </c>
      <c r="J111" s="30">
        <f t="shared" si="38"/>
        <v>1691000</v>
      </c>
      <c r="K111" s="30">
        <f t="shared" si="38"/>
        <v>1687000</v>
      </c>
      <c r="L111" s="30">
        <f t="shared" si="38"/>
        <v>1711000</v>
      </c>
      <c r="M111" s="30">
        <f t="shared" si="38"/>
        <v>1686000</v>
      </c>
      <c r="N111" s="30">
        <f t="shared" si="38"/>
        <v>1469000</v>
      </c>
      <c r="O111" s="30">
        <f t="shared" si="38"/>
        <v>162000</v>
      </c>
      <c r="P111" s="30">
        <f t="shared" si="38"/>
        <v>112000</v>
      </c>
      <c r="Q111" s="30">
        <f t="shared" si="38"/>
        <v>113000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67" priority="1" operator="lessThan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32" workbookViewId="0">
      <selection activeCell="A4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635</v>
      </c>
      <c r="D1" s="230" t="str">
        <f>VLOOKUP(C1,學校編號!A:B,2,FALSE)</f>
        <v>635林榮國小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23403000</v>
      </c>
      <c r="E2" s="37"/>
      <c r="F2" s="37">
        <f>F48+F71+F77+F78+F84</f>
        <v>9937000</v>
      </c>
      <c r="G2" s="37">
        <f t="shared" ref="G2:Q2" si="0">G48+G71+G77+G78+G84</f>
        <v>1681000</v>
      </c>
      <c r="H2" s="37">
        <f t="shared" si="0"/>
        <v>1758000</v>
      </c>
      <c r="I2" s="37">
        <f t="shared" si="0"/>
        <v>1681000</v>
      </c>
      <c r="J2" s="37">
        <f t="shared" si="0"/>
        <v>1681000</v>
      </c>
      <c r="K2" s="37">
        <f t="shared" si="0"/>
        <v>1681000</v>
      </c>
      <c r="L2" s="37">
        <f t="shared" si="0"/>
        <v>1706000</v>
      </c>
      <c r="M2" s="37">
        <f t="shared" si="0"/>
        <v>1668000</v>
      </c>
      <c r="N2" s="37">
        <f t="shared" si="0"/>
        <v>1309000</v>
      </c>
      <c r="O2" s="37">
        <f t="shared" si="0"/>
        <v>100000</v>
      </c>
      <c r="P2" s="37">
        <f t="shared" si="0"/>
        <v>100000</v>
      </c>
      <c r="Q2" s="37">
        <f t="shared" si="0"/>
        <v>101000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577000</v>
      </c>
      <c r="E25" s="106"/>
      <c r="F25" s="106">
        <f>ROUND(SUM(F3:F24),-3)</f>
        <v>70000</v>
      </c>
      <c r="G25" s="106">
        <f t="shared" ref="G25:P25" si="5">ROUND(SUM(G3:G24),-3)</f>
        <v>44000</v>
      </c>
      <c r="H25" s="106">
        <f t="shared" si="5"/>
        <v>44000</v>
      </c>
      <c r="I25" s="106">
        <f t="shared" si="5"/>
        <v>44000</v>
      </c>
      <c r="J25" s="106">
        <f t="shared" si="5"/>
        <v>44000</v>
      </c>
      <c r="K25" s="106">
        <f t="shared" si="5"/>
        <v>44000</v>
      </c>
      <c r="L25" s="106">
        <f t="shared" si="5"/>
        <v>69000</v>
      </c>
      <c r="M25" s="106">
        <f t="shared" si="5"/>
        <v>44000</v>
      </c>
      <c r="N25" s="106">
        <f t="shared" si="5"/>
        <v>44000</v>
      </c>
      <c r="O25" s="106">
        <f t="shared" si="5"/>
        <v>44000</v>
      </c>
      <c r="P25" s="106">
        <f t="shared" si="5"/>
        <v>44000</v>
      </c>
      <c r="Q25" s="106">
        <f t="shared" ref="Q25:Q33" si="6">D25-SUM(F25:P25)</f>
        <v>42000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10000</v>
      </c>
      <c r="E30" s="37" t="s">
        <v>513</v>
      </c>
      <c r="F30" s="37">
        <f t="shared" si="8"/>
        <v>833</v>
      </c>
      <c r="G30" s="37">
        <f t="shared" si="8"/>
        <v>833</v>
      </c>
      <c r="H30" s="37">
        <f t="shared" si="8"/>
        <v>833</v>
      </c>
      <c r="I30" s="37">
        <f t="shared" si="8"/>
        <v>833</v>
      </c>
      <c r="J30" s="37">
        <f t="shared" si="8"/>
        <v>833</v>
      </c>
      <c r="K30" s="37">
        <f t="shared" si="8"/>
        <v>833</v>
      </c>
      <c r="L30" s="37">
        <f t="shared" si="8"/>
        <v>833</v>
      </c>
      <c r="M30" s="37">
        <f t="shared" si="8"/>
        <v>833</v>
      </c>
      <c r="N30" s="37">
        <f t="shared" si="8"/>
        <v>833</v>
      </c>
      <c r="O30" s="37">
        <f t="shared" si="8"/>
        <v>833</v>
      </c>
      <c r="P30" s="37">
        <f t="shared" si="8"/>
        <v>833</v>
      </c>
      <c r="Q30" s="37">
        <f t="shared" si="6"/>
        <v>837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3000</v>
      </c>
      <c r="E31" s="37" t="s">
        <v>513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279000</v>
      </c>
      <c r="E37" s="106"/>
      <c r="F37" s="106">
        <f t="shared" ref="F37:P37" si="9">ROUND(SUM(F26:F36),-3)</f>
        <v>23000</v>
      </c>
      <c r="G37" s="106">
        <f t="shared" si="9"/>
        <v>23000</v>
      </c>
      <c r="H37" s="106">
        <f t="shared" si="9"/>
        <v>23000</v>
      </c>
      <c r="I37" s="106">
        <f t="shared" si="9"/>
        <v>23000</v>
      </c>
      <c r="J37" s="106">
        <f t="shared" si="9"/>
        <v>23000</v>
      </c>
      <c r="K37" s="106">
        <f t="shared" si="9"/>
        <v>23000</v>
      </c>
      <c r="L37" s="106">
        <f t="shared" si="9"/>
        <v>23000</v>
      </c>
      <c r="M37" s="106">
        <f t="shared" si="9"/>
        <v>23000</v>
      </c>
      <c r="N37" s="106">
        <f t="shared" si="9"/>
        <v>23000</v>
      </c>
      <c r="O37" s="106">
        <f t="shared" si="9"/>
        <v>23000</v>
      </c>
      <c r="P37" s="106">
        <f t="shared" si="9"/>
        <v>23000</v>
      </c>
      <c r="Q37" s="106">
        <f>D37-SUM(F37:P37)</f>
        <v>26000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0</v>
      </c>
      <c r="E46" s="37" t="s">
        <v>708</v>
      </c>
      <c r="F46" s="37">
        <f>ROUND($D46/3,0)</f>
        <v>0</v>
      </c>
      <c r="G46" s="37"/>
      <c r="H46" s="37"/>
      <c r="I46" s="37"/>
      <c r="J46" s="37">
        <f>ROUND($D46/3,0)</f>
        <v>0</v>
      </c>
      <c r="K46" s="37"/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0</v>
      </c>
      <c r="E47" s="106"/>
      <c r="F47" s="106">
        <f t="shared" ref="F47:P47" si="13">ROUND(SUM(F46),-3)</f>
        <v>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856000</v>
      </c>
      <c r="E48" s="37"/>
      <c r="F48" s="112">
        <f>F25+F37+F45+F47</f>
        <v>93000</v>
      </c>
      <c r="G48" s="112">
        <f t="shared" ref="G48:R48" si="14">G25+G37+G45+G47</f>
        <v>67000</v>
      </c>
      <c r="H48" s="112">
        <f t="shared" si="14"/>
        <v>67000</v>
      </c>
      <c r="I48" s="112">
        <f t="shared" si="14"/>
        <v>67000</v>
      </c>
      <c r="J48" s="112">
        <f t="shared" si="14"/>
        <v>67000</v>
      </c>
      <c r="K48" s="112">
        <f t="shared" si="14"/>
        <v>67000</v>
      </c>
      <c r="L48" s="112">
        <f t="shared" si="14"/>
        <v>92000</v>
      </c>
      <c r="M48" s="112">
        <f t="shared" si="14"/>
        <v>67000</v>
      </c>
      <c r="N48" s="112">
        <f t="shared" si="14"/>
        <v>67000</v>
      </c>
      <c r="O48" s="112">
        <f t="shared" si="14"/>
        <v>67000</v>
      </c>
      <c r="P48" s="112">
        <f t="shared" si="14"/>
        <v>67000</v>
      </c>
      <c r="Q48" s="112">
        <f t="shared" si="14"/>
        <v>68000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12583000</v>
      </c>
      <c r="E49" s="111" t="s">
        <v>678</v>
      </c>
      <c r="F49" s="37">
        <f>ROUND($D49/12*5,-3)</f>
        <v>5243000</v>
      </c>
      <c r="G49" s="37">
        <f>ROUND($D49/12,-3)</f>
        <v>1049000</v>
      </c>
      <c r="H49" s="37">
        <f t="shared" ref="H49:L53" si="15">ROUND($D49/12,-3)</f>
        <v>1049000</v>
      </c>
      <c r="I49" s="37">
        <f t="shared" si="15"/>
        <v>1049000</v>
      </c>
      <c r="J49" s="37">
        <f t="shared" si="15"/>
        <v>1049000</v>
      </c>
      <c r="K49" s="37">
        <f t="shared" si="15"/>
        <v>1049000</v>
      </c>
      <c r="L49" s="37">
        <f t="shared" si="15"/>
        <v>1049000</v>
      </c>
      <c r="M49" s="37">
        <f>D49-SUM(F49:L49)</f>
        <v>1046000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1471000</v>
      </c>
      <c r="E51" s="111" t="s">
        <v>678</v>
      </c>
      <c r="F51" s="37">
        <f t="shared" si="16"/>
        <v>613000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340000</v>
      </c>
      <c r="E62" s="37" t="s">
        <v>194</v>
      </c>
      <c r="F62" s="37">
        <f t="shared" si="19"/>
        <v>28333</v>
      </c>
      <c r="G62" s="37">
        <f t="shared" si="19"/>
        <v>28333</v>
      </c>
      <c r="H62" s="37">
        <f t="shared" si="19"/>
        <v>28333</v>
      </c>
      <c r="I62" s="37">
        <f t="shared" si="19"/>
        <v>28333</v>
      </c>
      <c r="J62" s="37">
        <f t="shared" si="19"/>
        <v>28333</v>
      </c>
      <c r="K62" s="37">
        <f t="shared" si="19"/>
        <v>28333</v>
      </c>
      <c r="L62" s="37">
        <f t="shared" si="19"/>
        <v>28333</v>
      </c>
      <c r="M62" s="37">
        <f t="shared" si="19"/>
        <v>28333</v>
      </c>
      <c r="N62" s="37">
        <f t="shared" si="19"/>
        <v>28333</v>
      </c>
      <c r="O62" s="37">
        <f t="shared" si="19"/>
        <v>28333</v>
      </c>
      <c r="P62" s="37">
        <f t="shared" si="19"/>
        <v>28333</v>
      </c>
      <c r="Q62" s="37">
        <f t="shared" si="20"/>
        <v>28337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1449000</v>
      </c>
      <c r="E63" s="37" t="s">
        <v>679</v>
      </c>
      <c r="F63" s="37">
        <f>ROUND($D63/5,-3)</f>
        <v>290000</v>
      </c>
      <c r="G63" s="37"/>
      <c r="H63" s="37"/>
      <c r="I63" s="37"/>
      <c r="J63" s="37"/>
      <c r="K63" s="37"/>
      <c r="L63" s="37"/>
      <c r="M63" s="37"/>
      <c r="N63" s="37">
        <f>D63-F63</f>
        <v>1159000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1509000</v>
      </c>
      <c r="E64" s="37" t="s">
        <v>194</v>
      </c>
      <c r="F64" s="37">
        <f>D64</f>
        <v>1509000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1310000</v>
      </c>
      <c r="E65" s="111" t="s">
        <v>678</v>
      </c>
      <c r="F65" s="37">
        <f>ROUND($D65/12*5,-3)</f>
        <v>546000</v>
      </c>
      <c r="G65" s="37">
        <f>ROUND($D65/12,-3)</f>
        <v>109000</v>
      </c>
      <c r="H65" s="37">
        <f t="shared" ref="H65:L67" si="21">ROUND($D65/12,-3)</f>
        <v>109000</v>
      </c>
      <c r="I65" s="37">
        <f t="shared" si="21"/>
        <v>109000</v>
      </c>
      <c r="J65" s="37">
        <f t="shared" si="21"/>
        <v>109000</v>
      </c>
      <c r="K65" s="37">
        <f t="shared" si="21"/>
        <v>109000</v>
      </c>
      <c r="L65" s="37">
        <f t="shared" si="21"/>
        <v>109000</v>
      </c>
      <c r="M65" s="37">
        <f>D65-SUM(F65:L65)</f>
        <v>110000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346000</v>
      </c>
      <c r="E66" s="111" t="s">
        <v>678</v>
      </c>
      <c r="F66" s="37">
        <f>ROUND($D66/12*5,-3)</f>
        <v>144000</v>
      </c>
      <c r="G66" s="37">
        <f t="shared" ref="G66:G67" si="22">ROUND($D66/12,-3)</f>
        <v>29000</v>
      </c>
      <c r="H66" s="37">
        <f t="shared" si="21"/>
        <v>29000</v>
      </c>
      <c r="I66" s="37">
        <f t="shared" si="21"/>
        <v>29000</v>
      </c>
      <c r="J66" s="37">
        <f t="shared" si="21"/>
        <v>29000</v>
      </c>
      <c r="K66" s="37">
        <f t="shared" si="21"/>
        <v>29000</v>
      </c>
      <c r="L66" s="37">
        <f t="shared" si="21"/>
        <v>29000</v>
      </c>
      <c r="M66" s="37">
        <f t="shared" ref="M66:M67" si="23">D66-SUM(F66:L66)</f>
        <v>28000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852000</v>
      </c>
      <c r="E67" s="111" t="s">
        <v>678</v>
      </c>
      <c r="F67" s="37">
        <f>ROUND($D67/12*5,-3)</f>
        <v>355000</v>
      </c>
      <c r="G67" s="37">
        <f t="shared" si="22"/>
        <v>71000</v>
      </c>
      <c r="H67" s="37">
        <f t="shared" si="21"/>
        <v>71000</v>
      </c>
      <c r="I67" s="37">
        <f t="shared" si="21"/>
        <v>71000</v>
      </c>
      <c r="J67" s="37">
        <f t="shared" si="21"/>
        <v>71000</v>
      </c>
      <c r="K67" s="37">
        <f t="shared" si="21"/>
        <v>71000</v>
      </c>
      <c r="L67" s="37">
        <f t="shared" si="21"/>
        <v>71000</v>
      </c>
      <c r="M67" s="37">
        <f t="shared" si="23"/>
        <v>71000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27000</v>
      </c>
      <c r="E68" s="37" t="s">
        <v>195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116000</v>
      </c>
      <c r="E69" s="37" t="s">
        <v>194</v>
      </c>
      <c r="F69" s="37">
        <f>D69</f>
        <v>116000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20379000</v>
      </c>
      <c r="E71" s="239"/>
      <c r="F71" s="239">
        <f t="shared" ref="F71:P71" si="24">ROUND(SUM(F49:F70),-3)</f>
        <v>8982000</v>
      </c>
      <c r="G71" s="239">
        <f t="shared" si="24"/>
        <v>1441000</v>
      </c>
      <c r="H71" s="239">
        <f t="shared" si="24"/>
        <v>1468000</v>
      </c>
      <c r="I71" s="239">
        <f t="shared" si="24"/>
        <v>1441000</v>
      </c>
      <c r="J71" s="239">
        <f t="shared" si="24"/>
        <v>1441000</v>
      </c>
      <c r="K71" s="239">
        <f t="shared" si="24"/>
        <v>1441000</v>
      </c>
      <c r="L71" s="239">
        <f t="shared" si="24"/>
        <v>1441000</v>
      </c>
      <c r="M71" s="239">
        <f t="shared" si="24"/>
        <v>1433000</v>
      </c>
      <c r="N71" s="239">
        <f t="shared" si="24"/>
        <v>1192000</v>
      </c>
      <c r="O71" s="239">
        <f t="shared" si="24"/>
        <v>33000</v>
      </c>
      <c r="P71" s="239">
        <f t="shared" si="24"/>
        <v>33000</v>
      </c>
      <c r="Q71" s="239">
        <f>D71-SUM(F71:P71)</f>
        <v>33000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1929000</v>
      </c>
      <c r="E73" s="111" t="s">
        <v>678</v>
      </c>
      <c r="F73" s="37">
        <f>ROUND($D73/12*5,-3)</f>
        <v>804000</v>
      </c>
      <c r="G73" s="37">
        <f>ROUND($D73/12,-3)</f>
        <v>161000</v>
      </c>
      <c r="H73" s="37">
        <f t="shared" ref="H73:L76" si="25">ROUND($D73/12,-3)</f>
        <v>161000</v>
      </c>
      <c r="I73" s="37">
        <f t="shared" si="25"/>
        <v>161000</v>
      </c>
      <c r="J73" s="37">
        <f t="shared" si="25"/>
        <v>161000</v>
      </c>
      <c r="K73" s="37">
        <f t="shared" si="25"/>
        <v>161000</v>
      </c>
      <c r="L73" s="37">
        <f t="shared" si="25"/>
        <v>161000</v>
      </c>
      <c r="M73" s="37">
        <f>D73-SUM(F73:L73)</f>
        <v>159000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139000</v>
      </c>
      <c r="E76" s="111" t="s">
        <v>678</v>
      </c>
      <c r="F76" s="37">
        <f>ROUND($D76/12*5,-3)</f>
        <v>58000</v>
      </c>
      <c r="G76" s="37">
        <f>ROUND($D76/12,-3)</f>
        <v>12000</v>
      </c>
      <c r="H76" s="37">
        <f t="shared" si="25"/>
        <v>12000</v>
      </c>
      <c r="I76" s="37">
        <f t="shared" si="25"/>
        <v>12000</v>
      </c>
      <c r="J76" s="37">
        <f t="shared" si="25"/>
        <v>12000</v>
      </c>
      <c r="K76" s="37">
        <f t="shared" si="25"/>
        <v>12000</v>
      </c>
      <c r="L76" s="37">
        <f t="shared" si="25"/>
        <v>12000</v>
      </c>
      <c r="M76" s="37">
        <f t="shared" si="26"/>
        <v>9000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2068000</v>
      </c>
      <c r="E77" s="239"/>
      <c r="F77" s="239">
        <f>ROUND(SUM(F72:F76),-3)</f>
        <v>862000</v>
      </c>
      <c r="G77" s="239">
        <f t="shared" ref="G77:N77" si="27">ROUND(SUM(G72:G76),-3)</f>
        <v>173000</v>
      </c>
      <c r="H77" s="239">
        <f t="shared" si="27"/>
        <v>173000</v>
      </c>
      <c r="I77" s="239">
        <f t="shared" si="27"/>
        <v>173000</v>
      </c>
      <c r="J77" s="239">
        <f t="shared" si="27"/>
        <v>173000</v>
      </c>
      <c r="K77" s="239">
        <f t="shared" si="27"/>
        <v>173000</v>
      </c>
      <c r="L77" s="239">
        <f t="shared" si="27"/>
        <v>173000</v>
      </c>
      <c r="M77" s="239">
        <f t="shared" si="27"/>
        <v>168000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100000</v>
      </c>
      <c r="E78" s="37" t="s">
        <v>655</v>
      </c>
      <c r="F78" s="216"/>
      <c r="G78" s="216"/>
      <c r="H78" s="216">
        <f>ROUND($D78/2,-3)</f>
        <v>50000</v>
      </c>
      <c r="I78" s="216"/>
      <c r="J78" s="216"/>
      <c r="K78" s="216"/>
      <c r="L78" s="216"/>
      <c r="M78" s="216"/>
      <c r="N78" s="216">
        <f>D78-H78</f>
        <v>50000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22547000</v>
      </c>
      <c r="E79" s="218"/>
      <c r="F79" s="218">
        <f>F77+F71+F78</f>
        <v>9844000</v>
      </c>
      <c r="G79" s="218">
        <f t="shared" ref="G79:Q79" si="29">G77+G71+G78</f>
        <v>1614000</v>
      </c>
      <c r="H79" s="218">
        <f t="shared" si="29"/>
        <v>1691000</v>
      </c>
      <c r="I79" s="218">
        <f t="shared" si="29"/>
        <v>1614000</v>
      </c>
      <c r="J79" s="218">
        <f t="shared" si="29"/>
        <v>1614000</v>
      </c>
      <c r="K79" s="218">
        <f t="shared" si="29"/>
        <v>1614000</v>
      </c>
      <c r="L79" s="218">
        <f t="shared" si="29"/>
        <v>1614000</v>
      </c>
      <c r="M79" s="218">
        <f t="shared" si="29"/>
        <v>1601000</v>
      </c>
      <c r="N79" s="218">
        <f t="shared" si="29"/>
        <v>1242000</v>
      </c>
      <c r="O79" s="218">
        <f t="shared" si="29"/>
        <v>33000</v>
      </c>
      <c r="P79" s="218">
        <f t="shared" si="29"/>
        <v>33000</v>
      </c>
      <c r="Q79" s="218">
        <f t="shared" si="29"/>
        <v>33000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23403000</v>
      </c>
      <c r="E88" s="37"/>
      <c r="F88" s="37">
        <f>F89+F90+F91+F92+F93</f>
        <v>9937000</v>
      </c>
      <c r="G88" s="37">
        <f t="shared" ref="G88:Q88" si="32">G89+G90+G91+G92+G93</f>
        <v>1681000</v>
      </c>
      <c r="H88" s="37">
        <f t="shared" si="32"/>
        <v>1758000</v>
      </c>
      <c r="I88" s="37">
        <f t="shared" si="32"/>
        <v>1681000</v>
      </c>
      <c r="J88" s="37">
        <f t="shared" si="32"/>
        <v>1681000</v>
      </c>
      <c r="K88" s="37">
        <f t="shared" si="32"/>
        <v>1681000</v>
      </c>
      <c r="L88" s="37">
        <f t="shared" si="32"/>
        <v>1706000</v>
      </c>
      <c r="M88" s="37">
        <f t="shared" si="32"/>
        <v>1668000</v>
      </c>
      <c r="N88" s="37">
        <f t="shared" si="32"/>
        <v>1309000</v>
      </c>
      <c r="O88" s="37">
        <f t="shared" si="32"/>
        <v>100000</v>
      </c>
      <c r="P88" s="37">
        <f t="shared" si="32"/>
        <v>100000</v>
      </c>
      <c r="Q88" s="37">
        <f t="shared" si="32"/>
        <v>101000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8000</v>
      </c>
      <c r="E90" s="106" t="s">
        <v>702</v>
      </c>
      <c r="F90" s="106"/>
      <c r="G90" s="106"/>
      <c r="H90" s="106">
        <f>ROUND($D90/2,-3)</f>
        <v>4000</v>
      </c>
      <c r="I90" s="106"/>
      <c r="J90" s="106"/>
      <c r="K90" s="106"/>
      <c r="L90" s="106"/>
      <c r="M90" s="106">
        <f>D90-H90</f>
        <v>4000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23394000</v>
      </c>
      <c r="E93" s="106"/>
      <c r="F93" s="106">
        <f>F94+F95+F96+F97</f>
        <v>9937000</v>
      </c>
      <c r="G93" s="106">
        <f t="shared" ref="G93:Q93" si="34">G94+G95+G96+G97</f>
        <v>1681000</v>
      </c>
      <c r="H93" s="106">
        <f t="shared" si="34"/>
        <v>1754000</v>
      </c>
      <c r="I93" s="106">
        <f t="shared" si="34"/>
        <v>1681000</v>
      </c>
      <c r="J93" s="106">
        <f t="shared" si="34"/>
        <v>1681000</v>
      </c>
      <c r="K93" s="106">
        <f t="shared" si="34"/>
        <v>1681000</v>
      </c>
      <c r="L93" s="106">
        <f t="shared" si="34"/>
        <v>1706000</v>
      </c>
      <c r="M93" s="106">
        <f t="shared" si="34"/>
        <v>1664000</v>
      </c>
      <c r="N93" s="106">
        <f t="shared" si="34"/>
        <v>1309000</v>
      </c>
      <c r="O93" s="106">
        <f t="shared" si="34"/>
        <v>100000</v>
      </c>
      <c r="P93" s="106">
        <f t="shared" si="34"/>
        <v>100000</v>
      </c>
      <c r="Q93" s="106">
        <f t="shared" si="34"/>
        <v>100000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3217000</v>
      </c>
      <c r="E94" s="111" t="s">
        <v>522</v>
      </c>
      <c r="F94" s="37">
        <f>ROUND($D94/12*5,-3)</f>
        <v>1340000</v>
      </c>
      <c r="G94" s="37">
        <f>ROUND($D94/12,-3)</f>
        <v>268000</v>
      </c>
      <c r="H94" s="37">
        <f t="shared" ref="H94:L94" si="35">ROUND($D94/12,-3)</f>
        <v>268000</v>
      </c>
      <c r="I94" s="37">
        <f t="shared" si="35"/>
        <v>268000</v>
      </c>
      <c r="J94" s="37">
        <f t="shared" si="35"/>
        <v>268000</v>
      </c>
      <c r="K94" s="37">
        <f t="shared" si="35"/>
        <v>268000</v>
      </c>
      <c r="L94" s="37">
        <f t="shared" si="35"/>
        <v>268000</v>
      </c>
      <c r="M94" s="37">
        <f>D94-SUM(F94:L94)</f>
        <v>269000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20087000</v>
      </c>
      <c r="E97" s="37"/>
      <c r="F97" s="37">
        <f>F2+F87-F89-F90-F91-F92-F94-F95-F96</f>
        <v>8589000</v>
      </c>
      <c r="G97" s="37">
        <f t="shared" ref="G97:Q97" si="37">G2+G87-G89-G90-G91-G92-G94-G95-G96</f>
        <v>1405000</v>
      </c>
      <c r="H97" s="37">
        <f t="shared" si="37"/>
        <v>1478000</v>
      </c>
      <c r="I97" s="37">
        <f t="shared" si="37"/>
        <v>1405000</v>
      </c>
      <c r="J97" s="37">
        <f t="shared" si="37"/>
        <v>1405000</v>
      </c>
      <c r="K97" s="37">
        <f t="shared" si="37"/>
        <v>1405000</v>
      </c>
      <c r="L97" s="37">
        <f t="shared" si="37"/>
        <v>1430000</v>
      </c>
      <c r="M97" s="37">
        <f t="shared" si="37"/>
        <v>1387000</v>
      </c>
      <c r="N97" s="37">
        <f t="shared" si="37"/>
        <v>1301000</v>
      </c>
      <c r="O97" s="37">
        <f>O2+O87-O89-O90-O91-O92-O94-O95-O96</f>
        <v>92000</v>
      </c>
      <c r="P97" s="37">
        <f t="shared" si="37"/>
        <v>92000</v>
      </c>
      <c r="Q97" s="37">
        <f t="shared" si="37"/>
        <v>98000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800000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1117000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20087000</v>
      </c>
    </row>
    <row r="110" spans="2:18" ht="16.5" customHeight="1"/>
    <row r="111" spans="2:18" ht="19.5" customHeight="1">
      <c r="B111" s="4" t="s">
        <v>700</v>
      </c>
      <c r="F111" s="30">
        <f>F93-F77-F78</f>
        <v>9075000</v>
      </c>
      <c r="G111" s="30">
        <f t="shared" ref="G111:Q111" si="38">G93-G77-G78</f>
        <v>1508000</v>
      </c>
      <c r="H111" s="30">
        <f t="shared" si="38"/>
        <v>1531000</v>
      </c>
      <c r="I111" s="30">
        <f t="shared" si="38"/>
        <v>1508000</v>
      </c>
      <c r="J111" s="30">
        <f t="shared" si="38"/>
        <v>1508000</v>
      </c>
      <c r="K111" s="30">
        <f t="shared" si="38"/>
        <v>1508000</v>
      </c>
      <c r="L111" s="30">
        <f t="shared" si="38"/>
        <v>1533000</v>
      </c>
      <c r="M111" s="30">
        <f t="shared" si="38"/>
        <v>1496000</v>
      </c>
      <c r="N111" s="30">
        <f t="shared" si="38"/>
        <v>1259000</v>
      </c>
      <c r="O111" s="30">
        <f t="shared" si="38"/>
        <v>100000</v>
      </c>
      <c r="P111" s="30">
        <f t="shared" si="38"/>
        <v>100000</v>
      </c>
      <c r="Q111" s="30">
        <f t="shared" si="38"/>
        <v>100000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66" priority="1" operator="lessThan">
      <formula>0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32" workbookViewId="0">
      <selection activeCell="A4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636</v>
      </c>
      <c r="D1" s="230" t="str">
        <f>VLOOKUP(C1,學校編號!A:B,2,FALSE)</f>
        <v>636長橋國小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26389000</v>
      </c>
      <c r="E2" s="37"/>
      <c r="F2" s="37">
        <f>F48+F71+F77+F78+F84</f>
        <v>11314000</v>
      </c>
      <c r="G2" s="37">
        <f t="shared" ref="G2:Q2" si="0">G48+G71+G77+G78+G84</f>
        <v>1922000</v>
      </c>
      <c r="H2" s="37">
        <f t="shared" si="0"/>
        <v>1982000</v>
      </c>
      <c r="I2" s="37">
        <f t="shared" si="0"/>
        <v>1922000</v>
      </c>
      <c r="J2" s="37">
        <f t="shared" si="0"/>
        <v>1924000</v>
      </c>
      <c r="K2" s="37">
        <f t="shared" si="0"/>
        <v>1922000</v>
      </c>
      <c r="L2" s="37">
        <f t="shared" si="0"/>
        <v>1943000</v>
      </c>
      <c r="M2" s="37">
        <f t="shared" si="0"/>
        <v>1923000</v>
      </c>
      <c r="N2" s="37">
        <f t="shared" si="0"/>
        <v>1248000</v>
      </c>
      <c r="O2" s="37">
        <f t="shared" si="0"/>
        <v>98000</v>
      </c>
      <c r="P2" s="37">
        <f t="shared" si="0"/>
        <v>98000</v>
      </c>
      <c r="Q2" s="37">
        <f t="shared" si="0"/>
        <v>93000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568000</v>
      </c>
      <c r="E25" s="106"/>
      <c r="F25" s="106">
        <f>ROUND(SUM(F3:F24),-3)</f>
        <v>65000</v>
      </c>
      <c r="G25" s="106">
        <f t="shared" ref="G25:P25" si="5">ROUND(SUM(G3:G24),-3)</f>
        <v>44000</v>
      </c>
      <c r="H25" s="106">
        <f t="shared" si="5"/>
        <v>44000</v>
      </c>
      <c r="I25" s="106">
        <f t="shared" si="5"/>
        <v>44000</v>
      </c>
      <c r="J25" s="106">
        <f t="shared" si="5"/>
        <v>44000</v>
      </c>
      <c r="K25" s="106">
        <f t="shared" si="5"/>
        <v>44000</v>
      </c>
      <c r="L25" s="106">
        <f t="shared" si="5"/>
        <v>65000</v>
      </c>
      <c r="M25" s="106">
        <f t="shared" si="5"/>
        <v>44000</v>
      </c>
      <c r="N25" s="106">
        <f t="shared" si="5"/>
        <v>44000</v>
      </c>
      <c r="O25" s="106">
        <f t="shared" si="5"/>
        <v>44000</v>
      </c>
      <c r="P25" s="106">
        <f t="shared" si="5"/>
        <v>44000</v>
      </c>
      <c r="Q25" s="106">
        <f t="shared" ref="Q25:Q33" si="6">D25-SUM(F25:P25)</f>
        <v>42000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8000</v>
      </c>
      <c r="E30" s="37" t="s">
        <v>513</v>
      </c>
      <c r="F30" s="37">
        <f t="shared" si="8"/>
        <v>667</v>
      </c>
      <c r="G30" s="37">
        <f t="shared" si="8"/>
        <v>667</v>
      </c>
      <c r="H30" s="37">
        <f t="shared" si="8"/>
        <v>667</v>
      </c>
      <c r="I30" s="37">
        <f t="shared" si="8"/>
        <v>667</v>
      </c>
      <c r="J30" s="37">
        <f t="shared" si="8"/>
        <v>667</v>
      </c>
      <c r="K30" s="37">
        <f t="shared" si="8"/>
        <v>667</v>
      </c>
      <c r="L30" s="37">
        <f t="shared" si="8"/>
        <v>667</v>
      </c>
      <c r="M30" s="37">
        <f t="shared" si="8"/>
        <v>667</v>
      </c>
      <c r="N30" s="37">
        <f t="shared" si="8"/>
        <v>667</v>
      </c>
      <c r="O30" s="37">
        <f t="shared" si="8"/>
        <v>667</v>
      </c>
      <c r="P30" s="37">
        <f t="shared" si="8"/>
        <v>667</v>
      </c>
      <c r="Q30" s="37">
        <f t="shared" si="6"/>
        <v>663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2000</v>
      </c>
      <c r="E31" s="37" t="s">
        <v>513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276000</v>
      </c>
      <c r="E37" s="106"/>
      <c r="F37" s="106">
        <f t="shared" ref="F37:P37" si="9">ROUND(SUM(F26:F36),-3)</f>
        <v>23000</v>
      </c>
      <c r="G37" s="106">
        <f t="shared" si="9"/>
        <v>23000</v>
      </c>
      <c r="H37" s="106">
        <f t="shared" si="9"/>
        <v>23000</v>
      </c>
      <c r="I37" s="106">
        <f t="shared" si="9"/>
        <v>23000</v>
      </c>
      <c r="J37" s="106">
        <f t="shared" si="9"/>
        <v>23000</v>
      </c>
      <c r="K37" s="106">
        <f t="shared" si="9"/>
        <v>23000</v>
      </c>
      <c r="L37" s="106">
        <f t="shared" si="9"/>
        <v>23000</v>
      </c>
      <c r="M37" s="106">
        <f t="shared" si="9"/>
        <v>23000</v>
      </c>
      <c r="N37" s="106">
        <f t="shared" si="9"/>
        <v>23000</v>
      </c>
      <c r="O37" s="106">
        <f t="shared" si="9"/>
        <v>23000</v>
      </c>
      <c r="P37" s="106">
        <f t="shared" si="9"/>
        <v>23000</v>
      </c>
      <c r="Q37" s="106">
        <f>D37-SUM(F37:P37)</f>
        <v>23000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850000</v>
      </c>
      <c r="E48" s="37"/>
      <c r="F48" s="112">
        <f>F25+F37+F45+F47</f>
        <v>90000</v>
      </c>
      <c r="G48" s="112">
        <f t="shared" ref="G48:R48" si="14">G25+G37+G45+G47</f>
        <v>67000</v>
      </c>
      <c r="H48" s="112">
        <f t="shared" si="14"/>
        <v>67000</v>
      </c>
      <c r="I48" s="112">
        <f t="shared" si="14"/>
        <v>67000</v>
      </c>
      <c r="J48" s="112">
        <f t="shared" si="14"/>
        <v>69000</v>
      </c>
      <c r="K48" s="112">
        <f t="shared" si="14"/>
        <v>67000</v>
      </c>
      <c r="L48" s="112">
        <f t="shared" si="14"/>
        <v>88000</v>
      </c>
      <c r="M48" s="112">
        <f t="shared" si="14"/>
        <v>67000</v>
      </c>
      <c r="N48" s="112">
        <f t="shared" si="14"/>
        <v>69000</v>
      </c>
      <c r="O48" s="112">
        <f t="shared" si="14"/>
        <v>67000</v>
      </c>
      <c r="P48" s="112">
        <f t="shared" si="14"/>
        <v>67000</v>
      </c>
      <c r="Q48" s="112">
        <f t="shared" si="14"/>
        <v>65000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13967000</v>
      </c>
      <c r="E49" s="111" t="s">
        <v>678</v>
      </c>
      <c r="F49" s="37">
        <f>ROUND($D49/12*5,-3)</f>
        <v>5820000</v>
      </c>
      <c r="G49" s="37">
        <f>ROUND($D49/12,-3)</f>
        <v>1164000</v>
      </c>
      <c r="H49" s="37">
        <f t="shared" ref="H49:L53" si="15">ROUND($D49/12,-3)</f>
        <v>1164000</v>
      </c>
      <c r="I49" s="37">
        <f t="shared" si="15"/>
        <v>1164000</v>
      </c>
      <c r="J49" s="37">
        <f t="shared" si="15"/>
        <v>1164000</v>
      </c>
      <c r="K49" s="37">
        <f t="shared" si="15"/>
        <v>1164000</v>
      </c>
      <c r="L49" s="37">
        <f t="shared" si="15"/>
        <v>1164000</v>
      </c>
      <c r="M49" s="37">
        <f>D49-SUM(F49:L49)</f>
        <v>1163000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779000</v>
      </c>
      <c r="E51" s="111" t="s">
        <v>678</v>
      </c>
      <c r="F51" s="37">
        <f t="shared" si="16"/>
        <v>325000</v>
      </c>
      <c r="G51" s="37">
        <f t="shared" si="17"/>
        <v>65000</v>
      </c>
      <c r="H51" s="37">
        <f t="shared" si="15"/>
        <v>65000</v>
      </c>
      <c r="I51" s="37">
        <f t="shared" si="15"/>
        <v>65000</v>
      </c>
      <c r="J51" s="37">
        <f t="shared" si="15"/>
        <v>65000</v>
      </c>
      <c r="K51" s="37">
        <f t="shared" si="15"/>
        <v>65000</v>
      </c>
      <c r="L51" s="37">
        <f t="shared" si="15"/>
        <v>65000</v>
      </c>
      <c r="M51" s="37">
        <f t="shared" si="18"/>
        <v>64000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313000</v>
      </c>
      <c r="E62" s="37" t="s">
        <v>194</v>
      </c>
      <c r="F62" s="37">
        <f t="shared" si="19"/>
        <v>26083</v>
      </c>
      <c r="G62" s="37">
        <f t="shared" si="19"/>
        <v>26083</v>
      </c>
      <c r="H62" s="37">
        <f t="shared" si="19"/>
        <v>26083</v>
      </c>
      <c r="I62" s="37">
        <f t="shared" si="19"/>
        <v>26083</v>
      </c>
      <c r="J62" s="37">
        <f t="shared" si="19"/>
        <v>26083</v>
      </c>
      <c r="K62" s="37">
        <f t="shared" si="19"/>
        <v>26083</v>
      </c>
      <c r="L62" s="37">
        <f t="shared" si="19"/>
        <v>26083</v>
      </c>
      <c r="M62" s="37">
        <f t="shared" si="19"/>
        <v>26083</v>
      </c>
      <c r="N62" s="37">
        <f t="shared" si="19"/>
        <v>26083</v>
      </c>
      <c r="O62" s="37">
        <f t="shared" si="19"/>
        <v>26083</v>
      </c>
      <c r="P62" s="37">
        <f t="shared" si="19"/>
        <v>26083</v>
      </c>
      <c r="Q62" s="37">
        <f t="shared" si="20"/>
        <v>26087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1389000</v>
      </c>
      <c r="E63" s="37" t="s">
        <v>679</v>
      </c>
      <c r="F63" s="37">
        <f>ROUND($D63/5,-3)</f>
        <v>278000</v>
      </c>
      <c r="G63" s="37"/>
      <c r="H63" s="37"/>
      <c r="I63" s="37"/>
      <c r="J63" s="37"/>
      <c r="K63" s="37"/>
      <c r="L63" s="37"/>
      <c r="M63" s="37"/>
      <c r="N63" s="37">
        <f>D63-F63</f>
        <v>1111000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1682000</v>
      </c>
      <c r="E64" s="37" t="s">
        <v>194</v>
      </c>
      <c r="F64" s="37">
        <f>D64</f>
        <v>1682000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1370000</v>
      </c>
      <c r="E65" s="111" t="s">
        <v>678</v>
      </c>
      <c r="F65" s="37">
        <f>ROUND($D65/12*5,-3)</f>
        <v>571000</v>
      </c>
      <c r="G65" s="37">
        <f>ROUND($D65/12,-3)</f>
        <v>114000</v>
      </c>
      <c r="H65" s="37">
        <f t="shared" ref="H65:L67" si="21">ROUND($D65/12,-3)</f>
        <v>114000</v>
      </c>
      <c r="I65" s="37">
        <f t="shared" si="21"/>
        <v>114000</v>
      </c>
      <c r="J65" s="37">
        <f t="shared" si="21"/>
        <v>114000</v>
      </c>
      <c r="K65" s="37">
        <f t="shared" si="21"/>
        <v>114000</v>
      </c>
      <c r="L65" s="37">
        <f t="shared" si="21"/>
        <v>114000</v>
      </c>
      <c r="M65" s="37">
        <f>D65-SUM(F65:L65)</f>
        <v>115000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339000</v>
      </c>
      <c r="E66" s="111" t="s">
        <v>678</v>
      </c>
      <c r="F66" s="37">
        <f>ROUND($D66/12*5,-3)</f>
        <v>141000</v>
      </c>
      <c r="G66" s="37">
        <f t="shared" ref="G66:G67" si="22">ROUND($D66/12,-3)</f>
        <v>28000</v>
      </c>
      <c r="H66" s="37">
        <f t="shared" si="21"/>
        <v>28000</v>
      </c>
      <c r="I66" s="37">
        <f t="shared" si="21"/>
        <v>28000</v>
      </c>
      <c r="J66" s="37">
        <f t="shared" si="21"/>
        <v>28000</v>
      </c>
      <c r="K66" s="37">
        <f t="shared" si="21"/>
        <v>28000</v>
      </c>
      <c r="L66" s="37">
        <f t="shared" si="21"/>
        <v>28000</v>
      </c>
      <c r="M66" s="37">
        <f t="shared" ref="M66:M67" si="23">D66-SUM(F66:L66)</f>
        <v>30000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973000</v>
      </c>
      <c r="E67" s="111" t="s">
        <v>678</v>
      </c>
      <c r="F67" s="37">
        <f>ROUND($D67/12*5,-3)</f>
        <v>405000</v>
      </c>
      <c r="G67" s="37">
        <f t="shared" si="22"/>
        <v>81000</v>
      </c>
      <c r="H67" s="37">
        <f t="shared" si="21"/>
        <v>81000</v>
      </c>
      <c r="I67" s="37">
        <f t="shared" si="21"/>
        <v>81000</v>
      </c>
      <c r="J67" s="37">
        <f t="shared" si="21"/>
        <v>81000</v>
      </c>
      <c r="K67" s="37">
        <f t="shared" si="21"/>
        <v>81000</v>
      </c>
      <c r="L67" s="37">
        <f t="shared" si="21"/>
        <v>81000</v>
      </c>
      <c r="M67" s="37">
        <f t="shared" si="23"/>
        <v>82000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22000</v>
      </c>
      <c r="E68" s="37" t="s">
        <v>195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112000</v>
      </c>
      <c r="E69" s="37" t="s">
        <v>194</v>
      </c>
      <c r="F69" s="37">
        <f>D69</f>
        <v>112000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21322000</v>
      </c>
      <c r="E71" s="239"/>
      <c r="F71" s="239">
        <f t="shared" ref="F71:P71" si="24">ROUND(SUM(F49:F70),-3)</f>
        <v>9498000</v>
      </c>
      <c r="G71" s="239">
        <f t="shared" si="24"/>
        <v>1510000</v>
      </c>
      <c r="H71" s="239">
        <f t="shared" si="24"/>
        <v>1532000</v>
      </c>
      <c r="I71" s="239">
        <f t="shared" si="24"/>
        <v>1510000</v>
      </c>
      <c r="J71" s="239">
        <f t="shared" si="24"/>
        <v>1510000</v>
      </c>
      <c r="K71" s="239">
        <f t="shared" si="24"/>
        <v>1510000</v>
      </c>
      <c r="L71" s="239">
        <f t="shared" si="24"/>
        <v>1510000</v>
      </c>
      <c r="M71" s="239">
        <f t="shared" si="24"/>
        <v>1510000</v>
      </c>
      <c r="N71" s="239">
        <f t="shared" si="24"/>
        <v>1142000</v>
      </c>
      <c r="O71" s="239">
        <f t="shared" si="24"/>
        <v>31000</v>
      </c>
      <c r="P71" s="239">
        <f t="shared" si="24"/>
        <v>31000</v>
      </c>
      <c r="Q71" s="239">
        <f>D71-SUM(F71:P71)</f>
        <v>28000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3575000</v>
      </c>
      <c r="E73" s="111" t="s">
        <v>678</v>
      </c>
      <c r="F73" s="37">
        <f>ROUND($D73/12*5,-3)</f>
        <v>1490000</v>
      </c>
      <c r="G73" s="37">
        <f>ROUND($D73/12,-3)</f>
        <v>298000</v>
      </c>
      <c r="H73" s="37">
        <f t="shared" ref="H73:L76" si="25">ROUND($D73/12,-3)</f>
        <v>298000</v>
      </c>
      <c r="I73" s="37">
        <f t="shared" si="25"/>
        <v>298000</v>
      </c>
      <c r="J73" s="37">
        <f t="shared" si="25"/>
        <v>298000</v>
      </c>
      <c r="K73" s="37">
        <f t="shared" si="25"/>
        <v>298000</v>
      </c>
      <c r="L73" s="37">
        <f t="shared" si="25"/>
        <v>298000</v>
      </c>
      <c r="M73" s="37">
        <f>D73-SUM(F73:L73)</f>
        <v>297000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567000</v>
      </c>
      <c r="E76" s="111" t="s">
        <v>678</v>
      </c>
      <c r="F76" s="37">
        <f>ROUND($D76/12*5,-3)</f>
        <v>236000</v>
      </c>
      <c r="G76" s="37">
        <f>ROUND($D76/12,-3)</f>
        <v>47000</v>
      </c>
      <c r="H76" s="37">
        <f t="shared" si="25"/>
        <v>47000</v>
      </c>
      <c r="I76" s="37">
        <f t="shared" si="25"/>
        <v>47000</v>
      </c>
      <c r="J76" s="37">
        <f t="shared" si="25"/>
        <v>47000</v>
      </c>
      <c r="K76" s="37">
        <f t="shared" si="25"/>
        <v>47000</v>
      </c>
      <c r="L76" s="37">
        <f t="shared" si="25"/>
        <v>47000</v>
      </c>
      <c r="M76" s="37">
        <f t="shared" si="26"/>
        <v>49000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4142000</v>
      </c>
      <c r="E77" s="239"/>
      <c r="F77" s="239">
        <f>ROUND(SUM(F72:F76),-3)</f>
        <v>1726000</v>
      </c>
      <c r="G77" s="239">
        <f t="shared" ref="G77:N77" si="27">ROUND(SUM(G72:G76),-3)</f>
        <v>345000</v>
      </c>
      <c r="H77" s="239">
        <f t="shared" si="27"/>
        <v>345000</v>
      </c>
      <c r="I77" s="239">
        <f t="shared" si="27"/>
        <v>345000</v>
      </c>
      <c r="J77" s="239">
        <f t="shared" si="27"/>
        <v>345000</v>
      </c>
      <c r="K77" s="239">
        <f t="shared" si="27"/>
        <v>345000</v>
      </c>
      <c r="L77" s="239">
        <f t="shared" si="27"/>
        <v>345000</v>
      </c>
      <c r="M77" s="239">
        <f t="shared" si="27"/>
        <v>346000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75000</v>
      </c>
      <c r="E78" s="37" t="s">
        <v>655</v>
      </c>
      <c r="F78" s="216"/>
      <c r="G78" s="216"/>
      <c r="H78" s="216">
        <f>ROUND($D78/2,-3)</f>
        <v>38000</v>
      </c>
      <c r="I78" s="216"/>
      <c r="J78" s="216"/>
      <c r="K78" s="216"/>
      <c r="L78" s="216"/>
      <c r="M78" s="216"/>
      <c r="N78" s="216">
        <f>D78-H78</f>
        <v>37000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25539000</v>
      </c>
      <c r="E79" s="218"/>
      <c r="F79" s="218">
        <f>F77+F71+F78</f>
        <v>11224000</v>
      </c>
      <c r="G79" s="218">
        <f t="shared" ref="G79:Q79" si="29">G77+G71+G78</f>
        <v>1855000</v>
      </c>
      <c r="H79" s="218">
        <f t="shared" si="29"/>
        <v>1915000</v>
      </c>
      <c r="I79" s="218">
        <f t="shared" si="29"/>
        <v>1855000</v>
      </c>
      <c r="J79" s="218">
        <f t="shared" si="29"/>
        <v>1855000</v>
      </c>
      <c r="K79" s="218">
        <f t="shared" si="29"/>
        <v>1855000</v>
      </c>
      <c r="L79" s="218">
        <f t="shared" si="29"/>
        <v>1855000</v>
      </c>
      <c r="M79" s="218">
        <f t="shared" si="29"/>
        <v>1856000</v>
      </c>
      <c r="N79" s="218">
        <f t="shared" si="29"/>
        <v>1179000</v>
      </c>
      <c r="O79" s="218">
        <f t="shared" si="29"/>
        <v>31000</v>
      </c>
      <c r="P79" s="218">
        <f t="shared" si="29"/>
        <v>31000</v>
      </c>
      <c r="Q79" s="218">
        <f t="shared" si="29"/>
        <v>28000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26389000</v>
      </c>
      <c r="E88" s="37"/>
      <c r="F88" s="37">
        <f>F89+F90+F91+F92+F93</f>
        <v>11314000</v>
      </c>
      <c r="G88" s="37">
        <f t="shared" ref="G88:Q88" si="32">G89+G90+G91+G92+G93</f>
        <v>1922000</v>
      </c>
      <c r="H88" s="37">
        <f t="shared" si="32"/>
        <v>1982000</v>
      </c>
      <c r="I88" s="37">
        <f t="shared" si="32"/>
        <v>1922000</v>
      </c>
      <c r="J88" s="37">
        <f t="shared" si="32"/>
        <v>1924000</v>
      </c>
      <c r="K88" s="37">
        <f t="shared" si="32"/>
        <v>1922000</v>
      </c>
      <c r="L88" s="37">
        <f t="shared" si="32"/>
        <v>1943000</v>
      </c>
      <c r="M88" s="37">
        <f t="shared" si="32"/>
        <v>1923000</v>
      </c>
      <c r="N88" s="37">
        <f t="shared" si="32"/>
        <v>1248000</v>
      </c>
      <c r="O88" s="37">
        <f t="shared" si="32"/>
        <v>98000</v>
      </c>
      <c r="P88" s="37">
        <f t="shared" si="32"/>
        <v>98000</v>
      </c>
      <c r="Q88" s="37">
        <f t="shared" si="32"/>
        <v>93000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26388000</v>
      </c>
      <c r="E93" s="106"/>
      <c r="F93" s="106">
        <f>F94+F95+F96+F97</f>
        <v>11314000</v>
      </c>
      <c r="G93" s="106">
        <f t="shared" ref="G93:Q93" si="34">G94+G95+G96+G97</f>
        <v>1922000</v>
      </c>
      <c r="H93" s="106">
        <f t="shared" si="34"/>
        <v>1982000</v>
      </c>
      <c r="I93" s="106">
        <f t="shared" si="34"/>
        <v>1922000</v>
      </c>
      <c r="J93" s="106">
        <f t="shared" si="34"/>
        <v>1924000</v>
      </c>
      <c r="K93" s="106">
        <f t="shared" si="34"/>
        <v>1922000</v>
      </c>
      <c r="L93" s="106">
        <f t="shared" si="34"/>
        <v>1943000</v>
      </c>
      <c r="M93" s="106">
        <f t="shared" si="34"/>
        <v>1923000</v>
      </c>
      <c r="N93" s="106">
        <f t="shared" si="34"/>
        <v>1248000</v>
      </c>
      <c r="O93" s="106">
        <f t="shared" si="34"/>
        <v>98000</v>
      </c>
      <c r="P93" s="106">
        <f t="shared" si="34"/>
        <v>98000</v>
      </c>
      <c r="Q93" s="106">
        <f t="shared" si="34"/>
        <v>92000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2543000</v>
      </c>
      <c r="E94" s="111" t="s">
        <v>522</v>
      </c>
      <c r="F94" s="37">
        <f>ROUND($D94/12*5,-3)</f>
        <v>1060000</v>
      </c>
      <c r="G94" s="37">
        <f>ROUND($D94/12,-3)</f>
        <v>212000</v>
      </c>
      <c r="H94" s="37">
        <f t="shared" ref="H94:L94" si="35">ROUND($D94/12,-3)</f>
        <v>212000</v>
      </c>
      <c r="I94" s="37">
        <f t="shared" si="35"/>
        <v>212000</v>
      </c>
      <c r="J94" s="37">
        <f t="shared" si="35"/>
        <v>212000</v>
      </c>
      <c r="K94" s="37">
        <f t="shared" si="35"/>
        <v>212000</v>
      </c>
      <c r="L94" s="37">
        <f t="shared" si="35"/>
        <v>212000</v>
      </c>
      <c r="M94" s="37">
        <f>D94-SUM(F94:L94)</f>
        <v>211000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23755000</v>
      </c>
      <c r="E97" s="37"/>
      <c r="F97" s="37">
        <f>F2+F87-F89-F90-F91-F92-F94-F95-F96</f>
        <v>10246000</v>
      </c>
      <c r="G97" s="37">
        <f t="shared" ref="G97:Q97" si="37">G2+G87-G89-G90-G91-G92-G94-G95-G96</f>
        <v>1702000</v>
      </c>
      <c r="H97" s="37">
        <f t="shared" si="37"/>
        <v>1762000</v>
      </c>
      <c r="I97" s="37">
        <f t="shared" si="37"/>
        <v>1702000</v>
      </c>
      <c r="J97" s="37">
        <f t="shared" si="37"/>
        <v>1704000</v>
      </c>
      <c r="K97" s="37">
        <f t="shared" si="37"/>
        <v>1702000</v>
      </c>
      <c r="L97" s="37">
        <f t="shared" si="37"/>
        <v>1723000</v>
      </c>
      <c r="M97" s="37">
        <f t="shared" si="37"/>
        <v>1704000</v>
      </c>
      <c r="N97" s="37">
        <f t="shared" si="37"/>
        <v>1240000</v>
      </c>
      <c r="O97" s="37">
        <f>O2+O87-O89-O90-O91-O92-O94-O95-O96</f>
        <v>90000</v>
      </c>
      <c r="P97" s="37">
        <f t="shared" si="37"/>
        <v>90000</v>
      </c>
      <c r="Q97" s="37">
        <f t="shared" si="37"/>
        <v>90000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800000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1093000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23755000</v>
      </c>
    </row>
    <row r="110" spans="2:18" ht="16.5" customHeight="1"/>
    <row r="111" spans="2:18" ht="19.5" customHeight="1">
      <c r="B111" s="4" t="s">
        <v>700</v>
      </c>
      <c r="F111" s="30">
        <f>F93-F77-F78</f>
        <v>9588000</v>
      </c>
      <c r="G111" s="30">
        <f t="shared" ref="G111:Q111" si="38">G93-G77-G78</f>
        <v>1577000</v>
      </c>
      <c r="H111" s="30">
        <f t="shared" si="38"/>
        <v>1599000</v>
      </c>
      <c r="I111" s="30">
        <f t="shared" si="38"/>
        <v>1577000</v>
      </c>
      <c r="J111" s="30">
        <f t="shared" si="38"/>
        <v>1579000</v>
      </c>
      <c r="K111" s="30">
        <f t="shared" si="38"/>
        <v>1577000</v>
      </c>
      <c r="L111" s="30">
        <f t="shared" si="38"/>
        <v>1598000</v>
      </c>
      <c r="M111" s="30">
        <f t="shared" si="38"/>
        <v>1577000</v>
      </c>
      <c r="N111" s="30">
        <f t="shared" si="38"/>
        <v>1211000</v>
      </c>
      <c r="O111" s="30">
        <f t="shared" si="38"/>
        <v>98000</v>
      </c>
      <c r="P111" s="30">
        <f t="shared" si="38"/>
        <v>98000</v>
      </c>
      <c r="Q111" s="30">
        <f t="shared" si="38"/>
        <v>92000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65" priority="1" operator="lessThan">
      <formula>0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A72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638</v>
      </c>
      <c r="D1" s="230" t="str">
        <f>VLOOKUP(C1,學校編號!A:B,2,FALSE)</f>
        <v>638北林國小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23665000</v>
      </c>
      <c r="E2" s="37"/>
      <c r="F2" s="37">
        <f>F48+F71+F77+F78+F84</f>
        <v>9985000</v>
      </c>
      <c r="G2" s="37">
        <f t="shared" ref="G2:Q2" si="0">G48+G71+G77+G78+G84</f>
        <v>1688000</v>
      </c>
      <c r="H2" s="37">
        <f t="shared" si="0"/>
        <v>1731000</v>
      </c>
      <c r="I2" s="37">
        <f t="shared" si="0"/>
        <v>1699000</v>
      </c>
      <c r="J2" s="37">
        <f t="shared" si="0"/>
        <v>1696000</v>
      </c>
      <c r="K2" s="37">
        <f t="shared" si="0"/>
        <v>1694000</v>
      </c>
      <c r="L2" s="37">
        <f t="shared" si="0"/>
        <v>1714000</v>
      </c>
      <c r="M2" s="37">
        <f t="shared" si="0"/>
        <v>1692000</v>
      </c>
      <c r="N2" s="37">
        <f t="shared" si="0"/>
        <v>1384000</v>
      </c>
      <c r="O2" s="37">
        <f t="shared" si="0"/>
        <v>163000</v>
      </c>
      <c r="P2" s="37">
        <f t="shared" si="0"/>
        <v>113000</v>
      </c>
      <c r="Q2" s="37">
        <f t="shared" si="0"/>
        <v>106000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34000</v>
      </c>
      <c r="E10" s="37" t="s">
        <v>513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23000</v>
      </c>
      <c r="E11" s="37" t="s">
        <v>194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568000</v>
      </c>
      <c r="E12" s="110" t="s">
        <v>200</v>
      </c>
      <c r="F12" s="37">
        <f>ROUND($D12/12*3,-3)</f>
        <v>142000</v>
      </c>
      <c r="G12" s="37">
        <f>ROUND($D12/12,-3)</f>
        <v>47000</v>
      </c>
      <c r="H12" s="37">
        <f t="shared" ref="H12:N12" si="4">ROUND($D12/12,-3)</f>
        <v>47000</v>
      </c>
      <c r="I12" s="37">
        <f t="shared" si="4"/>
        <v>47000</v>
      </c>
      <c r="J12" s="37">
        <f t="shared" si="4"/>
        <v>47000</v>
      </c>
      <c r="K12" s="37">
        <f t="shared" si="4"/>
        <v>47000</v>
      </c>
      <c r="L12" s="37">
        <f t="shared" si="4"/>
        <v>47000</v>
      </c>
      <c r="M12" s="37">
        <f t="shared" si="4"/>
        <v>47000</v>
      </c>
      <c r="N12" s="37">
        <f t="shared" si="4"/>
        <v>47000</v>
      </c>
      <c r="O12" s="37">
        <f>D12-SUM(F12:N12)</f>
        <v>50000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1193000</v>
      </c>
      <c r="E25" s="106"/>
      <c r="F25" s="106">
        <f>ROUND(SUM(F3:F24),-3)</f>
        <v>233000</v>
      </c>
      <c r="G25" s="106">
        <f t="shared" ref="G25:P25" si="5">ROUND(SUM(G3:G24),-3)</f>
        <v>94000</v>
      </c>
      <c r="H25" s="106">
        <f t="shared" si="5"/>
        <v>94000</v>
      </c>
      <c r="I25" s="106">
        <f t="shared" si="5"/>
        <v>94000</v>
      </c>
      <c r="J25" s="106">
        <f t="shared" si="5"/>
        <v>94000</v>
      </c>
      <c r="K25" s="106">
        <f t="shared" si="5"/>
        <v>94000</v>
      </c>
      <c r="L25" s="106">
        <f t="shared" si="5"/>
        <v>115000</v>
      </c>
      <c r="M25" s="106">
        <f t="shared" si="5"/>
        <v>94000</v>
      </c>
      <c r="N25" s="106">
        <f t="shared" si="5"/>
        <v>94000</v>
      </c>
      <c r="O25" s="106">
        <f t="shared" si="5"/>
        <v>97000</v>
      </c>
      <c r="P25" s="106">
        <f t="shared" si="5"/>
        <v>47000</v>
      </c>
      <c r="Q25" s="106">
        <f t="shared" ref="Q25:Q33" si="6">D25-SUM(F25:P25)</f>
        <v>43000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62000</v>
      </c>
      <c r="E26" s="111" t="s">
        <v>202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8000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6000</v>
      </c>
      <c r="E30" s="37" t="s">
        <v>513</v>
      </c>
      <c r="F30" s="37">
        <f t="shared" si="8"/>
        <v>500</v>
      </c>
      <c r="G30" s="37">
        <f t="shared" si="8"/>
        <v>500</v>
      </c>
      <c r="H30" s="37">
        <f t="shared" si="8"/>
        <v>500</v>
      </c>
      <c r="I30" s="37">
        <f t="shared" si="8"/>
        <v>500</v>
      </c>
      <c r="J30" s="37">
        <f t="shared" si="8"/>
        <v>500</v>
      </c>
      <c r="K30" s="37">
        <f t="shared" si="8"/>
        <v>500</v>
      </c>
      <c r="L30" s="37">
        <f t="shared" si="8"/>
        <v>500</v>
      </c>
      <c r="M30" s="37">
        <f t="shared" si="8"/>
        <v>500</v>
      </c>
      <c r="N30" s="37">
        <f t="shared" si="8"/>
        <v>500</v>
      </c>
      <c r="O30" s="37">
        <f t="shared" si="8"/>
        <v>500</v>
      </c>
      <c r="P30" s="37">
        <f t="shared" si="8"/>
        <v>500</v>
      </c>
      <c r="Q30" s="37">
        <f t="shared" si="6"/>
        <v>500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2000</v>
      </c>
      <c r="E31" s="37" t="s">
        <v>513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336000</v>
      </c>
      <c r="E37" s="106"/>
      <c r="F37" s="106">
        <f t="shared" ref="F37:P37" si="9">ROUND(SUM(F26:F36),-3)</f>
        <v>29000</v>
      </c>
      <c r="G37" s="106">
        <f t="shared" si="9"/>
        <v>23000</v>
      </c>
      <c r="H37" s="106">
        <f t="shared" si="9"/>
        <v>29000</v>
      </c>
      <c r="I37" s="106">
        <f t="shared" si="9"/>
        <v>29000</v>
      </c>
      <c r="J37" s="106">
        <f t="shared" si="9"/>
        <v>29000</v>
      </c>
      <c r="K37" s="106">
        <f t="shared" si="9"/>
        <v>29000</v>
      </c>
      <c r="L37" s="106">
        <f t="shared" si="9"/>
        <v>23000</v>
      </c>
      <c r="M37" s="106">
        <f t="shared" si="9"/>
        <v>29000</v>
      </c>
      <c r="N37" s="106">
        <f t="shared" si="9"/>
        <v>29000</v>
      </c>
      <c r="O37" s="106">
        <f t="shared" si="9"/>
        <v>29000</v>
      </c>
      <c r="P37" s="106">
        <f t="shared" si="9"/>
        <v>29000</v>
      </c>
      <c r="Q37" s="106">
        <f>D37-SUM(F37:P37)</f>
        <v>29000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5000</v>
      </c>
      <c r="E42" s="37" t="s">
        <v>197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194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5000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11000</v>
      </c>
      <c r="E45" s="106"/>
      <c r="F45" s="106">
        <f t="shared" ref="F45:P45" si="12">ROUND(SUM(F42:F44),-3)</f>
        <v>1000</v>
      </c>
      <c r="G45" s="106">
        <f t="shared" si="12"/>
        <v>0</v>
      </c>
      <c r="H45" s="106">
        <f t="shared" si="12"/>
        <v>0</v>
      </c>
      <c r="I45" s="106">
        <f t="shared" si="12"/>
        <v>5000</v>
      </c>
      <c r="J45" s="106">
        <f t="shared" si="12"/>
        <v>0</v>
      </c>
      <c r="K45" s="106">
        <f t="shared" si="12"/>
        <v>0</v>
      </c>
      <c r="L45" s="106">
        <f t="shared" si="12"/>
        <v>5000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1546000</v>
      </c>
      <c r="E48" s="37"/>
      <c r="F48" s="112">
        <f>F25+F37+F45+F47</f>
        <v>265000</v>
      </c>
      <c r="G48" s="112">
        <f t="shared" ref="G48:R48" si="14">G25+G37+G45+G47</f>
        <v>117000</v>
      </c>
      <c r="H48" s="112">
        <f t="shared" si="14"/>
        <v>123000</v>
      </c>
      <c r="I48" s="112">
        <f t="shared" si="14"/>
        <v>128000</v>
      </c>
      <c r="J48" s="112">
        <f t="shared" si="14"/>
        <v>125000</v>
      </c>
      <c r="K48" s="112">
        <f t="shared" si="14"/>
        <v>123000</v>
      </c>
      <c r="L48" s="112">
        <f t="shared" si="14"/>
        <v>143000</v>
      </c>
      <c r="M48" s="112">
        <f t="shared" si="14"/>
        <v>123000</v>
      </c>
      <c r="N48" s="112">
        <f t="shared" si="14"/>
        <v>125000</v>
      </c>
      <c r="O48" s="112">
        <f t="shared" si="14"/>
        <v>126000</v>
      </c>
      <c r="P48" s="112">
        <f t="shared" si="14"/>
        <v>76000</v>
      </c>
      <c r="Q48" s="112">
        <f t="shared" si="14"/>
        <v>72000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12886000</v>
      </c>
      <c r="E49" s="111" t="s">
        <v>678</v>
      </c>
      <c r="F49" s="37">
        <f>ROUND($D49/12*5,-3)</f>
        <v>5369000</v>
      </c>
      <c r="G49" s="37">
        <f>ROUND($D49/12,-3)</f>
        <v>1074000</v>
      </c>
      <c r="H49" s="37">
        <f t="shared" ref="H49:L53" si="15">ROUND($D49/12,-3)</f>
        <v>1074000</v>
      </c>
      <c r="I49" s="37">
        <f t="shared" si="15"/>
        <v>1074000</v>
      </c>
      <c r="J49" s="37">
        <f t="shared" si="15"/>
        <v>1074000</v>
      </c>
      <c r="K49" s="37">
        <f t="shared" si="15"/>
        <v>1074000</v>
      </c>
      <c r="L49" s="37">
        <f t="shared" si="15"/>
        <v>1074000</v>
      </c>
      <c r="M49" s="37">
        <f>D49-SUM(F49:L49)</f>
        <v>1073000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1471000</v>
      </c>
      <c r="E51" s="111" t="s">
        <v>678</v>
      </c>
      <c r="F51" s="37">
        <f t="shared" si="16"/>
        <v>613000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385000</v>
      </c>
      <c r="E62" s="37" t="s">
        <v>194</v>
      </c>
      <c r="F62" s="37">
        <f t="shared" si="19"/>
        <v>32083</v>
      </c>
      <c r="G62" s="37">
        <f t="shared" si="19"/>
        <v>32083</v>
      </c>
      <c r="H62" s="37">
        <f t="shared" si="19"/>
        <v>32083</v>
      </c>
      <c r="I62" s="37">
        <f t="shared" si="19"/>
        <v>32083</v>
      </c>
      <c r="J62" s="37">
        <f t="shared" si="19"/>
        <v>32083</v>
      </c>
      <c r="K62" s="37">
        <f t="shared" si="19"/>
        <v>32083</v>
      </c>
      <c r="L62" s="37">
        <f t="shared" si="19"/>
        <v>32083</v>
      </c>
      <c r="M62" s="37">
        <f t="shared" si="19"/>
        <v>32083</v>
      </c>
      <c r="N62" s="37">
        <f t="shared" si="19"/>
        <v>32083</v>
      </c>
      <c r="O62" s="37">
        <f t="shared" si="19"/>
        <v>32083</v>
      </c>
      <c r="P62" s="37">
        <f t="shared" si="19"/>
        <v>32083</v>
      </c>
      <c r="Q62" s="37">
        <f t="shared" si="20"/>
        <v>32087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1504000</v>
      </c>
      <c r="E63" s="37" t="s">
        <v>679</v>
      </c>
      <c r="F63" s="37">
        <f>ROUND($D63/5,-3)</f>
        <v>301000</v>
      </c>
      <c r="G63" s="37"/>
      <c r="H63" s="37"/>
      <c r="I63" s="37"/>
      <c r="J63" s="37"/>
      <c r="K63" s="37"/>
      <c r="L63" s="37"/>
      <c r="M63" s="37"/>
      <c r="N63" s="37">
        <f>D63-F63</f>
        <v>1203000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1565000</v>
      </c>
      <c r="E64" s="37" t="s">
        <v>194</v>
      </c>
      <c r="F64" s="37">
        <f>D64</f>
        <v>1565000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1329000</v>
      </c>
      <c r="E65" s="111" t="s">
        <v>678</v>
      </c>
      <c r="F65" s="37">
        <f>ROUND($D65/12*5,-3)</f>
        <v>554000</v>
      </c>
      <c r="G65" s="37">
        <f>ROUND($D65/12,-3)</f>
        <v>111000</v>
      </c>
      <c r="H65" s="37">
        <f t="shared" ref="H65:L67" si="21">ROUND($D65/12,-3)</f>
        <v>111000</v>
      </c>
      <c r="I65" s="37">
        <f t="shared" si="21"/>
        <v>111000</v>
      </c>
      <c r="J65" s="37">
        <f t="shared" si="21"/>
        <v>111000</v>
      </c>
      <c r="K65" s="37">
        <f t="shared" si="21"/>
        <v>111000</v>
      </c>
      <c r="L65" s="37">
        <f t="shared" si="21"/>
        <v>111000</v>
      </c>
      <c r="M65" s="37">
        <f>D65-SUM(F65:L65)</f>
        <v>109000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357000</v>
      </c>
      <c r="E66" s="111" t="s">
        <v>678</v>
      </c>
      <c r="F66" s="37">
        <f>ROUND($D66/12*5,-3)</f>
        <v>149000</v>
      </c>
      <c r="G66" s="37">
        <f t="shared" ref="G66:G67" si="22">ROUND($D66/12,-3)</f>
        <v>30000</v>
      </c>
      <c r="H66" s="37">
        <f t="shared" si="21"/>
        <v>30000</v>
      </c>
      <c r="I66" s="37">
        <f t="shared" si="21"/>
        <v>30000</v>
      </c>
      <c r="J66" s="37">
        <f t="shared" si="21"/>
        <v>30000</v>
      </c>
      <c r="K66" s="37">
        <f t="shared" si="21"/>
        <v>30000</v>
      </c>
      <c r="L66" s="37">
        <f t="shared" si="21"/>
        <v>30000</v>
      </c>
      <c r="M66" s="37">
        <f t="shared" ref="M66:M67" si="23">D66-SUM(F66:L66)</f>
        <v>28000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833000</v>
      </c>
      <c r="E67" s="111" t="s">
        <v>678</v>
      </c>
      <c r="F67" s="37">
        <f>ROUND($D67/12*5,-3)</f>
        <v>347000</v>
      </c>
      <c r="G67" s="37">
        <f t="shared" si="22"/>
        <v>69000</v>
      </c>
      <c r="H67" s="37">
        <f t="shared" si="21"/>
        <v>69000</v>
      </c>
      <c r="I67" s="37">
        <f t="shared" si="21"/>
        <v>69000</v>
      </c>
      <c r="J67" s="37">
        <f t="shared" si="21"/>
        <v>69000</v>
      </c>
      <c r="K67" s="37">
        <f t="shared" si="21"/>
        <v>69000</v>
      </c>
      <c r="L67" s="37">
        <f t="shared" si="21"/>
        <v>69000</v>
      </c>
      <c r="M67" s="37">
        <f t="shared" si="23"/>
        <v>72000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18000</v>
      </c>
      <c r="E68" s="37" t="s">
        <v>195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194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20852000</v>
      </c>
      <c r="E71" s="239"/>
      <c r="F71" s="239">
        <f t="shared" ref="F71:P71" si="24">ROUND(SUM(F49:F70),-3)</f>
        <v>9196000</v>
      </c>
      <c r="G71" s="239">
        <f t="shared" si="24"/>
        <v>1471000</v>
      </c>
      <c r="H71" s="239">
        <f t="shared" si="24"/>
        <v>1489000</v>
      </c>
      <c r="I71" s="239">
        <f t="shared" si="24"/>
        <v>1471000</v>
      </c>
      <c r="J71" s="239">
        <f t="shared" si="24"/>
        <v>1471000</v>
      </c>
      <c r="K71" s="239">
        <f t="shared" si="24"/>
        <v>1471000</v>
      </c>
      <c r="L71" s="239">
        <f t="shared" si="24"/>
        <v>1471000</v>
      </c>
      <c r="M71" s="239">
        <f t="shared" si="24"/>
        <v>1464000</v>
      </c>
      <c r="N71" s="239">
        <f t="shared" si="24"/>
        <v>1240000</v>
      </c>
      <c r="O71" s="239">
        <f t="shared" si="24"/>
        <v>37000</v>
      </c>
      <c r="P71" s="239">
        <f t="shared" si="24"/>
        <v>37000</v>
      </c>
      <c r="Q71" s="239">
        <f>D71-SUM(F71:P71)</f>
        <v>34000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20000</v>
      </c>
      <c r="E72" s="37" t="s">
        <v>194</v>
      </c>
      <c r="F72" s="37">
        <f>D72</f>
        <v>20000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1120000</v>
      </c>
      <c r="E73" s="111" t="s">
        <v>678</v>
      </c>
      <c r="F73" s="37">
        <f>ROUND($D73/12*5,-3)</f>
        <v>467000</v>
      </c>
      <c r="G73" s="37">
        <f>ROUND($D73/12,-3)</f>
        <v>93000</v>
      </c>
      <c r="H73" s="37">
        <f t="shared" ref="H73:L76" si="25">ROUND($D73/12,-3)</f>
        <v>93000</v>
      </c>
      <c r="I73" s="37">
        <f t="shared" si="25"/>
        <v>93000</v>
      </c>
      <c r="J73" s="37">
        <f t="shared" si="25"/>
        <v>93000</v>
      </c>
      <c r="K73" s="37">
        <f t="shared" si="25"/>
        <v>93000</v>
      </c>
      <c r="L73" s="37">
        <f t="shared" si="25"/>
        <v>93000</v>
      </c>
      <c r="M73" s="37">
        <f>D73-SUM(F73:L73)</f>
        <v>95000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89000</v>
      </c>
      <c r="E75" s="111" t="s">
        <v>678</v>
      </c>
      <c r="F75" s="37">
        <f>ROUND($D75/12*5,-3)</f>
        <v>37000</v>
      </c>
      <c r="G75" s="37">
        <f>ROUND($D75/12,-3)</f>
        <v>7000</v>
      </c>
      <c r="H75" s="37">
        <f t="shared" si="25"/>
        <v>7000</v>
      </c>
      <c r="I75" s="37">
        <f t="shared" si="25"/>
        <v>7000</v>
      </c>
      <c r="J75" s="37">
        <f t="shared" si="25"/>
        <v>7000</v>
      </c>
      <c r="K75" s="37">
        <f t="shared" si="25"/>
        <v>7000</v>
      </c>
      <c r="L75" s="37">
        <f t="shared" si="25"/>
        <v>7000</v>
      </c>
      <c r="M75" s="37">
        <f t="shared" si="26"/>
        <v>10000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1229000</v>
      </c>
      <c r="E77" s="239"/>
      <c r="F77" s="239">
        <f>ROUND(SUM(F72:F76),-3)</f>
        <v>524000</v>
      </c>
      <c r="G77" s="239">
        <f t="shared" ref="G77:N77" si="27">ROUND(SUM(G72:G76),-3)</f>
        <v>100000</v>
      </c>
      <c r="H77" s="239">
        <f t="shared" si="27"/>
        <v>100000</v>
      </c>
      <c r="I77" s="239">
        <f t="shared" si="27"/>
        <v>100000</v>
      </c>
      <c r="J77" s="239">
        <f t="shared" si="27"/>
        <v>100000</v>
      </c>
      <c r="K77" s="239">
        <f t="shared" si="27"/>
        <v>100000</v>
      </c>
      <c r="L77" s="239">
        <f t="shared" si="27"/>
        <v>100000</v>
      </c>
      <c r="M77" s="239">
        <f t="shared" si="27"/>
        <v>105000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38000</v>
      </c>
      <c r="E78" s="37" t="s">
        <v>655</v>
      </c>
      <c r="F78" s="216"/>
      <c r="G78" s="216"/>
      <c r="H78" s="216">
        <f>ROUND($D78/2,-3)</f>
        <v>19000</v>
      </c>
      <c r="I78" s="216"/>
      <c r="J78" s="216"/>
      <c r="K78" s="216"/>
      <c r="L78" s="216"/>
      <c r="M78" s="216"/>
      <c r="N78" s="216">
        <f>D78-H78</f>
        <v>19000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22119000</v>
      </c>
      <c r="E79" s="218"/>
      <c r="F79" s="218">
        <f>F77+F71+F78</f>
        <v>9720000</v>
      </c>
      <c r="G79" s="218">
        <f t="shared" ref="G79:Q79" si="29">G77+G71+G78</f>
        <v>1571000</v>
      </c>
      <c r="H79" s="218">
        <f t="shared" si="29"/>
        <v>1608000</v>
      </c>
      <c r="I79" s="218">
        <f t="shared" si="29"/>
        <v>1571000</v>
      </c>
      <c r="J79" s="218">
        <f t="shared" si="29"/>
        <v>1571000</v>
      </c>
      <c r="K79" s="218">
        <f t="shared" si="29"/>
        <v>1571000</v>
      </c>
      <c r="L79" s="218">
        <f t="shared" si="29"/>
        <v>1571000</v>
      </c>
      <c r="M79" s="218">
        <f t="shared" si="29"/>
        <v>1569000</v>
      </c>
      <c r="N79" s="218">
        <f t="shared" si="29"/>
        <v>1259000</v>
      </c>
      <c r="O79" s="218">
        <f t="shared" si="29"/>
        <v>37000</v>
      </c>
      <c r="P79" s="218">
        <f t="shared" si="29"/>
        <v>37000</v>
      </c>
      <c r="Q79" s="218">
        <f t="shared" si="29"/>
        <v>34000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23665000</v>
      </c>
      <c r="E88" s="37"/>
      <c r="F88" s="37">
        <f>F89+F90+F91+F92+F93</f>
        <v>9985000</v>
      </c>
      <c r="G88" s="37">
        <f t="shared" ref="G88:Q88" si="32">G89+G90+G91+G92+G93</f>
        <v>1688000</v>
      </c>
      <c r="H88" s="37">
        <f t="shared" si="32"/>
        <v>1731000</v>
      </c>
      <c r="I88" s="37">
        <f t="shared" si="32"/>
        <v>1699000</v>
      </c>
      <c r="J88" s="37">
        <f t="shared" si="32"/>
        <v>1696000</v>
      </c>
      <c r="K88" s="37">
        <f t="shared" si="32"/>
        <v>1694000</v>
      </c>
      <c r="L88" s="37">
        <f t="shared" si="32"/>
        <v>1714000</v>
      </c>
      <c r="M88" s="37">
        <f t="shared" si="32"/>
        <v>1692000</v>
      </c>
      <c r="N88" s="37">
        <f t="shared" si="32"/>
        <v>1384000</v>
      </c>
      <c r="O88" s="37">
        <f t="shared" si="32"/>
        <v>163000</v>
      </c>
      <c r="P88" s="37">
        <f t="shared" si="32"/>
        <v>113000</v>
      </c>
      <c r="Q88" s="37">
        <f t="shared" si="32"/>
        <v>106000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23664000</v>
      </c>
      <c r="E93" s="106"/>
      <c r="F93" s="106">
        <f>F94+F95+F96+F97</f>
        <v>9985000</v>
      </c>
      <c r="G93" s="106">
        <f t="shared" ref="G93:Q93" si="34">G94+G95+G96+G97</f>
        <v>1688000</v>
      </c>
      <c r="H93" s="106">
        <f t="shared" si="34"/>
        <v>1731000</v>
      </c>
      <c r="I93" s="106">
        <f t="shared" si="34"/>
        <v>1699000</v>
      </c>
      <c r="J93" s="106">
        <f t="shared" si="34"/>
        <v>1696000</v>
      </c>
      <c r="K93" s="106">
        <f t="shared" si="34"/>
        <v>1694000</v>
      </c>
      <c r="L93" s="106">
        <f t="shared" si="34"/>
        <v>1714000</v>
      </c>
      <c r="M93" s="106">
        <f t="shared" si="34"/>
        <v>1692000</v>
      </c>
      <c r="N93" s="106">
        <f t="shared" si="34"/>
        <v>1384000</v>
      </c>
      <c r="O93" s="106">
        <f t="shared" si="34"/>
        <v>163000</v>
      </c>
      <c r="P93" s="106">
        <f t="shared" si="34"/>
        <v>113000</v>
      </c>
      <c r="Q93" s="106">
        <f t="shared" si="34"/>
        <v>105000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2567000</v>
      </c>
      <c r="E94" s="111" t="s">
        <v>522</v>
      </c>
      <c r="F94" s="37">
        <f>ROUND($D94/12*5,-3)</f>
        <v>1070000</v>
      </c>
      <c r="G94" s="37">
        <f>ROUND($D94/12,-3)</f>
        <v>214000</v>
      </c>
      <c r="H94" s="37">
        <f t="shared" ref="H94:L94" si="35">ROUND($D94/12,-3)</f>
        <v>214000</v>
      </c>
      <c r="I94" s="37">
        <f t="shared" si="35"/>
        <v>214000</v>
      </c>
      <c r="J94" s="37">
        <f t="shared" si="35"/>
        <v>214000</v>
      </c>
      <c r="K94" s="37">
        <f t="shared" si="35"/>
        <v>214000</v>
      </c>
      <c r="L94" s="37">
        <f t="shared" si="35"/>
        <v>214000</v>
      </c>
      <c r="M94" s="37">
        <f>D94-SUM(F94:L94)</f>
        <v>213000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21007000</v>
      </c>
      <c r="E97" s="37"/>
      <c r="F97" s="37">
        <f>F2+F87-F89-F90-F91-F92-F94-F95-F96</f>
        <v>8907000</v>
      </c>
      <c r="G97" s="37">
        <f t="shared" ref="G97:Q97" si="37">G2+G87-G89-G90-G91-G92-G94-G95-G96</f>
        <v>1466000</v>
      </c>
      <c r="H97" s="37">
        <f t="shared" si="37"/>
        <v>1509000</v>
      </c>
      <c r="I97" s="37">
        <f t="shared" si="37"/>
        <v>1477000</v>
      </c>
      <c r="J97" s="37">
        <f t="shared" si="37"/>
        <v>1474000</v>
      </c>
      <c r="K97" s="37">
        <f t="shared" si="37"/>
        <v>1472000</v>
      </c>
      <c r="L97" s="37">
        <f t="shared" si="37"/>
        <v>1492000</v>
      </c>
      <c r="M97" s="37">
        <f t="shared" si="37"/>
        <v>1471000</v>
      </c>
      <c r="N97" s="37">
        <f t="shared" si="37"/>
        <v>1376000</v>
      </c>
      <c r="O97" s="37">
        <f>O2+O87-O89-O90-O91-O92-O94-O95-O96</f>
        <v>155000</v>
      </c>
      <c r="P97" s="37">
        <f t="shared" si="37"/>
        <v>105000</v>
      </c>
      <c r="Q97" s="37">
        <f t="shared" si="37"/>
        <v>103000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800000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1117000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21007000</v>
      </c>
    </row>
    <row r="110" spans="2:18" ht="16.5" customHeight="1"/>
    <row r="111" spans="2:18" ht="19.5" customHeight="1">
      <c r="B111" s="4" t="s">
        <v>700</v>
      </c>
      <c r="F111" s="30">
        <f>F93-F77-F78</f>
        <v>9461000</v>
      </c>
      <c r="G111" s="30">
        <f t="shared" ref="G111:Q111" si="38">G93-G77-G78</f>
        <v>1588000</v>
      </c>
      <c r="H111" s="30">
        <f t="shared" si="38"/>
        <v>1612000</v>
      </c>
      <c r="I111" s="30">
        <f t="shared" si="38"/>
        <v>1599000</v>
      </c>
      <c r="J111" s="30">
        <f t="shared" si="38"/>
        <v>1596000</v>
      </c>
      <c r="K111" s="30">
        <f t="shared" si="38"/>
        <v>1594000</v>
      </c>
      <c r="L111" s="30">
        <f t="shared" si="38"/>
        <v>1614000</v>
      </c>
      <c r="M111" s="30">
        <f t="shared" si="38"/>
        <v>1587000</v>
      </c>
      <c r="N111" s="30">
        <f t="shared" si="38"/>
        <v>1365000</v>
      </c>
      <c r="O111" s="30">
        <f t="shared" si="38"/>
        <v>163000</v>
      </c>
      <c r="P111" s="30">
        <f t="shared" si="38"/>
        <v>113000</v>
      </c>
      <c r="Q111" s="30">
        <f t="shared" si="38"/>
        <v>105000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64" priority="1" operator="lessThan">
      <formula>0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32" workbookViewId="0">
      <selection activeCell="A4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639</v>
      </c>
      <c r="D1" s="230" t="str">
        <f>VLOOKUP(C1,學校編號!A:B,2,FALSE)</f>
        <v>639鳳仁國小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31470000</v>
      </c>
      <c r="E2" s="37"/>
      <c r="F2" s="37">
        <f>F48+F71+F77+F78+F84</f>
        <v>13410000</v>
      </c>
      <c r="G2" s="37">
        <f t="shared" ref="G2:Q2" si="0">G48+G71+G77+G78+G84</f>
        <v>2269000</v>
      </c>
      <c r="H2" s="37">
        <f t="shared" si="0"/>
        <v>2354000</v>
      </c>
      <c r="I2" s="37">
        <f t="shared" si="0"/>
        <v>2269000</v>
      </c>
      <c r="J2" s="37">
        <f t="shared" si="0"/>
        <v>2273000</v>
      </c>
      <c r="K2" s="37">
        <f t="shared" si="0"/>
        <v>2269000</v>
      </c>
      <c r="L2" s="37">
        <f t="shared" si="0"/>
        <v>2371000</v>
      </c>
      <c r="M2" s="37">
        <f t="shared" si="0"/>
        <v>2259000</v>
      </c>
      <c r="N2" s="37">
        <f t="shared" si="0"/>
        <v>1680000</v>
      </c>
      <c r="O2" s="37">
        <f t="shared" si="0"/>
        <v>104000</v>
      </c>
      <c r="P2" s="37">
        <f t="shared" si="0"/>
        <v>104000</v>
      </c>
      <c r="Q2" s="37">
        <f t="shared" si="0"/>
        <v>108000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153000</v>
      </c>
      <c r="E3" s="37" t="s">
        <v>513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66000</v>
      </c>
      <c r="E4" s="37" t="s">
        <v>513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54000</v>
      </c>
      <c r="E15" s="37" t="s">
        <v>193</v>
      </c>
      <c r="F15" s="37">
        <f>ROUND($D15/2,-3)</f>
        <v>27000</v>
      </c>
      <c r="G15" s="37"/>
      <c r="H15" s="37"/>
      <c r="I15" s="37"/>
      <c r="J15" s="37"/>
      <c r="K15" s="37"/>
      <c r="L15" s="37">
        <f>D15-F15</f>
        <v>27000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44000</v>
      </c>
      <c r="E17" s="37" t="s">
        <v>513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150000</v>
      </c>
      <c r="E24" s="37" t="s">
        <v>193</v>
      </c>
      <c r="F24" s="37">
        <f>ROUND($D24/2,-3)</f>
        <v>75000</v>
      </c>
      <c r="G24" s="37"/>
      <c r="H24" s="37"/>
      <c r="I24" s="37"/>
      <c r="J24" s="37"/>
      <c r="K24" s="37"/>
      <c r="L24" s="37">
        <f>D24-F24</f>
        <v>75000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695000</v>
      </c>
      <c r="E25" s="106"/>
      <c r="F25" s="106">
        <f>ROUND(SUM(F3:F24),-3)</f>
        <v>143000</v>
      </c>
      <c r="G25" s="106">
        <f t="shared" ref="G25:P25" si="5">ROUND(SUM(G3:G24),-3)</f>
        <v>41000</v>
      </c>
      <c r="H25" s="106">
        <f t="shared" si="5"/>
        <v>41000</v>
      </c>
      <c r="I25" s="106">
        <f t="shared" si="5"/>
        <v>41000</v>
      </c>
      <c r="J25" s="106">
        <f t="shared" si="5"/>
        <v>41000</v>
      </c>
      <c r="K25" s="106">
        <f t="shared" si="5"/>
        <v>41000</v>
      </c>
      <c r="L25" s="106">
        <f t="shared" si="5"/>
        <v>143000</v>
      </c>
      <c r="M25" s="106">
        <f t="shared" si="5"/>
        <v>41000</v>
      </c>
      <c r="N25" s="106">
        <f t="shared" si="5"/>
        <v>41000</v>
      </c>
      <c r="O25" s="106">
        <f t="shared" si="5"/>
        <v>41000</v>
      </c>
      <c r="P25" s="106">
        <f t="shared" si="5"/>
        <v>41000</v>
      </c>
      <c r="Q25" s="106">
        <f t="shared" ref="Q25:Q33" si="6">D25-SUM(F25:P25)</f>
        <v>40000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253000</v>
      </c>
      <c r="E27" s="37" t="s">
        <v>513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20000</v>
      </c>
      <c r="E29" s="37" t="s">
        <v>513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13000</v>
      </c>
      <c r="E30" s="37" t="s">
        <v>513</v>
      </c>
      <c r="F30" s="37">
        <f t="shared" si="8"/>
        <v>1083</v>
      </c>
      <c r="G30" s="37">
        <f t="shared" si="8"/>
        <v>1083</v>
      </c>
      <c r="H30" s="37">
        <f t="shared" si="8"/>
        <v>1083</v>
      </c>
      <c r="I30" s="37">
        <f t="shared" si="8"/>
        <v>1083</v>
      </c>
      <c r="J30" s="37">
        <f t="shared" si="8"/>
        <v>1083</v>
      </c>
      <c r="K30" s="37">
        <f t="shared" si="8"/>
        <v>1083</v>
      </c>
      <c r="L30" s="37">
        <f t="shared" si="8"/>
        <v>1083</v>
      </c>
      <c r="M30" s="37">
        <f t="shared" si="8"/>
        <v>1083</v>
      </c>
      <c r="N30" s="37">
        <f t="shared" si="8"/>
        <v>1083</v>
      </c>
      <c r="O30" s="37">
        <f t="shared" si="8"/>
        <v>1083</v>
      </c>
      <c r="P30" s="37">
        <f t="shared" si="8"/>
        <v>1083</v>
      </c>
      <c r="Q30" s="37">
        <f t="shared" si="6"/>
        <v>1087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4000</v>
      </c>
      <c r="E31" s="37" t="s">
        <v>513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290000</v>
      </c>
      <c r="E37" s="106"/>
      <c r="F37" s="106">
        <f t="shared" ref="F37:P37" si="9">ROUND(SUM(F26:F36),-3)</f>
        <v>24000</v>
      </c>
      <c r="G37" s="106">
        <f t="shared" si="9"/>
        <v>24000</v>
      </c>
      <c r="H37" s="106">
        <f t="shared" si="9"/>
        <v>24000</v>
      </c>
      <c r="I37" s="106">
        <f t="shared" si="9"/>
        <v>24000</v>
      </c>
      <c r="J37" s="106">
        <f t="shared" si="9"/>
        <v>24000</v>
      </c>
      <c r="K37" s="106">
        <f t="shared" si="9"/>
        <v>24000</v>
      </c>
      <c r="L37" s="106">
        <f t="shared" si="9"/>
        <v>24000</v>
      </c>
      <c r="M37" s="106">
        <f t="shared" si="9"/>
        <v>24000</v>
      </c>
      <c r="N37" s="106">
        <f t="shared" si="9"/>
        <v>24000</v>
      </c>
      <c r="O37" s="106">
        <f t="shared" si="9"/>
        <v>24000</v>
      </c>
      <c r="P37" s="106">
        <f t="shared" si="9"/>
        <v>24000</v>
      </c>
      <c r="Q37" s="106">
        <f>D37-SUM(F37:P37)</f>
        <v>26000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708</v>
      </c>
      <c r="F46" s="37">
        <f>ROUND($D46/3,0)</f>
        <v>4000</v>
      </c>
      <c r="G46" s="37"/>
      <c r="H46" s="37"/>
      <c r="I46" s="37"/>
      <c r="J46" s="37">
        <f>ROUND($D46/3,0)</f>
        <v>4000</v>
      </c>
      <c r="K46" s="37"/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12000</v>
      </c>
      <c r="E47" s="106"/>
      <c r="F47" s="106">
        <f t="shared" ref="F47:P47" si="13">ROUND(SUM(F46),-3)</f>
        <v>4000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4000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4000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997000</v>
      </c>
      <c r="E48" s="37"/>
      <c r="F48" s="112">
        <f>F25+F37+F45+F47</f>
        <v>171000</v>
      </c>
      <c r="G48" s="112">
        <f t="shared" ref="G48:R48" si="14">G25+G37+G45+G47</f>
        <v>65000</v>
      </c>
      <c r="H48" s="112">
        <f t="shared" si="14"/>
        <v>65000</v>
      </c>
      <c r="I48" s="112">
        <f t="shared" si="14"/>
        <v>65000</v>
      </c>
      <c r="J48" s="112">
        <f t="shared" si="14"/>
        <v>69000</v>
      </c>
      <c r="K48" s="112">
        <f t="shared" si="14"/>
        <v>65000</v>
      </c>
      <c r="L48" s="112">
        <f t="shared" si="14"/>
        <v>167000</v>
      </c>
      <c r="M48" s="112">
        <f t="shared" si="14"/>
        <v>65000</v>
      </c>
      <c r="N48" s="112">
        <f t="shared" si="14"/>
        <v>69000</v>
      </c>
      <c r="O48" s="112">
        <f t="shared" si="14"/>
        <v>65000</v>
      </c>
      <c r="P48" s="112">
        <f t="shared" si="14"/>
        <v>65000</v>
      </c>
      <c r="Q48" s="112">
        <f t="shared" si="14"/>
        <v>66000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15016000</v>
      </c>
      <c r="E49" s="111" t="s">
        <v>678</v>
      </c>
      <c r="F49" s="37">
        <f>ROUND($D49/12*5,-3)</f>
        <v>6257000</v>
      </c>
      <c r="G49" s="37">
        <f>ROUND($D49/12,-3)</f>
        <v>1251000</v>
      </c>
      <c r="H49" s="37">
        <f t="shared" ref="H49:L53" si="15">ROUND($D49/12,-3)</f>
        <v>1251000</v>
      </c>
      <c r="I49" s="37">
        <f t="shared" si="15"/>
        <v>1251000</v>
      </c>
      <c r="J49" s="37">
        <f t="shared" si="15"/>
        <v>1251000</v>
      </c>
      <c r="K49" s="37">
        <f t="shared" si="15"/>
        <v>1251000</v>
      </c>
      <c r="L49" s="37">
        <f t="shared" si="15"/>
        <v>1251000</v>
      </c>
      <c r="M49" s="37">
        <f>D49-SUM(F49:L49)</f>
        <v>1253000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433000</v>
      </c>
      <c r="E50" s="111" t="s">
        <v>678</v>
      </c>
      <c r="F50" s="37">
        <f t="shared" ref="F50:F52" si="16">ROUND($D50/12*5,-3)</f>
        <v>180000</v>
      </c>
      <c r="G50" s="37">
        <f t="shared" ref="G50:G53" si="17">ROUND($D50/12,-3)</f>
        <v>36000</v>
      </c>
      <c r="H50" s="37">
        <f t="shared" si="15"/>
        <v>36000</v>
      </c>
      <c r="I50" s="37">
        <f t="shared" si="15"/>
        <v>36000</v>
      </c>
      <c r="J50" s="37">
        <f t="shared" si="15"/>
        <v>36000</v>
      </c>
      <c r="K50" s="37">
        <f t="shared" si="15"/>
        <v>36000</v>
      </c>
      <c r="L50" s="37">
        <f t="shared" si="15"/>
        <v>36000</v>
      </c>
      <c r="M50" s="37">
        <f t="shared" ref="M50:M53" si="18">D50-SUM(F50:L50)</f>
        <v>37000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1471000</v>
      </c>
      <c r="E51" s="111" t="s">
        <v>678</v>
      </c>
      <c r="F51" s="37">
        <f t="shared" si="16"/>
        <v>613000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37000</v>
      </c>
      <c r="E54" s="37" t="s">
        <v>513</v>
      </c>
      <c r="F54" s="37">
        <f t="shared" ref="F54:P62" si="19">ROUND($D54/12,0)</f>
        <v>3083</v>
      </c>
      <c r="G54" s="37">
        <f t="shared" si="19"/>
        <v>3083</v>
      </c>
      <c r="H54" s="37">
        <f t="shared" si="19"/>
        <v>3083</v>
      </c>
      <c r="I54" s="37">
        <f t="shared" si="19"/>
        <v>3083</v>
      </c>
      <c r="J54" s="37">
        <f t="shared" si="19"/>
        <v>3083</v>
      </c>
      <c r="K54" s="37">
        <f t="shared" si="19"/>
        <v>3083</v>
      </c>
      <c r="L54" s="37">
        <f t="shared" si="19"/>
        <v>3083</v>
      </c>
      <c r="M54" s="37">
        <f t="shared" si="19"/>
        <v>3083</v>
      </c>
      <c r="N54" s="37">
        <f t="shared" si="19"/>
        <v>3083</v>
      </c>
      <c r="O54" s="37">
        <f t="shared" si="19"/>
        <v>3083</v>
      </c>
      <c r="P54" s="37">
        <f t="shared" si="19"/>
        <v>3083</v>
      </c>
      <c r="Q54" s="37">
        <f t="shared" ref="Q54:Q62" si="20">D54-SUM(F54:P54)</f>
        <v>3087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410000</v>
      </c>
      <c r="E62" s="37" t="s">
        <v>194</v>
      </c>
      <c r="F62" s="37">
        <f t="shared" si="19"/>
        <v>34167</v>
      </c>
      <c r="G62" s="37">
        <f t="shared" si="19"/>
        <v>34167</v>
      </c>
      <c r="H62" s="37">
        <f t="shared" si="19"/>
        <v>34167</v>
      </c>
      <c r="I62" s="37">
        <f t="shared" si="19"/>
        <v>34167</v>
      </c>
      <c r="J62" s="37">
        <f t="shared" si="19"/>
        <v>34167</v>
      </c>
      <c r="K62" s="37">
        <f t="shared" si="19"/>
        <v>34167</v>
      </c>
      <c r="L62" s="37">
        <f t="shared" si="19"/>
        <v>34167</v>
      </c>
      <c r="M62" s="37">
        <f t="shared" si="19"/>
        <v>34167</v>
      </c>
      <c r="N62" s="37">
        <f t="shared" si="19"/>
        <v>34167</v>
      </c>
      <c r="O62" s="37">
        <f t="shared" si="19"/>
        <v>34167</v>
      </c>
      <c r="P62" s="37">
        <f t="shared" si="19"/>
        <v>34167</v>
      </c>
      <c r="Q62" s="37">
        <f t="shared" si="20"/>
        <v>34163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1898000</v>
      </c>
      <c r="E63" s="37" t="s">
        <v>679</v>
      </c>
      <c r="F63" s="37">
        <f>ROUND($D63/5,-3)</f>
        <v>380000</v>
      </c>
      <c r="G63" s="37"/>
      <c r="H63" s="37"/>
      <c r="I63" s="37"/>
      <c r="J63" s="37"/>
      <c r="K63" s="37"/>
      <c r="L63" s="37"/>
      <c r="M63" s="37"/>
      <c r="N63" s="37">
        <f>D63-F63</f>
        <v>1518000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1874000</v>
      </c>
      <c r="E64" s="37" t="s">
        <v>194</v>
      </c>
      <c r="F64" s="37">
        <f>D64</f>
        <v>1874000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1578000</v>
      </c>
      <c r="E65" s="111" t="s">
        <v>678</v>
      </c>
      <c r="F65" s="37">
        <f>ROUND($D65/12*5,-3)</f>
        <v>658000</v>
      </c>
      <c r="G65" s="37">
        <f>ROUND($D65/12,-3)</f>
        <v>132000</v>
      </c>
      <c r="H65" s="37">
        <f t="shared" ref="H65:L67" si="21">ROUND($D65/12,-3)</f>
        <v>132000</v>
      </c>
      <c r="I65" s="37">
        <f t="shared" si="21"/>
        <v>132000</v>
      </c>
      <c r="J65" s="37">
        <f t="shared" si="21"/>
        <v>132000</v>
      </c>
      <c r="K65" s="37">
        <f t="shared" si="21"/>
        <v>132000</v>
      </c>
      <c r="L65" s="37">
        <f t="shared" si="21"/>
        <v>132000</v>
      </c>
      <c r="M65" s="37">
        <f>D65-SUM(F65:L65)</f>
        <v>128000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400000</v>
      </c>
      <c r="E66" s="111" t="s">
        <v>678</v>
      </c>
      <c r="F66" s="37">
        <f>ROUND($D66/12*5,-3)</f>
        <v>167000</v>
      </c>
      <c r="G66" s="37">
        <f t="shared" ref="G66:G67" si="22">ROUND($D66/12,-3)</f>
        <v>33000</v>
      </c>
      <c r="H66" s="37">
        <f t="shared" si="21"/>
        <v>33000</v>
      </c>
      <c r="I66" s="37">
        <f t="shared" si="21"/>
        <v>33000</v>
      </c>
      <c r="J66" s="37">
        <f t="shared" si="21"/>
        <v>33000</v>
      </c>
      <c r="K66" s="37">
        <f t="shared" si="21"/>
        <v>33000</v>
      </c>
      <c r="L66" s="37">
        <f t="shared" si="21"/>
        <v>33000</v>
      </c>
      <c r="M66" s="37">
        <f t="shared" ref="M66:M67" si="23">D66-SUM(F66:L66)</f>
        <v>35000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1054000</v>
      </c>
      <c r="E67" s="111" t="s">
        <v>678</v>
      </c>
      <c r="F67" s="37">
        <f>ROUND($D67/12*5,-3)</f>
        <v>439000</v>
      </c>
      <c r="G67" s="37">
        <f t="shared" si="22"/>
        <v>88000</v>
      </c>
      <c r="H67" s="37">
        <f t="shared" si="21"/>
        <v>88000</v>
      </c>
      <c r="I67" s="37">
        <f t="shared" si="21"/>
        <v>88000</v>
      </c>
      <c r="J67" s="37">
        <f t="shared" si="21"/>
        <v>88000</v>
      </c>
      <c r="K67" s="37">
        <f t="shared" si="21"/>
        <v>88000</v>
      </c>
      <c r="L67" s="37">
        <f t="shared" si="21"/>
        <v>88000</v>
      </c>
      <c r="M67" s="37">
        <f t="shared" si="23"/>
        <v>87000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31000</v>
      </c>
      <c r="E68" s="37" t="s">
        <v>195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194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24674000</v>
      </c>
      <c r="E71" s="239"/>
      <c r="F71" s="239">
        <f t="shared" ref="F71:P71" si="24">ROUND(SUM(F49:F70),-3)</f>
        <v>10868000</v>
      </c>
      <c r="G71" s="239">
        <f t="shared" si="24"/>
        <v>1729000</v>
      </c>
      <c r="H71" s="239">
        <f t="shared" si="24"/>
        <v>1760000</v>
      </c>
      <c r="I71" s="239">
        <f t="shared" si="24"/>
        <v>1729000</v>
      </c>
      <c r="J71" s="239">
        <f t="shared" si="24"/>
        <v>1729000</v>
      </c>
      <c r="K71" s="239">
        <f t="shared" si="24"/>
        <v>1729000</v>
      </c>
      <c r="L71" s="239">
        <f t="shared" si="24"/>
        <v>1729000</v>
      </c>
      <c r="M71" s="239">
        <f t="shared" si="24"/>
        <v>1724000</v>
      </c>
      <c r="N71" s="239">
        <f t="shared" si="24"/>
        <v>1557000</v>
      </c>
      <c r="O71" s="239">
        <f t="shared" si="24"/>
        <v>39000</v>
      </c>
      <c r="P71" s="239">
        <f t="shared" si="24"/>
        <v>39000</v>
      </c>
      <c r="Q71" s="239">
        <f>D71-SUM(F71:P71)</f>
        <v>42000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5552000</v>
      </c>
      <c r="E73" s="111" t="s">
        <v>678</v>
      </c>
      <c r="F73" s="37">
        <f>ROUND($D73/12*5,-3)</f>
        <v>2313000</v>
      </c>
      <c r="G73" s="37">
        <f>ROUND($D73/12,-3)</f>
        <v>463000</v>
      </c>
      <c r="H73" s="37">
        <f t="shared" ref="H73:L76" si="25">ROUND($D73/12,-3)</f>
        <v>463000</v>
      </c>
      <c r="I73" s="37">
        <f t="shared" si="25"/>
        <v>463000</v>
      </c>
      <c r="J73" s="37">
        <f t="shared" si="25"/>
        <v>463000</v>
      </c>
      <c r="K73" s="37">
        <f t="shared" si="25"/>
        <v>463000</v>
      </c>
      <c r="L73" s="37">
        <f t="shared" si="25"/>
        <v>463000</v>
      </c>
      <c r="M73" s="37">
        <f>D73-SUM(F73:L73)</f>
        <v>461000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139000</v>
      </c>
      <c r="E76" s="111" t="s">
        <v>678</v>
      </c>
      <c r="F76" s="37">
        <f>ROUND($D76/12*5,-3)</f>
        <v>58000</v>
      </c>
      <c r="G76" s="37">
        <f>ROUND($D76/12,-3)</f>
        <v>12000</v>
      </c>
      <c r="H76" s="37">
        <f t="shared" si="25"/>
        <v>12000</v>
      </c>
      <c r="I76" s="37">
        <f t="shared" si="25"/>
        <v>12000</v>
      </c>
      <c r="J76" s="37">
        <f t="shared" si="25"/>
        <v>12000</v>
      </c>
      <c r="K76" s="37">
        <f t="shared" si="25"/>
        <v>12000</v>
      </c>
      <c r="L76" s="37">
        <f t="shared" si="25"/>
        <v>12000</v>
      </c>
      <c r="M76" s="37">
        <f t="shared" si="26"/>
        <v>9000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5691000</v>
      </c>
      <c r="E77" s="239"/>
      <c r="F77" s="239">
        <f>ROUND(SUM(F72:F76),-3)</f>
        <v>2371000</v>
      </c>
      <c r="G77" s="239">
        <f t="shared" ref="G77:N77" si="27">ROUND(SUM(G72:G76),-3)</f>
        <v>475000</v>
      </c>
      <c r="H77" s="239">
        <f t="shared" si="27"/>
        <v>475000</v>
      </c>
      <c r="I77" s="239">
        <f t="shared" si="27"/>
        <v>475000</v>
      </c>
      <c r="J77" s="239">
        <f t="shared" si="27"/>
        <v>475000</v>
      </c>
      <c r="K77" s="239">
        <f t="shared" si="27"/>
        <v>475000</v>
      </c>
      <c r="L77" s="239">
        <f t="shared" si="27"/>
        <v>475000</v>
      </c>
      <c r="M77" s="239">
        <f t="shared" si="27"/>
        <v>470000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108000</v>
      </c>
      <c r="E78" s="37" t="s">
        <v>655</v>
      </c>
      <c r="F78" s="216"/>
      <c r="G78" s="216"/>
      <c r="H78" s="216">
        <f>ROUND($D78/2,-3)</f>
        <v>54000</v>
      </c>
      <c r="I78" s="216"/>
      <c r="J78" s="216"/>
      <c r="K78" s="216"/>
      <c r="L78" s="216"/>
      <c r="M78" s="216"/>
      <c r="N78" s="216">
        <f>D78-H78</f>
        <v>54000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30473000</v>
      </c>
      <c r="E79" s="218"/>
      <c r="F79" s="218">
        <f>F77+F71+F78</f>
        <v>13239000</v>
      </c>
      <c r="G79" s="218">
        <f t="shared" ref="G79:Q79" si="29">G77+G71+G78</f>
        <v>2204000</v>
      </c>
      <c r="H79" s="218">
        <f t="shared" si="29"/>
        <v>2289000</v>
      </c>
      <c r="I79" s="218">
        <f t="shared" si="29"/>
        <v>2204000</v>
      </c>
      <c r="J79" s="218">
        <f t="shared" si="29"/>
        <v>2204000</v>
      </c>
      <c r="K79" s="218">
        <f t="shared" si="29"/>
        <v>2204000</v>
      </c>
      <c r="L79" s="218">
        <f t="shared" si="29"/>
        <v>2204000</v>
      </c>
      <c r="M79" s="218">
        <f t="shared" si="29"/>
        <v>2194000</v>
      </c>
      <c r="N79" s="218">
        <f t="shared" si="29"/>
        <v>1611000</v>
      </c>
      <c r="O79" s="218">
        <f t="shared" si="29"/>
        <v>39000</v>
      </c>
      <c r="P79" s="218">
        <f t="shared" si="29"/>
        <v>39000</v>
      </c>
      <c r="Q79" s="218">
        <f t="shared" si="29"/>
        <v>42000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31470000</v>
      </c>
      <c r="E88" s="37"/>
      <c r="F88" s="37">
        <f>F89+F90+F91+F92+F93</f>
        <v>13410000</v>
      </c>
      <c r="G88" s="37">
        <f t="shared" ref="G88:Q88" si="32">G89+G90+G91+G92+G93</f>
        <v>2269000</v>
      </c>
      <c r="H88" s="37">
        <f t="shared" si="32"/>
        <v>2354000</v>
      </c>
      <c r="I88" s="37">
        <f t="shared" si="32"/>
        <v>2269000</v>
      </c>
      <c r="J88" s="37">
        <f t="shared" si="32"/>
        <v>2273000</v>
      </c>
      <c r="K88" s="37">
        <f t="shared" si="32"/>
        <v>2269000</v>
      </c>
      <c r="L88" s="37">
        <f t="shared" si="32"/>
        <v>2371000</v>
      </c>
      <c r="M88" s="37">
        <f t="shared" si="32"/>
        <v>2259000</v>
      </c>
      <c r="N88" s="37">
        <f t="shared" si="32"/>
        <v>1680000</v>
      </c>
      <c r="O88" s="37">
        <f t="shared" si="32"/>
        <v>104000</v>
      </c>
      <c r="P88" s="37">
        <f t="shared" si="32"/>
        <v>104000</v>
      </c>
      <c r="Q88" s="37">
        <f t="shared" si="32"/>
        <v>108000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150000</v>
      </c>
      <c r="E90" s="106" t="s">
        <v>702</v>
      </c>
      <c r="F90" s="106"/>
      <c r="G90" s="106"/>
      <c r="H90" s="106">
        <f>ROUND($D90/2,-3)</f>
        <v>75000</v>
      </c>
      <c r="I90" s="106"/>
      <c r="J90" s="106"/>
      <c r="K90" s="106"/>
      <c r="L90" s="106"/>
      <c r="M90" s="106">
        <f>D90-H90</f>
        <v>75000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31319000</v>
      </c>
      <c r="E93" s="106"/>
      <c r="F93" s="106">
        <f>F94+F95+F96+F97</f>
        <v>13410000</v>
      </c>
      <c r="G93" s="106">
        <f t="shared" ref="G93:Q93" si="34">G94+G95+G96+G97</f>
        <v>2269000</v>
      </c>
      <c r="H93" s="106">
        <f t="shared" si="34"/>
        <v>2279000</v>
      </c>
      <c r="I93" s="106">
        <f t="shared" si="34"/>
        <v>2269000</v>
      </c>
      <c r="J93" s="106">
        <f t="shared" si="34"/>
        <v>2273000</v>
      </c>
      <c r="K93" s="106">
        <f t="shared" si="34"/>
        <v>2269000</v>
      </c>
      <c r="L93" s="106">
        <f t="shared" si="34"/>
        <v>2371000</v>
      </c>
      <c r="M93" s="106">
        <f t="shared" si="34"/>
        <v>2184000</v>
      </c>
      <c r="N93" s="106">
        <f t="shared" si="34"/>
        <v>1680000</v>
      </c>
      <c r="O93" s="106">
        <f t="shared" si="34"/>
        <v>104000</v>
      </c>
      <c r="P93" s="106">
        <f t="shared" si="34"/>
        <v>104000</v>
      </c>
      <c r="Q93" s="106">
        <f t="shared" si="34"/>
        <v>107000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3887000</v>
      </c>
      <c r="E94" s="111" t="s">
        <v>522</v>
      </c>
      <c r="F94" s="37">
        <f>ROUND($D94/12*5,-3)</f>
        <v>1620000</v>
      </c>
      <c r="G94" s="37">
        <f>ROUND($D94/12,-3)</f>
        <v>324000</v>
      </c>
      <c r="H94" s="37">
        <f t="shared" ref="H94:L94" si="35">ROUND($D94/12,-3)</f>
        <v>324000</v>
      </c>
      <c r="I94" s="37">
        <f t="shared" si="35"/>
        <v>324000</v>
      </c>
      <c r="J94" s="37">
        <f t="shared" si="35"/>
        <v>324000</v>
      </c>
      <c r="K94" s="37">
        <f t="shared" si="35"/>
        <v>324000</v>
      </c>
      <c r="L94" s="37">
        <f t="shared" si="35"/>
        <v>324000</v>
      </c>
      <c r="M94" s="37">
        <f>D94-SUM(F94:L94)</f>
        <v>323000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103000</v>
      </c>
      <c r="E95" s="107" t="s">
        <v>225</v>
      </c>
      <c r="F95" s="37">
        <f>ROUND($D95/12,-3)</f>
        <v>9000</v>
      </c>
      <c r="G95" s="37">
        <f t="shared" ref="G95:P95" si="36">ROUND($D95/12,-3)</f>
        <v>9000</v>
      </c>
      <c r="H95" s="37">
        <f t="shared" si="36"/>
        <v>9000</v>
      </c>
      <c r="I95" s="37">
        <f t="shared" si="36"/>
        <v>9000</v>
      </c>
      <c r="J95" s="37">
        <f t="shared" si="36"/>
        <v>9000</v>
      </c>
      <c r="K95" s="37">
        <f t="shared" si="36"/>
        <v>9000</v>
      </c>
      <c r="L95" s="37">
        <f t="shared" si="36"/>
        <v>9000</v>
      </c>
      <c r="M95" s="37">
        <f t="shared" si="36"/>
        <v>9000</v>
      </c>
      <c r="N95" s="37">
        <f t="shared" si="36"/>
        <v>9000</v>
      </c>
      <c r="O95" s="37">
        <f t="shared" si="36"/>
        <v>9000</v>
      </c>
      <c r="P95" s="37">
        <f t="shared" si="36"/>
        <v>9000</v>
      </c>
      <c r="Q95" s="37">
        <f>D95-SUM(F95:P95)</f>
        <v>4000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27329000</v>
      </c>
      <c r="E97" s="37"/>
      <c r="F97" s="37">
        <f>F2+F87-F89-F90-F91-F92-F94-F95-F96</f>
        <v>11781000</v>
      </c>
      <c r="G97" s="37">
        <f t="shared" ref="G97:Q97" si="37">G2+G87-G89-G90-G91-G92-G94-G95-G96</f>
        <v>1936000</v>
      </c>
      <c r="H97" s="37">
        <f t="shared" si="37"/>
        <v>1946000</v>
      </c>
      <c r="I97" s="37">
        <f t="shared" si="37"/>
        <v>1936000</v>
      </c>
      <c r="J97" s="37">
        <f t="shared" si="37"/>
        <v>1940000</v>
      </c>
      <c r="K97" s="37">
        <f t="shared" si="37"/>
        <v>1936000</v>
      </c>
      <c r="L97" s="37">
        <f t="shared" si="37"/>
        <v>2038000</v>
      </c>
      <c r="M97" s="37">
        <f t="shared" si="37"/>
        <v>1852000</v>
      </c>
      <c r="N97" s="37">
        <f t="shared" si="37"/>
        <v>1671000</v>
      </c>
      <c r="O97" s="37">
        <f>O2+O87-O89-O90-O91-O92-O94-O95-O96</f>
        <v>95000</v>
      </c>
      <c r="P97" s="37">
        <f t="shared" si="37"/>
        <v>95000</v>
      </c>
      <c r="Q97" s="37">
        <f t="shared" si="37"/>
        <v>103000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2120000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1117000</v>
      </c>
    </row>
    <row r="104" spans="2:18" ht="33">
      <c r="B104" s="69" t="s">
        <v>235</v>
      </c>
      <c r="D104" s="30">
        <f>HLOOKUP(D1,縣庫撥款收入明細表!H:DD,16,FALSE)</f>
        <v>96000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7000</v>
      </c>
    </row>
    <row r="109" spans="2:18" ht="33">
      <c r="B109" s="75" t="s">
        <v>239</v>
      </c>
      <c r="D109" s="30">
        <f>HLOOKUP(D1,縣庫撥款收入明細表!H:DD,21,FALSE)</f>
        <v>27329000</v>
      </c>
    </row>
    <row r="110" spans="2:18" ht="16.5" customHeight="1"/>
    <row r="111" spans="2:18" ht="19.5" customHeight="1">
      <c r="B111" s="4" t="s">
        <v>700</v>
      </c>
      <c r="F111" s="30">
        <f>F93-F77-F78</f>
        <v>11039000</v>
      </c>
      <c r="G111" s="30">
        <f t="shared" ref="G111:Q111" si="38">G93-G77-G78</f>
        <v>1794000</v>
      </c>
      <c r="H111" s="30">
        <f t="shared" si="38"/>
        <v>1750000</v>
      </c>
      <c r="I111" s="30">
        <f t="shared" si="38"/>
        <v>1794000</v>
      </c>
      <c r="J111" s="30">
        <f t="shared" si="38"/>
        <v>1798000</v>
      </c>
      <c r="K111" s="30">
        <f t="shared" si="38"/>
        <v>1794000</v>
      </c>
      <c r="L111" s="30">
        <f t="shared" si="38"/>
        <v>1896000</v>
      </c>
      <c r="M111" s="30">
        <f t="shared" si="38"/>
        <v>1714000</v>
      </c>
      <c r="N111" s="30">
        <f t="shared" si="38"/>
        <v>1626000</v>
      </c>
      <c r="O111" s="30">
        <f t="shared" si="38"/>
        <v>104000</v>
      </c>
      <c r="P111" s="30">
        <f t="shared" si="38"/>
        <v>104000</v>
      </c>
      <c r="Q111" s="30">
        <f t="shared" si="38"/>
        <v>107000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63" priority="1" operator="less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P9" sqref="CP9"/>
    </sheetView>
  </sheetViews>
  <sheetFormatPr defaultRowHeight="16.5"/>
  <cols>
    <col min="1" max="1" width="17.75" bestFit="1" customWidth="1"/>
    <col min="2" max="2" width="15" bestFit="1" customWidth="1"/>
    <col min="3" max="3" width="16.125" bestFit="1" customWidth="1"/>
    <col min="4" max="5" width="15" bestFit="1" customWidth="1"/>
    <col min="6" max="6" width="16.125" bestFit="1" customWidth="1"/>
    <col min="7" max="18" width="15" bestFit="1" customWidth="1"/>
    <col min="19" max="20" width="16.125" bestFit="1" customWidth="1"/>
    <col min="21" max="40" width="15" bestFit="1" customWidth="1"/>
    <col min="41" max="41" width="15.125" bestFit="1" customWidth="1"/>
    <col min="42" max="102" width="15" bestFit="1" customWidth="1"/>
    <col min="103" max="103" width="16.25" customWidth="1"/>
    <col min="104" max="104" width="15" customWidth="1"/>
  </cols>
  <sheetData>
    <row r="1" spans="1:105">
      <c r="B1" t="s">
        <v>8</v>
      </c>
      <c r="C1" t="s">
        <v>9</v>
      </c>
      <c r="D1" t="s">
        <v>10</v>
      </c>
      <c r="E1" t="s">
        <v>11</v>
      </c>
      <c r="F1" t="s">
        <v>12</v>
      </c>
      <c r="G1" t="s">
        <v>13</v>
      </c>
      <c r="H1" t="s">
        <v>14</v>
      </c>
      <c r="I1" t="s">
        <v>15</v>
      </c>
      <c r="J1" t="s">
        <v>16</v>
      </c>
      <c r="K1" t="s">
        <v>17</v>
      </c>
      <c r="L1" t="s">
        <v>18</v>
      </c>
      <c r="M1" t="s">
        <v>19</v>
      </c>
      <c r="N1" t="s">
        <v>20</v>
      </c>
      <c r="O1" t="s">
        <v>21</v>
      </c>
      <c r="P1" t="s">
        <v>22</v>
      </c>
      <c r="Q1" t="s">
        <v>23</v>
      </c>
      <c r="R1" t="s">
        <v>24</v>
      </c>
      <c r="S1" t="s">
        <v>25</v>
      </c>
      <c r="T1" t="s">
        <v>26</v>
      </c>
      <c r="U1" t="s">
        <v>27</v>
      </c>
      <c r="V1" t="s">
        <v>28</v>
      </c>
      <c r="W1" t="s">
        <v>29</v>
      </c>
      <c r="X1" t="s">
        <v>30</v>
      </c>
      <c r="Y1" t="s">
        <v>31</v>
      </c>
      <c r="Z1" t="s">
        <v>32</v>
      </c>
      <c r="AA1" t="s">
        <v>33</v>
      </c>
      <c r="AB1" t="s">
        <v>34</v>
      </c>
      <c r="AC1" t="s">
        <v>35</v>
      </c>
      <c r="AD1" t="s">
        <v>36</v>
      </c>
      <c r="AE1" t="s">
        <v>37</v>
      </c>
      <c r="AF1" t="s">
        <v>38</v>
      </c>
      <c r="AG1" t="s">
        <v>39</v>
      </c>
      <c r="AH1" t="s">
        <v>40</v>
      </c>
      <c r="AI1" t="s">
        <v>41</v>
      </c>
      <c r="AJ1" t="s">
        <v>42</v>
      </c>
      <c r="AK1" t="s">
        <v>43</v>
      </c>
      <c r="AL1" t="s">
        <v>44</v>
      </c>
      <c r="AM1" t="s">
        <v>45</v>
      </c>
      <c r="AN1" t="s">
        <v>46</v>
      </c>
      <c r="AO1" t="s">
        <v>47</v>
      </c>
      <c r="AP1" t="s">
        <v>48</v>
      </c>
      <c r="AQ1" t="s">
        <v>49</v>
      </c>
      <c r="AR1" t="s">
        <v>50</v>
      </c>
      <c r="AS1" t="s">
        <v>51</v>
      </c>
      <c r="AT1" t="s">
        <v>52</v>
      </c>
      <c r="AU1" t="s">
        <v>53</v>
      </c>
      <c r="AV1" t="s">
        <v>54</v>
      </c>
      <c r="AW1" t="s">
        <v>55</v>
      </c>
      <c r="AX1" t="s">
        <v>56</v>
      </c>
      <c r="AY1" t="s">
        <v>57</v>
      </c>
      <c r="AZ1" t="s">
        <v>58</v>
      </c>
      <c r="BA1" t="s">
        <v>59</v>
      </c>
      <c r="BB1" t="s">
        <v>60</v>
      </c>
      <c r="BC1" t="s">
        <v>61</v>
      </c>
      <c r="BD1" t="s">
        <v>62</v>
      </c>
      <c r="BE1" t="s">
        <v>63</v>
      </c>
      <c r="BF1" t="s">
        <v>64</v>
      </c>
      <c r="BG1" t="s">
        <v>65</v>
      </c>
      <c r="BH1" t="s">
        <v>66</v>
      </c>
      <c r="BI1" t="s">
        <v>67</v>
      </c>
      <c r="BJ1" t="s">
        <v>68</v>
      </c>
      <c r="BK1" t="s">
        <v>69</v>
      </c>
      <c r="BL1" t="s">
        <v>70</v>
      </c>
      <c r="BM1" t="s">
        <v>71</v>
      </c>
      <c r="BN1" t="s">
        <v>72</v>
      </c>
      <c r="BO1" t="s">
        <v>73</v>
      </c>
      <c r="BP1" t="s">
        <v>74</v>
      </c>
      <c r="BQ1" t="s">
        <v>75</v>
      </c>
      <c r="BR1" t="s">
        <v>76</v>
      </c>
      <c r="BS1" t="s">
        <v>77</v>
      </c>
      <c r="BT1" t="s">
        <v>78</v>
      </c>
      <c r="BU1" t="s">
        <v>79</v>
      </c>
      <c r="BV1" t="s">
        <v>80</v>
      </c>
      <c r="BW1" t="s">
        <v>81</v>
      </c>
      <c r="BX1" t="s">
        <v>82</v>
      </c>
      <c r="BY1" t="s">
        <v>83</v>
      </c>
      <c r="BZ1" t="s">
        <v>84</v>
      </c>
      <c r="CA1" t="s">
        <v>85</v>
      </c>
      <c r="CB1" t="s">
        <v>86</v>
      </c>
      <c r="CC1" t="s">
        <v>87</v>
      </c>
      <c r="CD1" t="s">
        <v>88</v>
      </c>
      <c r="CE1" t="s">
        <v>89</v>
      </c>
      <c r="CF1" t="s">
        <v>90</v>
      </c>
      <c r="CG1" t="s">
        <v>91</v>
      </c>
      <c r="CH1" t="s">
        <v>92</v>
      </c>
      <c r="CI1" t="s">
        <v>93</v>
      </c>
      <c r="CJ1" t="s">
        <v>94</v>
      </c>
      <c r="CK1" t="s">
        <v>95</v>
      </c>
      <c r="CL1" t="s">
        <v>96</v>
      </c>
      <c r="CM1" t="s">
        <v>97</v>
      </c>
      <c r="CN1" t="s">
        <v>98</v>
      </c>
      <c r="CO1" t="s">
        <v>99</v>
      </c>
      <c r="CP1" t="s">
        <v>100</v>
      </c>
      <c r="CQ1" t="s">
        <v>101</v>
      </c>
      <c r="CR1" t="s">
        <v>102</v>
      </c>
      <c r="CS1" t="s">
        <v>103</v>
      </c>
      <c r="CT1" t="s">
        <v>104</v>
      </c>
      <c r="CU1" t="s">
        <v>105</v>
      </c>
      <c r="CV1" t="s">
        <v>106</v>
      </c>
      <c r="CW1" t="s">
        <v>107</v>
      </c>
      <c r="CX1" t="s">
        <v>108</v>
      </c>
    </row>
    <row r="2" spans="1:105" ht="19.5">
      <c r="A2" s="68" t="s">
        <v>369</v>
      </c>
      <c r="B2" s="253">
        <v>0</v>
      </c>
      <c r="C2" s="253">
        <v>130000</v>
      </c>
      <c r="D2" s="253">
        <v>5000</v>
      </c>
      <c r="E2" s="253">
        <v>13000</v>
      </c>
      <c r="F2" s="253">
        <v>10000</v>
      </c>
      <c r="G2" s="253"/>
      <c r="H2" s="253"/>
      <c r="I2" s="253">
        <v>5000</v>
      </c>
      <c r="J2" s="253"/>
      <c r="K2" s="253"/>
      <c r="L2" s="253"/>
      <c r="M2" s="253"/>
      <c r="N2" s="253"/>
      <c r="O2" s="253">
        <v>7000</v>
      </c>
      <c r="P2" s="253"/>
      <c r="Q2" s="253"/>
      <c r="R2" s="253">
        <v>0</v>
      </c>
      <c r="S2" s="253">
        <v>10000</v>
      </c>
      <c r="T2" s="253">
        <v>10000</v>
      </c>
      <c r="U2" s="253"/>
      <c r="V2" s="253">
        <v>6000</v>
      </c>
      <c r="W2" s="253"/>
      <c r="X2" s="253"/>
      <c r="Y2" s="253">
        <v>6000</v>
      </c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  <c r="BC2" s="253"/>
      <c r="BD2" s="253">
        <v>1000</v>
      </c>
      <c r="BE2" s="253"/>
      <c r="BF2" s="253"/>
      <c r="BG2" s="253"/>
      <c r="BH2" s="253"/>
      <c r="BI2" s="253">
        <v>10000</v>
      </c>
      <c r="BJ2" s="253"/>
      <c r="BK2" s="253"/>
      <c r="BL2" s="253"/>
      <c r="BM2" s="253"/>
      <c r="BN2" s="253"/>
      <c r="BO2" s="253"/>
      <c r="BP2" s="253"/>
      <c r="BQ2" s="253"/>
      <c r="BR2" s="253"/>
      <c r="BS2" s="253"/>
      <c r="BT2" s="253"/>
      <c r="BU2" s="253"/>
      <c r="BV2" s="253">
        <v>2000</v>
      </c>
      <c r="BW2" s="253"/>
      <c r="BX2" s="253"/>
      <c r="BY2" s="253"/>
      <c r="BZ2" s="253"/>
      <c r="CA2" s="253"/>
      <c r="CB2" s="253"/>
      <c r="CC2" s="253"/>
      <c r="CD2" s="253"/>
      <c r="CE2" s="253"/>
      <c r="CF2" s="253"/>
      <c r="CG2" s="253"/>
      <c r="CH2" s="253"/>
      <c r="CI2" s="253"/>
      <c r="CJ2" s="253"/>
      <c r="CK2" s="253"/>
      <c r="CL2" s="253"/>
      <c r="CM2" s="253"/>
      <c r="CN2" s="253"/>
      <c r="CO2" s="253"/>
      <c r="CP2" s="253"/>
      <c r="CQ2" s="253"/>
      <c r="CR2" s="253"/>
      <c r="CS2" s="254"/>
      <c r="CT2" s="254"/>
      <c r="CU2" s="254">
        <v>2000</v>
      </c>
      <c r="CV2" s="254"/>
      <c r="CW2" s="254">
        <v>8000</v>
      </c>
      <c r="CX2" s="254"/>
      <c r="CY2" s="255">
        <f>SUM(B2:CX2)</f>
        <v>225000</v>
      </c>
    </row>
    <row r="3" spans="1:105" ht="19.5">
      <c r="A3" s="68" t="s">
        <v>696</v>
      </c>
      <c r="B3" s="256">
        <v>3000</v>
      </c>
      <c r="C3" s="256">
        <v>821000</v>
      </c>
      <c r="D3" s="256">
        <v>60000</v>
      </c>
      <c r="E3" s="256">
        <v>310000</v>
      </c>
      <c r="F3" s="256">
        <v>100000</v>
      </c>
      <c r="G3" s="256">
        <v>5000</v>
      </c>
      <c r="H3" s="256">
        <v>65000</v>
      </c>
      <c r="I3" s="256">
        <v>600000</v>
      </c>
      <c r="J3" s="256">
        <v>50000</v>
      </c>
      <c r="K3" s="256">
        <v>10000</v>
      </c>
      <c r="L3" s="256">
        <v>400000</v>
      </c>
      <c r="M3" s="256">
        <v>2000</v>
      </c>
      <c r="N3" s="256">
        <v>68000</v>
      </c>
      <c r="O3" s="256">
        <v>50000</v>
      </c>
      <c r="P3" s="256">
        <v>30000</v>
      </c>
      <c r="Q3" s="256">
        <v>20000</v>
      </c>
      <c r="R3" s="256">
        <v>380000</v>
      </c>
      <c r="S3" s="256">
        <v>500000</v>
      </c>
      <c r="T3" s="256">
        <v>150000</v>
      </c>
      <c r="U3" s="256">
        <v>40000</v>
      </c>
      <c r="V3" s="256">
        <v>120000</v>
      </c>
      <c r="W3" s="256">
        <v>10000</v>
      </c>
      <c r="X3" s="256">
        <v>100000</v>
      </c>
      <c r="Y3" s="256">
        <v>60000</v>
      </c>
      <c r="Z3" s="256">
        <v>0</v>
      </c>
      <c r="AA3" s="256">
        <v>100000</v>
      </c>
      <c r="AB3" s="256">
        <v>20000</v>
      </c>
      <c r="AC3" s="256">
        <v>20000</v>
      </c>
      <c r="AD3" s="256">
        <v>0</v>
      </c>
      <c r="AE3" s="256">
        <v>0</v>
      </c>
      <c r="AF3" s="256">
        <v>0</v>
      </c>
      <c r="AG3" s="256">
        <v>18000</v>
      </c>
      <c r="AH3" s="256">
        <v>120000</v>
      </c>
      <c r="AI3" s="256">
        <v>0</v>
      </c>
      <c r="AJ3" s="256">
        <v>8000</v>
      </c>
      <c r="AK3" s="256">
        <v>0</v>
      </c>
      <c r="AL3" s="256">
        <v>0</v>
      </c>
      <c r="AM3" s="256">
        <v>150000</v>
      </c>
      <c r="AN3" s="256">
        <v>60000</v>
      </c>
      <c r="AO3" s="256">
        <v>30000</v>
      </c>
      <c r="AP3" s="256">
        <v>20000</v>
      </c>
      <c r="AQ3" s="256">
        <v>40000</v>
      </c>
      <c r="AR3" s="256">
        <v>85000</v>
      </c>
      <c r="AS3" s="256">
        <v>84000</v>
      </c>
      <c r="AT3" s="256">
        <v>0</v>
      </c>
      <c r="AU3" s="256">
        <v>0</v>
      </c>
      <c r="AV3" s="256">
        <v>29000</v>
      </c>
      <c r="AW3" s="256">
        <v>0</v>
      </c>
      <c r="AX3" s="256">
        <v>0</v>
      </c>
      <c r="AY3" s="256">
        <v>20000</v>
      </c>
      <c r="AZ3" s="256">
        <v>0</v>
      </c>
      <c r="BA3" s="256">
        <v>0</v>
      </c>
      <c r="BB3" s="256">
        <v>550000</v>
      </c>
      <c r="BC3" s="256">
        <v>6000</v>
      </c>
      <c r="BD3" s="256">
        <v>0</v>
      </c>
      <c r="BE3" s="256">
        <v>0</v>
      </c>
      <c r="BF3" s="256">
        <v>3000</v>
      </c>
      <c r="BG3" s="256">
        <v>5000</v>
      </c>
      <c r="BH3" s="256">
        <v>0</v>
      </c>
      <c r="BI3" s="256">
        <v>90000</v>
      </c>
      <c r="BJ3" s="256">
        <v>15000</v>
      </c>
      <c r="BK3" s="256">
        <v>30000</v>
      </c>
      <c r="BL3" s="256">
        <v>0</v>
      </c>
      <c r="BM3" s="256">
        <v>0</v>
      </c>
      <c r="BN3" s="256">
        <v>110000</v>
      </c>
      <c r="BO3" s="256">
        <v>0</v>
      </c>
      <c r="BP3" s="256">
        <v>0</v>
      </c>
      <c r="BQ3" s="256">
        <v>0</v>
      </c>
      <c r="BR3" s="256">
        <v>0</v>
      </c>
      <c r="BS3" s="256">
        <v>4000</v>
      </c>
      <c r="BT3" s="256">
        <v>0</v>
      </c>
      <c r="BU3" s="256">
        <v>0</v>
      </c>
      <c r="BV3" s="256">
        <v>35000</v>
      </c>
      <c r="BW3" s="256">
        <v>10000</v>
      </c>
      <c r="BX3" s="256">
        <v>40000</v>
      </c>
      <c r="BY3" s="256">
        <v>50000</v>
      </c>
      <c r="BZ3" s="256">
        <v>10000</v>
      </c>
      <c r="CA3" s="256">
        <v>50000</v>
      </c>
      <c r="CB3" s="256">
        <v>64000</v>
      </c>
      <c r="CC3" s="256">
        <v>10000</v>
      </c>
      <c r="CD3" s="256">
        <v>36000</v>
      </c>
      <c r="CE3" s="256">
        <v>10000</v>
      </c>
      <c r="CF3" s="256">
        <v>0</v>
      </c>
      <c r="CG3" s="256">
        <v>40000</v>
      </c>
      <c r="CH3" s="256">
        <v>20000</v>
      </c>
      <c r="CI3" s="256">
        <v>2000</v>
      </c>
      <c r="CJ3" s="256">
        <v>0</v>
      </c>
      <c r="CK3" s="256">
        <v>5000</v>
      </c>
      <c r="CL3" s="256">
        <v>42000</v>
      </c>
      <c r="CM3" s="256">
        <v>15000</v>
      </c>
      <c r="CN3" s="256">
        <v>0</v>
      </c>
      <c r="CO3" s="256">
        <v>6000</v>
      </c>
      <c r="CP3" s="256">
        <v>0</v>
      </c>
      <c r="CQ3" s="256">
        <v>0</v>
      </c>
      <c r="CR3" s="256">
        <v>6000</v>
      </c>
      <c r="CS3" s="256">
        <v>0</v>
      </c>
      <c r="CT3" s="256">
        <v>0</v>
      </c>
      <c r="CU3" s="256">
        <v>6000</v>
      </c>
      <c r="CV3" s="256">
        <v>0</v>
      </c>
      <c r="CW3" s="256">
        <v>500000</v>
      </c>
      <c r="CX3" s="256">
        <v>20000</v>
      </c>
      <c r="CY3" s="255">
        <f t="shared" ref="CY3:CY6" si="0">SUM(B3:CX3)</f>
        <v>6548000</v>
      </c>
    </row>
    <row r="4" spans="1:105" ht="19.5">
      <c r="A4" s="68" t="s">
        <v>370</v>
      </c>
      <c r="B4" s="253"/>
      <c r="C4" s="253"/>
      <c r="D4" s="253"/>
      <c r="E4" s="253"/>
      <c r="F4" s="253">
        <v>330000</v>
      </c>
      <c r="G4" s="253"/>
      <c r="H4" s="253"/>
      <c r="I4" s="253">
        <v>150000</v>
      </c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Q4" s="253"/>
      <c r="BR4" s="253"/>
      <c r="BS4" s="253"/>
      <c r="BT4" s="253"/>
      <c r="BU4" s="253"/>
      <c r="BV4" s="253"/>
      <c r="BW4" s="253"/>
      <c r="BX4" s="253"/>
      <c r="BY4" s="253"/>
      <c r="BZ4" s="253"/>
      <c r="CA4" s="253"/>
      <c r="CB4" s="253"/>
      <c r="CC4" s="253"/>
      <c r="CD4" s="253"/>
      <c r="CE4" s="253"/>
      <c r="CF4" s="253"/>
      <c r="CG4" s="253"/>
      <c r="CH4" s="253"/>
      <c r="CI4" s="253"/>
      <c r="CJ4" s="253"/>
      <c r="CK4" s="253"/>
      <c r="CL4" s="253"/>
      <c r="CM4" s="253"/>
      <c r="CN4" s="253"/>
      <c r="CO4" s="253"/>
      <c r="CP4" s="253"/>
      <c r="CQ4" s="253"/>
      <c r="CR4" s="253"/>
      <c r="CS4" s="254"/>
      <c r="CT4" s="254"/>
      <c r="CU4" s="254"/>
      <c r="CV4" s="254"/>
      <c r="CW4" s="254"/>
      <c r="CX4" s="254"/>
      <c r="CY4" s="255">
        <f t="shared" si="0"/>
        <v>480000</v>
      </c>
    </row>
    <row r="5" spans="1:105" ht="19.5">
      <c r="A5" s="68" t="s">
        <v>371</v>
      </c>
      <c r="B5" s="253">
        <v>30000</v>
      </c>
      <c r="C5" s="253">
        <v>30000</v>
      </c>
      <c r="D5" s="253">
        <v>10000</v>
      </c>
      <c r="E5" s="253">
        <v>5000</v>
      </c>
      <c r="F5" s="253">
        <v>10000</v>
      </c>
      <c r="G5" s="253">
        <v>10000</v>
      </c>
      <c r="H5" s="253">
        <v>5000</v>
      </c>
      <c r="I5" s="253">
        <v>10000</v>
      </c>
      <c r="J5" s="253">
        <v>18000</v>
      </c>
      <c r="K5" s="253">
        <v>10000</v>
      </c>
      <c r="L5" s="253">
        <v>8000</v>
      </c>
      <c r="M5" s="253">
        <v>3000</v>
      </c>
      <c r="N5" s="253">
        <v>8000</v>
      </c>
      <c r="O5" s="253">
        <v>2000</v>
      </c>
      <c r="P5" s="253">
        <v>2000</v>
      </c>
      <c r="Q5" s="253">
        <v>2000</v>
      </c>
      <c r="R5" s="253">
        <v>10000</v>
      </c>
      <c r="S5" s="253">
        <v>30000</v>
      </c>
      <c r="T5" s="253">
        <v>35000</v>
      </c>
      <c r="U5" s="257">
        <v>2000</v>
      </c>
      <c r="V5" s="253">
        <v>10000</v>
      </c>
      <c r="W5" s="253">
        <v>3000</v>
      </c>
      <c r="X5" s="253">
        <v>16000</v>
      </c>
      <c r="Y5" s="253">
        <v>2000</v>
      </c>
      <c r="Z5" s="253">
        <v>1000</v>
      </c>
      <c r="AA5" s="253">
        <v>1000</v>
      </c>
      <c r="AB5" s="253">
        <v>1000</v>
      </c>
      <c r="AC5" s="253">
        <v>2000</v>
      </c>
      <c r="AD5" s="253">
        <v>2000</v>
      </c>
      <c r="AE5" s="253">
        <v>1000</v>
      </c>
      <c r="AF5" s="253">
        <v>10000</v>
      </c>
      <c r="AG5" s="253">
        <v>1000</v>
      </c>
      <c r="AH5" s="253">
        <v>2000</v>
      </c>
      <c r="AI5" s="253">
        <v>1000</v>
      </c>
      <c r="AJ5" s="253">
        <v>1000</v>
      </c>
      <c r="AK5" s="253">
        <v>1000</v>
      </c>
      <c r="AL5" s="253">
        <v>1000</v>
      </c>
      <c r="AM5" s="253">
        <v>1000</v>
      </c>
      <c r="AN5" s="253">
        <v>1000</v>
      </c>
      <c r="AO5" s="253">
        <v>1000</v>
      </c>
      <c r="AP5" s="253">
        <v>1000</v>
      </c>
      <c r="AQ5" s="257">
        <v>2000</v>
      </c>
      <c r="AR5" s="253">
        <v>2000</v>
      </c>
      <c r="AS5" s="253">
        <v>1000</v>
      </c>
      <c r="AT5" s="257">
        <v>1000</v>
      </c>
      <c r="AU5" s="253">
        <v>1000</v>
      </c>
      <c r="AV5" s="257">
        <v>2000</v>
      </c>
      <c r="AW5" s="253">
        <v>1000</v>
      </c>
      <c r="AX5" s="253">
        <v>1000</v>
      </c>
      <c r="AY5" s="253">
        <v>1000</v>
      </c>
      <c r="AZ5" s="253">
        <v>1000</v>
      </c>
      <c r="BA5" s="253">
        <v>1000</v>
      </c>
      <c r="BB5" s="253">
        <v>12000</v>
      </c>
      <c r="BC5" s="253">
        <v>1000</v>
      </c>
      <c r="BD5" s="253">
        <v>1000</v>
      </c>
      <c r="BE5" s="253">
        <v>1000</v>
      </c>
      <c r="BF5" s="253">
        <v>1000</v>
      </c>
      <c r="BG5" s="253">
        <v>2000</v>
      </c>
      <c r="BH5" s="253">
        <v>0</v>
      </c>
      <c r="BI5" s="253">
        <v>10000</v>
      </c>
      <c r="BJ5" s="253">
        <v>1000</v>
      </c>
      <c r="BK5" s="253">
        <v>6000</v>
      </c>
      <c r="BL5" s="253">
        <v>3000</v>
      </c>
      <c r="BM5" s="253">
        <v>1000</v>
      </c>
      <c r="BN5" s="253">
        <v>2000</v>
      </c>
      <c r="BO5" s="253">
        <v>1000</v>
      </c>
      <c r="BP5" s="257">
        <v>1000</v>
      </c>
      <c r="BQ5" s="253">
        <v>1000</v>
      </c>
      <c r="BR5" s="253">
        <v>2000</v>
      </c>
      <c r="BS5" s="253">
        <v>2000</v>
      </c>
      <c r="BT5" s="253">
        <v>2000</v>
      </c>
      <c r="BU5" s="253">
        <v>1000</v>
      </c>
      <c r="BV5" s="253">
        <v>2000</v>
      </c>
      <c r="BW5" s="253">
        <v>1000</v>
      </c>
      <c r="BX5" s="253">
        <v>8000</v>
      </c>
      <c r="BY5" s="253">
        <v>1000</v>
      </c>
      <c r="BZ5" s="253">
        <v>2000</v>
      </c>
      <c r="CA5" s="253">
        <v>10000</v>
      </c>
      <c r="CB5" s="253">
        <v>1000</v>
      </c>
      <c r="CC5" s="253">
        <v>2000</v>
      </c>
      <c r="CD5" s="253">
        <v>1000</v>
      </c>
      <c r="CE5" s="253">
        <v>1000</v>
      </c>
      <c r="CF5" s="253">
        <v>0</v>
      </c>
      <c r="CG5" s="253">
        <v>1000</v>
      </c>
      <c r="CH5" s="253">
        <v>1000</v>
      </c>
      <c r="CI5" s="253">
        <v>2000</v>
      </c>
      <c r="CJ5" s="257">
        <v>0</v>
      </c>
      <c r="CK5" s="253">
        <v>1000</v>
      </c>
      <c r="CL5" s="257">
        <v>1000</v>
      </c>
      <c r="CM5" s="253">
        <v>1000</v>
      </c>
      <c r="CN5" s="253">
        <v>1000</v>
      </c>
      <c r="CO5" s="253">
        <v>1000</v>
      </c>
      <c r="CP5" s="253">
        <v>2000</v>
      </c>
      <c r="CQ5" s="253">
        <v>1000</v>
      </c>
      <c r="CR5" s="253">
        <v>1000</v>
      </c>
      <c r="CS5" s="254">
        <v>1000</v>
      </c>
      <c r="CT5" s="254">
        <v>1000</v>
      </c>
      <c r="CU5" s="254">
        <v>1000</v>
      </c>
      <c r="CV5" s="254">
        <v>1000</v>
      </c>
      <c r="CW5" s="254">
        <v>10000</v>
      </c>
      <c r="CX5" s="254">
        <v>2000</v>
      </c>
      <c r="CY5" s="255">
        <f t="shared" si="0"/>
        <v>423000</v>
      </c>
    </row>
    <row r="6" spans="1:105">
      <c r="A6" s="68" t="s">
        <v>372</v>
      </c>
      <c r="B6" s="4">
        <v>60128000</v>
      </c>
      <c r="C6" s="4">
        <v>232869000</v>
      </c>
      <c r="D6" s="4">
        <v>99129000</v>
      </c>
      <c r="E6" s="4">
        <v>66595000</v>
      </c>
      <c r="F6" s="4">
        <v>146029000</v>
      </c>
      <c r="G6" s="4">
        <v>29938000</v>
      </c>
      <c r="H6" s="4">
        <v>35040000</v>
      </c>
      <c r="I6" s="4">
        <v>59752000</v>
      </c>
      <c r="J6" s="4">
        <v>83118000</v>
      </c>
      <c r="K6" s="4">
        <v>30420000</v>
      </c>
      <c r="L6" s="4">
        <v>103124000</v>
      </c>
      <c r="M6" s="4">
        <v>29257000</v>
      </c>
      <c r="N6" s="4">
        <v>57461000</v>
      </c>
      <c r="O6" s="4">
        <v>80066000</v>
      </c>
      <c r="P6" s="4">
        <v>27348000</v>
      </c>
      <c r="Q6" s="4">
        <v>26761000</v>
      </c>
      <c r="R6" s="4">
        <v>73410000</v>
      </c>
      <c r="S6" s="4">
        <v>159742000</v>
      </c>
      <c r="T6" s="4">
        <v>116612000</v>
      </c>
      <c r="U6" s="4">
        <v>32341000</v>
      </c>
      <c r="V6" s="4">
        <v>56987000</v>
      </c>
      <c r="W6" s="4">
        <v>28666000</v>
      </c>
      <c r="X6" s="4">
        <v>59148000</v>
      </c>
      <c r="Y6" s="4">
        <v>63365000</v>
      </c>
      <c r="Z6" s="4">
        <v>25773000</v>
      </c>
      <c r="AA6" s="4">
        <v>36542000</v>
      </c>
      <c r="AB6" s="4">
        <v>24189000</v>
      </c>
      <c r="AC6" s="4">
        <v>30064000</v>
      </c>
      <c r="AD6" s="4">
        <v>31986000</v>
      </c>
      <c r="AE6" s="4">
        <v>23933000</v>
      </c>
      <c r="AF6" s="4">
        <v>26073000</v>
      </c>
      <c r="AG6" s="4">
        <v>21735000</v>
      </c>
      <c r="AH6" s="4">
        <v>52328000</v>
      </c>
      <c r="AI6" s="4">
        <v>28739000</v>
      </c>
      <c r="AJ6" s="4">
        <v>23394000</v>
      </c>
      <c r="AK6" s="4">
        <v>26388000</v>
      </c>
      <c r="AL6" s="4">
        <v>23664000</v>
      </c>
      <c r="AM6" s="4">
        <v>31319000</v>
      </c>
      <c r="AN6" s="4">
        <v>40514000</v>
      </c>
      <c r="AO6" s="4">
        <v>26549000</v>
      </c>
      <c r="AP6" s="4">
        <v>28002000</v>
      </c>
      <c r="AQ6" s="4">
        <v>57687000</v>
      </c>
      <c r="AR6" s="4">
        <v>25356000</v>
      </c>
      <c r="AS6" s="4">
        <v>15641000</v>
      </c>
      <c r="AT6" s="4">
        <v>18407000</v>
      </c>
      <c r="AU6" s="4">
        <v>22063000</v>
      </c>
      <c r="AV6" s="4">
        <v>23444000</v>
      </c>
      <c r="AW6" s="4">
        <v>21399000</v>
      </c>
      <c r="AX6" s="4">
        <v>28278000</v>
      </c>
      <c r="AY6" s="4">
        <v>13112000</v>
      </c>
      <c r="AZ6" s="4">
        <v>20699000</v>
      </c>
      <c r="BA6" s="4">
        <v>20063000</v>
      </c>
      <c r="BB6" s="4">
        <v>86732000</v>
      </c>
      <c r="BC6" s="4">
        <v>25324000</v>
      </c>
      <c r="BD6" s="4">
        <v>25188000</v>
      </c>
      <c r="BE6" s="4">
        <v>17595000</v>
      </c>
      <c r="BF6" s="4">
        <v>20923000</v>
      </c>
      <c r="BG6" s="4">
        <v>23728000</v>
      </c>
      <c r="BH6" s="4">
        <v>17315000</v>
      </c>
      <c r="BI6" s="4">
        <v>54775000</v>
      </c>
      <c r="BJ6" s="4">
        <v>20314000</v>
      </c>
      <c r="BK6" s="4">
        <v>22207000</v>
      </c>
      <c r="BL6" s="4">
        <v>24822000</v>
      </c>
      <c r="BM6" s="4">
        <v>20652000</v>
      </c>
      <c r="BN6" s="4">
        <v>31506000</v>
      </c>
      <c r="BO6" s="4">
        <v>19257000</v>
      </c>
      <c r="BP6" s="4">
        <v>18611000</v>
      </c>
      <c r="BQ6" s="4">
        <v>18114000</v>
      </c>
      <c r="BR6" s="4">
        <v>21330000</v>
      </c>
      <c r="BS6" s="4">
        <v>25439000</v>
      </c>
      <c r="BT6" s="4">
        <v>19848000</v>
      </c>
      <c r="BU6" s="4">
        <v>21213000</v>
      </c>
      <c r="BV6" s="4">
        <v>35530000</v>
      </c>
      <c r="BW6" s="4">
        <v>31641000</v>
      </c>
      <c r="BX6" s="4">
        <v>29962000</v>
      </c>
      <c r="BY6" s="4">
        <v>24790000</v>
      </c>
      <c r="BZ6" s="4">
        <v>30128000</v>
      </c>
      <c r="CA6" s="4">
        <v>36799000</v>
      </c>
      <c r="CB6" s="4">
        <v>26599000</v>
      </c>
      <c r="CC6" s="4">
        <v>31728000</v>
      </c>
      <c r="CD6" s="4">
        <v>29298000</v>
      </c>
      <c r="CE6" s="4">
        <v>29761000</v>
      </c>
      <c r="CF6" s="4">
        <v>27335000</v>
      </c>
      <c r="CG6" s="4">
        <v>33977000</v>
      </c>
      <c r="CH6" s="4">
        <v>27370000</v>
      </c>
      <c r="CI6" s="4">
        <v>26609000</v>
      </c>
      <c r="CJ6" s="4">
        <v>23511000</v>
      </c>
      <c r="CK6" s="4">
        <v>29238000</v>
      </c>
      <c r="CL6" s="4">
        <v>28536000</v>
      </c>
      <c r="CM6" s="4">
        <v>29491000</v>
      </c>
      <c r="CN6" s="4">
        <v>26311000</v>
      </c>
      <c r="CO6" s="4">
        <v>30795000</v>
      </c>
      <c r="CP6" s="4">
        <v>27832000</v>
      </c>
      <c r="CQ6" s="4">
        <v>29405000</v>
      </c>
      <c r="CR6" s="4">
        <v>27134000</v>
      </c>
      <c r="CS6" s="4">
        <v>22934000</v>
      </c>
      <c r="CT6" s="4">
        <v>20215000</v>
      </c>
      <c r="CU6" s="4">
        <v>18807000</v>
      </c>
      <c r="CV6" s="4">
        <v>18360000</v>
      </c>
      <c r="CW6" s="4">
        <v>80965000</v>
      </c>
      <c r="CX6" s="4">
        <v>20311000</v>
      </c>
      <c r="CY6" s="238">
        <f t="shared" si="0"/>
        <v>3914912000</v>
      </c>
      <c r="CZ6" s="210">
        <f>縣庫撥款收入明細表!G2</f>
        <v>3914912000</v>
      </c>
      <c r="DA6" s="238">
        <f>CY6-CZ6</f>
        <v>0</v>
      </c>
    </row>
    <row r="7" spans="1:105">
      <c r="B7" s="210">
        <f>★彙整人事及業務費!$O2</f>
        <v>47854000</v>
      </c>
      <c r="C7" s="210">
        <f>★彙整人事及業務費!$O3</f>
        <v>189630000</v>
      </c>
      <c r="D7" s="210">
        <f>★彙整人事及業務費!$O4</f>
        <v>77010000</v>
      </c>
      <c r="E7" s="210">
        <f>★彙整人事及業務費!$O5</f>
        <v>56827000</v>
      </c>
      <c r="F7" s="210">
        <f>★彙整人事及業務費!$O6</f>
        <v>115633000</v>
      </c>
      <c r="G7" s="210">
        <f>★彙整人事及業務費!$O7</f>
        <v>23827000</v>
      </c>
      <c r="H7" s="210">
        <f>★彙整人事及業務費!$O8</f>
        <v>23312000</v>
      </c>
      <c r="I7" s="210">
        <f>★彙整人事及業務費!$O9</f>
        <v>53100000</v>
      </c>
      <c r="J7" s="210">
        <f>★彙整人事及業務費!$O10</f>
        <v>70189000</v>
      </c>
      <c r="K7" s="210">
        <f>★彙整人事及業務費!$O11</f>
        <v>25639000</v>
      </c>
      <c r="L7" s="210">
        <f>★彙整人事及業務費!$O12</f>
        <v>84168000</v>
      </c>
      <c r="M7" s="210">
        <f>★彙整人事及業務費!$O13</f>
        <v>23450000</v>
      </c>
      <c r="N7" s="210">
        <f>★彙整人事及業務費!$O14</f>
        <v>54578000</v>
      </c>
      <c r="O7" s="210">
        <f>★彙整人事及業務費!$O15</f>
        <v>73014000</v>
      </c>
      <c r="P7" s="210">
        <f>★彙整人事及業務費!$O16</f>
        <v>22953000</v>
      </c>
      <c r="Q7" s="210">
        <f>★彙整人事及業務費!$O17</f>
        <v>22333000</v>
      </c>
      <c r="R7" s="210">
        <f>★彙整人事及業務費!$O18</f>
        <v>60638000</v>
      </c>
      <c r="S7" s="210">
        <f>★彙整人事及業務費!$O19</f>
        <v>130046000</v>
      </c>
      <c r="T7" s="210">
        <f>★彙整人事及業務費!$O20</f>
        <v>101835000</v>
      </c>
      <c r="U7" s="210">
        <f>★彙整人事及業務費!$O21</f>
        <v>26311000</v>
      </c>
      <c r="V7" s="210">
        <f>★彙整人事及業務費!$O22</f>
        <v>49579000</v>
      </c>
      <c r="W7" s="210">
        <f>★彙整人事及業務費!$O23</f>
        <v>22656000</v>
      </c>
      <c r="X7" s="210">
        <f>★彙整人事及業務費!$O24</f>
        <v>46696000</v>
      </c>
      <c r="Y7" s="210">
        <f>★彙整人事及業務費!$O25</f>
        <v>50883000</v>
      </c>
      <c r="Z7" s="210">
        <f>★彙整人事及業務費!$O26</f>
        <v>22426000</v>
      </c>
      <c r="AA7" s="210">
        <f>★彙整人事及業務費!$O27</f>
        <v>32526000</v>
      </c>
      <c r="AB7" s="210">
        <f>★彙整人事及業務費!$O28</f>
        <v>22749000</v>
      </c>
      <c r="AC7" s="210">
        <f>★彙整人事及業務費!$O29</f>
        <v>26530000</v>
      </c>
      <c r="AD7" s="210">
        <f>★彙整人事及業務費!$O30</f>
        <v>27666000</v>
      </c>
      <c r="AE7" s="210">
        <f>★彙整人事及業務費!$O31</f>
        <v>21432000</v>
      </c>
      <c r="AF7" s="210">
        <f>★彙整人事及業務費!$O32</f>
        <v>23727000</v>
      </c>
      <c r="AG7" s="210">
        <f>★彙整人事及業務費!$O33</f>
        <v>18534000</v>
      </c>
      <c r="AH7" s="210">
        <f>★彙整人事及業務費!$O34</f>
        <v>41668000</v>
      </c>
      <c r="AI7" s="210">
        <f>★彙整人事及業務費!$O35</f>
        <v>23807000</v>
      </c>
      <c r="AJ7" s="210">
        <f>★彙整人事及業務費!$O36</f>
        <v>21226000</v>
      </c>
      <c r="AK7" s="210">
        <f>★彙整人事及業務費!$O37</f>
        <v>22171000</v>
      </c>
      <c r="AL7" s="210">
        <f>★彙整人事及業務費!$O38</f>
        <v>22397000</v>
      </c>
      <c r="AM7" s="210">
        <f>★彙整人事及業務費!$O39</f>
        <v>25520000</v>
      </c>
      <c r="AN7" s="210">
        <f>★彙整人事及業務費!$O40</f>
        <v>34340000</v>
      </c>
      <c r="AO7" s="210">
        <f>★彙整人事及業務費!$O41</f>
        <v>22752000</v>
      </c>
      <c r="AP7" s="210">
        <f>★彙整人事及業務費!$O42</f>
        <v>24854000</v>
      </c>
      <c r="AQ7" s="210">
        <f>★彙整人事及業務費!$O43</f>
        <v>50004000</v>
      </c>
      <c r="AR7" s="210">
        <f>★彙整人事及業務費!$O44</f>
        <v>22228000</v>
      </c>
      <c r="AS7" s="210">
        <f>★彙整人事及業務費!$O45</f>
        <v>14958000</v>
      </c>
      <c r="AT7" s="210">
        <f>★彙整人事及業務費!$O46</f>
        <v>17738000</v>
      </c>
      <c r="AU7" s="210">
        <f>★彙整人事及業務費!$O47</f>
        <v>19273000</v>
      </c>
      <c r="AV7" s="210">
        <f>★彙整人事及業務費!$O48</f>
        <v>21336000</v>
      </c>
      <c r="AW7" s="210">
        <f>★彙整人事及業務費!$O49</f>
        <v>20614000</v>
      </c>
      <c r="AX7" s="210">
        <f>★彙整人事及業務費!$O50</f>
        <v>26571000</v>
      </c>
      <c r="AY7" s="210">
        <f>★彙整人事及業務費!$O51</f>
        <v>12315000</v>
      </c>
      <c r="AZ7" s="210">
        <f>★彙整人事及業務費!$O52</f>
        <v>19565000</v>
      </c>
      <c r="BA7" s="210">
        <f>★彙整人事及業務費!$O53</f>
        <v>18142000</v>
      </c>
      <c r="BB7" s="210">
        <f>★彙整人事及業務費!$O54</f>
        <v>77824000</v>
      </c>
      <c r="BC7" s="210">
        <f>★彙整人事及業務費!$O55</f>
        <v>23509000</v>
      </c>
      <c r="BD7" s="210">
        <f>★彙整人事及業務費!$O56</f>
        <v>21525000</v>
      </c>
      <c r="BE7" s="210">
        <f>★彙整人事及業務費!$O57</f>
        <v>16339000</v>
      </c>
      <c r="BF7" s="210">
        <f>★彙整人事及業務費!$O58</f>
        <v>19487000</v>
      </c>
      <c r="BG7" s="210">
        <f>★彙整人事及業務費!$O59</f>
        <v>22366000</v>
      </c>
      <c r="BH7" s="210">
        <f>★彙整人事及業務費!$O60</f>
        <v>16556000</v>
      </c>
      <c r="BI7" s="210">
        <f>★彙整人事及業務費!$O61</f>
        <v>49667000</v>
      </c>
      <c r="BJ7" s="210">
        <f>★彙整人事及業務費!$O62</f>
        <v>19303000</v>
      </c>
      <c r="BK7" s="210">
        <f>★彙整人事及業務費!$O63</f>
        <v>20863000</v>
      </c>
      <c r="BL7" s="210">
        <f>★彙整人事及業務費!$O64</f>
        <v>24185000</v>
      </c>
      <c r="BM7" s="210">
        <f>★彙整人事及業務費!$O65</f>
        <v>20091000</v>
      </c>
      <c r="BN7" s="210">
        <f>★彙整人事及業務費!$O66</f>
        <v>29585000</v>
      </c>
      <c r="BO7" s="210">
        <f>★彙整人事及業務費!$O67</f>
        <v>17374000</v>
      </c>
      <c r="BP7" s="210">
        <f>★彙整人事及業務費!$O68</f>
        <v>17843000</v>
      </c>
      <c r="BQ7" s="210">
        <f>★彙整人事及業務費!$O69</f>
        <v>16655000</v>
      </c>
      <c r="BR7" s="210">
        <f>★彙整人事及業務費!$O70</f>
        <v>21039000</v>
      </c>
      <c r="BS7" s="210">
        <f>★彙整人事及業務費!$O71</f>
        <v>23879000</v>
      </c>
      <c r="BT7" s="210">
        <f>★彙整人事及業務費!$O72</f>
        <v>19334000</v>
      </c>
      <c r="BU7" s="210">
        <f>★彙整人事及業務費!$O73</f>
        <v>19634000</v>
      </c>
      <c r="BV7" s="210">
        <f>★彙整人事及業務費!$O74</f>
        <v>31615000</v>
      </c>
      <c r="BW7" s="210">
        <f>★彙整人事及業務費!$O75</f>
        <v>27533000</v>
      </c>
      <c r="BX7" s="210">
        <f>★彙整人事及業務費!$O76</f>
        <v>27810000</v>
      </c>
      <c r="BY7" s="210">
        <f>★彙整人事及業務費!$O77</f>
        <v>21681000</v>
      </c>
      <c r="BZ7" s="210">
        <f>★彙整人事及業務費!$O78</f>
        <v>27091000</v>
      </c>
      <c r="CA7" s="210">
        <f>★彙整人事及業務費!$O79</f>
        <v>23775000</v>
      </c>
      <c r="CB7" s="210">
        <f>★彙整人事及業務費!$O80</f>
        <v>25523000</v>
      </c>
      <c r="CC7" s="210">
        <f>★彙整人事及業務費!$O81</f>
        <v>27296000</v>
      </c>
      <c r="CD7" s="210">
        <f>★彙整人事及業務費!$O82</f>
        <v>24793000</v>
      </c>
      <c r="CE7" s="210">
        <f>★彙整人事及業務費!$O83</f>
        <v>27122000</v>
      </c>
      <c r="CF7" s="210">
        <f>★彙整人事及業務費!$O84</f>
        <v>22862000</v>
      </c>
      <c r="CG7" s="210">
        <f>★彙整人事及業務費!$O85</f>
        <v>31678000</v>
      </c>
      <c r="CH7" s="210">
        <f>★彙整人事及業務費!$O86</f>
        <v>24506000</v>
      </c>
      <c r="CI7" s="210">
        <f>★彙整人事及業務費!$O87</f>
        <v>23936000</v>
      </c>
      <c r="CJ7" s="210">
        <f>★彙整人事及業務費!$O88</f>
        <v>20853000</v>
      </c>
      <c r="CK7" s="210">
        <f>★彙整人事及業務費!$O89</f>
        <v>25021000</v>
      </c>
      <c r="CL7" s="210">
        <f>★彙整人事及業務費!$O90</f>
        <v>25139000</v>
      </c>
      <c r="CM7" s="210">
        <f>★彙整人事及業務費!$O91</f>
        <v>26185000</v>
      </c>
      <c r="CN7" s="210">
        <f>★彙整人事及業務費!$O92</f>
        <v>25550000</v>
      </c>
      <c r="CO7" s="210">
        <f>★彙整人事及業務費!$O93</f>
        <v>26569000</v>
      </c>
      <c r="CP7" s="210">
        <f>★彙整人事及業務費!$O94</f>
        <v>24716000</v>
      </c>
      <c r="CQ7" s="210">
        <f>★彙整人事及業務費!$O95</f>
        <v>25755000</v>
      </c>
      <c r="CR7" s="210">
        <f>★彙整人事及業務費!$O96</f>
        <v>24561000</v>
      </c>
      <c r="CS7" s="210">
        <f>★彙整人事及業務費!$O97</f>
        <v>21179000</v>
      </c>
      <c r="CT7" s="210">
        <f>★彙整人事及業務費!$O98</f>
        <v>19326000</v>
      </c>
      <c r="CU7" s="210">
        <f>★彙整人事及業務費!$O99</f>
        <v>16838000</v>
      </c>
      <c r="CV7" s="210">
        <f>★彙整人事及業務費!$O100</f>
        <v>17604000</v>
      </c>
      <c r="CW7" s="210">
        <f>★彙整人事及業務費!$O101</f>
        <v>76740000</v>
      </c>
      <c r="CX7" s="210">
        <f>★彙整人事及業務費!$O102</f>
        <v>20038000</v>
      </c>
      <c r="CY7" s="210">
        <f>SUM(B7:CX7)</f>
        <v>3389583000</v>
      </c>
      <c r="CZ7" s="210">
        <f>★彙整人事及業務費!O103</f>
        <v>3389583000</v>
      </c>
      <c r="DA7" s="238">
        <f>CY7-CZ7</f>
        <v>0</v>
      </c>
    </row>
    <row r="8" spans="1:105">
      <c r="B8" s="210">
        <f>★彙整退撫!O2</f>
        <v>12122000</v>
      </c>
      <c r="C8" s="210">
        <f>★彙整退撫!O3</f>
        <v>42275000</v>
      </c>
      <c r="D8" s="210">
        <f>★彙整退撫!$O4</f>
        <v>21578000</v>
      </c>
      <c r="E8" s="210">
        <f>★彙整退撫!$O5</f>
        <v>9433000</v>
      </c>
      <c r="F8" s="210">
        <f>★彙整退撫!$O6</f>
        <v>30024000</v>
      </c>
      <c r="G8" s="210">
        <f>★彙整退撫!$O7</f>
        <v>6099000</v>
      </c>
      <c r="H8" s="210">
        <f>★彙整退撫!$O8</f>
        <v>11446000</v>
      </c>
      <c r="I8" s="210">
        <f>★彙整退撫!$O9</f>
        <v>6369000</v>
      </c>
      <c r="J8" s="210">
        <f>★彙整退撫!$O10</f>
        <v>12418000</v>
      </c>
      <c r="K8" s="210">
        <f>★彙整退撫!$O11</f>
        <v>4654000</v>
      </c>
      <c r="L8" s="210">
        <f>★彙整退撫!$O12</f>
        <v>18393000</v>
      </c>
      <c r="M8" s="210">
        <f>★彙整退撫!$O13</f>
        <v>5728000</v>
      </c>
      <c r="N8" s="210">
        <f>★彙整退撫!$O14</f>
        <v>2804000</v>
      </c>
      <c r="O8" s="210">
        <f>★彙整退撫!$O15</f>
        <v>6931000</v>
      </c>
      <c r="P8" s="210">
        <f>★彙整退撫!$O16</f>
        <v>4224000</v>
      </c>
      <c r="Q8" s="210">
        <f>★彙整退撫!$O17</f>
        <v>4316000</v>
      </c>
      <c r="R8" s="210">
        <f>★彙整退撫!$O18</f>
        <v>12387000</v>
      </c>
      <c r="S8" s="210">
        <f>★彙整退撫!$O19</f>
        <v>28900000</v>
      </c>
      <c r="T8" s="210">
        <f>★彙整退撫!$O20</f>
        <v>13864000</v>
      </c>
      <c r="U8" s="210">
        <f>★彙整退撫!$O21</f>
        <v>5877000</v>
      </c>
      <c r="V8" s="210">
        <f>★彙整退撫!$O22</f>
        <v>7124000</v>
      </c>
      <c r="W8" s="210">
        <f>★彙整退撫!$O23</f>
        <v>5855000</v>
      </c>
      <c r="X8" s="210">
        <f>★彙整退撫!$O24</f>
        <v>12243000</v>
      </c>
      <c r="Y8" s="210">
        <f>★彙整退撫!$O25</f>
        <v>12189000</v>
      </c>
      <c r="Z8" s="210">
        <f>★彙整退撫!$O26</f>
        <v>3301000</v>
      </c>
      <c r="AA8" s="210">
        <f>★彙整退撫!$O27</f>
        <v>3966000</v>
      </c>
      <c r="AB8" s="210">
        <f>★彙整退撫!$O28</f>
        <v>1375000</v>
      </c>
      <c r="AC8" s="210">
        <f>★彙整退撫!$O29</f>
        <v>3485000</v>
      </c>
      <c r="AD8" s="210">
        <f>★彙整退撫!$O30</f>
        <v>4074000</v>
      </c>
      <c r="AE8" s="210">
        <f>★彙整退撫!$O31</f>
        <v>2384000</v>
      </c>
      <c r="AF8" s="210">
        <f>★彙整退撫!$O32</f>
        <v>2262000</v>
      </c>
      <c r="AG8" s="210">
        <f>★彙整退撫!$O33</f>
        <v>3184000</v>
      </c>
      <c r="AH8" s="210">
        <f>★彙整退撫!$O34</f>
        <v>10482000</v>
      </c>
      <c r="AI8" s="210">
        <f>★彙整退撫!$O35</f>
        <v>4859000</v>
      </c>
      <c r="AJ8" s="210">
        <f>★彙整退撫!$O36</f>
        <v>2068000</v>
      </c>
      <c r="AK8" s="210">
        <f>★彙整退撫!$O37</f>
        <v>4142000</v>
      </c>
      <c r="AL8" s="210">
        <f>★彙整退撫!$O38</f>
        <v>1229000</v>
      </c>
      <c r="AM8" s="210">
        <f>★彙整退撫!$O39</f>
        <v>5691000</v>
      </c>
      <c r="AN8" s="210">
        <f>★彙整退撫!$O40</f>
        <v>6133000</v>
      </c>
      <c r="AO8" s="210">
        <f>★彙整退撫!$O41</f>
        <v>3765000</v>
      </c>
      <c r="AP8" s="210">
        <f>★彙整退撫!$O42</f>
        <v>3072000</v>
      </c>
      <c r="AQ8" s="210">
        <f>★彙整退撫!$O43</f>
        <v>7617000</v>
      </c>
      <c r="AR8" s="210">
        <f>★彙整退撫!$O44</f>
        <v>3072000</v>
      </c>
      <c r="AS8" s="210">
        <f>★彙整退撫!$O45</f>
        <v>644000</v>
      </c>
      <c r="AT8" s="210">
        <f>★彙整退撫!$O46</f>
        <v>660000</v>
      </c>
      <c r="AU8" s="210">
        <f>★彙整退撫!$O47</f>
        <v>2770000</v>
      </c>
      <c r="AV8" s="210">
        <f>★彙整退撫!$O48</f>
        <v>2070000</v>
      </c>
      <c r="AW8" s="210">
        <f>★彙整退撫!$O49</f>
        <v>699000</v>
      </c>
      <c r="AX8" s="210">
        <f>★彙整退撫!$O50</f>
        <v>1705000</v>
      </c>
      <c r="AY8" s="210">
        <f>★彙整退撫!$O51</f>
        <v>759000</v>
      </c>
      <c r="AZ8" s="210">
        <f>★彙整退撫!$O52</f>
        <v>1129000</v>
      </c>
      <c r="BA8" s="210">
        <f>★彙整退撫!$O53</f>
        <v>1912000</v>
      </c>
      <c r="BB8" s="210">
        <f>★彙整退撫!$O54</f>
        <v>8684000</v>
      </c>
      <c r="BC8" s="210">
        <f>★彙整退撫!$O55</f>
        <v>1776000</v>
      </c>
      <c r="BD8" s="210">
        <f>★彙整退撫!$O56</f>
        <v>3624000</v>
      </c>
      <c r="BE8" s="210">
        <f>★彙整退撫!$O57</f>
        <v>1256000</v>
      </c>
      <c r="BF8" s="210">
        <f>★彙整退撫!$O58</f>
        <v>1396000</v>
      </c>
      <c r="BG8" s="210">
        <f>★彙整退撫!$O59</f>
        <v>1285000</v>
      </c>
      <c r="BH8" s="210">
        <f>★彙整退撫!$O60</f>
        <v>738000</v>
      </c>
      <c r="BI8" s="210">
        <f>★彙整退撫!$O61</f>
        <v>4974000</v>
      </c>
      <c r="BJ8" s="210">
        <f>★彙整退撫!$O62</f>
        <v>1008000</v>
      </c>
      <c r="BK8" s="210">
        <f>★彙整退撫!$O63</f>
        <v>1330000</v>
      </c>
      <c r="BL8" s="210">
        <f>★彙整退撫!$O64</f>
        <v>393000</v>
      </c>
      <c r="BM8" s="210">
        <f>★彙整退撫!$O65</f>
        <v>346000</v>
      </c>
      <c r="BN8" s="210">
        <f>★彙整退撫!$O66</f>
        <v>1888000</v>
      </c>
      <c r="BO8" s="210">
        <f>★彙整退撫!$O67</f>
        <v>1760000</v>
      </c>
      <c r="BP8" s="210">
        <f>★彙整退撫!$O68</f>
        <v>768000</v>
      </c>
      <c r="BQ8" s="210">
        <f>★彙整退撫!$O69</f>
        <v>1459000</v>
      </c>
      <c r="BR8" s="210">
        <f>★彙整退撫!$O70</f>
        <v>286000</v>
      </c>
      <c r="BS8" s="210">
        <f>★彙整退撫!$O71</f>
        <v>1402000</v>
      </c>
      <c r="BT8" s="210">
        <f>★彙整退撫!$O72</f>
        <v>463000</v>
      </c>
      <c r="BU8" s="210">
        <f>★彙整退撫!$O73</f>
        <v>1543000</v>
      </c>
      <c r="BV8" s="210">
        <f>★彙整退撫!$O74</f>
        <v>3901000</v>
      </c>
      <c r="BW8" s="210">
        <f>★彙整退撫!$O75</f>
        <v>4077000</v>
      </c>
      <c r="BX8" s="210">
        <f>★彙整退撫!$O76</f>
        <v>2147000</v>
      </c>
      <c r="BY8" s="210">
        <f>★彙整退撫!$O77</f>
        <v>2974000</v>
      </c>
      <c r="BZ8" s="210">
        <f>★彙整退撫!$O78</f>
        <v>2965000</v>
      </c>
      <c r="CA8" s="210">
        <f>★彙整退撫!$O79</f>
        <v>13021000</v>
      </c>
      <c r="CB8" s="210">
        <f>★彙整退撫!$O80</f>
        <v>1005000</v>
      </c>
      <c r="CC8" s="210">
        <f>★彙整退撫!$O81</f>
        <v>4336000</v>
      </c>
      <c r="CD8" s="210">
        <f>★彙整退撫!$O82</f>
        <v>4459000</v>
      </c>
      <c r="CE8" s="210">
        <f>★彙整退撫!$O83</f>
        <v>2582000</v>
      </c>
      <c r="CF8" s="210">
        <f>★彙整退撫!$O84</f>
        <v>4327000</v>
      </c>
      <c r="CG8" s="210">
        <f>★彙整退撫!$O85</f>
        <v>2195000</v>
      </c>
      <c r="CH8" s="210">
        <f>★彙整退撫!$O86</f>
        <v>2862000</v>
      </c>
      <c r="CI8" s="210">
        <f>★彙整退撫!$O87</f>
        <v>2656000</v>
      </c>
      <c r="CJ8" s="210">
        <f>★彙整退撫!$O88</f>
        <v>2622000</v>
      </c>
      <c r="CK8" s="210">
        <f>★彙整退撫!$O89</f>
        <v>4212000</v>
      </c>
      <c r="CL8" s="210">
        <f>★彙整退撫!$O90</f>
        <v>3324000</v>
      </c>
      <c r="CM8" s="210">
        <f>★彙整退撫!$O91</f>
        <v>3297000</v>
      </c>
      <c r="CN8" s="210">
        <f>★彙整退撫!$O92</f>
        <v>739000</v>
      </c>
      <c r="CO8" s="210">
        <f>★彙整退撫!$O93</f>
        <v>4225000</v>
      </c>
      <c r="CP8" s="210">
        <f>★彙整退撫!$O94</f>
        <v>2905000</v>
      </c>
      <c r="CQ8" s="210">
        <f>★彙整退撫!$O95</f>
        <v>3635000</v>
      </c>
      <c r="CR8" s="210">
        <f>★彙整退撫!$O96</f>
        <v>2494000</v>
      </c>
      <c r="CS8" s="210">
        <f>★彙整退撫!$O97</f>
        <v>1751000</v>
      </c>
      <c r="CT8" s="210">
        <f>★彙整退撫!$O98</f>
        <v>874000</v>
      </c>
      <c r="CU8" s="210">
        <f>★彙整退撫!$O99</f>
        <v>1933000</v>
      </c>
      <c r="CV8" s="210">
        <f>★彙整退撫!$O100</f>
        <v>664000</v>
      </c>
      <c r="CW8" s="210">
        <f>★彙整退撫!$O101</f>
        <v>4014000</v>
      </c>
      <c r="CX8" s="210">
        <f>★彙整退撫!$O102</f>
        <v>201000</v>
      </c>
      <c r="CY8" s="210">
        <f>SUM(B8:CX8)</f>
        <v>512538000</v>
      </c>
      <c r="CZ8" s="210">
        <f>★彙整退撫!O103</f>
        <v>512538000</v>
      </c>
      <c r="DA8" s="238">
        <f t="shared" ref="DA8:DA9" si="1">CY8-CZ8</f>
        <v>0</v>
      </c>
    </row>
    <row r="9" spans="1:105">
      <c r="B9" s="210">
        <f>B6-B7-B8</f>
        <v>152000</v>
      </c>
      <c r="C9" s="210">
        <f t="shared" ref="C9:BN9" si="2">C6-C7-C8</f>
        <v>964000</v>
      </c>
      <c r="D9" s="210">
        <f t="shared" si="2"/>
        <v>541000</v>
      </c>
      <c r="E9" s="210">
        <f t="shared" si="2"/>
        <v>335000</v>
      </c>
      <c r="F9" s="210">
        <f t="shared" si="2"/>
        <v>372000</v>
      </c>
      <c r="G9" s="210">
        <f t="shared" si="2"/>
        <v>12000</v>
      </c>
      <c r="H9" s="210">
        <f t="shared" si="2"/>
        <v>282000</v>
      </c>
      <c r="I9" s="210">
        <f t="shared" si="2"/>
        <v>283000</v>
      </c>
      <c r="J9" s="210">
        <f t="shared" si="2"/>
        <v>511000</v>
      </c>
      <c r="K9" s="210">
        <f t="shared" si="2"/>
        <v>127000</v>
      </c>
      <c r="L9" s="210">
        <f t="shared" si="2"/>
        <v>563000</v>
      </c>
      <c r="M9" s="210">
        <f t="shared" si="2"/>
        <v>79000</v>
      </c>
      <c r="N9" s="210">
        <f t="shared" si="2"/>
        <v>79000</v>
      </c>
      <c r="O9" s="210">
        <f t="shared" si="2"/>
        <v>121000</v>
      </c>
      <c r="P9" s="210">
        <f t="shared" si="2"/>
        <v>171000</v>
      </c>
      <c r="Q9" s="210">
        <f t="shared" si="2"/>
        <v>112000</v>
      </c>
      <c r="R9" s="210">
        <f t="shared" si="2"/>
        <v>385000</v>
      </c>
      <c r="S9" s="210">
        <f t="shared" si="2"/>
        <v>796000</v>
      </c>
      <c r="T9" s="210">
        <f t="shared" si="2"/>
        <v>913000</v>
      </c>
      <c r="U9" s="210">
        <f t="shared" si="2"/>
        <v>153000</v>
      </c>
      <c r="V9" s="210">
        <f t="shared" si="2"/>
        <v>284000</v>
      </c>
      <c r="W9" s="210">
        <f t="shared" si="2"/>
        <v>155000</v>
      </c>
      <c r="X9" s="210">
        <f t="shared" si="2"/>
        <v>209000</v>
      </c>
      <c r="Y9" s="210">
        <f t="shared" si="2"/>
        <v>293000</v>
      </c>
      <c r="Z9" s="210">
        <f t="shared" si="2"/>
        <v>46000</v>
      </c>
      <c r="AA9" s="210">
        <f t="shared" si="2"/>
        <v>50000</v>
      </c>
      <c r="AB9" s="210">
        <f t="shared" si="2"/>
        <v>65000</v>
      </c>
      <c r="AC9" s="210">
        <f t="shared" si="2"/>
        <v>49000</v>
      </c>
      <c r="AD9" s="210">
        <f t="shared" si="2"/>
        <v>246000</v>
      </c>
      <c r="AE9" s="210">
        <f t="shared" si="2"/>
        <v>117000</v>
      </c>
      <c r="AF9" s="210">
        <f t="shared" si="2"/>
        <v>84000</v>
      </c>
      <c r="AG9" s="210">
        <f t="shared" si="2"/>
        <v>17000</v>
      </c>
      <c r="AH9" s="210">
        <f t="shared" si="2"/>
        <v>178000</v>
      </c>
      <c r="AI9" s="210">
        <f t="shared" si="2"/>
        <v>73000</v>
      </c>
      <c r="AJ9" s="210">
        <f t="shared" si="2"/>
        <v>100000</v>
      </c>
      <c r="AK9" s="210">
        <f t="shared" si="2"/>
        <v>75000</v>
      </c>
      <c r="AL9" s="210">
        <f t="shared" si="2"/>
        <v>38000</v>
      </c>
      <c r="AM9" s="210">
        <f t="shared" si="2"/>
        <v>108000</v>
      </c>
      <c r="AN9" s="210">
        <f t="shared" si="2"/>
        <v>41000</v>
      </c>
      <c r="AO9" s="210">
        <f t="shared" si="2"/>
        <v>32000</v>
      </c>
      <c r="AP9" s="210">
        <f t="shared" si="2"/>
        <v>76000</v>
      </c>
      <c r="AQ9" s="210">
        <f t="shared" si="2"/>
        <v>66000</v>
      </c>
      <c r="AR9" s="210">
        <f t="shared" si="2"/>
        <v>56000</v>
      </c>
      <c r="AS9" s="210">
        <f t="shared" si="2"/>
        <v>39000</v>
      </c>
      <c r="AT9" s="210">
        <f t="shared" si="2"/>
        <v>9000</v>
      </c>
      <c r="AU9" s="210">
        <f t="shared" si="2"/>
        <v>20000</v>
      </c>
      <c r="AV9" s="210">
        <f t="shared" si="2"/>
        <v>38000</v>
      </c>
      <c r="AW9" s="210">
        <f t="shared" si="2"/>
        <v>86000</v>
      </c>
      <c r="AX9" s="210">
        <f t="shared" si="2"/>
        <v>2000</v>
      </c>
      <c r="AY9" s="210">
        <f t="shared" si="2"/>
        <v>38000</v>
      </c>
      <c r="AZ9" s="210">
        <f t="shared" si="2"/>
        <v>5000</v>
      </c>
      <c r="BA9" s="210">
        <f t="shared" si="2"/>
        <v>9000</v>
      </c>
      <c r="BB9" s="210">
        <f t="shared" si="2"/>
        <v>224000</v>
      </c>
      <c r="BC9" s="210">
        <f t="shared" si="2"/>
        <v>39000</v>
      </c>
      <c r="BD9" s="210">
        <f t="shared" si="2"/>
        <v>39000</v>
      </c>
      <c r="BE9" s="210">
        <f t="shared" si="2"/>
        <v>0</v>
      </c>
      <c r="BF9" s="210">
        <f t="shared" si="2"/>
        <v>40000</v>
      </c>
      <c r="BG9" s="210">
        <f t="shared" si="2"/>
        <v>77000</v>
      </c>
      <c r="BH9" s="210">
        <f t="shared" si="2"/>
        <v>21000</v>
      </c>
      <c r="BI9" s="210">
        <f t="shared" si="2"/>
        <v>134000</v>
      </c>
      <c r="BJ9" s="210">
        <f t="shared" si="2"/>
        <v>3000</v>
      </c>
      <c r="BK9" s="210">
        <f t="shared" si="2"/>
        <v>14000</v>
      </c>
      <c r="BL9" s="210">
        <f t="shared" si="2"/>
        <v>244000</v>
      </c>
      <c r="BM9" s="210">
        <f t="shared" si="2"/>
        <v>215000</v>
      </c>
      <c r="BN9" s="210">
        <f t="shared" si="2"/>
        <v>33000</v>
      </c>
      <c r="BO9" s="210">
        <f t="shared" ref="BO9:CX9" si="3">BO6-BO7-BO8</f>
        <v>123000</v>
      </c>
      <c r="BP9" s="210">
        <f t="shared" si="3"/>
        <v>0</v>
      </c>
      <c r="BQ9" s="210">
        <f t="shared" si="3"/>
        <v>0</v>
      </c>
      <c r="BR9" s="210">
        <f t="shared" si="3"/>
        <v>5000</v>
      </c>
      <c r="BS9" s="210">
        <f t="shared" si="3"/>
        <v>158000</v>
      </c>
      <c r="BT9" s="210">
        <f t="shared" si="3"/>
        <v>51000</v>
      </c>
      <c r="BU9" s="210">
        <f t="shared" si="3"/>
        <v>36000</v>
      </c>
      <c r="BV9" s="210">
        <f t="shared" si="3"/>
        <v>14000</v>
      </c>
      <c r="BW9" s="210">
        <f t="shared" si="3"/>
        <v>31000</v>
      </c>
      <c r="BX9" s="210">
        <f t="shared" si="3"/>
        <v>5000</v>
      </c>
      <c r="BY9" s="210">
        <f t="shared" si="3"/>
        <v>135000</v>
      </c>
      <c r="BZ9" s="210">
        <f t="shared" si="3"/>
        <v>72000</v>
      </c>
      <c r="CA9" s="210">
        <f t="shared" si="3"/>
        <v>3000</v>
      </c>
      <c r="CB9" s="210">
        <f t="shared" si="3"/>
        <v>71000</v>
      </c>
      <c r="CC9" s="210">
        <f t="shared" si="3"/>
        <v>96000</v>
      </c>
      <c r="CD9" s="210">
        <f t="shared" si="3"/>
        <v>46000</v>
      </c>
      <c r="CE9" s="210">
        <f t="shared" si="3"/>
        <v>57000</v>
      </c>
      <c r="CF9" s="210">
        <f t="shared" si="3"/>
        <v>146000</v>
      </c>
      <c r="CG9" s="210">
        <f t="shared" si="3"/>
        <v>104000</v>
      </c>
      <c r="CH9" s="210">
        <f t="shared" si="3"/>
        <v>2000</v>
      </c>
      <c r="CI9" s="210">
        <f t="shared" si="3"/>
        <v>17000</v>
      </c>
      <c r="CJ9" s="210">
        <f t="shared" si="3"/>
        <v>36000</v>
      </c>
      <c r="CK9" s="210">
        <f t="shared" si="3"/>
        <v>5000</v>
      </c>
      <c r="CL9" s="210">
        <f t="shared" si="3"/>
        <v>73000</v>
      </c>
      <c r="CM9" s="210">
        <f t="shared" si="3"/>
        <v>9000</v>
      </c>
      <c r="CN9" s="210">
        <f t="shared" si="3"/>
        <v>22000</v>
      </c>
      <c r="CO9" s="210">
        <f t="shared" si="3"/>
        <v>1000</v>
      </c>
      <c r="CP9" s="210">
        <f t="shared" si="3"/>
        <v>211000</v>
      </c>
      <c r="CQ9" s="210">
        <f t="shared" si="3"/>
        <v>15000</v>
      </c>
      <c r="CR9" s="210">
        <f t="shared" si="3"/>
        <v>79000</v>
      </c>
      <c r="CS9" s="210">
        <f t="shared" si="3"/>
        <v>4000</v>
      </c>
      <c r="CT9" s="210">
        <f t="shared" si="3"/>
        <v>15000</v>
      </c>
      <c r="CU9" s="210">
        <f t="shared" si="3"/>
        <v>36000</v>
      </c>
      <c r="CV9" s="210">
        <f t="shared" si="3"/>
        <v>92000</v>
      </c>
      <c r="CW9" s="210">
        <f t="shared" si="3"/>
        <v>211000</v>
      </c>
      <c r="CX9" s="210">
        <f t="shared" si="3"/>
        <v>72000</v>
      </c>
      <c r="CY9" s="210">
        <f>SUM(B9:CX9)</f>
        <v>12791000</v>
      </c>
      <c r="CZ9" s="210">
        <f>★各項補助!O103</f>
        <v>12791000</v>
      </c>
      <c r="DA9" s="238">
        <f t="shared" si="1"/>
        <v>0</v>
      </c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32" workbookViewId="0">
      <selection activeCell="A4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641</v>
      </c>
      <c r="D1" s="230" t="str">
        <f>VLOOKUP(C1,學校編號!A:B,2,FALSE)</f>
        <v>641光復國小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40575000</v>
      </c>
      <c r="E2" s="37"/>
      <c r="F2" s="37">
        <f>F48+F71+F77+F78+F84</f>
        <v>17282000</v>
      </c>
      <c r="G2" s="37">
        <f t="shared" ref="G2:Q2" si="0">G48+G71+G77+G78+G84</f>
        <v>2940000</v>
      </c>
      <c r="H2" s="37">
        <f t="shared" si="0"/>
        <v>3007000</v>
      </c>
      <c r="I2" s="37">
        <f t="shared" si="0"/>
        <v>2952000</v>
      </c>
      <c r="J2" s="37">
        <f t="shared" si="0"/>
        <v>2954000</v>
      </c>
      <c r="K2" s="37">
        <f t="shared" si="0"/>
        <v>2946000</v>
      </c>
      <c r="L2" s="37">
        <f t="shared" si="0"/>
        <v>3011000</v>
      </c>
      <c r="M2" s="37">
        <f t="shared" si="0"/>
        <v>2950000</v>
      </c>
      <c r="N2" s="37">
        <f t="shared" si="0"/>
        <v>2049000</v>
      </c>
      <c r="O2" s="37">
        <f t="shared" si="0"/>
        <v>194000</v>
      </c>
      <c r="P2" s="37">
        <f t="shared" si="0"/>
        <v>144000</v>
      </c>
      <c r="Q2" s="37">
        <f t="shared" si="0"/>
        <v>146000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204000</v>
      </c>
      <c r="E3" s="37" t="s">
        <v>513</v>
      </c>
      <c r="F3" s="37">
        <f t="shared" ref="F3:P17" si="1">ROUND($D3/12,0)</f>
        <v>17000</v>
      </c>
      <c r="G3" s="37">
        <f t="shared" si="1"/>
        <v>17000</v>
      </c>
      <c r="H3" s="37">
        <f t="shared" si="1"/>
        <v>17000</v>
      </c>
      <c r="I3" s="37">
        <f t="shared" si="1"/>
        <v>17000</v>
      </c>
      <c r="J3" s="37">
        <f t="shared" si="1"/>
        <v>17000</v>
      </c>
      <c r="K3" s="37">
        <f t="shared" si="1"/>
        <v>17000</v>
      </c>
      <c r="L3" s="37">
        <f t="shared" si="1"/>
        <v>17000</v>
      </c>
      <c r="M3" s="37">
        <f t="shared" si="1"/>
        <v>17000</v>
      </c>
      <c r="N3" s="37">
        <f t="shared" si="1"/>
        <v>17000</v>
      </c>
      <c r="O3" s="37">
        <f t="shared" si="1"/>
        <v>17000</v>
      </c>
      <c r="P3" s="37">
        <f t="shared" si="1"/>
        <v>17000</v>
      </c>
      <c r="Q3" s="37">
        <f t="shared" ref="Q3:Q10" si="2">D3-SUM(F3:P3)</f>
        <v>17000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87000</v>
      </c>
      <c r="E4" s="37" t="s">
        <v>513</v>
      </c>
      <c r="F4" s="37">
        <f t="shared" si="1"/>
        <v>7250</v>
      </c>
      <c r="G4" s="37">
        <f t="shared" si="1"/>
        <v>7250</v>
      </c>
      <c r="H4" s="37">
        <f t="shared" si="1"/>
        <v>7250</v>
      </c>
      <c r="I4" s="37">
        <f t="shared" si="1"/>
        <v>7250</v>
      </c>
      <c r="J4" s="37">
        <f t="shared" si="1"/>
        <v>7250</v>
      </c>
      <c r="K4" s="37">
        <f t="shared" si="1"/>
        <v>7250</v>
      </c>
      <c r="L4" s="37">
        <f t="shared" si="1"/>
        <v>7250</v>
      </c>
      <c r="M4" s="37">
        <f t="shared" si="1"/>
        <v>7250</v>
      </c>
      <c r="N4" s="37">
        <f t="shared" si="1"/>
        <v>7250</v>
      </c>
      <c r="O4" s="37">
        <f t="shared" si="1"/>
        <v>7250</v>
      </c>
      <c r="P4" s="37">
        <f t="shared" si="1"/>
        <v>7250</v>
      </c>
      <c r="Q4" s="37">
        <f t="shared" si="2"/>
        <v>7250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66000</v>
      </c>
      <c r="E7" s="37" t="s">
        <v>513</v>
      </c>
      <c r="F7" s="37">
        <f t="shared" si="1"/>
        <v>5500</v>
      </c>
      <c r="G7" s="37">
        <f t="shared" si="1"/>
        <v>5500</v>
      </c>
      <c r="H7" s="37">
        <f t="shared" si="1"/>
        <v>5500</v>
      </c>
      <c r="I7" s="37">
        <f t="shared" si="1"/>
        <v>5500</v>
      </c>
      <c r="J7" s="37">
        <f t="shared" si="1"/>
        <v>5500</v>
      </c>
      <c r="K7" s="37">
        <f t="shared" si="1"/>
        <v>5500</v>
      </c>
      <c r="L7" s="37">
        <f t="shared" si="1"/>
        <v>5500</v>
      </c>
      <c r="M7" s="37">
        <f t="shared" si="1"/>
        <v>5500</v>
      </c>
      <c r="N7" s="37">
        <f t="shared" si="1"/>
        <v>5500</v>
      </c>
      <c r="O7" s="37">
        <f t="shared" si="1"/>
        <v>5500</v>
      </c>
      <c r="P7" s="37">
        <f t="shared" si="1"/>
        <v>5500</v>
      </c>
      <c r="Q7" s="37">
        <f t="shared" si="2"/>
        <v>5500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3000</v>
      </c>
      <c r="E9" s="37" t="s">
        <v>513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34000</v>
      </c>
      <c r="E10" s="37" t="s">
        <v>513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18000</v>
      </c>
      <c r="E11" s="37" t="s">
        <v>194</v>
      </c>
      <c r="F11" s="37">
        <f>D11</f>
        <v>18000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568000</v>
      </c>
      <c r="E12" s="110" t="s">
        <v>200</v>
      </c>
      <c r="F12" s="37">
        <f>ROUND($D12/12*3,-3)</f>
        <v>142000</v>
      </c>
      <c r="G12" s="37">
        <f>ROUND($D12/12,-3)</f>
        <v>47000</v>
      </c>
      <c r="H12" s="37">
        <f t="shared" ref="H12:N12" si="4">ROUND($D12/12,-3)</f>
        <v>47000</v>
      </c>
      <c r="I12" s="37">
        <f t="shared" si="4"/>
        <v>47000</v>
      </c>
      <c r="J12" s="37">
        <f t="shared" si="4"/>
        <v>47000</v>
      </c>
      <c r="K12" s="37">
        <f t="shared" si="4"/>
        <v>47000</v>
      </c>
      <c r="L12" s="37">
        <f t="shared" si="4"/>
        <v>47000</v>
      </c>
      <c r="M12" s="37">
        <f t="shared" si="4"/>
        <v>47000</v>
      </c>
      <c r="N12" s="37">
        <f t="shared" si="4"/>
        <v>47000</v>
      </c>
      <c r="O12" s="37">
        <f>D12-SUM(F12:N12)</f>
        <v>50000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69000</v>
      </c>
      <c r="E15" s="37" t="s">
        <v>193</v>
      </c>
      <c r="F15" s="37">
        <f>ROUND($D15/2,-3)</f>
        <v>35000</v>
      </c>
      <c r="G15" s="37"/>
      <c r="H15" s="37"/>
      <c r="I15" s="37"/>
      <c r="J15" s="37"/>
      <c r="K15" s="37"/>
      <c r="L15" s="37">
        <f>D15-F15</f>
        <v>34000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47000</v>
      </c>
      <c r="E17" s="37" t="s">
        <v>513</v>
      </c>
      <c r="F17" s="37">
        <f>ROUND($D17/12,0)</f>
        <v>3917</v>
      </c>
      <c r="G17" s="37">
        <f t="shared" si="1"/>
        <v>3917</v>
      </c>
      <c r="H17" s="37">
        <f t="shared" si="1"/>
        <v>3917</v>
      </c>
      <c r="I17" s="37">
        <f t="shared" si="1"/>
        <v>3917</v>
      </c>
      <c r="J17" s="37">
        <f t="shared" si="1"/>
        <v>3917</v>
      </c>
      <c r="K17" s="37">
        <f t="shared" si="1"/>
        <v>3917</v>
      </c>
      <c r="L17" s="37">
        <f t="shared" si="1"/>
        <v>3917</v>
      </c>
      <c r="M17" s="37">
        <f t="shared" si="1"/>
        <v>3917</v>
      </c>
      <c r="N17" s="37">
        <f t="shared" si="1"/>
        <v>3917</v>
      </c>
      <c r="O17" s="37">
        <f t="shared" si="1"/>
        <v>3917</v>
      </c>
      <c r="P17" s="37">
        <f t="shared" si="1"/>
        <v>3917</v>
      </c>
      <c r="Q17" s="37">
        <f>D17-SUM(F17:P17)</f>
        <v>3913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60000</v>
      </c>
      <c r="E24" s="37" t="s">
        <v>193</v>
      </c>
      <c r="F24" s="37">
        <f>ROUND($D24/2,-3)</f>
        <v>30000</v>
      </c>
      <c r="G24" s="37"/>
      <c r="H24" s="37"/>
      <c r="I24" s="37"/>
      <c r="J24" s="37"/>
      <c r="K24" s="37"/>
      <c r="L24" s="37">
        <f>D24-F24</f>
        <v>30000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1430000</v>
      </c>
      <c r="E25" s="106"/>
      <c r="F25" s="106">
        <f>ROUND(SUM(F3:F24),-3)</f>
        <v>285000</v>
      </c>
      <c r="G25" s="106">
        <f t="shared" ref="G25:P25" si="5">ROUND(SUM(G3:G24),-3)</f>
        <v>107000</v>
      </c>
      <c r="H25" s="106">
        <f t="shared" si="5"/>
        <v>107000</v>
      </c>
      <c r="I25" s="106">
        <f t="shared" si="5"/>
        <v>107000</v>
      </c>
      <c r="J25" s="106">
        <f t="shared" si="5"/>
        <v>107000</v>
      </c>
      <c r="K25" s="106">
        <f t="shared" si="5"/>
        <v>107000</v>
      </c>
      <c r="L25" s="106">
        <f t="shared" si="5"/>
        <v>171000</v>
      </c>
      <c r="M25" s="106">
        <f t="shared" si="5"/>
        <v>107000</v>
      </c>
      <c r="N25" s="106">
        <f t="shared" si="5"/>
        <v>107000</v>
      </c>
      <c r="O25" s="106">
        <f t="shared" si="5"/>
        <v>110000</v>
      </c>
      <c r="P25" s="106">
        <f t="shared" si="5"/>
        <v>60000</v>
      </c>
      <c r="Q25" s="106">
        <f t="shared" ref="Q25:Q33" si="6">D25-SUM(F25:P25)</f>
        <v>55000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62000</v>
      </c>
      <c r="E26" s="111" t="s">
        <v>202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8000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272000</v>
      </c>
      <c r="E27" s="37" t="s">
        <v>513</v>
      </c>
      <c r="F27" s="37">
        <f t="shared" ref="F27:P33" si="8">ROUND($D27/12,0)</f>
        <v>22667</v>
      </c>
      <c r="G27" s="37">
        <f t="shared" si="8"/>
        <v>22667</v>
      </c>
      <c r="H27" s="37">
        <f t="shared" si="8"/>
        <v>22667</v>
      </c>
      <c r="I27" s="37">
        <f t="shared" si="8"/>
        <v>22667</v>
      </c>
      <c r="J27" s="37">
        <f t="shared" si="8"/>
        <v>22667</v>
      </c>
      <c r="K27" s="37">
        <f t="shared" si="8"/>
        <v>22667</v>
      </c>
      <c r="L27" s="37">
        <f t="shared" si="8"/>
        <v>22667</v>
      </c>
      <c r="M27" s="37">
        <f t="shared" si="8"/>
        <v>22667</v>
      </c>
      <c r="N27" s="37">
        <f t="shared" si="8"/>
        <v>22667</v>
      </c>
      <c r="O27" s="37">
        <f t="shared" si="8"/>
        <v>22667</v>
      </c>
      <c r="P27" s="37">
        <f t="shared" si="8"/>
        <v>22667</v>
      </c>
      <c r="Q27" s="37">
        <f t="shared" si="6"/>
        <v>22663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23000</v>
      </c>
      <c r="E29" s="37" t="s">
        <v>513</v>
      </c>
      <c r="F29" s="37">
        <f t="shared" si="8"/>
        <v>1917</v>
      </c>
      <c r="G29" s="37">
        <f t="shared" si="8"/>
        <v>1917</v>
      </c>
      <c r="H29" s="37">
        <f t="shared" si="8"/>
        <v>1917</v>
      </c>
      <c r="I29" s="37">
        <f t="shared" si="8"/>
        <v>1917</v>
      </c>
      <c r="J29" s="37">
        <f t="shared" si="8"/>
        <v>1917</v>
      </c>
      <c r="K29" s="37">
        <f t="shared" si="8"/>
        <v>1917</v>
      </c>
      <c r="L29" s="37">
        <f t="shared" si="8"/>
        <v>1917</v>
      </c>
      <c r="M29" s="37">
        <f t="shared" si="8"/>
        <v>1917</v>
      </c>
      <c r="N29" s="37">
        <f t="shared" si="8"/>
        <v>1917</v>
      </c>
      <c r="O29" s="37">
        <f t="shared" si="8"/>
        <v>1917</v>
      </c>
      <c r="P29" s="37">
        <f t="shared" si="8"/>
        <v>1917</v>
      </c>
      <c r="Q29" s="37">
        <f t="shared" si="6"/>
        <v>1913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27000</v>
      </c>
      <c r="E30" s="37" t="s">
        <v>513</v>
      </c>
      <c r="F30" s="37">
        <f t="shared" si="8"/>
        <v>2250</v>
      </c>
      <c r="G30" s="37">
        <f t="shared" si="8"/>
        <v>2250</v>
      </c>
      <c r="H30" s="37">
        <f t="shared" si="8"/>
        <v>2250</v>
      </c>
      <c r="I30" s="37">
        <f t="shared" si="8"/>
        <v>2250</v>
      </c>
      <c r="J30" s="37">
        <f t="shared" si="8"/>
        <v>2250</v>
      </c>
      <c r="K30" s="37">
        <f t="shared" si="8"/>
        <v>2250</v>
      </c>
      <c r="L30" s="37">
        <f t="shared" si="8"/>
        <v>2250</v>
      </c>
      <c r="M30" s="37">
        <f t="shared" si="8"/>
        <v>2250</v>
      </c>
      <c r="N30" s="37">
        <f t="shared" si="8"/>
        <v>2250</v>
      </c>
      <c r="O30" s="37">
        <f t="shared" si="8"/>
        <v>2250</v>
      </c>
      <c r="P30" s="37">
        <f t="shared" si="8"/>
        <v>2250</v>
      </c>
      <c r="Q30" s="37">
        <f t="shared" si="6"/>
        <v>2250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12000</v>
      </c>
      <c r="E31" s="37" t="s">
        <v>513</v>
      </c>
      <c r="F31" s="37">
        <f t="shared" si="8"/>
        <v>1000</v>
      </c>
      <c r="G31" s="37">
        <f t="shared" si="8"/>
        <v>1000</v>
      </c>
      <c r="H31" s="37">
        <f t="shared" si="8"/>
        <v>1000</v>
      </c>
      <c r="I31" s="37">
        <f t="shared" si="8"/>
        <v>1000</v>
      </c>
      <c r="J31" s="37">
        <f t="shared" si="8"/>
        <v>1000</v>
      </c>
      <c r="K31" s="37">
        <f t="shared" si="8"/>
        <v>1000</v>
      </c>
      <c r="L31" s="37">
        <f t="shared" si="8"/>
        <v>1000</v>
      </c>
      <c r="M31" s="37">
        <f t="shared" si="8"/>
        <v>1000</v>
      </c>
      <c r="N31" s="37">
        <f t="shared" si="8"/>
        <v>1000</v>
      </c>
      <c r="O31" s="37">
        <f t="shared" si="8"/>
        <v>1000</v>
      </c>
      <c r="P31" s="37">
        <f t="shared" si="8"/>
        <v>1000</v>
      </c>
      <c r="Q31" s="37">
        <f t="shared" si="6"/>
        <v>1000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24000</v>
      </c>
      <c r="E32" s="37" t="s">
        <v>513</v>
      </c>
      <c r="F32" s="37">
        <f t="shared" si="8"/>
        <v>2000</v>
      </c>
      <c r="G32" s="37">
        <f t="shared" si="8"/>
        <v>2000</v>
      </c>
      <c r="H32" s="37">
        <f t="shared" si="8"/>
        <v>2000</v>
      </c>
      <c r="I32" s="37">
        <f t="shared" si="8"/>
        <v>2000</v>
      </c>
      <c r="J32" s="37">
        <f t="shared" si="8"/>
        <v>2000</v>
      </c>
      <c r="K32" s="37">
        <f t="shared" si="8"/>
        <v>2000</v>
      </c>
      <c r="L32" s="37">
        <f t="shared" si="8"/>
        <v>2000</v>
      </c>
      <c r="M32" s="37">
        <f t="shared" si="8"/>
        <v>2000</v>
      </c>
      <c r="N32" s="37">
        <f t="shared" si="8"/>
        <v>2000</v>
      </c>
      <c r="O32" s="37">
        <f t="shared" si="8"/>
        <v>2000</v>
      </c>
      <c r="P32" s="37">
        <f t="shared" si="8"/>
        <v>2000</v>
      </c>
      <c r="Q32" s="37">
        <f t="shared" si="6"/>
        <v>2000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15000</v>
      </c>
      <c r="E33" s="37" t="s">
        <v>513</v>
      </c>
      <c r="F33" s="37">
        <f t="shared" si="8"/>
        <v>1250</v>
      </c>
      <c r="G33" s="37">
        <f t="shared" si="8"/>
        <v>1250</v>
      </c>
      <c r="H33" s="37">
        <f t="shared" si="8"/>
        <v>1250</v>
      </c>
      <c r="I33" s="37">
        <f t="shared" si="8"/>
        <v>1250</v>
      </c>
      <c r="J33" s="37">
        <f t="shared" si="8"/>
        <v>1250</v>
      </c>
      <c r="K33" s="37">
        <f t="shared" si="8"/>
        <v>1250</v>
      </c>
      <c r="L33" s="37">
        <f t="shared" si="8"/>
        <v>1250</v>
      </c>
      <c r="M33" s="37">
        <f t="shared" si="8"/>
        <v>1250</v>
      </c>
      <c r="N33" s="37">
        <f t="shared" si="8"/>
        <v>1250</v>
      </c>
      <c r="O33" s="37">
        <f t="shared" si="8"/>
        <v>1250</v>
      </c>
      <c r="P33" s="37">
        <f t="shared" si="8"/>
        <v>1250</v>
      </c>
      <c r="Q33" s="37">
        <f t="shared" si="6"/>
        <v>1250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435000</v>
      </c>
      <c r="E37" s="106"/>
      <c r="F37" s="106">
        <f t="shared" ref="F37:P37" si="9">ROUND(SUM(F26:F36),-3)</f>
        <v>37000</v>
      </c>
      <c r="G37" s="106">
        <f t="shared" si="9"/>
        <v>31000</v>
      </c>
      <c r="H37" s="106">
        <f t="shared" si="9"/>
        <v>37000</v>
      </c>
      <c r="I37" s="106">
        <f t="shared" si="9"/>
        <v>37000</v>
      </c>
      <c r="J37" s="106">
        <f t="shared" si="9"/>
        <v>37000</v>
      </c>
      <c r="K37" s="106">
        <f t="shared" si="9"/>
        <v>37000</v>
      </c>
      <c r="L37" s="106">
        <f t="shared" si="9"/>
        <v>31000</v>
      </c>
      <c r="M37" s="106">
        <f t="shared" si="9"/>
        <v>37000</v>
      </c>
      <c r="N37" s="106">
        <f t="shared" si="9"/>
        <v>37000</v>
      </c>
      <c r="O37" s="106">
        <f t="shared" si="9"/>
        <v>37000</v>
      </c>
      <c r="P37" s="106">
        <f t="shared" si="9"/>
        <v>37000</v>
      </c>
      <c r="Q37" s="106">
        <f>D37-SUM(F37:P37)</f>
        <v>40000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6000</v>
      </c>
      <c r="E42" s="37" t="s">
        <v>197</v>
      </c>
      <c r="F42" s="37"/>
      <c r="G42" s="37"/>
      <c r="H42" s="37"/>
      <c r="I42" s="37">
        <f>D42</f>
        <v>6000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194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7000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7000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14000</v>
      </c>
      <c r="E45" s="106"/>
      <c r="F45" s="106">
        <f t="shared" ref="F45:P45" si="12">ROUND(SUM(F42:F44),-3)</f>
        <v>1000</v>
      </c>
      <c r="G45" s="106">
        <f t="shared" si="12"/>
        <v>0</v>
      </c>
      <c r="H45" s="106">
        <f t="shared" si="12"/>
        <v>0</v>
      </c>
      <c r="I45" s="106">
        <f t="shared" si="12"/>
        <v>6000</v>
      </c>
      <c r="J45" s="106">
        <f t="shared" si="12"/>
        <v>0</v>
      </c>
      <c r="K45" s="106">
        <f t="shared" si="12"/>
        <v>0</v>
      </c>
      <c r="L45" s="106">
        <f t="shared" si="12"/>
        <v>7000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24000</v>
      </c>
      <c r="E46" s="37" t="s">
        <v>708</v>
      </c>
      <c r="F46" s="37">
        <f>ROUND($D46/3,0)</f>
        <v>8000</v>
      </c>
      <c r="G46" s="37"/>
      <c r="H46" s="37"/>
      <c r="I46" s="37"/>
      <c r="J46" s="37">
        <f>ROUND($D46/3,0)</f>
        <v>8000</v>
      </c>
      <c r="K46" s="37"/>
      <c r="L46" s="37"/>
      <c r="M46" s="37"/>
      <c r="N46" s="37">
        <f>ROUND($D46/3,0)</f>
        <v>8000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24000</v>
      </c>
      <c r="E47" s="106"/>
      <c r="F47" s="106">
        <f t="shared" ref="F47:P47" si="13">ROUND(SUM(F46),-3)</f>
        <v>8000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8000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8000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1903000</v>
      </c>
      <c r="E48" s="37"/>
      <c r="F48" s="112">
        <f>F25+F37+F45+F47</f>
        <v>331000</v>
      </c>
      <c r="G48" s="112">
        <f t="shared" ref="G48:R48" si="14">G25+G37+G45+G47</f>
        <v>138000</v>
      </c>
      <c r="H48" s="112">
        <f t="shared" si="14"/>
        <v>144000</v>
      </c>
      <c r="I48" s="112">
        <f t="shared" si="14"/>
        <v>150000</v>
      </c>
      <c r="J48" s="112">
        <f t="shared" si="14"/>
        <v>152000</v>
      </c>
      <c r="K48" s="112">
        <f t="shared" si="14"/>
        <v>144000</v>
      </c>
      <c r="L48" s="112">
        <f t="shared" si="14"/>
        <v>209000</v>
      </c>
      <c r="M48" s="112">
        <f t="shared" si="14"/>
        <v>144000</v>
      </c>
      <c r="N48" s="112">
        <f t="shared" si="14"/>
        <v>152000</v>
      </c>
      <c r="O48" s="112">
        <f t="shared" si="14"/>
        <v>147000</v>
      </c>
      <c r="P48" s="112">
        <f t="shared" si="14"/>
        <v>97000</v>
      </c>
      <c r="Q48" s="112">
        <f t="shared" si="14"/>
        <v>95000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20932000</v>
      </c>
      <c r="E49" s="111" t="s">
        <v>678</v>
      </c>
      <c r="F49" s="37">
        <f>ROUND($D49/12*5,-3)</f>
        <v>8722000</v>
      </c>
      <c r="G49" s="37">
        <f>ROUND($D49/12,-3)</f>
        <v>1744000</v>
      </c>
      <c r="H49" s="37">
        <f t="shared" ref="H49:L53" si="15">ROUND($D49/12,-3)</f>
        <v>1744000</v>
      </c>
      <c r="I49" s="37">
        <f t="shared" si="15"/>
        <v>1744000</v>
      </c>
      <c r="J49" s="37">
        <f t="shared" si="15"/>
        <v>1744000</v>
      </c>
      <c r="K49" s="37">
        <f t="shared" si="15"/>
        <v>1744000</v>
      </c>
      <c r="L49" s="37">
        <f t="shared" si="15"/>
        <v>1744000</v>
      </c>
      <c r="M49" s="37">
        <f>D49-SUM(F49:L49)</f>
        <v>1746000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1553000</v>
      </c>
      <c r="E51" s="111" t="s">
        <v>678</v>
      </c>
      <c r="F51" s="37">
        <f t="shared" si="16"/>
        <v>647000</v>
      </c>
      <c r="G51" s="37">
        <f t="shared" si="17"/>
        <v>129000</v>
      </c>
      <c r="H51" s="37">
        <f t="shared" si="15"/>
        <v>129000</v>
      </c>
      <c r="I51" s="37">
        <f t="shared" si="15"/>
        <v>129000</v>
      </c>
      <c r="J51" s="37">
        <f t="shared" si="15"/>
        <v>129000</v>
      </c>
      <c r="K51" s="37">
        <f t="shared" si="15"/>
        <v>129000</v>
      </c>
      <c r="L51" s="37">
        <f t="shared" si="15"/>
        <v>129000</v>
      </c>
      <c r="M51" s="37">
        <f t="shared" si="18"/>
        <v>132000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51000</v>
      </c>
      <c r="E54" s="37" t="s">
        <v>513</v>
      </c>
      <c r="F54" s="37">
        <f t="shared" ref="F54:P62" si="19">ROUND($D54/12,0)</f>
        <v>4250</v>
      </c>
      <c r="G54" s="37">
        <f t="shared" si="19"/>
        <v>4250</v>
      </c>
      <c r="H54" s="37">
        <f t="shared" si="19"/>
        <v>4250</v>
      </c>
      <c r="I54" s="37">
        <f t="shared" si="19"/>
        <v>4250</v>
      </c>
      <c r="J54" s="37">
        <f t="shared" si="19"/>
        <v>4250</v>
      </c>
      <c r="K54" s="37">
        <f t="shared" si="19"/>
        <v>4250</v>
      </c>
      <c r="L54" s="37">
        <f t="shared" si="19"/>
        <v>4250</v>
      </c>
      <c r="M54" s="37">
        <f t="shared" si="19"/>
        <v>4250</v>
      </c>
      <c r="N54" s="37">
        <f t="shared" si="19"/>
        <v>4250</v>
      </c>
      <c r="O54" s="37">
        <f t="shared" si="19"/>
        <v>4250</v>
      </c>
      <c r="P54" s="37">
        <f t="shared" si="19"/>
        <v>4250</v>
      </c>
      <c r="Q54" s="37">
        <f t="shared" ref="Q54:Q62" si="20">D54-SUM(F54:P54)</f>
        <v>4250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517000</v>
      </c>
      <c r="E62" s="37" t="s">
        <v>194</v>
      </c>
      <c r="F62" s="37">
        <f t="shared" si="19"/>
        <v>43083</v>
      </c>
      <c r="G62" s="37">
        <f t="shared" si="19"/>
        <v>43083</v>
      </c>
      <c r="H62" s="37">
        <f t="shared" si="19"/>
        <v>43083</v>
      </c>
      <c r="I62" s="37">
        <f t="shared" si="19"/>
        <v>43083</v>
      </c>
      <c r="J62" s="37">
        <f t="shared" si="19"/>
        <v>43083</v>
      </c>
      <c r="K62" s="37">
        <f t="shared" si="19"/>
        <v>43083</v>
      </c>
      <c r="L62" s="37">
        <f t="shared" si="19"/>
        <v>43083</v>
      </c>
      <c r="M62" s="37">
        <f t="shared" si="19"/>
        <v>43083</v>
      </c>
      <c r="N62" s="37">
        <f t="shared" si="19"/>
        <v>43083</v>
      </c>
      <c r="O62" s="37">
        <f t="shared" si="19"/>
        <v>43083</v>
      </c>
      <c r="P62" s="37">
        <f t="shared" si="19"/>
        <v>43083</v>
      </c>
      <c r="Q62" s="37">
        <f t="shared" si="20"/>
        <v>43087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2287000</v>
      </c>
      <c r="E63" s="37" t="s">
        <v>679</v>
      </c>
      <c r="F63" s="37">
        <f>ROUND($D63/5,-3)</f>
        <v>457000</v>
      </c>
      <c r="G63" s="37"/>
      <c r="H63" s="37"/>
      <c r="I63" s="37"/>
      <c r="J63" s="37"/>
      <c r="K63" s="37"/>
      <c r="L63" s="37"/>
      <c r="M63" s="37"/>
      <c r="N63" s="37">
        <f>D63-F63</f>
        <v>1830000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2526000</v>
      </c>
      <c r="E64" s="37" t="s">
        <v>194</v>
      </c>
      <c r="F64" s="37">
        <f>D64</f>
        <v>2526000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2107000</v>
      </c>
      <c r="E65" s="111" t="s">
        <v>678</v>
      </c>
      <c r="F65" s="37">
        <f>ROUND($D65/12*5,-3)</f>
        <v>878000</v>
      </c>
      <c r="G65" s="37">
        <f>ROUND($D65/12,-3)</f>
        <v>176000</v>
      </c>
      <c r="H65" s="37">
        <f t="shared" ref="H65:L67" si="21">ROUND($D65/12,-3)</f>
        <v>176000</v>
      </c>
      <c r="I65" s="37">
        <f t="shared" si="21"/>
        <v>176000</v>
      </c>
      <c r="J65" s="37">
        <f t="shared" si="21"/>
        <v>176000</v>
      </c>
      <c r="K65" s="37">
        <f t="shared" si="21"/>
        <v>176000</v>
      </c>
      <c r="L65" s="37">
        <f t="shared" si="21"/>
        <v>176000</v>
      </c>
      <c r="M65" s="37">
        <f>D65-SUM(F65:L65)</f>
        <v>173000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518000</v>
      </c>
      <c r="E66" s="111" t="s">
        <v>678</v>
      </c>
      <c r="F66" s="37">
        <f>ROUND($D66/12*5,-3)</f>
        <v>216000</v>
      </c>
      <c r="G66" s="37">
        <f t="shared" ref="G66:G67" si="22">ROUND($D66/12,-3)</f>
        <v>43000</v>
      </c>
      <c r="H66" s="37">
        <f t="shared" si="21"/>
        <v>43000</v>
      </c>
      <c r="I66" s="37">
        <f t="shared" si="21"/>
        <v>43000</v>
      </c>
      <c r="J66" s="37">
        <f t="shared" si="21"/>
        <v>43000</v>
      </c>
      <c r="K66" s="37">
        <f t="shared" si="21"/>
        <v>43000</v>
      </c>
      <c r="L66" s="37">
        <f t="shared" si="21"/>
        <v>43000</v>
      </c>
      <c r="M66" s="37">
        <f t="shared" ref="M66:M67" si="23">D66-SUM(F66:L66)</f>
        <v>44000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1503000</v>
      </c>
      <c r="E67" s="111" t="s">
        <v>678</v>
      </c>
      <c r="F67" s="37">
        <f>ROUND($D67/12*5,-3)</f>
        <v>626000</v>
      </c>
      <c r="G67" s="37">
        <f t="shared" si="22"/>
        <v>125000</v>
      </c>
      <c r="H67" s="37">
        <f t="shared" si="21"/>
        <v>125000</v>
      </c>
      <c r="I67" s="37">
        <f t="shared" si="21"/>
        <v>125000</v>
      </c>
      <c r="J67" s="37">
        <f t="shared" si="21"/>
        <v>125000</v>
      </c>
      <c r="K67" s="37">
        <f t="shared" si="21"/>
        <v>125000</v>
      </c>
      <c r="L67" s="37">
        <f t="shared" si="21"/>
        <v>125000</v>
      </c>
      <c r="M67" s="37">
        <f t="shared" si="23"/>
        <v>127000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40000</v>
      </c>
      <c r="E68" s="37" t="s">
        <v>195</v>
      </c>
      <c r="F68" s="37"/>
      <c r="G68" s="37"/>
      <c r="H68" s="37">
        <f>D68</f>
        <v>40000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144000</v>
      </c>
      <c r="E69" s="37" t="s">
        <v>194</v>
      </c>
      <c r="F69" s="37">
        <f>D69</f>
        <v>144000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32498000</v>
      </c>
      <c r="E71" s="239"/>
      <c r="F71" s="239">
        <f t="shared" ref="F71:P71" si="24">ROUND(SUM(F49:F70),-3)</f>
        <v>14396000</v>
      </c>
      <c r="G71" s="239">
        <f t="shared" si="24"/>
        <v>2291000</v>
      </c>
      <c r="H71" s="239">
        <f t="shared" si="24"/>
        <v>2331000</v>
      </c>
      <c r="I71" s="239">
        <f t="shared" si="24"/>
        <v>2291000</v>
      </c>
      <c r="J71" s="239">
        <f t="shared" si="24"/>
        <v>2291000</v>
      </c>
      <c r="K71" s="239">
        <f t="shared" si="24"/>
        <v>2291000</v>
      </c>
      <c r="L71" s="239">
        <f t="shared" si="24"/>
        <v>2291000</v>
      </c>
      <c r="M71" s="239">
        <f t="shared" si="24"/>
        <v>2294000</v>
      </c>
      <c r="N71" s="239">
        <f t="shared" si="24"/>
        <v>1877000</v>
      </c>
      <c r="O71" s="239">
        <f t="shared" si="24"/>
        <v>47000</v>
      </c>
      <c r="P71" s="239">
        <f t="shared" si="24"/>
        <v>47000</v>
      </c>
      <c r="Q71" s="239">
        <f>D71-SUM(F71:P71)</f>
        <v>51000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5544000</v>
      </c>
      <c r="E73" s="111" t="s">
        <v>678</v>
      </c>
      <c r="F73" s="37">
        <f>ROUND($D73/12*5,-3)</f>
        <v>2310000</v>
      </c>
      <c r="G73" s="37">
        <f>ROUND($D73/12,-3)</f>
        <v>462000</v>
      </c>
      <c r="H73" s="37">
        <f t="shared" ref="H73:L76" si="25">ROUND($D73/12,-3)</f>
        <v>462000</v>
      </c>
      <c r="I73" s="37">
        <f t="shared" si="25"/>
        <v>462000</v>
      </c>
      <c r="J73" s="37">
        <f t="shared" si="25"/>
        <v>462000</v>
      </c>
      <c r="K73" s="37">
        <f t="shared" si="25"/>
        <v>462000</v>
      </c>
      <c r="L73" s="37">
        <f t="shared" si="25"/>
        <v>462000</v>
      </c>
      <c r="M73" s="37">
        <f>D73-SUM(F73:L73)</f>
        <v>462000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589000</v>
      </c>
      <c r="E76" s="111" t="s">
        <v>678</v>
      </c>
      <c r="F76" s="37">
        <f>ROUND($D76/12*5,-3)</f>
        <v>245000</v>
      </c>
      <c r="G76" s="37">
        <f>ROUND($D76/12,-3)</f>
        <v>49000</v>
      </c>
      <c r="H76" s="37">
        <f t="shared" si="25"/>
        <v>49000</v>
      </c>
      <c r="I76" s="37">
        <f t="shared" si="25"/>
        <v>49000</v>
      </c>
      <c r="J76" s="37">
        <f t="shared" si="25"/>
        <v>49000</v>
      </c>
      <c r="K76" s="37">
        <f t="shared" si="25"/>
        <v>49000</v>
      </c>
      <c r="L76" s="37">
        <f t="shared" si="25"/>
        <v>49000</v>
      </c>
      <c r="M76" s="37">
        <f t="shared" si="26"/>
        <v>50000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6133000</v>
      </c>
      <c r="E77" s="239"/>
      <c r="F77" s="239">
        <f>ROUND(SUM(F72:F76),-3)</f>
        <v>2555000</v>
      </c>
      <c r="G77" s="239">
        <f t="shared" ref="G77:N77" si="27">ROUND(SUM(G72:G76),-3)</f>
        <v>511000</v>
      </c>
      <c r="H77" s="239">
        <f t="shared" si="27"/>
        <v>511000</v>
      </c>
      <c r="I77" s="239">
        <f t="shared" si="27"/>
        <v>511000</v>
      </c>
      <c r="J77" s="239">
        <f t="shared" si="27"/>
        <v>511000</v>
      </c>
      <c r="K77" s="239">
        <f t="shared" si="27"/>
        <v>511000</v>
      </c>
      <c r="L77" s="239">
        <f t="shared" si="27"/>
        <v>511000</v>
      </c>
      <c r="M77" s="239">
        <f t="shared" si="27"/>
        <v>512000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41000</v>
      </c>
      <c r="E78" s="37" t="s">
        <v>655</v>
      </c>
      <c r="F78" s="216"/>
      <c r="G78" s="216"/>
      <c r="H78" s="216">
        <f>ROUND($D78/2,-3)</f>
        <v>21000</v>
      </c>
      <c r="I78" s="216"/>
      <c r="J78" s="216"/>
      <c r="K78" s="216"/>
      <c r="L78" s="216"/>
      <c r="M78" s="216"/>
      <c r="N78" s="216">
        <f>D78-H78</f>
        <v>20000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38672000</v>
      </c>
      <c r="E79" s="218"/>
      <c r="F79" s="218">
        <f>F77+F71+F78</f>
        <v>16951000</v>
      </c>
      <c r="G79" s="218">
        <f t="shared" ref="G79:Q79" si="29">G77+G71+G78</f>
        <v>2802000</v>
      </c>
      <c r="H79" s="218">
        <f t="shared" si="29"/>
        <v>2863000</v>
      </c>
      <c r="I79" s="218">
        <f t="shared" si="29"/>
        <v>2802000</v>
      </c>
      <c r="J79" s="218">
        <f t="shared" si="29"/>
        <v>2802000</v>
      </c>
      <c r="K79" s="218">
        <f t="shared" si="29"/>
        <v>2802000</v>
      </c>
      <c r="L79" s="218">
        <f t="shared" si="29"/>
        <v>2802000</v>
      </c>
      <c r="M79" s="218">
        <f t="shared" si="29"/>
        <v>2806000</v>
      </c>
      <c r="N79" s="218">
        <f t="shared" si="29"/>
        <v>1897000</v>
      </c>
      <c r="O79" s="218">
        <f t="shared" si="29"/>
        <v>47000</v>
      </c>
      <c r="P79" s="218">
        <f t="shared" si="29"/>
        <v>47000</v>
      </c>
      <c r="Q79" s="218">
        <f t="shared" si="29"/>
        <v>51000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40575000</v>
      </c>
      <c r="E88" s="37"/>
      <c r="F88" s="37">
        <f>F89+F90+F91+F92+F93</f>
        <v>17282000</v>
      </c>
      <c r="G88" s="37">
        <f t="shared" ref="G88:Q88" si="32">G89+G90+G91+G92+G93</f>
        <v>2940000</v>
      </c>
      <c r="H88" s="37">
        <f t="shared" si="32"/>
        <v>3007000</v>
      </c>
      <c r="I88" s="37">
        <f t="shared" si="32"/>
        <v>2952000</v>
      </c>
      <c r="J88" s="37">
        <f t="shared" si="32"/>
        <v>2954000</v>
      </c>
      <c r="K88" s="37">
        <f t="shared" si="32"/>
        <v>2946000</v>
      </c>
      <c r="L88" s="37">
        <f t="shared" si="32"/>
        <v>3011000</v>
      </c>
      <c r="M88" s="37">
        <f t="shared" si="32"/>
        <v>2950000</v>
      </c>
      <c r="N88" s="37">
        <f t="shared" si="32"/>
        <v>2049000</v>
      </c>
      <c r="O88" s="37">
        <f t="shared" si="32"/>
        <v>194000</v>
      </c>
      <c r="P88" s="37">
        <f t="shared" si="32"/>
        <v>144000</v>
      </c>
      <c r="Q88" s="37">
        <f t="shared" si="32"/>
        <v>146000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60000</v>
      </c>
      <c r="E90" s="106" t="s">
        <v>702</v>
      </c>
      <c r="F90" s="106"/>
      <c r="G90" s="106"/>
      <c r="H90" s="106">
        <f>ROUND($D90/2,-3)</f>
        <v>30000</v>
      </c>
      <c r="I90" s="106"/>
      <c r="J90" s="106"/>
      <c r="K90" s="106"/>
      <c r="L90" s="106"/>
      <c r="M90" s="106">
        <f>D90-H90</f>
        <v>30000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40514000</v>
      </c>
      <c r="E93" s="106"/>
      <c r="F93" s="106">
        <f>F94+F95+F96+F97</f>
        <v>17282000</v>
      </c>
      <c r="G93" s="106">
        <f t="shared" ref="G93:Q93" si="34">G94+G95+G96+G97</f>
        <v>2940000</v>
      </c>
      <c r="H93" s="106">
        <f t="shared" si="34"/>
        <v>2977000</v>
      </c>
      <c r="I93" s="106">
        <f t="shared" si="34"/>
        <v>2952000</v>
      </c>
      <c r="J93" s="106">
        <f t="shared" si="34"/>
        <v>2954000</v>
      </c>
      <c r="K93" s="106">
        <f t="shared" si="34"/>
        <v>2946000</v>
      </c>
      <c r="L93" s="106">
        <f t="shared" si="34"/>
        <v>3011000</v>
      </c>
      <c r="M93" s="106">
        <f t="shared" si="34"/>
        <v>2920000</v>
      </c>
      <c r="N93" s="106">
        <f t="shared" si="34"/>
        <v>2049000</v>
      </c>
      <c r="O93" s="106">
        <f t="shared" si="34"/>
        <v>194000</v>
      </c>
      <c r="P93" s="106">
        <f t="shared" si="34"/>
        <v>144000</v>
      </c>
      <c r="Q93" s="106">
        <f t="shared" si="34"/>
        <v>145000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1766000</v>
      </c>
      <c r="E94" s="111" t="s">
        <v>522</v>
      </c>
      <c r="F94" s="37">
        <f>ROUND($D94/12*5,-3)</f>
        <v>736000</v>
      </c>
      <c r="G94" s="37">
        <f>ROUND($D94/12,-3)</f>
        <v>147000</v>
      </c>
      <c r="H94" s="37">
        <f t="shared" ref="H94:L94" si="35">ROUND($D94/12,-3)</f>
        <v>147000</v>
      </c>
      <c r="I94" s="37">
        <f t="shared" si="35"/>
        <v>147000</v>
      </c>
      <c r="J94" s="37">
        <f t="shared" si="35"/>
        <v>147000</v>
      </c>
      <c r="K94" s="37">
        <f t="shared" si="35"/>
        <v>147000</v>
      </c>
      <c r="L94" s="37">
        <f t="shared" si="35"/>
        <v>147000</v>
      </c>
      <c r="M94" s="37">
        <f>D94-SUM(F94:L94)</f>
        <v>148000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152000</v>
      </c>
      <c r="E95" s="107" t="s">
        <v>225</v>
      </c>
      <c r="F95" s="37">
        <f>ROUND($D95/12,-3)</f>
        <v>13000</v>
      </c>
      <c r="G95" s="37">
        <f t="shared" ref="G95:P95" si="36">ROUND($D95/12,-3)</f>
        <v>13000</v>
      </c>
      <c r="H95" s="37">
        <f t="shared" si="36"/>
        <v>13000</v>
      </c>
      <c r="I95" s="37">
        <f t="shared" si="36"/>
        <v>13000</v>
      </c>
      <c r="J95" s="37">
        <f t="shared" si="36"/>
        <v>13000</v>
      </c>
      <c r="K95" s="37">
        <f t="shared" si="36"/>
        <v>13000</v>
      </c>
      <c r="L95" s="37">
        <f t="shared" si="36"/>
        <v>13000</v>
      </c>
      <c r="M95" s="37">
        <f t="shared" si="36"/>
        <v>13000</v>
      </c>
      <c r="N95" s="37">
        <f t="shared" si="36"/>
        <v>13000</v>
      </c>
      <c r="O95" s="37">
        <f t="shared" si="36"/>
        <v>13000</v>
      </c>
      <c r="P95" s="37">
        <f t="shared" si="36"/>
        <v>13000</v>
      </c>
      <c r="Q95" s="37">
        <f>D95-SUM(F95:P95)</f>
        <v>9000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490000</v>
      </c>
      <c r="E96" s="186" t="s">
        <v>701</v>
      </c>
      <c r="F96" s="37"/>
      <c r="G96" s="37"/>
      <c r="H96" s="37">
        <f>ROUND($D96/2,-3)</f>
        <v>245000</v>
      </c>
      <c r="I96" s="37"/>
      <c r="J96" s="37"/>
      <c r="K96" s="37"/>
      <c r="L96" s="37"/>
      <c r="M96" s="37">
        <f>D96-H96</f>
        <v>245000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38106000</v>
      </c>
      <c r="E97" s="37"/>
      <c r="F97" s="37">
        <f>F2+F87-F89-F90-F91-F92-F94-F95-F96</f>
        <v>16533000</v>
      </c>
      <c r="G97" s="37">
        <f t="shared" ref="G97:Q97" si="37">G2+G87-G89-G90-G91-G92-G94-G95-G96</f>
        <v>2780000</v>
      </c>
      <c r="H97" s="37">
        <f t="shared" si="37"/>
        <v>2572000</v>
      </c>
      <c r="I97" s="37">
        <f t="shared" si="37"/>
        <v>2792000</v>
      </c>
      <c r="J97" s="37">
        <f t="shared" si="37"/>
        <v>2794000</v>
      </c>
      <c r="K97" s="37">
        <f t="shared" si="37"/>
        <v>2786000</v>
      </c>
      <c r="L97" s="37">
        <f t="shared" si="37"/>
        <v>2851000</v>
      </c>
      <c r="M97" s="37">
        <f t="shared" si="37"/>
        <v>2514000</v>
      </c>
      <c r="N97" s="37">
        <f t="shared" si="37"/>
        <v>2036000</v>
      </c>
      <c r="O97" s="37">
        <f>O2+O87-O89-O90-O91-O92-O94-O95-O96</f>
        <v>181000</v>
      </c>
      <c r="P97" s="37">
        <f t="shared" si="37"/>
        <v>131000</v>
      </c>
      <c r="Q97" s="37">
        <f t="shared" si="37"/>
        <v>136000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143000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490000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9000</v>
      </c>
    </row>
    <row r="109" spans="2:18" ht="33">
      <c r="B109" s="75" t="s">
        <v>239</v>
      </c>
      <c r="D109" s="30">
        <f>HLOOKUP(D1,縣庫撥款收入明細表!H:DD,21,FALSE)</f>
        <v>38106000</v>
      </c>
    </row>
    <row r="110" spans="2:18" ht="16.5" customHeight="1"/>
    <row r="111" spans="2:18" ht="19.5" customHeight="1">
      <c r="B111" s="4" t="s">
        <v>700</v>
      </c>
      <c r="F111" s="30">
        <f>F93-F77-F78</f>
        <v>14727000</v>
      </c>
      <c r="G111" s="30">
        <f t="shared" ref="G111:Q111" si="38">G93-G77-G78</f>
        <v>2429000</v>
      </c>
      <c r="H111" s="30">
        <f t="shared" si="38"/>
        <v>2445000</v>
      </c>
      <c r="I111" s="30">
        <f t="shared" si="38"/>
        <v>2441000</v>
      </c>
      <c r="J111" s="30">
        <f t="shared" si="38"/>
        <v>2443000</v>
      </c>
      <c r="K111" s="30">
        <f t="shared" si="38"/>
        <v>2435000</v>
      </c>
      <c r="L111" s="30">
        <f t="shared" si="38"/>
        <v>2500000</v>
      </c>
      <c r="M111" s="30">
        <f t="shared" si="38"/>
        <v>2408000</v>
      </c>
      <c r="N111" s="30">
        <f t="shared" si="38"/>
        <v>2029000</v>
      </c>
      <c r="O111" s="30">
        <f t="shared" si="38"/>
        <v>194000</v>
      </c>
      <c r="P111" s="30">
        <f t="shared" si="38"/>
        <v>144000</v>
      </c>
      <c r="Q111" s="30">
        <f t="shared" si="38"/>
        <v>145000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62" priority="1" operator="lessThan">
      <formula>0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62" workbookViewId="0">
      <selection activeCell="A4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642</v>
      </c>
      <c r="D1" s="230" t="str">
        <f>VLOOKUP(C1,學校編號!A:B,2,FALSE)</f>
        <v>642太巴塱國小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26980000</v>
      </c>
      <c r="E2" s="37"/>
      <c r="F2" s="37">
        <f>F48+F71+F77+F78+F84</f>
        <v>11453000</v>
      </c>
      <c r="G2" s="37">
        <f t="shared" ref="G2:Q2" si="0">G48+G71+G77+G78+G84</f>
        <v>1937000</v>
      </c>
      <c r="H2" s="37">
        <f t="shared" si="0"/>
        <v>1985000</v>
      </c>
      <c r="I2" s="37">
        <f t="shared" si="0"/>
        <v>1953000</v>
      </c>
      <c r="J2" s="37">
        <f t="shared" si="0"/>
        <v>1946000</v>
      </c>
      <c r="K2" s="37">
        <f t="shared" si="0"/>
        <v>1942000</v>
      </c>
      <c r="L2" s="37">
        <f t="shared" si="0"/>
        <v>2175000</v>
      </c>
      <c r="M2" s="37">
        <f t="shared" si="0"/>
        <v>1942000</v>
      </c>
      <c r="N2" s="37">
        <f t="shared" si="0"/>
        <v>1254000</v>
      </c>
      <c r="O2" s="37">
        <f t="shared" si="0"/>
        <v>161000</v>
      </c>
      <c r="P2" s="37">
        <f t="shared" si="0"/>
        <v>111000</v>
      </c>
      <c r="Q2" s="37">
        <f t="shared" si="0"/>
        <v>121000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51000</v>
      </c>
      <c r="E10" s="37" t="s">
        <v>513</v>
      </c>
      <c r="F10" s="37">
        <f t="shared" si="1"/>
        <v>4250</v>
      </c>
      <c r="G10" s="37">
        <f t="shared" si="1"/>
        <v>4250</v>
      </c>
      <c r="H10" s="37">
        <f t="shared" si="1"/>
        <v>4250</v>
      </c>
      <c r="I10" s="37">
        <f t="shared" si="1"/>
        <v>4250</v>
      </c>
      <c r="J10" s="37">
        <f t="shared" si="1"/>
        <v>4250</v>
      </c>
      <c r="K10" s="37">
        <f t="shared" si="1"/>
        <v>4250</v>
      </c>
      <c r="L10" s="37">
        <f t="shared" si="1"/>
        <v>4250</v>
      </c>
      <c r="M10" s="37">
        <f t="shared" si="1"/>
        <v>4250</v>
      </c>
      <c r="N10" s="37">
        <f t="shared" si="1"/>
        <v>4250</v>
      </c>
      <c r="O10" s="37">
        <f t="shared" si="1"/>
        <v>4250</v>
      </c>
      <c r="P10" s="37">
        <f t="shared" si="1"/>
        <v>4250</v>
      </c>
      <c r="Q10" s="37">
        <f t="shared" si="2"/>
        <v>4250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7000</v>
      </c>
      <c r="E11" s="37" t="s">
        <v>194</v>
      </c>
      <c r="F11" s="37">
        <f>D11</f>
        <v>7000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568000</v>
      </c>
      <c r="E12" s="110" t="s">
        <v>200</v>
      </c>
      <c r="F12" s="37">
        <f>ROUND($D12/12*3,-3)</f>
        <v>142000</v>
      </c>
      <c r="G12" s="37">
        <f>ROUND($D12/12,-3)</f>
        <v>47000</v>
      </c>
      <c r="H12" s="37">
        <f t="shared" ref="H12:N12" si="4">ROUND($D12/12,-3)</f>
        <v>47000</v>
      </c>
      <c r="I12" s="37">
        <f t="shared" si="4"/>
        <v>47000</v>
      </c>
      <c r="J12" s="37">
        <f t="shared" si="4"/>
        <v>47000</v>
      </c>
      <c r="K12" s="37">
        <f t="shared" si="4"/>
        <v>47000</v>
      </c>
      <c r="L12" s="37">
        <f t="shared" si="4"/>
        <v>47000</v>
      </c>
      <c r="M12" s="37">
        <f t="shared" si="4"/>
        <v>47000</v>
      </c>
      <c r="N12" s="37">
        <f t="shared" si="4"/>
        <v>47000</v>
      </c>
      <c r="O12" s="37">
        <f>D12-SUM(F12:N12)</f>
        <v>50000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415000</v>
      </c>
      <c r="E24" s="37" t="s">
        <v>193</v>
      </c>
      <c r="F24" s="37">
        <f>ROUND($D24/2,-3)</f>
        <v>208000</v>
      </c>
      <c r="G24" s="37"/>
      <c r="H24" s="37"/>
      <c r="I24" s="37"/>
      <c r="J24" s="37"/>
      <c r="K24" s="37"/>
      <c r="L24" s="37">
        <f>D24-F24</f>
        <v>207000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1558000</v>
      </c>
      <c r="E25" s="106"/>
      <c r="F25" s="106">
        <f>ROUND(SUM(F3:F24),-3)</f>
        <v>426000</v>
      </c>
      <c r="G25" s="106">
        <f t="shared" ref="G25:P25" si="5">ROUND(SUM(G3:G24),-3)</f>
        <v>90000</v>
      </c>
      <c r="H25" s="106">
        <f t="shared" si="5"/>
        <v>90000</v>
      </c>
      <c r="I25" s="106">
        <f t="shared" si="5"/>
        <v>90000</v>
      </c>
      <c r="J25" s="106">
        <f t="shared" si="5"/>
        <v>90000</v>
      </c>
      <c r="K25" s="106">
        <f t="shared" si="5"/>
        <v>90000</v>
      </c>
      <c r="L25" s="106">
        <f t="shared" si="5"/>
        <v>322000</v>
      </c>
      <c r="M25" s="106">
        <f t="shared" si="5"/>
        <v>90000</v>
      </c>
      <c r="N25" s="106">
        <f t="shared" si="5"/>
        <v>90000</v>
      </c>
      <c r="O25" s="106">
        <f t="shared" si="5"/>
        <v>93000</v>
      </c>
      <c r="P25" s="106">
        <f t="shared" si="5"/>
        <v>43000</v>
      </c>
      <c r="Q25" s="106">
        <f t="shared" ref="Q25:Q33" si="6">D25-SUM(F25:P25)</f>
        <v>44000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52000</v>
      </c>
      <c r="E26" s="111" t="s">
        <v>202</v>
      </c>
      <c r="F26" s="37">
        <f>ROUND($D26/10,-3)</f>
        <v>5000</v>
      </c>
      <c r="G26" s="37"/>
      <c r="H26" s="37">
        <f>ROUND($D26/10,-3)</f>
        <v>5000</v>
      </c>
      <c r="I26" s="37">
        <f>ROUND($D26/10,-3)</f>
        <v>5000</v>
      </c>
      <c r="J26" s="37">
        <f>ROUND($D26/10,-3)</f>
        <v>5000</v>
      </c>
      <c r="K26" s="37">
        <f>ROUND($D26/10,-3)</f>
        <v>5000</v>
      </c>
      <c r="L26" s="37"/>
      <c r="M26" s="37">
        <f>ROUND($D26/10,-3)</f>
        <v>5000</v>
      </c>
      <c r="N26" s="37">
        <f>ROUND($D26/10,-3)</f>
        <v>5000</v>
      </c>
      <c r="O26" s="37">
        <f>ROUND($D26/10,-3)</f>
        <v>5000</v>
      </c>
      <c r="P26" s="37">
        <f>ROUND($D26/10,-3)</f>
        <v>5000</v>
      </c>
      <c r="Q26" s="37">
        <f t="shared" si="6"/>
        <v>7000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18000</v>
      </c>
      <c r="E30" s="37" t="s">
        <v>513</v>
      </c>
      <c r="F30" s="37">
        <f t="shared" si="8"/>
        <v>1500</v>
      </c>
      <c r="G30" s="37">
        <f t="shared" si="8"/>
        <v>1500</v>
      </c>
      <c r="H30" s="37">
        <f t="shared" si="8"/>
        <v>1500</v>
      </c>
      <c r="I30" s="37">
        <f t="shared" si="8"/>
        <v>1500</v>
      </c>
      <c r="J30" s="37">
        <f t="shared" si="8"/>
        <v>1500</v>
      </c>
      <c r="K30" s="37">
        <f t="shared" si="8"/>
        <v>1500</v>
      </c>
      <c r="L30" s="37">
        <f t="shared" si="8"/>
        <v>1500</v>
      </c>
      <c r="M30" s="37">
        <f t="shared" si="8"/>
        <v>1500</v>
      </c>
      <c r="N30" s="37">
        <f t="shared" si="8"/>
        <v>1500</v>
      </c>
      <c r="O30" s="37">
        <f t="shared" si="8"/>
        <v>1500</v>
      </c>
      <c r="P30" s="37">
        <f t="shared" si="8"/>
        <v>1500</v>
      </c>
      <c r="Q30" s="37">
        <f t="shared" si="6"/>
        <v>1500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7000</v>
      </c>
      <c r="E31" s="37" t="s">
        <v>513</v>
      </c>
      <c r="F31" s="37">
        <f t="shared" si="8"/>
        <v>583</v>
      </c>
      <c r="G31" s="37">
        <f t="shared" si="8"/>
        <v>583</v>
      </c>
      <c r="H31" s="37">
        <f t="shared" si="8"/>
        <v>583</v>
      </c>
      <c r="I31" s="37">
        <f t="shared" si="8"/>
        <v>583</v>
      </c>
      <c r="J31" s="37">
        <f t="shared" si="8"/>
        <v>583</v>
      </c>
      <c r="K31" s="37">
        <f t="shared" si="8"/>
        <v>583</v>
      </c>
      <c r="L31" s="37">
        <f t="shared" si="8"/>
        <v>583</v>
      </c>
      <c r="M31" s="37">
        <f t="shared" si="8"/>
        <v>583</v>
      </c>
      <c r="N31" s="37">
        <f t="shared" si="8"/>
        <v>583</v>
      </c>
      <c r="O31" s="37">
        <f t="shared" si="8"/>
        <v>583</v>
      </c>
      <c r="P31" s="37">
        <f t="shared" si="8"/>
        <v>583</v>
      </c>
      <c r="Q31" s="37">
        <f t="shared" si="6"/>
        <v>587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343000</v>
      </c>
      <c r="E37" s="106"/>
      <c r="F37" s="106">
        <f t="shared" ref="F37:P37" si="9">ROUND(SUM(F26:F36),-3)</f>
        <v>29000</v>
      </c>
      <c r="G37" s="106">
        <f t="shared" si="9"/>
        <v>24000</v>
      </c>
      <c r="H37" s="106">
        <f t="shared" si="9"/>
        <v>29000</v>
      </c>
      <c r="I37" s="106">
        <f t="shared" si="9"/>
        <v>29000</v>
      </c>
      <c r="J37" s="106">
        <f t="shared" si="9"/>
        <v>29000</v>
      </c>
      <c r="K37" s="106">
        <f t="shared" si="9"/>
        <v>29000</v>
      </c>
      <c r="L37" s="106">
        <f t="shared" si="9"/>
        <v>24000</v>
      </c>
      <c r="M37" s="106">
        <f t="shared" si="9"/>
        <v>29000</v>
      </c>
      <c r="N37" s="106">
        <f t="shared" si="9"/>
        <v>29000</v>
      </c>
      <c r="O37" s="106">
        <f t="shared" si="9"/>
        <v>29000</v>
      </c>
      <c r="P37" s="106">
        <f t="shared" si="9"/>
        <v>29000</v>
      </c>
      <c r="Q37" s="106">
        <f>D37-SUM(F37:P37)</f>
        <v>34000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11000</v>
      </c>
      <c r="E42" s="37" t="s">
        <v>197</v>
      </c>
      <c r="F42" s="37"/>
      <c r="G42" s="37"/>
      <c r="H42" s="37"/>
      <c r="I42" s="37">
        <f>D42</f>
        <v>11000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194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6000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6000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18000</v>
      </c>
      <c r="E45" s="106"/>
      <c r="F45" s="106">
        <f t="shared" ref="F45:P45" si="12">ROUND(SUM(F42:F44),-3)</f>
        <v>1000</v>
      </c>
      <c r="G45" s="106">
        <f t="shared" si="12"/>
        <v>0</v>
      </c>
      <c r="H45" s="106">
        <f t="shared" si="12"/>
        <v>0</v>
      </c>
      <c r="I45" s="106">
        <f t="shared" si="12"/>
        <v>11000</v>
      </c>
      <c r="J45" s="106">
        <f t="shared" si="12"/>
        <v>0</v>
      </c>
      <c r="K45" s="106">
        <f t="shared" si="12"/>
        <v>0</v>
      </c>
      <c r="L45" s="106">
        <f t="shared" si="12"/>
        <v>6000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708</v>
      </c>
      <c r="F46" s="37">
        <f>ROUND($D46/3,0)</f>
        <v>4000</v>
      </c>
      <c r="G46" s="37"/>
      <c r="H46" s="37"/>
      <c r="I46" s="37"/>
      <c r="J46" s="37">
        <f>ROUND($D46/3,0)</f>
        <v>4000</v>
      </c>
      <c r="K46" s="37"/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12000</v>
      </c>
      <c r="E47" s="106"/>
      <c r="F47" s="106">
        <f t="shared" ref="F47:P47" si="13">ROUND(SUM(F46),-3)</f>
        <v>4000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4000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4000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1931000</v>
      </c>
      <c r="E48" s="37"/>
      <c r="F48" s="112">
        <f>F25+F37+F45+F47</f>
        <v>460000</v>
      </c>
      <c r="G48" s="112">
        <f t="shared" ref="G48:R48" si="14">G25+G37+G45+G47</f>
        <v>114000</v>
      </c>
      <c r="H48" s="112">
        <f t="shared" si="14"/>
        <v>119000</v>
      </c>
      <c r="I48" s="112">
        <f t="shared" si="14"/>
        <v>130000</v>
      </c>
      <c r="J48" s="112">
        <f t="shared" si="14"/>
        <v>123000</v>
      </c>
      <c r="K48" s="112">
        <f t="shared" si="14"/>
        <v>119000</v>
      </c>
      <c r="L48" s="112">
        <f t="shared" si="14"/>
        <v>352000</v>
      </c>
      <c r="M48" s="112">
        <f t="shared" si="14"/>
        <v>119000</v>
      </c>
      <c r="N48" s="112">
        <f t="shared" si="14"/>
        <v>123000</v>
      </c>
      <c r="O48" s="112">
        <f t="shared" si="14"/>
        <v>122000</v>
      </c>
      <c r="P48" s="112">
        <f t="shared" si="14"/>
        <v>72000</v>
      </c>
      <c r="Q48" s="112">
        <f t="shared" si="14"/>
        <v>78000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12868000</v>
      </c>
      <c r="E49" s="111" t="s">
        <v>678</v>
      </c>
      <c r="F49" s="37">
        <f>ROUND($D49/12*5,-3)</f>
        <v>5362000</v>
      </c>
      <c r="G49" s="37">
        <f>ROUND($D49/12,-3)</f>
        <v>1072000</v>
      </c>
      <c r="H49" s="37">
        <f t="shared" ref="H49:L53" si="15">ROUND($D49/12,-3)</f>
        <v>1072000</v>
      </c>
      <c r="I49" s="37">
        <f t="shared" si="15"/>
        <v>1072000</v>
      </c>
      <c r="J49" s="37">
        <f t="shared" si="15"/>
        <v>1072000</v>
      </c>
      <c r="K49" s="37">
        <f t="shared" si="15"/>
        <v>1072000</v>
      </c>
      <c r="L49" s="37">
        <f t="shared" si="15"/>
        <v>1072000</v>
      </c>
      <c r="M49" s="37">
        <f>D49-SUM(F49:L49)</f>
        <v>1074000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433000</v>
      </c>
      <c r="E50" s="111" t="s">
        <v>678</v>
      </c>
      <c r="F50" s="37">
        <f t="shared" ref="F50:F52" si="16">ROUND($D50/12*5,-3)</f>
        <v>180000</v>
      </c>
      <c r="G50" s="37">
        <f t="shared" ref="G50:G53" si="17">ROUND($D50/12,-3)</f>
        <v>36000</v>
      </c>
      <c r="H50" s="37">
        <f t="shared" si="15"/>
        <v>36000</v>
      </c>
      <c r="I50" s="37">
        <f t="shared" si="15"/>
        <v>36000</v>
      </c>
      <c r="J50" s="37">
        <f t="shared" si="15"/>
        <v>36000</v>
      </c>
      <c r="K50" s="37">
        <f t="shared" si="15"/>
        <v>36000</v>
      </c>
      <c r="L50" s="37">
        <f t="shared" si="15"/>
        <v>36000</v>
      </c>
      <c r="M50" s="37">
        <f t="shared" ref="M50:M53" si="18">D50-SUM(F50:L50)</f>
        <v>37000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1471000</v>
      </c>
      <c r="E51" s="111" t="s">
        <v>678</v>
      </c>
      <c r="F51" s="37">
        <f t="shared" si="16"/>
        <v>613000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416000</v>
      </c>
      <c r="E62" s="37" t="s">
        <v>194</v>
      </c>
      <c r="F62" s="37">
        <f t="shared" si="19"/>
        <v>34667</v>
      </c>
      <c r="G62" s="37">
        <f t="shared" si="19"/>
        <v>34667</v>
      </c>
      <c r="H62" s="37">
        <f t="shared" si="19"/>
        <v>34667</v>
      </c>
      <c r="I62" s="37">
        <f t="shared" si="19"/>
        <v>34667</v>
      </c>
      <c r="J62" s="37">
        <f t="shared" si="19"/>
        <v>34667</v>
      </c>
      <c r="K62" s="37">
        <f t="shared" si="19"/>
        <v>34667</v>
      </c>
      <c r="L62" s="37">
        <f t="shared" si="19"/>
        <v>34667</v>
      </c>
      <c r="M62" s="37">
        <f t="shared" si="19"/>
        <v>34667</v>
      </c>
      <c r="N62" s="37">
        <f t="shared" si="19"/>
        <v>34667</v>
      </c>
      <c r="O62" s="37">
        <f t="shared" si="19"/>
        <v>34667</v>
      </c>
      <c r="P62" s="37">
        <f t="shared" si="19"/>
        <v>34667</v>
      </c>
      <c r="Q62" s="37">
        <f t="shared" si="20"/>
        <v>34663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1345000</v>
      </c>
      <c r="E63" s="37" t="s">
        <v>679</v>
      </c>
      <c r="F63" s="37">
        <f>ROUND($D63/5,-3)</f>
        <v>269000</v>
      </c>
      <c r="G63" s="37"/>
      <c r="H63" s="37"/>
      <c r="I63" s="37"/>
      <c r="J63" s="37"/>
      <c r="K63" s="37"/>
      <c r="L63" s="37"/>
      <c r="M63" s="37"/>
      <c r="N63" s="37">
        <f>D63-F63</f>
        <v>1076000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1605000</v>
      </c>
      <c r="E64" s="37" t="s">
        <v>194</v>
      </c>
      <c r="F64" s="37">
        <f>D64</f>
        <v>1605000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1227000</v>
      </c>
      <c r="E65" s="111" t="s">
        <v>678</v>
      </c>
      <c r="F65" s="37">
        <f>ROUND($D65/12*5,-3)</f>
        <v>511000</v>
      </c>
      <c r="G65" s="37">
        <f>ROUND($D65/12,-3)</f>
        <v>102000</v>
      </c>
      <c r="H65" s="37">
        <f t="shared" ref="H65:L67" si="21">ROUND($D65/12,-3)</f>
        <v>102000</v>
      </c>
      <c r="I65" s="37">
        <f t="shared" si="21"/>
        <v>102000</v>
      </c>
      <c r="J65" s="37">
        <f t="shared" si="21"/>
        <v>102000</v>
      </c>
      <c r="K65" s="37">
        <f t="shared" si="21"/>
        <v>102000</v>
      </c>
      <c r="L65" s="37">
        <f t="shared" si="21"/>
        <v>102000</v>
      </c>
      <c r="M65" s="37">
        <f>D65-SUM(F65:L65)</f>
        <v>104000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318000</v>
      </c>
      <c r="E66" s="111" t="s">
        <v>678</v>
      </c>
      <c r="F66" s="37">
        <f>ROUND($D66/12*5,-3)</f>
        <v>133000</v>
      </c>
      <c r="G66" s="37">
        <f t="shared" ref="G66:G67" si="22">ROUND($D66/12,-3)</f>
        <v>27000</v>
      </c>
      <c r="H66" s="37">
        <f t="shared" si="21"/>
        <v>27000</v>
      </c>
      <c r="I66" s="37">
        <f t="shared" si="21"/>
        <v>27000</v>
      </c>
      <c r="J66" s="37">
        <f t="shared" si="21"/>
        <v>27000</v>
      </c>
      <c r="K66" s="37">
        <f t="shared" si="21"/>
        <v>27000</v>
      </c>
      <c r="L66" s="37">
        <f t="shared" si="21"/>
        <v>27000</v>
      </c>
      <c r="M66" s="37">
        <f t="shared" ref="M66:M67" si="23">D66-SUM(F66:L66)</f>
        <v>23000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1007000</v>
      </c>
      <c r="E67" s="111" t="s">
        <v>678</v>
      </c>
      <c r="F67" s="37">
        <f>ROUND($D67/12*5,-3)</f>
        <v>420000</v>
      </c>
      <c r="G67" s="37">
        <f t="shared" si="22"/>
        <v>84000</v>
      </c>
      <c r="H67" s="37">
        <f t="shared" si="21"/>
        <v>84000</v>
      </c>
      <c r="I67" s="37">
        <f t="shared" si="21"/>
        <v>84000</v>
      </c>
      <c r="J67" s="37">
        <f t="shared" si="21"/>
        <v>84000</v>
      </c>
      <c r="K67" s="37">
        <f t="shared" si="21"/>
        <v>84000</v>
      </c>
      <c r="L67" s="37">
        <f t="shared" si="21"/>
        <v>84000</v>
      </c>
      <c r="M67" s="37">
        <f t="shared" si="23"/>
        <v>83000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27000</v>
      </c>
      <c r="E68" s="37" t="s">
        <v>195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144000</v>
      </c>
      <c r="E69" s="37" t="s">
        <v>194</v>
      </c>
      <c r="F69" s="37">
        <f>D69</f>
        <v>144000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21237000</v>
      </c>
      <c r="E71" s="239"/>
      <c r="F71" s="239">
        <f t="shared" ref="F71:P71" si="24">ROUND(SUM(F49:F70),-3)</f>
        <v>9409000</v>
      </c>
      <c r="G71" s="239">
        <f t="shared" si="24"/>
        <v>1510000</v>
      </c>
      <c r="H71" s="239">
        <f t="shared" si="24"/>
        <v>1537000</v>
      </c>
      <c r="I71" s="239">
        <f t="shared" si="24"/>
        <v>1510000</v>
      </c>
      <c r="J71" s="239">
        <f t="shared" si="24"/>
        <v>1510000</v>
      </c>
      <c r="K71" s="239">
        <f t="shared" si="24"/>
        <v>1510000</v>
      </c>
      <c r="L71" s="239">
        <f t="shared" si="24"/>
        <v>1510000</v>
      </c>
      <c r="M71" s="239">
        <f t="shared" si="24"/>
        <v>1505000</v>
      </c>
      <c r="N71" s="239">
        <f t="shared" si="24"/>
        <v>1115000</v>
      </c>
      <c r="O71" s="239">
        <f t="shared" si="24"/>
        <v>39000</v>
      </c>
      <c r="P71" s="239">
        <f t="shared" si="24"/>
        <v>39000</v>
      </c>
      <c r="Q71" s="239">
        <f>D71-SUM(F71:P71)</f>
        <v>43000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3305000</v>
      </c>
      <c r="E73" s="111" t="s">
        <v>678</v>
      </c>
      <c r="F73" s="37">
        <f>ROUND($D73/12*5,-3)</f>
        <v>1377000</v>
      </c>
      <c r="G73" s="37">
        <f>ROUND($D73/12,-3)</f>
        <v>275000</v>
      </c>
      <c r="H73" s="37">
        <f t="shared" ref="H73:L76" si="25">ROUND($D73/12,-3)</f>
        <v>275000</v>
      </c>
      <c r="I73" s="37">
        <f t="shared" si="25"/>
        <v>275000</v>
      </c>
      <c r="J73" s="37">
        <f t="shared" si="25"/>
        <v>275000</v>
      </c>
      <c r="K73" s="37">
        <f t="shared" si="25"/>
        <v>275000</v>
      </c>
      <c r="L73" s="37">
        <f t="shared" si="25"/>
        <v>275000</v>
      </c>
      <c r="M73" s="37">
        <f>D73-SUM(F73:L73)</f>
        <v>278000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26000</v>
      </c>
      <c r="E74" s="111" t="s">
        <v>678</v>
      </c>
      <c r="F74" s="37">
        <f>ROUND($D74/12*5,-3)</f>
        <v>11000</v>
      </c>
      <c r="G74" s="37">
        <f>ROUND($D74/12,-3)</f>
        <v>2000</v>
      </c>
      <c r="H74" s="37">
        <f t="shared" si="25"/>
        <v>2000</v>
      </c>
      <c r="I74" s="37">
        <f t="shared" si="25"/>
        <v>2000</v>
      </c>
      <c r="J74" s="37">
        <f t="shared" si="25"/>
        <v>2000</v>
      </c>
      <c r="K74" s="37">
        <f t="shared" si="25"/>
        <v>2000</v>
      </c>
      <c r="L74" s="37">
        <f t="shared" si="25"/>
        <v>2000</v>
      </c>
      <c r="M74" s="37">
        <f t="shared" ref="M74:M76" si="26">D74-SUM(F74:L74)</f>
        <v>3000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434000</v>
      </c>
      <c r="E76" s="111" t="s">
        <v>678</v>
      </c>
      <c r="F76" s="37">
        <f>ROUND($D76/12*5,-3)</f>
        <v>181000</v>
      </c>
      <c r="G76" s="37">
        <f>ROUND($D76/12,-3)</f>
        <v>36000</v>
      </c>
      <c r="H76" s="37">
        <f t="shared" si="25"/>
        <v>36000</v>
      </c>
      <c r="I76" s="37">
        <f t="shared" si="25"/>
        <v>36000</v>
      </c>
      <c r="J76" s="37">
        <f t="shared" si="25"/>
        <v>36000</v>
      </c>
      <c r="K76" s="37">
        <f t="shared" si="25"/>
        <v>36000</v>
      </c>
      <c r="L76" s="37">
        <f t="shared" si="25"/>
        <v>36000</v>
      </c>
      <c r="M76" s="37">
        <f t="shared" si="26"/>
        <v>37000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3765000</v>
      </c>
      <c r="E77" s="239"/>
      <c r="F77" s="239">
        <f>ROUND(SUM(F72:F76),-3)</f>
        <v>1569000</v>
      </c>
      <c r="G77" s="239">
        <f t="shared" ref="G77:N77" si="27">ROUND(SUM(G72:G76),-3)</f>
        <v>313000</v>
      </c>
      <c r="H77" s="239">
        <f t="shared" si="27"/>
        <v>313000</v>
      </c>
      <c r="I77" s="239">
        <f t="shared" si="27"/>
        <v>313000</v>
      </c>
      <c r="J77" s="239">
        <f t="shared" si="27"/>
        <v>313000</v>
      </c>
      <c r="K77" s="239">
        <f t="shared" si="27"/>
        <v>313000</v>
      </c>
      <c r="L77" s="239">
        <f t="shared" si="27"/>
        <v>313000</v>
      </c>
      <c r="M77" s="239">
        <f t="shared" si="27"/>
        <v>318000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32000</v>
      </c>
      <c r="E78" s="37" t="s">
        <v>655</v>
      </c>
      <c r="F78" s="216"/>
      <c r="G78" s="216"/>
      <c r="H78" s="216">
        <f>ROUND($D78/2,-3)</f>
        <v>16000</v>
      </c>
      <c r="I78" s="216"/>
      <c r="J78" s="216"/>
      <c r="K78" s="216"/>
      <c r="L78" s="216"/>
      <c r="M78" s="216"/>
      <c r="N78" s="216">
        <f>D78-H78</f>
        <v>16000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25034000</v>
      </c>
      <c r="E79" s="218"/>
      <c r="F79" s="218">
        <f>F77+F71+F78</f>
        <v>10978000</v>
      </c>
      <c r="G79" s="218">
        <f t="shared" ref="G79:Q79" si="29">G77+G71+G78</f>
        <v>1823000</v>
      </c>
      <c r="H79" s="218">
        <f t="shared" si="29"/>
        <v>1866000</v>
      </c>
      <c r="I79" s="218">
        <f t="shared" si="29"/>
        <v>1823000</v>
      </c>
      <c r="J79" s="218">
        <f t="shared" si="29"/>
        <v>1823000</v>
      </c>
      <c r="K79" s="218">
        <f t="shared" si="29"/>
        <v>1823000</v>
      </c>
      <c r="L79" s="218">
        <f t="shared" si="29"/>
        <v>1823000</v>
      </c>
      <c r="M79" s="218">
        <f t="shared" si="29"/>
        <v>1823000</v>
      </c>
      <c r="N79" s="218">
        <f t="shared" si="29"/>
        <v>1131000</v>
      </c>
      <c r="O79" s="218">
        <f t="shared" si="29"/>
        <v>39000</v>
      </c>
      <c r="P79" s="218">
        <f t="shared" si="29"/>
        <v>39000</v>
      </c>
      <c r="Q79" s="218">
        <f t="shared" si="29"/>
        <v>43000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15000</v>
      </c>
      <c r="E83" s="106" t="s">
        <v>194</v>
      </c>
      <c r="F83" s="106">
        <f t="shared" si="30"/>
        <v>15000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15000</v>
      </c>
      <c r="E84" s="113"/>
      <c r="F84" s="113">
        <f>SUM(F80:F83)</f>
        <v>15000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-400000</v>
      </c>
      <c r="E87" s="37"/>
      <c r="F87" s="37">
        <f>D87</f>
        <v>-400000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26580000</v>
      </c>
      <c r="E88" s="37"/>
      <c r="F88" s="37">
        <f>F89+F90+F91+F92+F93</f>
        <v>11053000</v>
      </c>
      <c r="G88" s="37">
        <f t="shared" ref="G88:Q88" si="32">G89+G90+G91+G92+G93</f>
        <v>1937000</v>
      </c>
      <c r="H88" s="37">
        <f t="shared" si="32"/>
        <v>1985000</v>
      </c>
      <c r="I88" s="37">
        <f t="shared" si="32"/>
        <v>1953000</v>
      </c>
      <c r="J88" s="37">
        <f t="shared" si="32"/>
        <v>1946000</v>
      </c>
      <c r="K88" s="37">
        <f t="shared" si="32"/>
        <v>1942000</v>
      </c>
      <c r="L88" s="37">
        <f t="shared" si="32"/>
        <v>2175000</v>
      </c>
      <c r="M88" s="37">
        <f t="shared" si="32"/>
        <v>1942000</v>
      </c>
      <c r="N88" s="37">
        <f t="shared" si="32"/>
        <v>1254000</v>
      </c>
      <c r="O88" s="37">
        <f t="shared" si="32"/>
        <v>161000</v>
      </c>
      <c r="P88" s="37">
        <f t="shared" si="32"/>
        <v>111000</v>
      </c>
      <c r="Q88" s="37">
        <f t="shared" si="32"/>
        <v>121000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30000</v>
      </c>
      <c r="E90" s="106" t="s">
        <v>702</v>
      </c>
      <c r="F90" s="106"/>
      <c r="G90" s="106"/>
      <c r="H90" s="106">
        <f>ROUND($D90/2,-3)</f>
        <v>15000</v>
      </c>
      <c r="I90" s="106"/>
      <c r="J90" s="106"/>
      <c r="K90" s="106"/>
      <c r="L90" s="106"/>
      <c r="M90" s="106">
        <f>D90-H90</f>
        <v>15000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26549000</v>
      </c>
      <c r="E93" s="106"/>
      <c r="F93" s="106">
        <f>F94+F95+F96+F97</f>
        <v>11053000</v>
      </c>
      <c r="G93" s="106">
        <f t="shared" ref="G93:Q93" si="34">G94+G95+G96+G97</f>
        <v>1937000</v>
      </c>
      <c r="H93" s="106">
        <f t="shared" si="34"/>
        <v>1970000</v>
      </c>
      <c r="I93" s="106">
        <f t="shared" si="34"/>
        <v>1953000</v>
      </c>
      <c r="J93" s="106">
        <f t="shared" si="34"/>
        <v>1946000</v>
      </c>
      <c r="K93" s="106">
        <f t="shared" si="34"/>
        <v>1942000</v>
      </c>
      <c r="L93" s="106">
        <f t="shared" si="34"/>
        <v>2175000</v>
      </c>
      <c r="M93" s="106">
        <f t="shared" si="34"/>
        <v>1927000</v>
      </c>
      <c r="N93" s="106">
        <f t="shared" si="34"/>
        <v>1254000</v>
      </c>
      <c r="O93" s="106">
        <f t="shared" si="34"/>
        <v>161000</v>
      </c>
      <c r="P93" s="106">
        <f t="shared" si="34"/>
        <v>111000</v>
      </c>
      <c r="Q93" s="106">
        <f t="shared" si="34"/>
        <v>120000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3226000</v>
      </c>
      <c r="E94" s="111" t="s">
        <v>522</v>
      </c>
      <c r="F94" s="37">
        <f>ROUND($D94/12*5,-3)</f>
        <v>1344000</v>
      </c>
      <c r="G94" s="37">
        <f>ROUND($D94/12,-3)</f>
        <v>269000</v>
      </c>
      <c r="H94" s="37">
        <f t="shared" ref="H94:L94" si="35">ROUND($D94/12,-3)</f>
        <v>269000</v>
      </c>
      <c r="I94" s="37">
        <f t="shared" si="35"/>
        <v>269000</v>
      </c>
      <c r="J94" s="37">
        <f t="shared" si="35"/>
        <v>269000</v>
      </c>
      <c r="K94" s="37">
        <f t="shared" si="35"/>
        <v>269000</v>
      </c>
      <c r="L94" s="37">
        <f t="shared" si="35"/>
        <v>269000</v>
      </c>
      <c r="M94" s="37">
        <f>D94-SUM(F94:L94)</f>
        <v>268000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23233000</v>
      </c>
      <c r="E97" s="37"/>
      <c r="F97" s="37">
        <f>F2+F87-F89-F90-F91-F92-F94-F95-F96</f>
        <v>9701000</v>
      </c>
      <c r="G97" s="37">
        <f t="shared" ref="G97:Q97" si="37">G2+G87-G89-G90-G91-G92-G94-G95-G96</f>
        <v>1660000</v>
      </c>
      <c r="H97" s="37">
        <f t="shared" si="37"/>
        <v>1693000</v>
      </c>
      <c r="I97" s="37">
        <f t="shared" si="37"/>
        <v>1676000</v>
      </c>
      <c r="J97" s="37">
        <f t="shared" si="37"/>
        <v>1669000</v>
      </c>
      <c r="K97" s="37">
        <f t="shared" si="37"/>
        <v>1665000</v>
      </c>
      <c r="L97" s="37">
        <f t="shared" si="37"/>
        <v>1898000</v>
      </c>
      <c r="M97" s="37">
        <f t="shared" si="37"/>
        <v>1651000</v>
      </c>
      <c r="N97" s="37">
        <f t="shared" si="37"/>
        <v>1246000</v>
      </c>
      <c r="O97" s="37">
        <f>O2+O87-O89-O90-O91-O92-O94-O95-O96</f>
        <v>153000</v>
      </c>
      <c r="P97" s="37">
        <f t="shared" si="37"/>
        <v>103000</v>
      </c>
      <c r="Q97" s="37">
        <f t="shared" si="37"/>
        <v>118000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1460000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23233000</v>
      </c>
    </row>
    <row r="110" spans="2:18" ht="16.5" customHeight="1"/>
    <row r="111" spans="2:18" ht="19.5" customHeight="1">
      <c r="B111" s="4" t="s">
        <v>700</v>
      </c>
      <c r="F111" s="30">
        <f>F93-F77-F78</f>
        <v>9484000</v>
      </c>
      <c r="G111" s="30">
        <f t="shared" ref="G111:Q111" si="38">G93-G77-G78</f>
        <v>1624000</v>
      </c>
      <c r="H111" s="30">
        <f t="shared" si="38"/>
        <v>1641000</v>
      </c>
      <c r="I111" s="30">
        <f t="shared" si="38"/>
        <v>1640000</v>
      </c>
      <c r="J111" s="30">
        <f t="shared" si="38"/>
        <v>1633000</v>
      </c>
      <c r="K111" s="30">
        <f t="shared" si="38"/>
        <v>1629000</v>
      </c>
      <c r="L111" s="30">
        <f t="shared" si="38"/>
        <v>1862000</v>
      </c>
      <c r="M111" s="30">
        <f t="shared" si="38"/>
        <v>1609000</v>
      </c>
      <c r="N111" s="30">
        <f t="shared" si="38"/>
        <v>1238000</v>
      </c>
      <c r="O111" s="30">
        <f t="shared" si="38"/>
        <v>161000</v>
      </c>
      <c r="P111" s="30">
        <f t="shared" si="38"/>
        <v>111000</v>
      </c>
      <c r="Q111" s="30">
        <f t="shared" si="38"/>
        <v>120000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61" priority="1" operator="lessThan">
      <formula>0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79" workbookViewId="0">
      <selection activeCell="A7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645</v>
      </c>
      <c r="D1" s="230" t="str">
        <f>VLOOKUP(C1,學校編號!A:B,2,FALSE)</f>
        <v>645大進國小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28023000</v>
      </c>
      <c r="E2" s="37"/>
      <c r="F2" s="37">
        <f>F48+F71+F77+F78+F84</f>
        <v>11930000</v>
      </c>
      <c r="G2" s="37">
        <f t="shared" ref="G2:Q2" si="0">G48+G71+G77+G78+G84</f>
        <v>2041000</v>
      </c>
      <c r="H2" s="37">
        <f t="shared" si="0"/>
        <v>2112000</v>
      </c>
      <c r="I2" s="37">
        <f t="shared" si="0"/>
        <v>2052000</v>
      </c>
      <c r="J2" s="37">
        <f t="shared" si="0"/>
        <v>2053000</v>
      </c>
      <c r="K2" s="37">
        <f t="shared" si="0"/>
        <v>2047000</v>
      </c>
      <c r="L2" s="37">
        <f t="shared" si="0"/>
        <v>2083000</v>
      </c>
      <c r="M2" s="37">
        <f t="shared" si="0"/>
        <v>2042000</v>
      </c>
      <c r="N2" s="37">
        <f t="shared" si="0"/>
        <v>1274000</v>
      </c>
      <c r="O2" s="37">
        <f t="shared" si="0"/>
        <v>162000</v>
      </c>
      <c r="P2" s="37">
        <f t="shared" si="0"/>
        <v>112000</v>
      </c>
      <c r="Q2" s="37">
        <f t="shared" si="0"/>
        <v>115000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153000</v>
      </c>
      <c r="E3" s="37" t="s">
        <v>513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66000</v>
      </c>
      <c r="E4" s="37" t="s">
        <v>513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34000</v>
      </c>
      <c r="E10" s="37" t="s">
        <v>513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23000</v>
      </c>
      <c r="E11" s="37" t="s">
        <v>194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568000</v>
      </c>
      <c r="E12" s="110" t="s">
        <v>200</v>
      </c>
      <c r="F12" s="37">
        <f>ROUND($D12/12*3,-3)</f>
        <v>142000</v>
      </c>
      <c r="G12" s="37">
        <f>ROUND($D12/12,-3)</f>
        <v>47000</v>
      </c>
      <c r="H12" s="37">
        <f t="shared" ref="H12:N12" si="4">ROUND($D12/12,-3)</f>
        <v>47000</v>
      </c>
      <c r="I12" s="37">
        <f t="shared" si="4"/>
        <v>47000</v>
      </c>
      <c r="J12" s="37">
        <f t="shared" si="4"/>
        <v>47000</v>
      </c>
      <c r="K12" s="37">
        <f t="shared" si="4"/>
        <v>47000</v>
      </c>
      <c r="L12" s="37">
        <f t="shared" si="4"/>
        <v>47000</v>
      </c>
      <c r="M12" s="37">
        <f t="shared" si="4"/>
        <v>47000</v>
      </c>
      <c r="N12" s="37">
        <f t="shared" si="4"/>
        <v>47000</v>
      </c>
      <c r="O12" s="37">
        <f>D12-SUM(F12:N12)</f>
        <v>50000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156000</v>
      </c>
      <c r="E13" s="37" t="s">
        <v>513</v>
      </c>
      <c r="F13" s="37">
        <f>ROUND($D13/12,0)</f>
        <v>13000</v>
      </c>
      <c r="G13" s="37">
        <f t="shared" si="1"/>
        <v>13000</v>
      </c>
      <c r="H13" s="37">
        <f t="shared" si="1"/>
        <v>13000</v>
      </c>
      <c r="I13" s="37">
        <f t="shared" si="1"/>
        <v>13000</v>
      </c>
      <c r="J13" s="37">
        <f t="shared" si="1"/>
        <v>13000</v>
      </c>
      <c r="K13" s="37">
        <f t="shared" si="1"/>
        <v>13000</v>
      </c>
      <c r="L13" s="37">
        <f t="shared" si="1"/>
        <v>13000</v>
      </c>
      <c r="M13" s="37">
        <f t="shared" si="1"/>
        <v>13000</v>
      </c>
      <c r="N13" s="37">
        <f t="shared" si="1"/>
        <v>13000</v>
      </c>
      <c r="O13" s="37">
        <f t="shared" si="1"/>
        <v>13000</v>
      </c>
      <c r="P13" s="37">
        <f t="shared" si="1"/>
        <v>13000</v>
      </c>
      <c r="Q13" s="37">
        <f>D13-SUM(F13:P13)</f>
        <v>13000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54000</v>
      </c>
      <c r="E15" s="37" t="s">
        <v>193</v>
      </c>
      <c r="F15" s="37">
        <f>ROUND($D15/2,-3)</f>
        <v>27000</v>
      </c>
      <c r="G15" s="37"/>
      <c r="H15" s="37"/>
      <c r="I15" s="37"/>
      <c r="J15" s="37"/>
      <c r="K15" s="37"/>
      <c r="L15" s="37">
        <f>D15-F15</f>
        <v>27000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44000</v>
      </c>
      <c r="E17" s="37" t="s">
        <v>513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10000</v>
      </c>
      <c r="E24" s="37" t="s">
        <v>193</v>
      </c>
      <c r="F24" s="37">
        <f>ROUND($D24/2,-3)</f>
        <v>5000</v>
      </c>
      <c r="G24" s="37"/>
      <c r="H24" s="37"/>
      <c r="I24" s="37"/>
      <c r="J24" s="37"/>
      <c r="K24" s="37"/>
      <c r="L24" s="37">
        <f>D24-F24</f>
        <v>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1172000</v>
      </c>
      <c r="E25" s="106"/>
      <c r="F25" s="106">
        <f>ROUND(SUM(F3:F24),-3)</f>
        <v>240000</v>
      </c>
      <c r="G25" s="106">
        <f t="shared" ref="G25:P25" si="5">ROUND(SUM(G3:G24),-3)</f>
        <v>90000</v>
      </c>
      <c r="H25" s="106">
        <f t="shared" si="5"/>
        <v>90000</v>
      </c>
      <c r="I25" s="106">
        <f t="shared" si="5"/>
        <v>90000</v>
      </c>
      <c r="J25" s="106">
        <f t="shared" si="5"/>
        <v>90000</v>
      </c>
      <c r="K25" s="106">
        <f t="shared" si="5"/>
        <v>90000</v>
      </c>
      <c r="L25" s="106">
        <f t="shared" si="5"/>
        <v>122000</v>
      </c>
      <c r="M25" s="106">
        <f t="shared" si="5"/>
        <v>90000</v>
      </c>
      <c r="N25" s="106">
        <f t="shared" si="5"/>
        <v>90000</v>
      </c>
      <c r="O25" s="106">
        <f t="shared" si="5"/>
        <v>93000</v>
      </c>
      <c r="P25" s="106">
        <f t="shared" si="5"/>
        <v>43000</v>
      </c>
      <c r="Q25" s="106">
        <f t="shared" ref="Q25:Q33" si="6">D25-SUM(F25:P25)</f>
        <v>44000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62000</v>
      </c>
      <c r="E26" s="111" t="s">
        <v>202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8000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253000</v>
      </c>
      <c r="E27" s="37" t="s">
        <v>513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20000</v>
      </c>
      <c r="E29" s="37" t="s">
        <v>513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24000</v>
      </c>
      <c r="E30" s="37" t="s">
        <v>513</v>
      </c>
      <c r="F30" s="37">
        <f t="shared" si="8"/>
        <v>2000</v>
      </c>
      <c r="G30" s="37">
        <f t="shared" si="8"/>
        <v>2000</v>
      </c>
      <c r="H30" s="37">
        <f t="shared" si="8"/>
        <v>2000</v>
      </c>
      <c r="I30" s="37">
        <f t="shared" si="8"/>
        <v>2000</v>
      </c>
      <c r="J30" s="37">
        <f t="shared" si="8"/>
        <v>2000</v>
      </c>
      <c r="K30" s="37">
        <f t="shared" si="8"/>
        <v>2000</v>
      </c>
      <c r="L30" s="37">
        <f t="shared" si="8"/>
        <v>2000</v>
      </c>
      <c r="M30" s="37">
        <f t="shared" si="8"/>
        <v>2000</v>
      </c>
      <c r="N30" s="37">
        <f t="shared" si="8"/>
        <v>2000</v>
      </c>
      <c r="O30" s="37">
        <f t="shared" si="8"/>
        <v>2000</v>
      </c>
      <c r="P30" s="37">
        <f t="shared" si="8"/>
        <v>2000</v>
      </c>
      <c r="Q30" s="37">
        <f t="shared" si="6"/>
        <v>2000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10000</v>
      </c>
      <c r="E31" s="37" t="s">
        <v>513</v>
      </c>
      <c r="F31" s="37">
        <f t="shared" si="8"/>
        <v>833</v>
      </c>
      <c r="G31" s="37">
        <f t="shared" si="8"/>
        <v>833</v>
      </c>
      <c r="H31" s="37">
        <f t="shared" si="8"/>
        <v>833</v>
      </c>
      <c r="I31" s="37">
        <f t="shared" si="8"/>
        <v>833</v>
      </c>
      <c r="J31" s="37">
        <f t="shared" si="8"/>
        <v>833</v>
      </c>
      <c r="K31" s="37">
        <f t="shared" si="8"/>
        <v>833</v>
      </c>
      <c r="L31" s="37">
        <f t="shared" si="8"/>
        <v>833</v>
      </c>
      <c r="M31" s="37">
        <f t="shared" si="8"/>
        <v>833</v>
      </c>
      <c r="N31" s="37">
        <f t="shared" si="8"/>
        <v>833</v>
      </c>
      <c r="O31" s="37">
        <f t="shared" si="8"/>
        <v>833</v>
      </c>
      <c r="P31" s="37">
        <f t="shared" si="8"/>
        <v>833</v>
      </c>
      <c r="Q31" s="37">
        <f t="shared" si="6"/>
        <v>837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369000</v>
      </c>
      <c r="E37" s="106"/>
      <c r="F37" s="106">
        <f t="shared" ref="F37:P37" si="9">ROUND(SUM(F26:F36),-3)</f>
        <v>32000</v>
      </c>
      <c r="G37" s="106">
        <f t="shared" si="9"/>
        <v>26000</v>
      </c>
      <c r="H37" s="106">
        <f t="shared" si="9"/>
        <v>32000</v>
      </c>
      <c r="I37" s="106">
        <f t="shared" si="9"/>
        <v>32000</v>
      </c>
      <c r="J37" s="106">
        <f t="shared" si="9"/>
        <v>32000</v>
      </c>
      <c r="K37" s="106">
        <f t="shared" si="9"/>
        <v>32000</v>
      </c>
      <c r="L37" s="106">
        <f t="shared" si="9"/>
        <v>26000</v>
      </c>
      <c r="M37" s="106">
        <f t="shared" si="9"/>
        <v>32000</v>
      </c>
      <c r="N37" s="106">
        <f t="shared" si="9"/>
        <v>32000</v>
      </c>
      <c r="O37" s="106">
        <f t="shared" si="9"/>
        <v>32000</v>
      </c>
      <c r="P37" s="106">
        <f t="shared" si="9"/>
        <v>32000</v>
      </c>
      <c r="Q37" s="106">
        <f>D37-SUM(F37:P37)</f>
        <v>29000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5000</v>
      </c>
      <c r="E42" s="37" t="s">
        <v>197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194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5000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11000</v>
      </c>
      <c r="E45" s="106"/>
      <c r="F45" s="106">
        <f t="shared" ref="F45:P45" si="12">ROUND(SUM(F42:F44),-3)</f>
        <v>1000</v>
      </c>
      <c r="G45" s="106">
        <f t="shared" si="12"/>
        <v>0</v>
      </c>
      <c r="H45" s="106">
        <f t="shared" si="12"/>
        <v>0</v>
      </c>
      <c r="I45" s="106">
        <f t="shared" si="12"/>
        <v>5000</v>
      </c>
      <c r="J45" s="106">
        <f t="shared" si="12"/>
        <v>0</v>
      </c>
      <c r="K45" s="106">
        <f t="shared" si="12"/>
        <v>0</v>
      </c>
      <c r="L45" s="106">
        <f t="shared" si="12"/>
        <v>5000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18000</v>
      </c>
      <c r="E46" s="37" t="s">
        <v>708</v>
      </c>
      <c r="F46" s="37">
        <f>ROUND($D46/3,0)</f>
        <v>6000</v>
      </c>
      <c r="G46" s="37"/>
      <c r="H46" s="37"/>
      <c r="I46" s="37"/>
      <c r="J46" s="37">
        <f>ROUND($D46/3,0)</f>
        <v>6000</v>
      </c>
      <c r="K46" s="37"/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18000</v>
      </c>
      <c r="E47" s="106"/>
      <c r="F47" s="106">
        <f t="shared" ref="F47:P47" si="13">ROUND(SUM(F46),-3)</f>
        <v>6000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6000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6000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1570000</v>
      </c>
      <c r="E48" s="37"/>
      <c r="F48" s="112">
        <f>F25+F37+F45+F47</f>
        <v>279000</v>
      </c>
      <c r="G48" s="112">
        <f t="shared" ref="G48:R48" si="14">G25+G37+G45+G47</f>
        <v>116000</v>
      </c>
      <c r="H48" s="112">
        <f t="shared" si="14"/>
        <v>122000</v>
      </c>
      <c r="I48" s="112">
        <f t="shared" si="14"/>
        <v>127000</v>
      </c>
      <c r="J48" s="112">
        <f t="shared" si="14"/>
        <v>128000</v>
      </c>
      <c r="K48" s="112">
        <f t="shared" si="14"/>
        <v>122000</v>
      </c>
      <c r="L48" s="112">
        <f t="shared" si="14"/>
        <v>153000</v>
      </c>
      <c r="M48" s="112">
        <f t="shared" si="14"/>
        <v>122000</v>
      </c>
      <c r="N48" s="112">
        <f t="shared" si="14"/>
        <v>128000</v>
      </c>
      <c r="O48" s="112">
        <f t="shared" si="14"/>
        <v>125000</v>
      </c>
      <c r="P48" s="112">
        <f t="shared" si="14"/>
        <v>75000</v>
      </c>
      <c r="Q48" s="112">
        <f t="shared" si="14"/>
        <v>73000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13899000</v>
      </c>
      <c r="E49" s="111" t="s">
        <v>678</v>
      </c>
      <c r="F49" s="37">
        <f>ROUND($D49/12*5,-3)</f>
        <v>5791000</v>
      </c>
      <c r="G49" s="37">
        <f>ROUND($D49/12,-3)</f>
        <v>1158000</v>
      </c>
      <c r="H49" s="37">
        <f t="shared" ref="H49:L53" si="15">ROUND($D49/12,-3)</f>
        <v>1158000</v>
      </c>
      <c r="I49" s="37">
        <f t="shared" si="15"/>
        <v>1158000</v>
      </c>
      <c r="J49" s="37">
        <f t="shared" si="15"/>
        <v>1158000</v>
      </c>
      <c r="K49" s="37">
        <f t="shared" si="15"/>
        <v>1158000</v>
      </c>
      <c r="L49" s="37">
        <f t="shared" si="15"/>
        <v>1158000</v>
      </c>
      <c r="M49" s="37">
        <f>D49-SUM(F49:L49)</f>
        <v>1160000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433000</v>
      </c>
      <c r="E50" s="111" t="s">
        <v>678</v>
      </c>
      <c r="F50" s="37">
        <f t="shared" ref="F50:F52" si="16">ROUND($D50/12*5,-3)</f>
        <v>180000</v>
      </c>
      <c r="G50" s="37">
        <f t="shared" ref="G50:G53" si="17">ROUND($D50/12,-3)</f>
        <v>36000</v>
      </c>
      <c r="H50" s="37">
        <f t="shared" si="15"/>
        <v>36000</v>
      </c>
      <c r="I50" s="37">
        <f t="shared" si="15"/>
        <v>36000</v>
      </c>
      <c r="J50" s="37">
        <f t="shared" si="15"/>
        <v>36000</v>
      </c>
      <c r="K50" s="37">
        <f t="shared" si="15"/>
        <v>36000</v>
      </c>
      <c r="L50" s="37">
        <f t="shared" si="15"/>
        <v>36000</v>
      </c>
      <c r="M50" s="37">
        <f t="shared" ref="M50:M53" si="18">D50-SUM(F50:L50)</f>
        <v>37000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2162000</v>
      </c>
      <c r="E51" s="111" t="s">
        <v>678</v>
      </c>
      <c r="F51" s="37">
        <f t="shared" si="16"/>
        <v>901000</v>
      </c>
      <c r="G51" s="37">
        <f t="shared" si="17"/>
        <v>180000</v>
      </c>
      <c r="H51" s="37">
        <f t="shared" si="15"/>
        <v>180000</v>
      </c>
      <c r="I51" s="37">
        <f t="shared" si="15"/>
        <v>180000</v>
      </c>
      <c r="J51" s="37">
        <f t="shared" si="15"/>
        <v>180000</v>
      </c>
      <c r="K51" s="37">
        <f t="shared" si="15"/>
        <v>180000</v>
      </c>
      <c r="L51" s="37">
        <f t="shared" si="15"/>
        <v>180000</v>
      </c>
      <c r="M51" s="37">
        <f t="shared" si="18"/>
        <v>181000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37000</v>
      </c>
      <c r="E54" s="37" t="s">
        <v>513</v>
      </c>
      <c r="F54" s="37">
        <f t="shared" ref="F54:P62" si="19">ROUND($D54/12,0)</f>
        <v>3083</v>
      </c>
      <c r="G54" s="37">
        <f t="shared" si="19"/>
        <v>3083</v>
      </c>
      <c r="H54" s="37">
        <f t="shared" si="19"/>
        <v>3083</v>
      </c>
      <c r="I54" s="37">
        <f t="shared" si="19"/>
        <v>3083</v>
      </c>
      <c r="J54" s="37">
        <f t="shared" si="19"/>
        <v>3083</v>
      </c>
      <c r="K54" s="37">
        <f t="shared" si="19"/>
        <v>3083</v>
      </c>
      <c r="L54" s="37">
        <f t="shared" si="19"/>
        <v>3083</v>
      </c>
      <c r="M54" s="37">
        <f t="shared" si="19"/>
        <v>3083</v>
      </c>
      <c r="N54" s="37">
        <f t="shared" si="19"/>
        <v>3083</v>
      </c>
      <c r="O54" s="37">
        <f t="shared" si="19"/>
        <v>3083</v>
      </c>
      <c r="P54" s="37">
        <f t="shared" si="19"/>
        <v>3083</v>
      </c>
      <c r="Q54" s="37">
        <f t="shared" ref="Q54:Q62" si="20">D54-SUM(F54:P54)</f>
        <v>3087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8000</v>
      </c>
      <c r="E61" s="37" t="s">
        <v>513</v>
      </c>
      <c r="F61" s="37">
        <f>D61</f>
        <v>8000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412000</v>
      </c>
      <c r="E62" s="37" t="s">
        <v>194</v>
      </c>
      <c r="F62" s="37">
        <f t="shared" si="19"/>
        <v>34333</v>
      </c>
      <c r="G62" s="37">
        <f t="shared" si="19"/>
        <v>34333</v>
      </c>
      <c r="H62" s="37">
        <f t="shared" si="19"/>
        <v>34333</v>
      </c>
      <c r="I62" s="37">
        <f t="shared" si="19"/>
        <v>34333</v>
      </c>
      <c r="J62" s="37">
        <f t="shared" si="19"/>
        <v>34333</v>
      </c>
      <c r="K62" s="37">
        <f t="shared" si="19"/>
        <v>34333</v>
      </c>
      <c r="L62" s="37">
        <f t="shared" si="19"/>
        <v>34333</v>
      </c>
      <c r="M62" s="37">
        <f t="shared" si="19"/>
        <v>34333</v>
      </c>
      <c r="N62" s="37">
        <f t="shared" si="19"/>
        <v>34333</v>
      </c>
      <c r="O62" s="37">
        <f t="shared" si="19"/>
        <v>34333</v>
      </c>
      <c r="P62" s="37">
        <f t="shared" si="19"/>
        <v>34333</v>
      </c>
      <c r="Q62" s="37">
        <f t="shared" si="20"/>
        <v>34337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1339000</v>
      </c>
      <c r="E63" s="37" t="s">
        <v>679</v>
      </c>
      <c r="F63" s="37">
        <f>ROUND($D63/5,-3)</f>
        <v>268000</v>
      </c>
      <c r="G63" s="37"/>
      <c r="H63" s="37"/>
      <c r="I63" s="37"/>
      <c r="J63" s="37"/>
      <c r="K63" s="37"/>
      <c r="L63" s="37"/>
      <c r="M63" s="37"/>
      <c r="N63" s="37">
        <f>D63-F63</f>
        <v>1071000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1745000</v>
      </c>
      <c r="E64" s="37" t="s">
        <v>194</v>
      </c>
      <c r="F64" s="37">
        <f>D64</f>
        <v>1745000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1292000</v>
      </c>
      <c r="E65" s="111" t="s">
        <v>678</v>
      </c>
      <c r="F65" s="37">
        <f>ROUND($D65/12*5,-3)</f>
        <v>538000</v>
      </c>
      <c r="G65" s="37">
        <f>ROUND($D65/12,-3)</f>
        <v>108000</v>
      </c>
      <c r="H65" s="37">
        <f t="shared" ref="H65:L67" si="21">ROUND($D65/12,-3)</f>
        <v>108000</v>
      </c>
      <c r="I65" s="37">
        <f t="shared" si="21"/>
        <v>108000</v>
      </c>
      <c r="J65" s="37">
        <f t="shared" si="21"/>
        <v>108000</v>
      </c>
      <c r="K65" s="37">
        <f t="shared" si="21"/>
        <v>108000</v>
      </c>
      <c r="L65" s="37">
        <f t="shared" si="21"/>
        <v>108000</v>
      </c>
      <c r="M65" s="37">
        <f>D65-SUM(F65:L65)</f>
        <v>106000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275000</v>
      </c>
      <c r="E66" s="111" t="s">
        <v>678</v>
      </c>
      <c r="F66" s="37">
        <f>ROUND($D66/12*5,-3)</f>
        <v>115000</v>
      </c>
      <c r="G66" s="37">
        <f t="shared" ref="G66:G67" si="22">ROUND($D66/12,-3)</f>
        <v>23000</v>
      </c>
      <c r="H66" s="37">
        <f t="shared" si="21"/>
        <v>23000</v>
      </c>
      <c r="I66" s="37">
        <f t="shared" si="21"/>
        <v>23000</v>
      </c>
      <c r="J66" s="37">
        <f t="shared" si="21"/>
        <v>23000</v>
      </c>
      <c r="K66" s="37">
        <f t="shared" si="21"/>
        <v>23000</v>
      </c>
      <c r="L66" s="37">
        <f t="shared" si="21"/>
        <v>23000</v>
      </c>
      <c r="M66" s="37">
        <f t="shared" ref="M66:M67" si="23">D66-SUM(F66:L66)</f>
        <v>22000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1194000</v>
      </c>
      <c r="E67" s="111" t="s">
        <v>678</v>
      </c>
      <c r="F67" s="37">
        <f>ROUND($D67/12*5,-3)</f>
        <v>498000</v>
      </c>
      <c r="G67" s="37">
        <f t="shared" si="22"/>
        <v>100000</v>
      </c>
      <c r="H67" s="37">
        <f t="shared" si="21"/>
        <v>100000</v>
      </c>
      <c r="I67" s="37">
        <f t="shared" si="21"/>
        <v>100000</v>
      </c>
      <c r="J67" s="37">
        <f t="shared" si="21"/>
        <v>100000</v>
      </c>
      <c r="K67" s="37">
        <f t="shared" si="21"/>
        <v>100000</v>
      </c>
      <c r="L67" s="37">
        <f t="shared" si="21"/>
        <v>100000</v>
      </c>
      <c r="M67" s="37">
        <f t="shared" si="23"/>
        <v>96000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27000</v>
      </c>
      <c r="E68" s="37" t="s">
        <v>195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152000</v>
      </c>
      <c r="E69" s="37" t="s">
        <v>194</v>
      </c>
      <c r="F69" s="37">
        <f>D69</f>
        <v>152000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10000</v>
      </c>
      <c r="E70" s="37" t="s">
        <v>193</v>
      </c>
      <c r="F70" s="37">
        <f>ROUND($D70/2,-3)</f>
        <v>5000</v>
      </c>
      <c r="G70" s="37"/>
      <c r="H70" s="37"/>
      <c r="I70" s="37"/>
      <c r="J70" s="37"/>
      <c r="K70" s="37"/>
      <c r="L70" s="37">
        <f>D70-F70</f>
        <v>5000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23305000</v>
      </c>
      <c r="E71" s="239"/>
      <c r="F71" s="239">
        <f t="shared" ref="F71:P71" si="24">ROUND(SUM(F49:F70),-3)</f>
        <v>10371000</v>
      </c>
      <c r="G71" s="239">
        <f t="shared" si="24"/>
        <v>1669000</v>
      </c>
      <c r="H71" s="239">
        <f t="shared" si="24"/>
        <v>1696000</v>
      </c>
      <c r="I71" s="239">
        <f t="shared" si="24"/>
        <v>1669000</v>
      </c>
      <c r="J71" s="239">
        <f t="shared" si="24"/>
        <v>1669000</v>
      </c>
      <c r="K71" s="239">
        <f t="shared" si="24"/>
        <v>1669000</v>
      </c>
      <c r="L71" s="239">
        <f t="shared" si="24"/>
        <v>1674000</v>
      </c>
      <c r="M71" s="239">
        <f t="shared" si="24"/>
        <v>1664000</v>
      </c>
      <c r="N71" s="239">
        <f t="shared" si="24"/>
        <v>1108000</v>
      </c>
      <c r="O71" s="239">
        <f t="shared" si="24"/>
        <v>37000</v>
      </c>
      <c r="P71" s="239">
        <f t="shared" si="24"/>
        <v>37000</v>
      </c>
      <c r="Q71" s="239">
        <f>D71-SUM(F71:P71)</f>
        <v>42000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2232000</v>
      </c>
      <c r="E73" s="111" t="s">
        <v>678</v>
      </c>
      <c r="F73" s="37">
        <f>ROUND($D73/12*5,-3)</f>
        <v>930000</v>
      </c>
      <c r="G73" s="37">
        <f>ROUND($D73/12,-3)</f>
        <v>186000</v>
      </c>
      <c r="H73" s="37">
        <f t="shared" ref="H73:L76" si="25">ROUND($D73/12,-3)</f>
        <v>186000</v>
      </c>
      <c r="I73" s="37">
        <f t="shared" si="25"/>
        <v>186000</v>
      </c>
      <c r="J73" s="37">
        <f t="shared" si="25"/>
        <v>186000</v>
      </c>
      <c r="K73" s="37">
        <f t="shared" si="25"/>
        <v>186000</v>
      </c>
      <c r="L73" s="37">
        <f t="shared" si="25"/>
        <v>186000</v>
      </c>
      <c r="M73" s="37">
        <f>D73-SUM(F73:L73)</f>
        <v>186000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840000</v>
      </c>
      <c r="E76" s="111" t="s">
        <v>678</v>
      </c>
      <c r="F76" s="37">
        <f>ROUND($D76/12*5,-3)</f>
        <v>350000</v>
      </c>
      <c r="G76" s="37">
        <f>ROUND($D76/12,-3)</f>
        <v>70000</v>
      </c>
      <c r="H76" s="37">
        <f t="shared" si="25"/>
        <v>70000</v>
      </c>
      <c r="I76" s="37">
        <f t="shared" si="25"/>
        <v>70000</v>
      </c>
      <c r="J76" s="37">
        <f t="shared" si="25"/>
        <v>70000</v>
      </c>
      <c r="K76" s="37">
        <f t="shared" si="25"/>
        <v>70000</v>
      </c>
      <c r="L76" s="37">
        <f t="shared" si="25"/>
        <v>70000</v>
      </c>
      <c r="M76" s="37">
        <f t="shared" si="26"/>
        <v>70000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3072000</v>
      </c>
      <c r="E77" s="239"/>
      <c r="F77" s="239">
        <f>ROUND(SUM(F72:F76),-3)</f>
        <v>1280000</v>
      </c>
      <c r="G77" s="239">
        <f t="shared" ref="G77:N77" si="27">ROUND(SUM(G72:G76),-3)</f>
        <v>256000</v>
      </c>
      <c r="H77" s="239">
        <f t="shared" si="27"/>
        <v>256000</v>
      </c>
      <c r="I77" s="239">
        <f t="shared" si="27"/>
        <v>256000</v>
      </c>
      <c r="J77" s="239">
        <f t="shared" si="27"/>
        <v>256000</v>
      </c>
      <c r="K77" s="239">
        <f t="shared" si="27"/>
        <v>256000</v>
      </c>
      <c r="L77" s="239">
        <f t="shared" si="27"/>
        <v>256000</v>
      </c>
      <c r="M77" s="239">
        <f t="shared" si="27"/>
        <v>256000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76000</v>
      </c>
      <c r="E78" s="37" t="s">
        <v>655</v>
      </c>
      <c r="F78" s="216"/>
      <c r="G78" s="216"/>
      <c r="H78" s="216">
        <f>ROUND($D78/2,-3)</f>
        <v>38000</v>
      </c>
      <c r="I78" s="216"/>
      <c r="J78" s="216"/>
      <c r="K78" s="216"/>
      <c r="L78" s="216"/>
      <c r="M78" s="216"/>
      <c r="N78" s="216">
        <f>D78-H78</f>
        <v>38000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26453000</v>
      </c>
      <c r="E79" s="218"/>
      <c r="F79" s="218">
        <f>F77+F71+F78</f>
        <v>11651000</v>
      </c>
      <c r="G79" s="218">
        <f t="shared" ref="G79:Q79" si="29">G77+G71+G78</f>
        <v>1925000</v>
      </c>
      <c r="H79" s="218">
        <f t="shared" si="29"/>
        <v>1990000</v>
      </c>
      <c r="I79" s="218">
        <f t="shared" si="29"/>
        <v>1925000</v>
      </c>
      <c r="J79" s="218">
        <f t="shared" si="29"/>
        <v>1925000</v>
      </c>
      <c r="K79" s="218">
        <f t="shared" si="29"/>
        <v>1925000</v>
      </c>
      <c r="L79" s="218">
        <f t="shared" si="29"/>
        <v>1930000</v>
      </c>
      <c r="M79" s="218">
        <f t="shared" si="29"/>
        <v>1920000</v>
      </c>
      <c r="N79" s="218">
        <f t="shared" si="29"/>
        <v>1146000</v>
      </c>
      <c r="O79" s="218">
        <f t="shared" si="29"/>
        <v>37000</v>
      </c>
      <c r="P79" s="218">
        <f t="shared" si="29"/>
        <v>37000</v>
      </c>
      <c r="Q79" s="218">
        <f t="shared" si="29"/>
        <v>42000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28023000</v>
      </c>
      <c r="E88" s="37"/>
      <c r="F88" s="37">
        <f>F89+F90+F91+F92+F93</f>
        <v>11930000</v>
      </c>
      <c r="G88" s="37">
        <f t="shared" ref="G88:Q88" si="32">G89+G90+G91+G92+G93</f>
        <v>2041000</v>
      </c>
      <c r="H88" s="37">
        <f t="shared" si="32"/>
        <v>2112000</v>
      </c>
      <c r="I88" s="37">
        <f t="shared" si="32"/>
        <v>2052000</v>
      </c>
      <c r="J88" s="37">
        <f t="shared" si="32"/>
        <v>2053000</v>
      </c>
      <c r="K88" s="37">
        <f t="shared" si="32"/>
        <v>2047000</v>
      </c>
      <c r="L88" s="37">
        <f t="shared" si="32"/>
        <v>2083000</v>
      </c>
      <c r="M88" s="37">
        <f t="shared" si="32"/>
        <v>2042000</v>
      </c>
      <c r="N88" s="37">
        <f t="shared" si="32"/>
        <v>1274000</v>
      </c>
      <c r="O88" s="37">
        <f t="shared" si="32"/>
        <v>162000</v>
      </c>
      <c r="P88" s="37">
        <f t="shared" si="32"/>
        <v>112000</v>
      </c>
      <c r="Q88" s="37">
        <f t="shared" si="32"/>
        <v>115000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20000</v>
      </c>
      <c r="E90" s="106" t="s">
        <v>702</v>
      </c>
      <c r="F90" s="106"/>
      <c r="G90" s="106"/>
      <c r="H90" s="106">
        <f>ROUND($D90/2,-3)</f>
        <v>10000</v>
      </c>
      <c r="I90" s="106"/>
      <c r="J90" s="106"/>
      <c r="K90" s="106"/>
      <c r="L90" s="106"/>
      <c r="M90" s="106">
        <f>D90-H90</f>
        <v>10000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28002000</v>
      </c>
      <c r="E93" s="106"/>
      <c r="F93" s="106">
        <f>F94+F95+F96+F97</f>
        <v>11930000</v>
      </c>
      <c r="G93" s="106">
        <f t="shared" ref="G93:Q93" si="34">G94+G95+G96+G97</f>
        <v>2041000</v>
      </c>
      <c r="H93" s="106">
        <f t="shared" si="34"/>
        <v>2102000</v>
      </c>
      <c r="I93" s="106">
        <f t="shared" si="34"/>
        <v>2052000</v>
      </c>
      <c r="J93" s="106">
        <f t="shared" si="34"/>
        <v>2053000</v>
      </c>
      <c r="K93" s="106">
        <f t="shared" si="34"/>
        <v>2047000</v>
      </c>
      <c r="L93" s="106">
        <f t="shared" si="34"/>
        <v>2083000</v>
      </c>
      <c r="M93" s="106">
        <f t="shared" si="34"/>
        <v>2032000</v>
      </c>
      <c r="N93" s="106">
        <f t="shared" si="34"/>
        <v>1274000</v>
      </c>
      <c r="O93" s="106">
        <f t="shared" si="34"/>
        <v>162000</v>
      </c>
      <c r="P93" s="106">
        <f t="shared" si="34"/>
        <v>112000</v>
      </c>
      <c r="Q93" s="106">
        <f t="shared" si="34"/>
        <v>114000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5162000</v>
      </c>
      <c r="E94" s="111" t="s">
        <v>522</v>
      </c>
      <c r="F94" s="37">
        <f>ROUND($D94/12*5,-3)</f>
        <v>2151000</v>
      </c>
      <c r="G94" s="37">
        <f>ROUND($D94/12,-3)</f>
        <v>430000</v>
      </c>
      <c r="H94" s="37">
        <f t="shared" ref="H94:L94" si="35">ROUND($D94/12,-3)</f>
        <v>430000</v>
      </c>
      <c r="I94" s="37">
        <f t="shared" si="35"/>
        <v>430000</v>
      </c>
      <c r="J94" s="37">
        <f t="shared" si="35"/>
        <v>430000</v>
      </c>
      <c r="K94" s="37">
        <f t="shared" si="35"/>
        <v>430000</v>
      </c>
      <c r="L94" s="37">
        <f t="shared" si="35"/>
        <v>430000</v>
      </c>
      <c r="M94" s="37">
        <f>D94-SUM(F94:L94)</f>
        <v>431000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91000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3000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22749000</v>
      </c>
      <c r="E97" s="37"/>
      <c r="F97" s="37">
        <f>F2+F87-F89-F90-F91-F92-F94-F95-F96</f>
        <v>9771000</v>
      </c>
      <c r="G97" s="37">
        <f t="shared" ref="G97:Q97" si="37">G2+G87-G89-G90-G91-G92-G94-G95-G96</f>
        <v>1603000</v>
      </c>
      <c r="H97" s="37">
        <f t="shared" si="37"/>
        <v>1664000</v>
      </c>
      <c r="I97" s="37">
        <f t="shared" si="37"/>
        <v>1614000</v>
      </c>
      <c r="J97" s="37">
        <f t="shared" si="37"/>
        <v>1615000</v>
      </c>
      <c r="K97" s="37">
        <f t="shared" si="37"/>
        <v>1609000</v>
      </c>
      <c r="L97" s="37">
        <f t="shared" si="37"/>
        <v>1645000</v>
      </c>
      <c r="M97" s="37">
        <f t="shared" si="37"/>
        <v>1593000</v>
      </c>
      <c r="N97" s="37">
        <f t="shared" si="37"/>
        <v>1266000</v>
      </c>
      <c r="O97" s="37">
        <f>O2+O87-O89-O90-O91-O92-O94-O95-O96</f>
        <v>154000</v>
      </c>
      <c r="P97" s="37">
        <f t="shared" si="37"/>
        <v>104000</v>
      </c>
      <c r="Q97" s="37">
        <f t="shared" si="37"/>
        <v>111000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2120000</v>
      </c>
    </row>
    <row r="102" spans="2:18" ht="33">
      <c r="B102" s="70" t="s">
        <v>233</v>
      </c>
      <c r="D102" s="30">
        <f>HLOOKUP(D1,縣庫撥款收入明細表!H:DD,6,FALSE)</f>
        <v>602000</v>
      </c>
    </row>
    <row r="103" spans="2:18" ht="33">
      <c r="B103" s="70" t="s">
        <v>234</v>
      </c>
      <c r="D103" s="30">
        <f>HLOOKUP(D1,縣庫撥款收入明細表!H:DD,15,FALSE)</f>
        <v>1140000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1300000</v>
      </c>
    </row>
    <row r="108" spans="2:18" ht="33">
      <c r="B108" s="69" t="s">
        <v>238</v>
      </c>
      <c r="D108" s="30">
        <f>HLOOKUP(D1,縣庫撥款收入明細表!H:DD,20,FALSE)</f>
        <v>7000</v>
      </c>
    </row>
    <row r="109" spans="2:18" ht="33">
      <c r="B109" s="75" t="s">
        <v>239</v>
      </c>
      <c r="D109" s="30">
        <f>HLOOKUP(D1,縣庫撥款收入明細表!H:DD,21,FALSE)</f>
        <v>22749000</v>
      </c>
    </row>
    <row r="110" spans="2:18" ht="16.5" customHeight="1"/>
    <row r="111" spans="2:18" ht="19.5" customHeight="1">
      <c r="B111" s="4" t="s">
        <v>700</v>
      </c>
      <c r="F111" s="30">
        <f>F93-F77-F78</f>
        <v>10650000</v>
      </c>
      <c r="G111" s="30">
        <f t="shared" ref="G111:Q111" si="38">G93-G77-G78</f>
        <v>1785000</v>
      </c>
      <c r="H111" s="30">
        <f t="shared" si="38"/>
        <v>1808000</v>
      </c>
      <c r="I111" s="30">
        <f t="shared" si="38"/>
        <v>1796000</v>
      </c>
      <c r="J111" s="30">
        <f t="shared" si="38"/>
        <v>1797000</v>
      </c>
      <c r="K111" s="30">
        <f t="shared" si="38"/>
        <v>1791000</v>
      </c>
      <c r="L111" s="30">
        <f t="shared" si="38"/>
        <v>1827000</v>
      </c>
      <c r="M111" s="30">
        <f t="shared" si="38"/>
        <v>1776000</v>
      </c>
      <c r="N111" s="30">
        <f t="shared" si="38"/>
        <v>1236000</v>
      </c>
      <c r="O111" s="30">
        <f t="shared" si="38"/>
        <v>162000</v>
      </c>
      <c r="P111" s="30">
        <f t="shared" si="38"/>
        <v>112000</v>
      </c>
      <c r="Q111" s="30">
        <f t="shared" si="38"/>
        <v>114000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60" priority="1" operator="lessThan">
      <formula>0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69" workbookViewId="0">
      <selection activeCell="A80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647</v>
      </c>
      <c r="D1" s="230" t="str">
        <f>VLOOKUP(C1,學校編號!A:B,2,FALSE)</f>
        <v>647瑞穗國小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57829000</v>
      </c>
      <c r="E2" s="37"/>
      <c r="F2" s="37">
        <f>F48+F71+F77+F78+F84</f>
        <v>24700000</v>
      </c>
      <c r="G2" s="37">
        <f t="shared" ref="G2:Q2" si="0">G48+G71+G77+G78+G84</f>
        <v>4170000</v>
      </c>
      <c r="H2" s="37">
        <f t="shared" si="0"/>
        <v>4250000</v>
      </c>
      <c r="I2" s="37">
        <f t="shared" si="0"/>
        <v>4197000</v>
      </c>
      <c r="J2" s="37">
        <f t="shared" si="0"/>
        <v>4183000</v>
      </c>
      <c r="K2" s="37">
        <f t="shared" si="0"/>
        <v>4181000</v>
      </c>
      <c r="L2" s="37">
        <f t="shared" si="0"/>
        <v>4308000</v>
      </c>
      <c r="M2" s="37">
        <f t="shared" si="0"/>
        <v>4183000</v>
      </c>
      <c r="N2" s="37">
        <f t="shared" si="0"/>
        <v>2956000</v>
      </c>
      <c r="O2" s="37">
        <f t="shared" si="0"/>
        <v>295000</v>
      </c>
      <c r="P2" s="37">
        <f t="shared" si="0"/>
        <v>203000</v>
      </c>
      <c r="Q2" s="37">
        <f t="shared" si="0"/>
        <v>203000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296000</v>
      </c>
      <c r="E3" s="37" t="s">
        <v>513</v>
      </c>
      <c r="F3" s="37">
        <f t="shared" ref="F3:P17" si="1">ROUND($D3/12,0)</f>
        <v>24667</v>
      </c>
      <c r="G3" s="37">
        <f t="shared" si="1"/>
        <v>24667</v>
      </c>
      <c r="H3" s="37">
        <f t="shared" si="1"/>
        <v>24667</v>
      </c>
      <c r="I3" s="37">
        <f t="shared" si="1"/>
        <v>24667</v>
      </c>
      <c r="J3" s="37">
        <f t="shared" si="1"/>
        <v>24667</v>
      </c>
      <c r="K3" s="37">
        <f t="shared" si="1"/>
        <v>24667</v>
      </c>
      <c r="L3" s="37">
        <f t="shared" si="1"/>
        <v>24667</v>
      </c>
      <c r="M3" s="37">
        <f t="shared" si="1"/>
        <v>24667</v>
      </c>
      <c r="N3" s="37">
        <f t="shared" si="1"/>
        <v>24667</v>
      </c>
      <c r="O3" s="37">
        <f t="shared" si="1"/>
        <v>24667</v>
      </c>
      <c r="P3" s="37">
        <f t="shared" si="1"/>
        <v>24667</v>
      </c>
      <c r="Q3" s="37">
        <f t="shared" ref="Q3:Q10" si="2">D3-SUM(F3:P3)</f>
        <v>24663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127000</v>
      </c>
      <c r="E4" s="37" t="s">
        <v>513</v>
      </c>
      <c r="F4" s="37">
        <f t="shared" si="1"/>
        <v>10583</v>
      </c>
      <c r="G4" s="37">
        <f t="shared" si="1"/>
        <v>10583</v>
      </c>
      <c r="H4" s="37">
        <f t="shared" si="1"/>
        <v>10583</v>
      </c>
      <c r="I4" s="37">
        <f t="shared" si="1"/>
        <v>10583</v>
      </c>
      <c r="J4" s="37">
        <f t="shared" si="1"/>
        <v>10583</v>
      </c>
      <c r="K4" s="37">
        <f t="shared" si="1"/>
        <v>10583</v>
      </c>
      <c r="L4" s="37">
        <f t="shared" si="1"/>
        <v>10583</v>
      </c>
      <c r="M4" s="37">
        <f t="shared" si="1"/>
        <v>10583</v>
      </c>
      <c r="N4" s="37">
        <f t="shared" si="1"/>
        <v>10583</v>
      </c>
      <c r="O4" s="37">
        <f t="shared" si="1"/>
        <v>10583</v>
      </c>
      <c r="P4" s="37">
        <f t="shared" si="1"/>
        <v>10583</v>
      </c>
      <c r="Q4" s="37">
        <f t="shared" si="2"/>
        <v>10587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70000</v>
      </c>
      <c r="E7" s="37" t="s">
        <v>513</v>
      </c>
      <c r="F7" s="37">
        <f t="shared" si="1"/>
        <v>5833</v>
      </c>
      <c r="G7" s="37">
        <f t="shared" si="1"/>
        <v>5833</v>
      </c>
      <c r="H7" s="37">
        <f t="shared" si="1"/>
        <v>5833</v>
      </c>
      <c r="I7" s="37">
        <f t="shared" si="1"/>
        <v>5833</v>
      </c>
      <c r="J7" s="37">
        <f t="shared" si="1"/>
        <v>5833</v>
      </c>
      <c r="K7" s="37">
        <f t="shared" si="1"/>
        <v>5833</v>
      </c>
      <c r="L7" s="37">
        <f t="shared" si="1"/>
        <v>5833</v>
      </c>
      <c r="M7" s="37">
        <f t="shared" si="1"/>
        <v>5833</v>
      </c>
      <c r="N7" s="37">
        <f t="shared" si="1"/>
        <v>5833</v>
      </c>
      <c r="O7" s="37">
        <f t="shared" si="1"/>
        <v>5833</v>
      </c>
      <c r="P7" s="37">
        <f t="shared" si="1"/>
        <v>5833</v>
      </c>
      <c r="Q7" s="37">
        <f t="shared" si="2"/>
        <v>5837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59000</v>
      </c>
      <c r="E10" s="37" t="s">
        <v>513</v>
      </c>
      <c r="F10" s="37">
        <f t="shared" si="1"/>
        <v>4917</v>
      </c>
      <c r="G10" s="37">
        <f t="shared" si="1"/>
        <v>4917</v>
      </c>
      <c r="H10" s="37">
        <f t="shared" si="1"/>
        <v>4917</v>
      </c>
      <c r="I10" s="37">
        <f t="shared" si="1"/>
        <v>4917</v>
      </c>
      <c r="J10" s="37">
        <f t="shared" si="1"/>
        <v>4917</v>
      </c>
      <c r="K10" s="37">
        <f t="shared" si="1"/>
        <v>4917</v>
      </c>
      <c r="L10" s="37">
        <f t="shared" si="1"/>
        <v>4917</v>
      </c>
      <c r="M10" s="37">
        <f t="shared" si="1"/>
        <v>4917</v>
      </c>
      <c r="N10" s="37">
        <f t="shared" si="1"/>
        <v>4917</v>
      </c>
      <c r="O10" s="37">
        <f t="shared" si="1"/>
        <v>4917</v>
      </c>
      <c r="P10" s="37">
        <f t="shared" si="1"/>
        <v>4917</v>
      </c>
      <c r="Q10" s="37">
        <f t="shared" si="2"/>
        <v>4913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30000</v>
      </c>
      <c r="E11" s="37" t="s">
        <v>194</v>
      </c>
      <c r="F11" s="37">
        <f>D11</f>
        <v>30000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1136000</v>
      </c>
      <c r="E12" s="110" t="s">
        <v>200</v>
      </c>
      <c r="F12" s="37">
        <f>ROUND($D12/12*3,-3)</f>
        <v>284000</v>
      </c>
      <c r="G12" s="37">
        <f>ROUND($D12/12,-3)</f>
        <v>95000</v>
      </c>
      <c r="H12" s="37">
        <f t="shared" ref="H12:N12" si="4">ROUND($D12/12,-3)</f>
        <v>95000</v>
      </c>
      <c r="I12" s="37">
        <f t="shared" si="4"/>
        <v>95000</v>
      </c>
      <c r="J12" s="37">
        <f t="shared" si="4"/>
        <v>95000</v>
      </c>
      <c r="K12" s="37">
        <f t="shared" si="4"/>
        <v>95000</v>
      </c>
      <c r="L12" s="37">
        <f t="shared" si="4"/>
        <v>95000</v>
      </c>
      <c r="M12" s="37">
        <f t="shared" si="4"/>
        <v>95000</v>
      </c>
      <c r="N12" s="37">
        <f t="shared" si="4"/>
        <v>95000</v>
      </c>
      <c r="O12" s="37">
        <f>D12-SUM(F12:N12)</f>
        <v>92000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56000</v>
      </c>
      <c r="E13" s="37" t="s">
        <v>513</v>
      </c>
      <c r="F13" s="37">
        <f>ROUND($D13/12,0)</f>
        <v>4667</v>
      </c>
      <c r="G13" s="37">
        <f t="shared" si="1"/>
        <v>4667</v>
      </c>
      <c r="H13" s="37">
        <f t="shared" si="1"/>
        <v>4667</v>
      </c>
      <c r="I13" s="37">
        <f t="shared" si="1"/>
        <v>4667</v>
      </c>
      <c r="J13" s="37">
        <f t="shared" si="1"/>
        <v>4667</v>
      </c>
      <c r="K13" s="37">
        <f t="shared" si="1"/>
        <v>4667</v>
      </c>
      <c r="L13" s="37">
        <f t="shared" si="1"/>
        <v>4667</v>
      </c>
      <c r="M13" s="37">
        <f t="shared" si="1"/>
        <v>4667</v>
      </c>
      <c r="N13" s="37">
        <f t="shared" si="1"/>
        <v>4667</v>
      </c>
      <c r="O13" s="37">
        <f t="shared" si="1"/>
        <v>4667</v>
      </c>
      <c r="P13" s="37">
        <f t="shared" si="1"/>
        <v>4667</v>
      </c>
      <c r="Q13" s="37">
        <f>D13-SUM(F13:P13)</f>
        <v>4663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114000</v>
      </c>
      <c r="E15" s="37" t="s">
        <v>193</v>
      </c>
      <c r="F15" s="37">
        <f>ROUND($D15/2,-3)</f>
        <v>57000</v>
      </c>
      <c r="G15" s="37"/>
      <c r="H15" s="37"/>
      <c r="I15" s="37"/>
      <c r="J15" s="37"/>
      <c r="K15" s="37"/>
      <c r="L15" s="37">
        <f>D15-F15</f>
        <v>57000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108000</v>
      </c>
      <c r="E16" s="37" t="s">
        <v>513</v>
      </c>
      <c r="F16" s="37">
        <f>ROUND($D16/12,0)</f>
        <v>9000</v>
      </c>
      <c r="G16" s="37">
        <f t="shared" si="1"/>
        <v>9000</v>
      </c>
      <c r="H16" s="37">
        <f t="shared" si="1"/>
        <v>9000</v>
      </c>
      <c r="I16" s="37">
        <f t="shared" si="1"/>
        <v>9000</v>
      </c>
      <c r="J16" s="37">
        <f t="shared" si="1"/>
        <v>9000</v>
      </c>
      <c r="K16" s="37">
        <f t="shared" si="1"/>
        <v>9000</v>
      </c>
      <c r="L16" s="37">
        <f t="shared" si="1"/>
        <v>9000</v>
      </c>
      <c r="M16" s="37">
        <f t="shared" si="1"/>
        <v>9000</v>
      </c>
      <c r="N16" s="37">
        <f t="shared" si="1"/>
        <v>9000</v>
      </c>
      <c r="O16" s="37">
        <f t="shared" si="1"/>
        <v>9000</v>
      </c>
      <c r="P16" s="37">
        <f t="shared" si="1"/>
        <v>9000</v>
      </c>
      <c r="Q16" s="37">
        <f>D16-SUM(F16:P16)</f>
        <v>9000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55000</v>
      </c>
      <c r="E17" s="37" t="s">
        <v>513</v>
      </c>
      <c r="F17" s="37">
        <f>ROUND($D17/12,0)</f>
        <v>4583</v>
      </c>
      <c r="G17" s="37">
        <f t="shared" si="1"/>
        <v>4583</v>
      </c>
      <c r="H17" s="37">
        <f t="shared" si="1"/>
        <v>4583</v>
      </c>
      <c r="I17" s="37">
        <f t="shared" si="1"/>
        <v>4583</v>
      </c>
      <c r="J17" s="37">
        <f t="shared" si="1"/>
        <v>4583</v>
      </c>
      <c r="K17" s="37">
        <f t="shared" si="1"/>
        <v>4583</v>
      </c>
      <c r="L17" s="37">
        <f t="shared" si="1"/>
        <v>4583</v>
      </c>
      <c r="M17" s="37">
        <f t="shared" si="1"/>
        <v>4583</v>
      </c>
      <c r="N17" s="37">
        <f t="shared" si="1"/>
        <v>4583</v>
      </c>
      <c r="O17" s="37">
        <f t="shared" si="1"/>
        <v>4583</v>
      </c>
      <c r="P17" s="37">
        <f t="shared" si="1"/>
        <v>4583</v>
      </c>
      <c r="Q17" s="37">
        <f>D17-SUM(F17:P17)</f>
        <v>4587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70000</v>
      </c>
      <c r="E24" s="37" t="s">
        <v>193</v>
      </c>
      <c r="F24" s="37">
        <f>ROUND($D24/2,-3)</f>
        <v>35000</v>
      </c>
      <c r="G24" s="37"/>
      <c r="H24" s="37"/>
      <c r="I24" s="37"/>
      <c r="J24" s="37"/>
      <c r="K24" s="37"/>
      <c r="L24" s="37">
        <f>D24-F24</f>
        <v>35000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2201000</v>
      </c>
      <c r="E25" s="106"/>
      <c r="F25" s="106">
        <f>ROUND(SUM(F3:F24),-3)</f>
        <v>477000</v>
      </c>
      <c r="G25" s="106">
        <f t="shared" ref="G25:P25" si="5">ROUND(SUM(G3:G24),-3)</f>
        <v>166000</v>
      </c>
      <c r="H25" s="106">
        <f t="shared" si="5"/>
        <v>166000</v>
      </c>
      <c r="I25" s="106">
        <f t="shared" si="5"/>
        <v>166000</v>
      </c>
      <c r="J25" s="106">
        <f t="shared" si="5"/>
        <v>166000</v>
      </c>
      <c r="K25" s="106">
        <f t="shared" si="5"/>
        <v>166000</v>
      </c>
      <c r="L25" s="106">
        <f t="shared" si="5"/>
        <v>258000</v>
      </c>
      <c r="M25" s="106">
        <f t="shared" si="5"/>
        <v>166000</v>
      </c>
      <c r="N25" s="106">
        <f t="shared" si="5"/>
        <v>166000</v>
      </c>
      <c r="O25" s="106">
        <f t="shared" si="5"/>
        <v>163000</v>
      </c>
      <c r="P25" s="106">
        <f t="shared" si="5"/>
        <v>71000</v>
      </c>
      <c r="Q25" s="106">
        <f t="shared" ref="Q25:Q33" si="6">D25-SUM(F25:P25)</f>
        <v>70000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113000</v>
      </c>
      <c r="E26" s="111" t="s">
        <v>202</v>
      </c>
      <c r="F26" s="37">
        <f>ROUND($D26/10,-3)</f>
        <v>11000</v>
      </c>
      <c r="G26" s="37"/>
      <c r="H26" s="37">
        <f>ROUND($D26/10,-3)</f>
        <v>11000</v>
      </c>
      <c r="I26" s="37">
        <f>ROUND($D26/10,-3)</f>
        <v>11000</v>
      </c>
      <c r="J26" s="37">
        <f>ROUND($D26/10,-3)</f>
        <v>11000</v>
      </c>
      <c r="K26" s="37">
        <f>ROUND($D26/10,-3)</f>
        <v>11000</v>
      </c>
      <c r="L26" s="37"/>
      <c r="M26" s="37">
        <f>ROUND($D26/10,-3)</f>
        <v>11000</v>
      </c>
      <c r="N26" s="37">
        <f>ROUND($D26/10,-3)</f>
        <v>11000</v>
      </c>
      <c r="O26" s="37">
        <f>ROUND($D26/10,-3)</f>
        <v>11000</v>
      </c>
      <c r="P26" s="37">
        <f>ROUND($D26/10,-3)</f>
        <v>11000</v>
      </c>
      <c r="Q26" s="37">
        <f t="shared" si="6"/>
        <v>14000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314000</v>
      </c>
      <c r="E27" s="37" t="s">
        <v>513</v>
      </c>
      <c r="F27" s="37">
        <f t="shared" ref="F27:P33" si="8">ROUND($D27/12,0)</f>
        <v>26167</v>
      </c>
      <c r="G27" s="37">
        <f t="shared" si="8"/>
        <v>26167</v>
      </c>
      <c r="H27" s="37">
        <f t="shared" si="8"/>
        <v>26167</v>
      </c>
      <c r="I27" s="37">
        <f t="shared" si="8"/>
        <v>26167</v>
      </c>
      <c r="J27" s="37">
        <f t="shared" si="8"/>
        <v>26167</v>
      </c>
      <c r="K27" s="37">
        <f t="shared" si="8"/>
        <v>26167</v>
      </c>
      <c r="L27" s="37">
        <f t="shared" si="8"/>
        <v>26167</v>
      </c>
      <c r="M27" s="37">
        <f t="shared" si="8"/>
        <v>26167</v>
      </c>
      <c r="N27" s="37">
        <f t="shared" si="8"/>
        <v>26167</v>
      </c>
      <c r="O27" s="37">
        <f t="shared" si="8"/>
        <v>26167</v>
      </c>
      <c r="P27" s="37">
        <f t="shared" si="8"/>
        <v>26167</v>
      </c>
      <c r="Q27" s="37">
        <f t="shared" si="6"/>
        <v>26163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30000</v>
      </c>
      <c r="E29" s="37" t="s">
        <v>513</v>
      </c>
      <c r="F29" s="37">
        <f t="shared" si="8"/>
        <v>2500</v>
      </c>
      <c r="G29" s="37">
        <f t="shared" si="8"/>
        <v>2500</v>
      </c>
      <c r="H29" s="37">
        <f t="shared" si="8"/>
        <v>2500</v>
      </c>
      <c r="I29" s="37">
        <f t="shared" si="8"/>
        <v>2500</v>
      </c>
      <c r="J29" s="37">
        <f t="shared" si="8"/>
        <v>2500</v>
      </c>
      <c r="K29" s="37">
        <f t="shared" si="8"/>
        <v>2500</v>
      </c>
      <c r="L29" s="37">
        <f t="shared" si="8"/>
        <v>2500</v>
      </c>
      <c r="M29" s="37">
        <f t="shared" si="8"/>
        <v>2500</v>
      </c>
      <c r="N29" s="37">
        <f t="shared" si="8"/>
        <v>2500</v>
      </c>
      <c r="O29" s="37">
        <f t="shared" si="8"/>
        <v>2500</v>
      </c>
      <c r="P29" s="37">
        <f t="shared" si="8"/>
        <v>2500</v>
      </c>
      <c r="Q29" s="37">
        <f t="shared" si="6"/>
        <v>2500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51000</v>
      </c>
      <c r="E30" s="37" t="s">
        <v>513</v>
      </c>
      <c r="F30" s="37">
        <f t="shared" si="8"/>
        <v>4250</v>
      </c>
      <c r="G30" s="37">
        <f t="shared" si="8"/>
        <v>4250</v>
      </c>
      <c r="H30" s="37">
        <f t="shared" si="8"/>
        <v>4250</v>
      </c>
      <c r="I30" s="37">
        <f t="shared" si="8"/>
        <v>4250</v>
      </c>
      <c r="J30" s="37">
        <f t="shared" si="8"/>
        <v>4250</v>
      </c>
      <c r="K30" s="37">
        <f t="shared" si="8"/>
        <v>4250</v>
      </c>
      <c r="L30" s="37">
        <f t="shared" si="8"/>
        <v>4250</v>
      </c>
      <c r="M30" s="37">
        <f t="shared" si="8"/>
        <v>4250</v>
      </c>
      <c r="N30" s="37">
        <f t="shared" si="8"/>
        <v>4250</v>
      </c>
      <c r="O30" s="37">
        <f t="shared" si="8"/>
        <v>4250</v>
      </c>
      <c r="P30" s="37">
        <f t="shared" si="8"/>
        <v>4250</v>
      </c>
      <c r="Q30" s="37">
        <f t="shared" si="6"/>
        <v>4250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23000</v>
      </c>
      <c r="E31" s="37" t="s">
        <v>513</v>
      </c>
      <c r="F31" s="37">
        <f t="shared" si="8"/>
        <v>1917</v>
      </c>
      <c r="G31" s="37">
        <f t="shared" si="8"/>
        <v>1917</v>
      </c>
      <c r="H31" s="37">
        <f t="shared" si="8"/>
        <v>1917</v>
      </c>
      <c r="I31" s="37">
        <f t="shared" si="8"/>
        <v>1917</v>
      </c>
      <c r="J31" s="37">
        <f t="shared" si="8"/>
        <v>1917</v>
      </c>
      <c r="K31" s="37">
        <f t="shared" si="8"/>
        <v>1917</v>
      </c>
      <c r="L31" s="37">
        <f t="shared" si="8"/>
        <v>1917</v>
      </c>
      <c r="M31" s="37">
        <f t="shared" si="8"/>
        <v>1917</v>
      </c>
      <c r="N31" s="37">
        <f t="shared" si="8"/>
        <v>1917</v>
      </c>
      <c r="O31" s="37">
        <f t="shared" si="8"/>
        <v>1917</v>
      </c>
      <c r="P31" s="37">
        <f t="shared" si="8"/>
        <v>1917</v>
      </c>
      <c r="Q31" s="37">
        <f t="shared" si="6"/>
        <v>1913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44000</v>
      </c>
      <c r="E32" s="37" t="s">
        <v>513</v>
      </c>
      <c r="F32" s="37">
        <f t="shared" si="8"/>
        <v>3667</v>
      </c>
      <c r="G32" s="37">
        <f t="shared" si="8"/>
        <v>3667</v>
      </c>
      <c r="H32" s="37">
        <f t="shared" si="8"/>
        <v>3667</v>
      </c>
      <c r="I32" s="37">
        <f t="shared" si="8"/>
        <v>3667</v>
      </c>
      <c r="J32" s="37">
        <f t="shared" si="8"/>
        <v>3667</v>
      </c>
      <c r="K32" s="37">
        <f t="shared" si="8"/>
        <v>3667</v>
      </c>
      <c r="L32" s="37">
        <f t="shared" si="8"/>
        <v>3667</v>
      </c>
      <c r="M32" s="37">
        <f t="shared" si="8"/>
        <v>3667</v>
      </c>
      <c r="N32" s="37">
        <f t="shared" si="8"/>
        <v>3667</v>
      </c>
      <c r="O32" s="37">
        <f t="shared" si="8"/>
        <v>3667</v>
      </c>
      <c r="P32" s="37">
        <f t="shared" si="8"/>
        <v>3667</v>
      </c>
      <c r="Q32" s="37">
        <f t="shared" si="6"/>
        <v>3663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22000</v>
      </c>
      <c r="E33" s="37" t="s">
        <v>513</v>
      </c>
      <c r="F33" s="37">
        <f t="shared" si="8"/>
        <v>1833</v>
      </c>
      <c r="G33" s="37">
        <f t="shared" si="8"/>
        <v>1833</v>
      </c>
      <c r="H33" s="37">
        <f t="shared" si="8"/>
        <v>1833</v>
      </c>
      <c r="I33" s="37">
        <f t="shared" si="8"/>
        <v>1833</v>
      </c>
      <c r="J33" s="37">
        <f t="shared" si="8"/>
        <v>1833</v>
      </c>
      <c r="K33" s="37">
        <f t="shared" si="8"/>
        <v>1833</v>
      </c>
      <c r="L33" s="37">
        <f t="shared" si="8"/>
        <v>1833</v>
      </c>
      <c r="M33" s="37">
        <f t="shared" si="8"/>
        <v>1833</v>
      </c>
      <c r="N33" s="37">
        <f t="shared" si="8"/>
        <v>1833</v>
      </c>
      <c r="O33" s="37">
        <f t="shared" si="8"/>
        <v>1833</v>
      </c>
      <c r="P33" s="37">
        <f t="shared" si="8"/>
        <v>1833</v>
      </c>
      <c r="Q33" s="37">
        <f t="shared" si="6"/>
        <v>1837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70000</v>
      </c>
      <c r="E36" s="37" t="s">
        <v>193</v>
      </c>
      <c r="F36" s="37">
        <f>ROUND($D36/2,-3)</f>
        <v>35000</v>
      </c>
      <c r="G36" s="37"/>
      <c r="H36" s="37"/>
      <c r="I36" s="37"/>
      <c r="J36" s="37"/>
      <c r="K36" s="37"/>
      <c r="L36" s="37">
        <f>D36-F36</f>
        <v>35000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667000</v>
      </c>
      <c r="E37" s="106"/>
      <c r="F37" s="106">
        <f t="shared" ref="F37:P37" si="9">ROUND(SUM(F26:F36),-3)</f>
        <v>86000</v>
      </c>
      <c r="G37" s="106">
        <f t="shared" si="9"/>
        <v>40000</v>
      </c>
      <c r="H37" s="106">
        <f t="shared" si="9"/>
        <v>51000</v>
      </c>
      <c r="I37" s="106">
        <f t="shared" si="9"/>
        <v>51000</v>
      </c>
      <c r="J37" s="106">
        <f t="shared" si="9"/>
        <v>51000</v>
      </c>
      <c r="K37" s="106">
        <f t="shared" si="9"/>
        <v>51000</v>
      </c>
      <c r="L37" s="106">
        <f t="shared" si="9"/>
        <v>75000</v>
      </c>
      <c r="M37" s="106">
        <f t="shared" si="9"/>
        <v>51000</v>
      </c>
      <c r="N37" s="106">
        <f t="shared" si="9"/>
        <v>51000</v>
      </c>
      <c r="O37" s="106">
        <f t="shared" si="9"/>
        <v>51000</v>
      </c>
      <c r="P37" s="106">
        <f t="shared" si="9"/>
        <v>51000</v>
      </c>
      <c r="Q37" s="106">
        <f>D37-SUM(F37:P37)</f>
        <v>58000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16000</v>
      </c>
      <c r="E42" s="37" t="s">
        <v>197</v>
      </c>
      <c r="F42" s="37"/>
      <c r="G42" s="37"/>
      <c r="H42" s="37"/>
      <c r="I42" s="37">
        <f>D42</f>
        <v>16000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2000</v>
      </c>
      <c r="E43" s="37" t="s">
        <v>194</v>
      </c>
      <c r="F43" s="37">
        <f>D43</f>
        <v>2000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11000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29000</v>
      </c>
      <c r="E45" s="106"/>
      <c r="F45" s="106">
        <f t="shared" ref="F45:P45" si="12">ROUND(SUM(F42:F44),-3)</f>
        <v>2000</v>
      </c>
      <c r="G45" s="106">
        <f t="shared" si="12"/>
        <v>0</v>
      </c>
      <c r="H45" s="106">
        <f t="shared" si="12"/>
        <v>0</v>
      </c>
      <c r="I45" s="106">
        <f t="shared" si="12"/>
        <v>16000</v>
      </c>
      <c r="J45" s="106">
        <f t="shared" si="12"/>
        <v>0</v>
      </c>
      <c r="K45" s="106">
        <f t="shared" si="12"/>
        <v>0</v>
      </c>
      <c r="L45" s="106">
        <f t="shared" si="12"/>
        <v>11000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2903000</v>
      </c>
      <c r="E48" s="37"/>
      <c r="F48" s="112">
        <f>F25+F37+F45+F47</f>
        <v>567000</v>
      </c>
      <c r="G48" s="112">
        <f t="shared" ref="G48:R48" si="14">G25+G37+G45+G47</f>
        <v>206000</v>
      </c>
      <c r="H48" s="112">
        <f t="shared" si="14"/>
        <v>217000</v>
      </c>
      <c r="I48" s="112">
        <f t="shared" si="14"/>
        <v>233000</v>
      </c>
      <c r="J48" s="112">
        <f t="shared" si="14"/>
        <v>219000</v>
      </c>
      <c r="K48" s="112">
        <f t="shared" si="14"/>
        <v>217000</v>
      </c>
      <c r="L48" s="112">
        <f t="shared" si="14"/>
        <v>344000</v>
      </c>
      <c r="M48" s="112">
        <f t="shared" si="14"/>
        <v>217000</v>
      </c>
      <c r="N48" s="112">
        <f t="shared" si="14"/>
        <v>219000</v>
      </c>
      <c r="O48" s="112">
        <f t="shared" si="14"/>
        <v>214000</v>
      </c>
      <c r="P48" s="112">
        <f t="shared" si="14"/>
        <v>122000</v>
      </c>
      <c r="Q48" s="112">
        <f t="shared" si="14"/>
        <v>128000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30951000</v>
      </c>
      <c r="E49" s="111" t="s">
        <v>678</v>
      </c>
      <c r="F49" s="37">
        <f>ROUND($D49/12*5,-3)</f>
        <v>12896000</v>
      </c>
      <c r="G49" s="37">
        <f>ROUND($D49/12,-3)</f>
        <v>2579000</v>
      </c>
      <c r="H49" s="37">
        <f t="shared" ref="H49:L53" si="15">ROUND($D49/12,-3)</f>
        <v>2579000</v>
      </c>
      <c r="I49" s="37">
        <f t="shared" si="15"/>
        <v>2579000</v>
      </c>
      <c r="J49" s="37">
        <f t="shared" si="15"/>
        <v>2579000</v>
      </c>
      <c r="K49" s="37">
        <f t="shared" si="15"/>
        <v>2579000</v>
      </c>
      <c r="L49" s="37">
        <f t="shared" si="15"/>
        <v>2579000</v>
      </c>
      <c r="M49" s="37">
        <f>D49-SUM(F49:L49)</f>
        <v>2581000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1553000</v>
      </c>
      <c r="E51" s="111" t="s">
        <v>678</v>
      </c>
      <c r="F51" s="37">
        <f t="shared" si="16"/>
        <v>647000</v>
      </c>
      <c r="G51" s="37">
        <f t="shared" si="17"/>
        <v>129000</v>
      </c>
      <c r="H51" s="37">
        <f t="shared" si="15"/>
        <v>129000</v>
      </c>
      <c r="I51" s="37">
        <f t="shared" si="15"/>
        <v>129000</v>
      </c>
      <c r="J51" s="37">
        <f t="shared" si="15"/>
        <v>129000</v>
      </c>
      <c r="K51" s="37">
        <f t="shared" si="15"/>
        <v>129000</v>
      </c>
      <c r="L51" s="37">
        <f t="shared" si="15"/>
        <v>129000</v>
      </c>
      <c r="M51" s="37">
        <f t="shared" si="18"/>
        <v>132000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84000</v>
      </c>
      <c r="E54" s="37" t="s">
        <v>513</v>
      </c>
      <c r="F54" s="37">
        <f t="shared" ref="F54:P62" si="19">ROUND($D54/12,0)</f>
        <v>7000</v>
      </c>
      <c r="G54" s="37">
        <f t="shared" si="19"/>
        <v>7000</v>
      </c>
      <c r="H54" s="37">
        <f t="shared" si="19"/>
        <v>7000</v>
      </c>
      <c r="I54" s="37">
        <f t="shared" si="19"/>
        <v>7000</v>
      </c>
      <c r="J54" s="37">
        <f t="shared" si="19"/>
        <v>7000</v>
      </c>
      <c r="K54" s="37">
        <f t="shared" si="19"/>
        <v>7000</v>
      </c>
      <c r="L54" s="37">
        <f t="shared" si="19"/>
        <v>7000</v>
      </c>
      <c r="M54" s="37">
        <f t="shared" si="19"/>
        <v>7000</v>
      </c>
      <c r="N54" s="37">
        <f t="shared" si="19"/>
        <v>7000</v>
      </c>
      <c r="O54" s="37">
        <f t="shared" si="19"/>
        <v>7000</v>
      </c>
      <c r="P54" s="37">
        <f t="shared" si="19"/>
        <v>7000</v>
      </c>
      <c r="Q54" s="37">
        <f t="shared" ref="Q54:Q62" si="20">D54-SUM(F54:P54)</f>
        <v>7000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882000</v>
      </c>
      <c r="E62" s="37" t="s">
        <v>194</v>
      </c>
      <c r="F62" s="37">
        <f t="shared" si="19"/>
        <v>73500</v>
      </c>
      <c r="G62" s="37">
        <f t="shared" si="19"/>
        <v>73500</v>
      </c>
      <c r="H62" s="37">
        <f t="shared" si="19"/>
        <v>73500</v>
      </c>
      <c r="I62" s="37">
        <f t="shared" si="19"/>
        <v>73500</v>
      </c>
      <c r="J62" s="37">
        <f t="shared" si="19"/>
        <v>73500</v>
      </c>
      <c r="K62" s="37">
        <f t="shared" si="19"/>
        <v>73500</v>
      </c>
      <c r="L62" s="37">
        <f t="shared" si="19"/>
        <v>73500</v>
      </c>
      <c r="M62" s="37">
        <f t="shared" si="19"/>
        <v>73500</v>
      </c>
      <c r="N62" s="37">
        <f t="shared" si="19"/>
        <v>73500</v>
      </c>
      <c r="O62" s="37">
        <f t="shared" si="19"/>
        <v>73500</v>
      </c>
      <c r="P62" s="37">
        <f t="shared" si="19"/>
        <v>73500</v>
      </c>
      <c r="Q62" s="37">
        <f t="shared" si="20"/>
        <v>73500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3279000</v>
      </c>
      <c r="E63" s="37" t="s">
        <v>679</v>
      </c>
      <c r="F63" s="37">
        <f>ROUND($D63/5,-3)</f>
        <v>656000</v>
      </c>
      <c r="G63" s="37"/>
      <c r="H63" s="37"/>
      <c r="I63" s="37"/>
      <c r="J63" s="37"/>
      <c r="K63" s="37"/>
      <c r="L63" s="37"/>
      <c r="M63" s="37"/>
      <c r="N63" s="37">
        <f>D63-F63</f>
        <v>2623000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3724000</v>
      </c>
      <c r="E64" s="37" t="s">
        <v>194</v>
      </c>
      <c r="F64" s="37">
        <f>D64</f>
        <v>3724000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3076000</v>
      </c>
      <c r="E65" s="111" t="s">
        <v>678</v>
      </c>
      <c r="F65" s="37">
        <f>ROUND($D65/12*5,-3)</f>
        <v>1282000</v>
      </c>
      <c r="G65" s="37">
        <f>ROUND($D65/12,-3)</f>
        <v>256000</v>
      </c>
      <c r="H65" s="37">
        <f t="shared" ref="H65:L67" si="21">ROUND($D65/12,-3)</f>
        <v>256000</v>
      </c>
      <c r="I65" s="37">
        <f t="shared" si="21"/>
        <v>256000</v>
      </c>
      <c r="J65" s="37">
        <f t="shared" si="21"/>
        <v>256000</v>
      </c>
      <c r="K65" s="37">
        <f t="shared" si="21"/>
        <v>256000</v>
      </c>
      <c r="L65" s="37">
        <f t="shared" si="21"/>
        <v>256000</v>
      </c>
      <c r="M65" s="37">
        <f>D65-SUM(F65:L65)</f>
        <v>258000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831000</v>
      </c>
      <c r="E66" s="111" t="s">
        <v>678</v>
      </c>
      <c r="F66" s="37">
        <f>ROUND($D66/12*5,-3)</f>
        <v>346000</v>
      </c>
      <c r="G66" s="37">
        <f t="shared" ref="G66:G67" si="22">ROUND($D66/12,-3)</f>
        <v>69000</v>
      </c>
      <c r="H66" s="37">
        <f t="shared" si="21"/>
        <v>69000</v>
      </c>
      <c r="I66" s="37">
        <f t="shared" si="21"/>
        <v>69000</v>
      </c>
      <c r="J66" s="37">
        <f t="shared" si="21"/>
        <v>69000</v>
      </c>
      <c r="K66" s="37">
        <f t="shared" si="21"/>
        <v>69000</v>
      </c>
      <c r="L66" s="37">
        <f t="shared" si="21"/>
        <v>69000</v>
      </c>
      <c r="M66" s="37">
        <f t="shared" ref="M66:M67" si="23">D66-SUM(F66:L66)</f>
        <v>71000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2251000</v>
      </c>
      <c r="E67" s="111" t="s">
        <v>678</v>
      </c>
      <c r="F67" s="37">
        <f>ROUND($D67/12*5,-3)</f>
        <v>938000</v>
      </c>
      <c r="G67" s="37">
        <f t="shared" si="22"/>
        <v>188000</v>
      </c>
      <c r="H67" s="37">
        <f t="shared" si="21"/>
        <v>188000</v>
      </c>
      <c r="I67" s="37">
        <f t="shared" si="21"/>
        <v>188000</v>
      </c>
      <c r="J67" s="37">
        <f t="shared" si="21"/>
        <v>188000</v>
      </c>
      <c r="K67" s="37">
        <f t="shared" si="21"/>
        <v>188000</v>
      </c>
      <c r="L67" s="37">
        <f t="shared" si="21"/>
        <v>188000</v>
      </c>
      <c r="M67" s="37">
        <f t="shared" si="23"/>
        <v>185000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36000</v>
      </c>
      <c r="E68" s="37" t="s">
        <v>195</v>
      </c>
      <c r="F68" s="37"/>
      <c r="G68" s="37"/>
      <c r="H68" s="37">
        <f>D68</f>
        <v>36000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256000</v>
      </c>
      <c r="E69" s="37" t="s">
        <v>194</v>
      </c>
      <c r="F69" s="37">
        <f>D69</f>
        <v>256000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47243000</v>
      </c>
      <c r="E71" s="239"/>
      <c r="F71" s="239">
        <f t="shared" ref="F71:P71" si="24">ROUND(SUM(F49:F70),-3)</f>
        <v>20959000</v>
      </c>
      <c r="G71" s="239">
        <f t="shared" si="24"/>
        <v>3329000</v>
      </c>
      <c r="H71" s="239">
        <f t="shared" si="24"/>
        <v>3365000</v>
      </c>
      <c r="I71" s="239">
        <f t="shared" si="24"/>
        <v>3329000</v>
      </c>
      <c r="J71" s="239">
        <f t="shared" si="24"/>
        <v>3329000</v>
      </c>
      <c r="K71" s="239">
        <f t="shared" si="24"/>
        <v>3329000</v>
      </c>
      <c r="L71" s="239">
        <f t="shared" si="24"/>
        <v>3329000</v>
      </c>
      <c r="M71" s="239">
        <f t="shared" si="24"/>
        <v>3333000</v>
      </c>
      <c r="N71" s="239">
        <f t="shared" si="24"/>
        <v>2704000</v>
      </c>
      <c r="O71" s="239">
        <f t="shared" si="24"/>
        <v>81000</v>
      </c>
      <c r="P71" s="239">
        <f t="shared" si="24"/>
        <v>81000</v>
      </c>
      <c r="Q71" s="239">
        <f>D71-SUM(F71:P71)</f>
        <v>75000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6954000</v>
      </c>
      <c r="E73" s="111" t="s">
        <v>678</v>
      </c>
      <c r="F73" s="37">
        <f>ROUND($D73/12*5,-3)</f>
        <v>2898000</v>
      </c>
      <c r="G73" s="37">
        <f>ROUND($D73/12,-3)</f>
        <v>580000</v>
      </c>
      <c r="H73" s="37">
        <f t="shared" ref="H73:L76" si="25">ROUND($D73/12,-3)</f>
        <v>580000</v>
      </c>
      <c r="I73" s="37">
        <f t="shared" si="25"/>
        <v>580000</v>
      </c>
      <c r="J73" s="37">
        <f t="shared" si="25"/>
        <v>580000</v>
      </c>
      <c r="K73" s="37">
        <f t="shared" si="25"/>
        <v>580000</v>
      </c>
      <c r="L73" s="37">
        <f t="shared" si="25"/>
        <v>580000</v>
      </c>
      <c r="M73" s="37">
        <f>D73-SUM(F73:L73)</f>
        <v>576000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663000</v>
      </c>
      <c r="E76" s="111" t="s">
        <v>678</v>
      </c>
      <c r="F76" s="37">
        <f>ROUND($D76/12*5,-3)</f>
        <v>276000</v>
      </c>
      <c r="G76" s="37">
        <f>ROUND($D76/12,-3)</f>
        <v>55000</v>
      </c>
      <c r="H76" s="37">
        <f t="shared" si="25"/>
        <v>55000</v>
      </c>
      <c r="I76" s="37">
        <f t="shared" si="25"/>
        <v>55000</v>
      </c>
      <c r="J76" s="37">
        <f t="shared" si="25"/>
        <v>55000</v>
      </c>
      <c r="K76" s="37">
        <f t="shared" si="25"/>
        <v>55000</v>
      </c>
      <c r="L76" s="37">
        <f t="shared" si="25"/>
        <v>55000</v>
      </c>
      <c r="M76" s="37">
        <f t="shared" si="26"/>
        <v>57000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7617000</v>
      </c>
      <c r="E77" s="239"/>
      <c r="F77" s="239">
        <f>ROUND(SUM(F72:F76),-3)</f>
        <v>3174000</v>
      </c>
      <c r="G77" s="239">
        <f t="shared" ref="G77:N77" si="27">ROUND(SUM(G72:G76),-3)</f>
        <v>635000</v>
      </c>
      <c r="H77" s="239">
        <f t="shared" si="27"/>
        <v>635000</v>
      </c>
      <c r="I77" s="239">
        <f t="shared" si="27"/>
        <v>635000</v>
      </c>
      <c r="J77" s="239">
        <f t="shared" si="27"/>
        <v>635000</v>
      </c>
      <c r="K77" s="239">
        <f t="shared" si="27"/>
        <v>635000</v>
      </c>
      <c r="L77" s="239">
        <f t="shared" si="27"/>
        <v>635000</v>
      </c>
      <c r="M77" s="239">
        <f t="shared" si="27"/>
        <v>633000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66000</v>
      </c>
      <c r="E78" s="37" t="s">
        <v>655</v>
      </c>
      <c r="F78" s="216"/>
      <c r="G78" s="216"/>
      <c r="H78" s="216">
        <f>ROUND($D78/2,-3)</f>
        <v>33000</v>
      </c>
      <c r="I78" s="216"/>
      <c r="J78" s="216"/>
      <c r="K78" s="216"/>
      <c r="L78" s="216"/>
      <c r="M78" s="216"/>
      <c r="N78" s="216">
        <f>D78-H78</f>
        <v>33000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54926000</v>
      </c>
      <c r="E79" s="218"/>
      <c r="F79" s="218">
        <f>F77+F71+F78</f>
        <v>24133000</v>
      </c>
      <c r="G79" s="218">
        <f t="shared" ref="G79:Q79" si="29">G77+G71+G78</f>
        <v>3964000</v>
      </c>
      <c r="H79" s="218">
        <f t="shared" si="29"/>
        <v>4033000</v>
      </c>
      <c r="I79" s="218">
        <f t="shared" si="29"/>
        <v>3964000</v>
      </c>
      <c r="J79" s="218">
        <f t="shared" si="29"/>
        <v>3964000</v>
      </c>
      <c r="K79" s="218">
        <f t="shared" si="29"/>
        <v>3964000</v>
      </c>
      <c r="L79" s="218">
        <f t="shared" si="29"/>
        <v>3964000</v>
      </c>
      <c r="M79" s="218">
        <f t="shared" si="29"/>
        <v>3966000</v>
      </c>
      <c r="N79" s="218">
        <f t="shared" si="29"/>
        <v>2737000</v>
      </c>
      <c r="O79" s="218">
        <f t="shared" si="29"/>
        <v>81000</v>
      </c>
      <c r="P79" s="218">
        <f t="shared" si="29"/>
        <v>81000</v>
      </c>
      <c r="Q79" s="218">
        <f t="shared" si="29"/>
        <v>75000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-100000</v>
      </c>
      <c r="E87" s="37"/>
      <c r="F87" s="37">
        <f>D87</f>
        <v>-100000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57729000</v>
      </c>
      <c r="E88" s="37"/>
      <c r="F88" s="37">
        <f>F89+F90+F91+F92+F93</f>
        <v>24600000</v>
      </c>
      <c r="G88" s="37">
        <f t="shared" ref="G88:Q88" si="32">G89+G90+G91+G92+G93</f>
        <v>4170000</v>
      </c>
      <c r="H88" s="37">
        <f t="shared" si="32"/>
        <v>4250000</v>
      </c>
      <c r="I88" s="37">
        <f t="shared" si="32"/>
        <v>4197000</v>
      </c>
      <c r="J88" s="37">
        <f t="shared" si="32"/>
        <v>4183000</v>
      </c>
      <c r="K88" s="37">
        <f t="shared" si="32"/>
        <v>4181000</v>
      </c>
      <c r="L88" s="37">
        <f t="shared" si="32"/>
        <v>4308000</v>
      </c>
      <c r="M88" s="37">
        <f t="shared" si="32"/>
        <v>4183000</v>
      </c>
      <c r="N88" s="37">
        <f t="shared" si="32"/>
        <v>2956000</v>
      </c>
      <c r="O88" s="37">
        <f t="shared" si="32"/>
        <v>295000</v>
      </c>
      <c r="P88" s="37">
        <f t="shared" si="32"/>
        <v>203000</v>
      </c>
      <c r="Q88" s="37">
        <f t="shared" si="32"/>
        <v>203000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40000</v>
      </c>
      <c r="E90" s="106" t="s">
        <v>702</v>
      </c>
      <c r="F90" s="106"/>
      <c r="G90" s="106"/>
      <c r="H90" s="106">
        <f>ROUND($D90/2,-3)</f>
        <v>20000</v>
      </c>
      <c r="I90" s="106"/>
      <c r="J90" s="106"/>
      <c r="K90" s="106"/>
      <c r="L90" s="106"/>
      <c r="M90" s="106">
        <f>D90-H90</f>
        <v>20000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2000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57687000</v>
      </c>
      <c r="E93" s="106"/>
      <c r="F93" s="106">
        <f>F94+F95+F96+F97</f>
        <v>24600000</v>
      </c>
      <c r="G93" s="106">
        <f t="shared" ref="G93:Q93" si="34">G94+G95+G96+G97</f>
        <v>4170000</v>
      </c>
      <c r="H93" s="106">
        <f t="shared" si="34"/>
        <v>4230000</v>
      </c>
      <c r="I93" s="106">
        <f t="shared" si="34"/>
        <v>4197000</v>
      </c>
      <c r="J93" s="106">
        <f t="shared" si="34"/>
        <v>4183000</v>
      </c>
      <c r="K93" s="106">
        <f t="shared" si="34"/>
        <v>4181000</v>
      </c>
      <c r="L93" s="106">
        <f t="shared" si="34"/>
        <v>4307000</v>
      </c>
      <c r="M93" s="106">
        <f t="shared" si="34"/>
        <v>4163000</v>
      </c>
      <c r="N93" s="106">
        <f t="shared" si="34"/>
        <v>2956000</v>
      </c>
      <c r="O93" s="106">
        <f t="shared" si="34"/>
        <v>295000</v>
      </c>
      <c r="P93" s="106">
        <f t="shared" si="34"/>
        <v>203000</v>
      </c>
      <c r="Q93" s="106">
        <f t="shared" si="34"/>
        <v>202000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3168000</v>
      </c>
      <c r="E94" s="111" t="s">
        <v>522</v>
      </c>
      <c r="F94" s="37">
        <f>ROUND($D94/12*5,-3)</f>
        <v>1320000</v>
      </c>
      <c r="G94" s="37">
        <f>ROUND($D94/12,-3)</f>
        <v>264000</v>
      </c>
      <c r="H94" s="37">
        <f t="shared" ref="H94:L94" si="35">ROUND($D94/12,-3)</f>
        <v>264000</v>
      </c>
      <c r="I94" s="37">
        <f t="shared" si="35"/>
        <v>264000</v>
      </c>
      <c r="J94" s="37">
        <f t="shared" si="35"/>
        <v>264000</v>
      </c>
      <c r="K94" s="37">
        <f t="shared" si="35"/>
        <v>264000</v>
      </c>
      <c r="L94" s="37">
        <f t="shared" si="35"/>
        <v>264000</v>
      </c>
      <c r="M94" s="37">
        <f>D94-SUM(F94:L94)</f>
        <v>264000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278000</v>
      </c>
      <c r="E95" s="107" t="s">
        <v>225</v>
      </c>
      <c r="F95" s="37">
        <f>ROUND($D95/12,-3)</f>
        <v>23000</v>
      </c>
      <c r="G95" s="37">
        <f t="shared" ref="G95:P95" si="36">ROUND($D95/12,-3)</f>
        <v>23000</v>
      </c>
      <c r="H95" s="37">
        <f t="shared" si="36"/>
        <v>23000</v>
      </c>
      <c r="I95" s="37">
        <f t="shared" si="36"/>
        <v>23000</v>
      </c>
      <c r="J95" s="37">
        <f t="shared" si="36"/>
        <v>23000</v>
      </c>
      <c r="K95" s="37">
        <f t="shared" si="36"/>
        <v>23000</v>
      </c>
      <c r="L95" s="37">
        <f t="shared" si="36"/>
        <v>23000</v>
      </c>
      <c r="M95" s="37">
        <f t="shared" si="36"/>
        <v>23000</v>
      </c>
      <c r="N95" s="37">
        <f t="shared" si="36"/>
        <v>23000</v>
      </c>
      <c r="O95" s="37">
        <f t="shared" si="36"/>
        <v>23000</v>
      </c>
      <c r="P95" s="37">
        <f t="shared" si="36"/>
        <v>23000</v>
      </c>
      <c r="Q95" s="37">
        <f>D95-SUM(F95:P95)</f>
        <v>25000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588000</v>
      </c>
      <c r="E96" s="186" t="s">
        <v>701</v>
      </c>
      <c r="F96" s="37"/>
      <c r="G96" s="37"/>
      <c r="H96" s="37">
        <f>ROUND($D96/2,-3)</f>
        <v>294000</v>
      </c>
      <c r="I96" s="37"/>
      <c r="J96" s="37"/>
      <c r="K96" s="37"/>
      <c r="L96" s="37"/>
      <c r="M96" s="37">
        <f>D96-H96</f>
        <v>294000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53653000</v>
      </c>
      <c r="E97" s="37"/>
      <c r="F97" s="37">
        <f>F2+F87-F89-F90-F91-F92-F94-F95-F96</f>
        <v>23257000</v>
      </c>
      <c r="G97" s="37">
        <f t="shared" ref="G97:Q97" si="37">G2+G87-G89-G90-G91-G92-G94-G95-G96</f>
        <v>3883000</v>
      </c>
      <c r="H97" s="37">
        <f t="shared" si="37"/>
        <v>3649000</v>
      </c>
      <c r="I97" s="37">
        <f t="shared" si="37"/>
        <v>3910000</v>
      </c>
      <c r="J97" s="37">
        <f t="shared" si="37"/>
        <v>3896000</v>
      </c>
      <c r="K97" s="37">
        <f t="shared" si="37"/>
        <v>3894000</v>
      </c>
      <c r="L97" s="37">
        <f t="shared" si="37"/>
        <v>4020000</v>
      </c>
      <c r="M97" s="37">
        <f t="shared" si="37"/>
        <v>3582000</v>
      </c>
      <c r="N97" s="37">
        <f t="shared" si="37"/>
        <v>2933000</v>
      </c>
      <c r="O97" s="37">
        <f>O2+O87-O89-O90-O91-O92-O94-O95-O96</f>
        <v>272000</v>
      </c>
      <c r="P97" s="37">
        <f t="shared" si="37"/>
        <v>180000</v>
      </c>
      <c r="Q97" s="37">
        <f t="shared" si="37"/>
        <v>177000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800000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602000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263000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588000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15000</v>
      </c>
    </row>
    <row r="109" spans="2:18" ht="33">
      <c r="B109" s="75" t="s">
        <v>239</v>
      </c>
      <c r="D109" s="30">
        <f>HLOOKUP(D1,縣庫撥款收入明細表!H:DD,21,FALSE)</f>
        <v>53653000</v>
      </c>
    </row>
    <row r="110" spans="2:18" ht="16.5" customHeight="1"/>
    <row r="111" spans="2:18" ht="19.5" customHeight="1">
      <c r="B111" s="4" t="s">
        <v>700</v>
      </c>
      <c r="F111" s="30">
        <f>F93-F77-F78</f>
        <v>21426000</v>
      </c>
      <c r="G111" s="30">
        <f t="shared" ref="G111:Q111" si="38">G93-G77-G78</f>
        <v>3535000</v>
      </c>
      <c r="H111" s="30">
        <f t="shared" si="38"/>
        <v>3562000</v>
      </c>
      <c r="I111" s="30">
        <f t="shared" si="38"/>
        <v>3562000</v>
      </c>
      <c r="J111" s="30">
        <f t="shared" si="38"/>
        <v>3548000</v>
      </c>
      <c r="K111" s="30">
        <f t="shared" si="38"/>
        <v>3546000</v>
      </c>
      <c r="L111" s="30">
        <f t="shared" si="38"/>
        <v>3672000</v>
      </c>
      <c r="M111" s="30">
        <f t="shared" si="38"/>
        <v>3530000</v>
      </c>
      <c r="N111" s="30">
        <f t="shared" si="38"/>
        <v>2923000</v>
      </c>
      <c r="O111" s="30">
        <f t="shared" si="38"/>
        <v>295000</v>
      </c>
      <c r="P111" s="30">
        <f t="shared" si="38"/>
        <v>203000</v>
      </c>
      <c r="Q111" s="30">
        <f t="shared" si="38"/>
        <v>202000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59" priority="1" operator="lessThan">
      <formula>0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60" zoomScale="85" zoomScaleNormal="85" workbookViewId="0">
      <selection activeCell="A72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648</v>
      </c>
      <c r="D1" s="230" t="str">
        <f>VLOOKUP(C1,學校編號!A:B,2,FALSE)</f>
        <v>648瑞美國小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25523000</v>
      </c>
      <c r="E2" s="37"/>
      <c r="F2" s="37">
        <f>F48+F71+F77+F78+F84</f>
        <v>10878000</v>
      </c>
      <c r="G2" s="37">
        <f t="shared" ref="G2:Q2" si="0">G48+G71+G77+G78+G84</f>
        <v>1843000</v>
      </c>
      <c r="H2" s="37">
        <f t="shared" si="0"/>
        <v>1893000</v>
      </c>
      <c r="I2" s="37">
        <f t="shared" si="0"/>
        <v>1843000</v>
      </c>
      <c r="J2" s="37">
        <f t="shared" si="0"/>
        <v>1845000</v>
      </c>
      <c r="K2" s="37">
        <f t="shared" si="0"/>
        <v>1843000</v>
      </c>
      <c r="L2" s="37">
        <f t="shared" si="0"/>
        <v>1947000</v>
      </c>
      <c r="M2" s="37">
        <f t="shared" si="0"/>
        <v>1837000</v>
      </c>
      <c r="N2" s="37">
        <f t="shared" si="0"/>
        <v>1270000</v>
      </c>
      <c r="O2" s="37">
        <f t="shared" si="0"/>
        <v>110000</v>
      </c>
      <c r="P2" s="37">
        <f t="shared" si="0"/>
        <v>110000</v>
      </c>
      <c r="Q2" s="37">
        <f t="shared" si="0"/>
        <v>104000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108000</v>
      </c>
      <c r="E6" s="37" t="s">
        <v>513</v>
      </c>
      <c r="F6" s="37">
        <f t="shared" si="1"/>
        <v>9000</v>
      </c>
      <c r="G6" s="37">
        <f t="shared" si="1"/>
        <v>9000</v>
      </c>
      <c r="H6" s="37">
        <f t="shared" si="1"/>
        <v>9000</v>
      </c>
      <c r="I6" s="37">
        <f t="shared" si="1"/>
        <v>9000</v>
      </c>
      <c r="J6" s="37">
        <f t="shared" si="1"/>
        <v>9000</v>
      </c>
      <c r="K6" s="37">
        <f t="shared" si="1"/>
        <v>9000</v>
      </c>
      <c r="L6" s="37">
        <f t="shared" si="1"/>
        <v>9000</v>
      </c>
      <c r="M6" s="37">
        <f t="shared" si="1"/>
        <v>9000</v>
      </c>
      <c r="N6" s="37">
        <f t="shared" si="1"/>
        <v>9000</v>
      </c>
      <c r="O6" s="37">
        <f t="shared" si="1"/>
        <v>9000</v>
      </c>
      <c r="P6" s="37">
        <f t="shared" si="1"/>
        <v>9000</v>
      </c>
      <c r="Q6" s="37">
        <f t="shared" si="2"/>
        <v>9000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120000</v>
      </c>
      <c r="E24" s="37" t="s">
        <v>193</v>
      </c>
      <c r="F24" s="37">
        <f>ROUND($D24/2,-3)</f>
        <v>60000</v>
      </c>
      <c r="G24" s="37"/>
      <c r="H24" s="37"/>
      <c r="I24" s="37"/>
      <c r="J24" s="37"/>
      <c r="K24" s="37"/>
      <c r="L24" s="37">
        <f>D24-F24</f>
        <v>60000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822000</v>
      </c>
      <c r="E25" s="106"/>
      <c r="F25" s="106">
        <f>ROUND(SUM(F3:F24),-3)</f>
        <v>139000</v>
      </c>
      <c r="G25" s="106">
        <f t="shared" ref="G25:P25" si="5">ROUND(SUM(G3:G24),-3)</f>
        <v>55000</v>
      </c>
      <c r="H25" s="106">
        <f t="shared" si="5"/>
        <v>55000</v>
      </c>
      <c r="I25" s="106">
        <f t="shared" si="5"/>
        <v>55000</v>
      </c>
      <c r="J25" s="106">
        <f t="shared" si="5"/>
        <v>55000</v>
      </c>
      <c r="K25" s="106">
        <f t="shared" si="5"/>
        <v>55000</v>
      </c>
      <c r="L25" s="106">
        <f t="shared" si="5"/>
        <v>139000</v>
      </c>
      <c r="M25" s="106">
        <f t="shared" si="5"/>
        <v>55000</v>
      </c>
      <c r="N25" s="106">
        <f t="shared" si="5"/>
        <v>55000</v>
      </c>
      <c r="O25" s="106">
        <f t="shared" si="5"/>
        <v>55000</v>
      </c>
      <c r="P25" s="106">
        <f t="shared" si="5"/>
        <v>55000</v>
      </c>
      <c r="Q25" s="106">
        <f t="shared" ref="Q25:Q33" si="6">D25-SUM(F25:P25)</f>
        <v>49000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10000</v>
      </c>
      <c r="E30" s="37" t="s">
        <v>513</v>
      </c>
      <c r="F30" s="37">
        <f t="shared" si="8"/>
        <v>833</v>
      </c>
      <c r="G30" s="37">
        <f t="shared" si="8"/>
        <v>833</v>
      </c>
      <c r="H30" s="37">
        <f t="shared" si="8"/>
        <v>833</v>
      </c>
      <c r="I30" s="37">
        <f t="shared" si="8"/>
        <v>833</v>
      </c>
      <c r="J30" s="37">
        <f t="shared" si="8"/>
        <v>833</v>
      </c>
      <c r="K30" s="37">
        <f t="shared" si="8"/>
        <v>833</v>
      </c>
      <c r="L30" s="37">
        <f t="shared" si="8"/>
        <v>833</v>
      </c>
      <c r="M30" s="37">
        <f t="shared" si="8"/>
        <v>833</v>
      </c>
      <c r="N30" s="37">
        <f t="shared" si="8"/>
        <v>833</v>
      </c>
      <c r="O30" s="37">
        <f t="shared" si="8"/>
        <v>833</v>
      </c>
      <c r="P30" s="37">
        <f t="shared" si="8"/>
        <v>833</v>
      </c>
      <c r="Q30" s="37">
        <f t="shared" si="6"/>
        <v>837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3000</v>
      </c>
      <c r="E31" s="37" t="s">
        <v>513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40000</v>
      </c>
      <c r="E36" s="37" t="s">
        <v>193</v>
      </c>
      <c r="F36" s="37">
        <f>ROUND($D36/2,-3)</f>
        <v>20000</v>
      </c>
      <c r="G36" s="37"/>
      <c r="H36" s="37"/>
      <c r="I36" s="37"/>
      <c r="J36" s="37"/>
      <c r="K36" s="37"/>
      <c r="L36" s="37">
        <f>D36-F36</f>
        <v>20000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319000</v>
      </c>
      <c r="E37" s="106"/>
      <c r="F37" s="106">
        <f t="shared" ref="F37:P37" si="9">ROUND(SUM(F26:F36),-3)</f>
        <v>43000</v>
      </c>
      <c r="G37" s="106">
        <f t="shared" si="9"/>
        <v>23000</v>
      </c>
      <c r="H37" s="106">
        <f t="shared" si="9"/>
        <v>23000</v>
      </c>
      <c r="I37" s="106">
        <f t="shared" si="9"/>
        <v>23000</v>
      </c>
      <c r="J37" s="106">
        <f t="shared" si="9"/>
        <v>23000</v>
      </c>
      <c r="K37" s="106">
        <f t="shared" si="9"/>
        <v>23000</v>
      </c>
      <c r="L37" s="106">
        <f t="shared" si="9"/>
        <v>43000</v>
      </c>
      <c r="M37" s="106">
        <f t="shared" si="9"/>
        <v>23000</v>
      </c>
      <c r="N37" s="106">
        <f t="shared" si="9"/>
        <v>23000</v>
      </c>
      <c r="O37" s="106">
        <f t="shared" si="9"/>
        <v>23000</v>
      </c>
      <c r="P37" s="106">
        <f t="shared" si="9"/>
        <v>23000</v>
      </c>
      <c r="Q37" s="106">
        <f>D37-SUM(F37:P37)</f>
        <v>26000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1147000</v>
      </c>
      <c r="E48" s="37"/>
      <c r="F48" s="112">
        <f>F25+F37+F45+F47</f>
        <v>184000</v>
      </c>
      <c r="G48" s="112">
        <f t="shared" ref="G48:R48" si="14">G25+G37+G45+G47</f>
        <v>78000</v>
      </c>
      <c r="H48" s="112">
        <f t="shared" si="14"/>
        <v>78000</v>
      </c>
      <c r="I48" s="112">
        <f t="shared" si="14"/>
        <v>78000</v>
      </c>
      <c r="J48" s="112">
        <f t="shared" si="14"/>
        <v>80000</v>
      </c>
      <c r="K48" s="112">
        <f t="shared" si="14"/>
        <v>78000</v>
      </c>
      <c r="L48" s="112">
        <f t="shared" si="14"/>
        <v>182000</v>
      </c>
      <c r="M48" s="112">
        <f t="shared" si="14"/>
        <v>78000</v>
      </c>
      <c r="N48" s="112">
        <f t="shared" si="14"/>
        <v>80000</v>
      </c>
      <c r="O48" s="112">
        <f t="shared" si="14"/>
        <v>78000</v>
      </c>
      <c r="P48" s="112">
        <f t="shared" si="14"/>
        <v>78000</v>
      </c>
      <c r="Q48" s="112">
        <f t="shared" si="14"/>
        <v>75000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13318000</v>
      </c>
      <c r="E49" s="111" t="s">
        <v>678</v>
      </c>
      <c r="F49" s="37">
        <f>ROUND($D49/12*5,-3)</f>
        <v>5549000</v>
      </c>
      <c r="G49" s="37">
        <f>ROUND($D49/12,-3)</f>
        <v>1110000</v>
      </c>
      <c r="H49" s="37">
        <f t="shared" ref="H49:L53" si="15">ROUND($D49/12,-3)</f>
        <v>1110000</v>
      </c>
      <c r="I49" s="37">
        <f t="shared" si="15"/>
        <v>1110000</v>
      </c>
      <c r="J49" s="37">
        <f t="shared" si="15"/>
        <v>1110000</v>
      </c>
      <c r="K49" s="37">
        <f t="shared" si="15"/>
        <v>1110000</v>
      </c>
      <c r="L49" s="37">
        <f t="shared" si="15"/>
        <v>1110000</v>
      </c>
      <c r="M49" s="37">
        <f>D49-SUM(F49:L49)</f>
        <v>1109000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1471000</v>
      </c>
      <c r="E51" s="111" t="s">
        <v>678</v>
      </c>
      <c r="F51" s="37">
        <f t="shared" si="16"/>
        <v>613000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349000</v>
      </c>
      <c r="E62" s="37" t="s">
        <v>194</v>
      </c>
      <c r="F62" s="37">
        <f t="shared" si="19"/>
        <v>29083</v>
      </c>
      <c r="G62" s="37">
        <f t="shared" si="19"/>
        <v>29083</v>
      </c>
      <c r="H62" s="37">
        <f t="shared" si="19"/>
        <v>29083</v>
      </c>
      <c r="I62" s="37">
        <f t="shared" si="19"/>
        <v>29083</v>
      </c>
      <c r="J62" s="37">
        <f t="shared" si="19"/>
        <v>29083</v>
      </c>
      <c r="K62" s="37">
        <f t="shared" si="19"/>
        <v>29083</v>
      </c>
      <c r="L62" s="37">
        <f t="shared" si="19"/>
        <v>29083</v>
      </c>
      <c r="M62" s="37">
        <f t="shared" si="19"/>
        <v>29083</v>
      </c>
      <c r="N62" s="37">
        <f t="shared" si="19"/>
        <v>29083</v>
      </c>
      <c r="O62" s="37">
        <f t="shared" si="19"/>
        <v>29083</v>
      </c>
      <c r="P62" s="37">
        <f t="shared" si="19"/>
        <v>29083</v>
      </c>
      <c r="Q62" s="37">
        <f t="shared" si="20"/>
        <v>29087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1413000</v>
      </c>
      <c r="E63" s="37" t="s">
        <v>679</v>
      </c>
      <c r="F63" s="37">
        <f>ROUND($D63/5,-3)</f>
        <v>283000</v>
      </c>
      <c r="G63" s="37"/>
      <c r="H63" s="37"/>
      <c r="I63" s="37"/>
      <c r="J63" s="37"/>
      <c r="K63" s="37"/>
      <c r="L63" s="37"/>
      <c r="M63" s="37"/>
      <c r="N63" s="37">
        <f>D63-F63</f>
        <v>1130000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1612000</v>
      </c>
      <c r="E64" s="37" t="s">
        <v>194</v>
      </c>
      <c r="F64" s="37">
        <f>D64</f>
        <v>1612000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1276000</v>
      </c>
      <c r="E65" s="111" t="s">
        <v>678</v>
      </c>
      <c r="F65" s="37">
        <f>ROUND($D65/12*5,-3)</f>
        <v>532000</v>
      </c>
      <c r="G65" s="37">
        <f>ROUND($D65/12,-3)</f>
        <v>106000</v>
      </c>
      <c r="H65" s="37">
        <f t="shared" ref="H65:L67" si="21">ROUND($D65/12,-3)</f>
        <v>106000</v>
      </c>
      <c r="I65" s="37">
        <f t="shared" si="21"/>
        <v>106000</v>
      </c>
      <c r="J65" s="37">
        <f t="shared" si="21"/>
        <v>106000</v>
      </c>
      <c r="K65" s="37">
        <f t="shared" si="21"/>
        <v>106000</v>
      </c>
      <c r="L65" s="37">
        <f t="shared" si="21"/>
        <v>106000</v>
      </c>
      <c r="M65" s="37">
        <f>D65-SUM(F65:L65)</f>
        <v>108000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312000</v>
      </c>
      <c r="E66" s="111" t="s">
        <v>678</v>
      </c>
      <c r="F66" s="37">
        <f>ROUND($D66/12*5,-3)</f>
        <v>130000</v>
      </c>
      <c r="G66" s="37">
        <f t="shared" ref="G66:G67" si="22">ROUND($D66/12,-3)</f>
        <v>26000</v>
      </c>
      <c r="H66" s="37">
        <f t="shared" si="21"/>
        <v>26000</v>
      </c>
      <c r="I66" s="37">
        <f t="shared" si="21"/>
        <v>26000</v>
      </c>
      <c r="J66" s="37">
        <f t="shared" si="21"/>
        <v>26000</v>
      </c>
      <c r="K66" s="37">
        <f t="shared" si="21"/>
        <v>26000</v>
      </c>
      <c r="L66" s="37">
        <f t="shared" si="21"/>
        <v>26000</v>
      </c>
      <c r="M66" s="37">
        <f t="shared" ref="M66:M67" si="23">D66-SUM(F66:L66)</f>
        <v>26000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1016000</v>
      </c>
      <c r="E67" s="111" t="s">
        <v>678</v>
      </c>
      <c r="F67" s="37">
        <f>ROUND($D67/12*5,-3)</f>
        <v>423000</v>
      </c>
      <c r="G67" s="37">
        <f t="shared" si="22"/>
        <v>85000</v>
      </c>
      <c r="H67" s="37">
        <f t="shared" si="21"/>
        <v>85000</v>
      </c>
      <c r="I67" s="37">
        <f t="shared" si="21"/>
        <v>85000</v>
      </c>
      <c r="J67" s="37">
        <f t="shared" si="21"/>
        <v>85000</v>
      </c>
      <c r="K67" s="37">
        <f t="shared" si="21"/>
        <v>85000</v>
      </c>
      <c r="L67" s="37">
        <f t="shared" si="21"/>
        <v>85000</v>
      </c>
      <c r="M67" s="37">
        <f t="shared" si="23"/>
        <v>83000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22000</v>
      </c>
      <c r="E68" s="37" t="s">
        <v>195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107000</v>
      </c>
      <c r="E69" s="37" t="s">
        <v>194</v>
      </c>
      <c r="F69" s="37">
        <f>D69</f>
        <v>107000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21248000</v>
      </c>
      <c r="E71" s="239"/>
      <c r="F71" s="239">
        <f t="shared" ref="F71:P71" si="24">ROUND(SUM(F49:F70),-3)</f>
        <v>9414000</v>
      </c>
      <c r="G71" s="239">
        <f t="shared" si="24"/>
        <v>1509000</v>
      </c>
      <c r="H71" s="239">
        <f t="shared" si="24"/>
        <v>1531000</v>
      </c>
      <c r="I71" s="239">
        <f t="shared" si="24"/>
        <v>1509000</v>
      </c>
      <c r="J71" s="239">
        <f t="shared" si="24"/>
        <v>1509000</v>
      </c>
      <c r="K71" s="239">
        <f t="shared" si="24"/>
        <v>1509000</v>
      </c>
      <c r="L71" s="239">
        <f t="shared" si="24"/>
        <v>1509000</v>
      </c>
      <c r="M71" s="239">
        <f t="shared" si="24"/>
        <v>1503000</v>
      </c>
      <c r="N71" s="239">
        <f t="shared" si="24"/>
        <v>1162000</v>
      </c>
      <c r="O71" s="239">
        <f t="shared" si="24"/>
        <v>32000</v>
      </c>
      <c r="P71" s="239">
        <f t="shared" si="24"/>
        <v>32000</v>
      </c>
      <c r="Q71" s="239">
        <f>D71-SUM(F71:P71)</f>
        <v>29000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3072000</v>
      </c>
      <c r="E73" s="111" t="s">
        <v>678</v>
      </c>
      <c r="F73" s="37">
        <f>ROUND($D73/12*5,-3)</f>
        <v>1280000</v>
      </c>
      <c r="G73" s="37">
        <f>ROUND($D73/12,-3)</f>
        <v>256000</v>
      </c>
      <c r="H73" s="37">
        <f t="shared" ref="H73:L76" si="25">ROUND($D73/12,-3)</f>
        <v>256000</v>
      </c>
      <c r="I73" s="37">
        <f t="shared" si="25"/>
        <v>256000</v>
      </c>
      <c r="J73" s="37">
        <f t="shared" si="25"/>
        <v>256000</v>
      </c>
      <c r="K73" s="37">
        <f t="shared" si="25"/>
        <v>256000</v>
      </c>
      <c r="L73" s="37">
        <f t="shared" si="25"/>
        <v>256000</v>
      </c>
      <c r="M73" s="37">
        <f>D73-SUM(F73:L73)</f>
        <v>256000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3072000</v>
      </c>
      <c r="E77" s="239"/>
      <c r="F77" s="239">
        <f>ROUND(SUM(F72:F76),-3)</f>
        <v>1280000</v>
      </c>
      <c r="G77" s="239">
        <f t="shared" ref="G77:N77" si="27">ROUND(SUM(G72:G76),-3)</f>
        <v>256000</v>
      </c>
      <c r="H77" s="239">
        <f t="shared" si="27"/>
        <v>256000</v>
      </c>
      <c r="I77" s="239">
        <f t="shared" si="27"/>
        <v>256000</v>
      </c>
      <c r="J77" s="239">
        <f t="shared" si="27"/>
        <v>256000</v>
      </c>
      <c r="K77" s="239">
        <f t="shared" si="27"/>
        <v>256000</v>
      </c>
      <c r="L77" s="239">
        <f t="shared" si="27"/>
        <v>256000</v>
      </c>
      <c r="M77" s="239">
        <f t="shared" si="27"/>
        <v>256000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56000</v>
      </c>
      <c r="E78" s="37" t="s">
        <v>655</v>
      </c>
      <c r="F78" s="216"/>
      <c r="G78" s="216"/>
      <c r="H78" s="216">
        <f>ROUND($D78/2,-3)</f>
        <v>28000</v>
      </c>
      <c r="I78" s="216"/>
      <c r="J78" s="216"/>
      <c r="K78" s="216"/>
      <c r="L78" s="216"/>
      <c r="M78" s="216"/>
      <c r="N78" s="216">
        <f>D78-H78</f>
        <v>28000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24376000</v>
      </c>
      <c r="E79" s="218"/>
      <c r="F79" s="218">
        <f>F77+F71+F78</f>
        <v>10694000</v>
      </c>
      <c r="G79" s="218">
        <f t="shared" ref="G79:Q79" si="29">G77+G71+G78</f>
        <v>1765000</v>
      </c>
      <c r="H79" s="218">
        <f t="shared" si="29"/>
        <v>1815000</v>
      </c>
      <c r="I79" s="218">
        <f t="shared" si="29"/>
        <v>1765000</v>
      </c>
      <c r="J79" s="218">
        <f t="shared" si="29"/>
        <v>1765000</v>
      </c>
      <c r="K79" s="218">
        <f t="shared" si="29"/>
        <v>1765000</v>
      </c>
      <c r="L79" s="218">
        <f t="shared" si="29"/>
        <v>1765000</v>
      </c>
      <c r="M79" s="218">
        <f t="shared" si="29"/>
        <v>1759000</v>
      </c>
      <c r="N79" s="218">
        <f t="shared" si="29"/>
        <v>1190000</v>
      </c>
      <c r="O79" s="218">
        <f t="shared" si="29"/>
        <v>32000</v>
      </c>
      <c r="P79" s="218">
        <f t="shared" si="29"/>
        <v>32000</v>
      </c>
      <c r="Q79" s="218">
        <f t="shared" si="29"/>
        <v>29000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-80000</v>
      </c>
      <c r="E87" s="37"/>
      <c r="F87" s="37">
        <f>D87</f>
        <v>-80000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25443000</v>
      </c>
      <c r="E88" s="37"/>
      <c r="F88" s="37">
        <f>F89+F90+F91+F92+F93</f>
        <v>10798000</v>
      </c>
      <c r="G88" s="37">
        <f t="shared" ref="G88:Q88" si="32">G89+G90+G91+G92+G93</f>
        <v>1843000</v>
      </c>
      <c r="H88" s="37">
        <f t="shared" si="32"/>
        <v>1893000</v>
      </c>
      <c r="I88" s="37">
        <f t="shared" si="32"/>
        <v>1843000</v>
      </c>
      <c r="J88" s="37">
        <f t="shared" si="32"/>
        <v>1845000</v>
      </c>
      <c r="K88" s="37">
        <f t="shared" si="32"/>
        <v>1843000</v>
      </c>
      <c r="L88" s="37">
        <f t="shared" si="32"/>
        <v>1947000</v>
      </c>
      <c r="M88" s="37">
        <f t="shared" si="32"/>
        <v>1837000</v>
      </c>
      <c r="N88" s="37">
        <f t="shared" si="32"/>
        <v>1270000</v>
      </c>
      <c r="O88" s="37">
        <f t="shared" si="32"/>
        <v>110000</v>
      </c>
      <c r="P88" s="37">
        <f t="shared" si="32"/>
        <v>110000</v>
      </c>
      <c r="Q88" s="37">
        <f t="shared" si="32"/>
        <v>104000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85000</v>
      </c>
      <c r="E90" s="106" t="s">
        <v>702</v>
      </c>
      <c r="F90" s="106"/>
      <c r="G90" s="106"/>
      <c r="H90" s="106">
        <f>ROUND($D90/2,-3)</f>
        <v>43000</v>
      </c>
      <c r="I90" s="106"/>
      <c r="J90" s="106"/>
      <c r="K90" s="106"/>
      <c r="L90" s="106"/>
      <c r="M90" s="106">
        <f>D90-H90</f>
        <v>42000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2000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25356000</v>
      </c>
      <c r="E93" s="106"/>
      <c r="F93" s="106">
        <f>F94+F95+F96+F97</f>
        <v>10798000</v>
      </c>
      <c r="G93" s="106">
        <f t="shared" ref="G93:Q93" si="34">G94+G95+G96+G97</f>
        <v>1843000</v>
      </c>
      <c r="H93" s="106">
        <f t="shared" si="34"/>
        <v>1850000</v>
      </c>
      <c r="I93" s="106">
        <f t="shared" si="34"/>
        <v>1843000</v>
      </c>
      <c r="J93" s="106">
        <f t="shared" si="34"/>
        <v>1845000</v>
      </c>
      <c r="K93" s="106">
        <f t="shared" si="34"/>
        <v>1843000</v>
      </c>
      <c r="L93" s="106">
        <f t="shared" si="34"/>
        <v>1946000</v>
      </c>
      <c r="M93" s="106">
        <f t="shared" si="34"/>
        <v>1795000</v>
      </c>
      <c r="N93" s="106">
        <f t="shared" si="34"/>
        <v>1270000</v>
      </c>
      <c r="O93" s="106">
        <f t="shared" si="34"/>
        <v>110000</v>
      </c>
      <c r="P93" s="106">
        <f t="shared" si="34"/>
        <v>110000</v>
      </c>
      <c r="Q93" s="106">
        <f t="shared" si="34"/>
        <v>103000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3226000</v>
      </c>
      <c r="E94" s="111" t="s">
        <v>522</v>
      </c>
      <c r="F94" s="37">
        <f>ROUND($D94/12*5,-3)</f>
        <v>1344000</v>
      </c>
      <c r="G94" s="37">
        <f>ROUND($D94/12,-3)</f>
        <v>269000</v>
      </c>
      <c r="H94" s="37">
        <f t="shared" ref="H94:L94" si="35">ROUND($D94/12,-3)</f>
        <v>269000</v>
      </c>
      <c r="I94" s="37">
        <f t="shared" si="35"/>
        <v>269000</v>
      </c>
      <c r="J94" s="37">
        <f t="shared" si="35"/>
        <v>269000</v>
      </c>
      <c r="K94" s="37">
        <f t="shared" si="35"/>
        <v>269000</v>
      </c>
      <c r="L94" s="37">
        <f t="shared" si="35"/>
        <v>269000</v>
      </c>
      <c r="M94" s="37">
        <f>D94-SUM(F94:L94)</f>
        <v>268000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22040000</v>
      </c>
      <c r="E97" s="37"/>
      <c r="F97" s="37">
        <f>F2+F87-F89-F90-F91-F92-F94-F95-F96</f>
        <v>9446000</v>
      </c>
      <c r="G97" s="37">
        <f t="shared" ref="G97:Q97" si="37">G2+G87-G89-G90-G91-G92-G94-G95-G96</f>
        <v>1566000</v>
      </c>
      <c r="H97" s="37">
        <f t="shared" si="37"/>
        <v>1573000</v>
      </c>
      <c r="I97" s="37">
        <f t="shared" si="37"/>
        <v>1566000</v>
      </c>
      <c r="J97" s="37">
        <f t="shared" si="37"/>
        <v>1568000</v>
      </c>
      <c r="K97" s="37">
        <f t="shared" si="37"/>
        <v>1566000</v>
      </c>
      <c r="L97" s="37">
        <f t="shared" si="37"/>
        <v>1669000</v>
      </c>
      <c r="M97" s="37">
        <f t="shared" si="37"/>
        <v>1519000</v>
      </c>
      <c r="N97" s="37">
        <f t="shared" si="37"/>
        <v>1262000</v>
      </c>
      <c r="O97" s="37">
        <f>O2+O87-O89-O90-O91-O92-O94-O95-O96</f>
        <v>102000</v>
      </c>
      <c r="P97" s="37">
        <f t="shared" si="37"/>
        <v>102000</v>
      </c>
      <c r="Q97" s="37">
        <f t="shared" si="37"/>
        <v>101000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1460000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22040000</v>
      </c>
    </row>
    <row r="110" spans="2:18" ht="16.5" customHeight="1"/>
    <row r="111" spans="2:18" ht="19.5" customHeight="1">
      <c r="B111" s="4" t="s">
        <v>700</v>
      </c>
      <c r="F111" s="30">
        <f>F93-F77-F78</f>
        <v>9518000</v>
      </c>
      <c r="G111" s="30">
        <f t="shared" ref="G111:Q111" si="38">G93-G77-G78</f>
        <v>1587000</v>
      </c>
      <c r="H111" s="30">
        <f t="shared" si="38"/>
        <v>1566000</v>
      </c>
      <c r="I111" s="30">
        <f t="shared" si="38"/>
        <v>1587000</v>
      </c>
      <c r="J111" s="30">
        <f t="shared" si="38"/>
        <v>1589000</v>
      </c>
      <c r="K111" s="30">
        <f t="shared" si="38"/>
        <v>1587000</v>
      </c>
      <c r="L111" s="30">
        <f t="shared" si="38"/>
        <v>1690000</v>
      </c>
      <c r="M111" s="30">
        <f t="shared" si="38"/>
        <v>1539000</v>
      </c>
      <c r="N111" s="30">
        <f t="shared" si="38"/>
        <v>1242000</v>
      </c>
      <c r="O111" s="30">
        <f t="shared" si="38"/>
        <v>110000</v>
      </c>
      <c r="P111" s="30">
        <f t="shared" si="38"/>
        <v>110000</v>
      </c>
      <c r="Q111" s="30">
        <f t="shared" si="38"/>
        <v>103000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58" priority="1" operator="lessThan">
      <formula>0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27" zoomScale="79" zoomScaleNormal="79" workbookViewId="0">
      <selection activeCell="A4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649</v>
      </c>
      <c r="D1" s="230" t="str">
        <f>VLOOKUP(C1,學校編號!A:B,2,FALSE)</f>
        <v>649鶴岡國小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15726000</v>
      </c>
      <c r="E2" s="37"/>
      <c r="F2" s="37">
        <f>F48+F71+F77+F78+F84</f>
        <v>6802000</v>
      </c>
      <c r="G2" s="37">
        <f t="shared" ref="G2:Q2" si="0">G48+G71+G77+G78+G84</f>
        <v>1130000</v>
      </c>
      <c r="H2" s="37">
        <f t="shared" si="0"/>
        <v>1163000</v>
      </c>
      <c r="I2" s="37">
        <f t="shared" si="0"/>
        <v>1130000</v>
      </c>
      <c r="J2" s="37">
        <f t="shared" si="0"/>
        <v>1132000</v>
      </c>
      <c r="K2" s="37">
        <f t="shared" si="0"/>
        <v>1130000</v>
      </c>
      <c r="L2" s="37">
        <f t="shared" si="0"/>
        <v>1173000</v>
      </c>
      <c r="M2" s="37">
        <f t="shared" si="0"/>
        <v>1133000</v>
      </c>
      <c r="N2" s="37">
        <f t="shared" si="0"/>
        <v>678000</v>
      </c>
      <c r="O2" s="37">
        <f t="shared" si="0"/>
        <v>87000</v>
      </c>
      <c r="P2" s="37">
        <f t="shared" si="0"/>
        <v>87000</v>
      </c>
      <c r="Q2" s="37">
        <f t="shared" si="0"/>
        <v>81000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513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51000</v>
      </c>
      <c r="E4" s="37" t="s">
        <v>513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63000</v>
      </c>
      <c r="E7" s="37" t="s">
        <v>513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39000</v>
      </c>
      <c r="E15" s="37" t="s">
        <v>193</v>
      </c>
      <c r="F15" s="37">
        <f>ROUND($D15/2,-3)</f>
        <v>20000</v>
      </c>
      <c r="G15" s="37"/>
      <c r="H15" s="37"/>
      <c r="I15" s="37"/>
      <c r="J15" s="37"/>
      <c r="K15" s="37"/>
      <c r="L15" s="37">
        <f>D15-F15</f>
        <v>19000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513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539000</v>
      </c>
      <c r="E25" s="106"/>
      <c r="F25" s="106">
        <f>ROUND(SUM(F3:F24),-3)</f>
        <v>62000</v>
      </c>
      <c r="G25" s="106">
        <f t="shared" ref="G25:P25" si="5">ROUND(SUM(G3:G24),-3)</f>
        <v>42000</v>
      </c>
      <c r="H25" s="106">
        <f t="shared" si="5"/>
        <v>42000</v>
      </c>
      <c r="I25" s="106">
        <f t="shared" si="5"/>
        <v>42000</v>
      </c>
      <c r="J25" s="106">
        <f t="shared" si="5"/>
        <v>42000</v>
      </c>
      <c r="K25" s="106">
        <f t="shared" si="5"/>
        <v>42000</v>
      </c>
      <c r="L25" s="106">
        <f t="shared" si="5"/>
        <v>61000</v>
      </c>
      <c r="M25" s="106">
        <f t="shared" si="5"/>
        <v>42000</v>
      </c>
      <c r="N25" s="106">
        <f t="shared" si="5"/>
        <v>42000</v>
      </c>
      <c r="O25" s="106">
        <f t="shared" si="5"/>
        <v>42000</v>
      </c>
      <c r="P25" s="106">
        <f t="shared" si="5"/>
        <v>42000</v>
      </c>
      <c r="Q25" s="106">
        <f t="shared" ref="Q25:Q33" si="6">D25-SUM(F25:P25)</f>
        <v>38000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513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513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6000</v>
      </c>
      <c r="E30" s="37" t="s">
        <v>513</v>
      </c>
      <c r="F30" s="37">
        <f t="shared" si="8"/>
        <v>500</v>
      </c>
      <c r="G30" s="37">
        <f t="shared" si="8"/>
        <v>500</v>
      </c>
      <c r="H30" s="37">
        <f t="shared" si="8"/>
        <v>500</v>
      </c>
      <c r="I30" s="37">
        <f t="shared" si="8"/>
        <v>500</v>
      </c>
      <c r="J30" s="37">
        <f t="shared" si="8"/>
        <v>500</v>
      </c>
      <c r="K30" s="37">
        <f t="shared" si="8"/>
        <v>500</v>
      </c>
      <c r="L30" s="37">
        <f t="shared" si="8"/>
        <v>500</v>
      </c>
      <c r="M30" s="37">
        <f t="shared" si="8"/>
        <v>500</v>
      </c>
      <c r="N30" s="37">
        <f t="shared" si="8"/>
        <v>500</v>
      </c>
      <c r="O30" s="37">
        <f t="shared" si="8"/>
        <v>500</v>
      </c>
      <c r="P30" s="37">
        <f t="shared" si="8"/>
        <v>500</v>
      </c>
      <c r="Q30" s="37">
        <f t="shared" si="6"/>
        <v>500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2000</v>
      </c>
      <c r="E31" s="37" t="s">
        <v>513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48000</v>
      </c>
      <c r="E36" s="37" t="s">
        <v>193</v>
      </c>
      <c r="F36" s="37">
        <f>ROUND($D36/2,-3)</f>
        <v>24000</v>
      </c>
      <c r="G36" s="37"/>
      <c r="H36" s="37"/>
      <c r="I36" s="37"/>
      <c r="J36" s="37"/>
      <c r="K36" s="37"/>
      <c r="L36" s="37">
        <f>D36-F36</f>
        <v>24000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315000</v>
      </c>
      <c r="E37" s="106"/>
      <c r="F37" s="106">
        <f t="shared" ref="F37:P37" si="9">ROUND(SUM(F26:F36),-3)</f>
        <v>46000</v>
      </c>
      <c r="G37" s="106">
        <f t="shared" si="9"/>
        <v>22000</v>
      </c>
      <c r="H37" s="106">
        <f t="shared" si="9"/>
        <v>22000</v>
      </c>
      <c r="I37" s="106">
        <f t="shared" si="9"/>
        <v>22000</v>
      </c>
      <c r="J37" s="106">
        <f t="shared" si="9"/>
        <v>22000</v>
      </c>
      <c r="K37" s="106">
        <f t="shared" si="9"/>
        <v>22000</v>
      </c>
      <c r="L37" s="106">
        <f t="shared" si="9"/>
        <v>46000</v>
      </c>
      <c r="M37" s="106">
        <f t="shared" si="9"/>
        <v>22000</v>
      </c>
      <c r="N37" s="106">
        <f t="shared" si="9"/>
        <v>22000</v>
      </c>
      <c r="O37" s="106">
        <f t="shared" si="9"/>
        <v>22000</v>
      </c>
      <c r="P37" s="106">
        <f t="shared" si="9"/>
        <v>22000</v>
      </c>
      <c r="Q37" s="106">
        <f>D37-SUM(F37:P37)</f>
        <v>25000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860000</v>
      </c>
      <c r="E48" s="37"/>
      <c r="F48" s="112">
        <f>F25+F37+F45+F47</f>
        <v>110000</v>
      </c>
      <c r="G48" s="112">
        <f t="shared" ref="G48:R48" si="14">G25+G37+G45+G47</f>
        <v>64000</v>
      </c>
      <c r="H48" s="112">
        <f t="shared" si="14"/>
        <v>64000</v>
      </c>
      <c r="I48" s="112">
        <f t="shared" si="14"/>
        <v>64000</v>
      </c>
      <c r="J48" s="112">
        <f t="shared" si="14"/>
        <v>66000</v>
      </c>
      <c r="K48" s="112">
        <f t="shared" si="14"/>
        <v>64000</v>
      </c>
      <c r="L48" s="112">
        <f t="shared" si="14"/>
        <v>107000</v>
      </c>
      <c r="M48" s="112">
        <f t="shared" si="14"/>
        <v>64000</v>
      </c>
      <c r="N48" s="112">
        <f t="shared" si="14"/>
        <v>66000</v>
      </c>
      <c r="O48" s="112">
        <f t="shared" si="14"/>
        <v>64000</v>
      </c>
      <c r="P48" s="112">
        <f t="shared" si="14"/>
        <v>64000</v>
      </c>
      <c r="Q48" s="112">
        <f t="shared" si="14"/>
        <v>63000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9982000</v>
      </c>
      <c r="E49" s="111" t="s">
        <v>678</v>
      </c>
      <c r="F49" s="37">
        <f>ROUND($D49/12*5,-3)</f>
        <v>4159000</v>
      </c>
      <c r="G49" s="37">
        <f>ROUND($D49/12,-3)</f>
        <v>832000</v>
      </c>
      <c r="H49" s="37">
        <f t="shared" ref="H49:L53" si="15">ROUND($D49/12,-3)</f>
        <v>832000</v>
      </c>
      <c r="I49" s="37">
        <f t="shared" si="15"/>
        <v>832000</v>
      </c>
      <c r="J49" s="37">
        <f t="shared" si="15"/>
        <v>832000</v>
      </c>
      <c r="K49" s="37">
        <f t="shared" si="15"/>
        <v>832000</v>
      </c>
      <c r="L49" s="37">
        <f t="shared" si="15"/>
        <v>832000</v>
      </c>
      <c r="M49" s="37">
        <f>D49-SUM(F49:L49)</f>
        <v>831000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0</v>
      </c>
      <c r="E51" s="111" t="s">
        <v>678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0</v>
      </c>
      <c r="E52" s="111" t="s">
        <v>678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513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219000</v>
      </c>
      <c r="E62" s="37" t="s">
        <v>194</v>
      </c>
      <c r="F62" s="37">
        <f t="shared" si="19"/>
        <v>18250</v>
      </c>
      <c r="G62" s="37">
        <f t="shared" si="19"/>
        <v>18250</v>
      </c>
      <c r="H62" s="37">
        <f t="shared" si="19"/>
        <v>18250</v>
      </c>
      <c r="I62" s="37">
        <f t="shared" si="19"/>
        <v>18250</v>
      </c>
      <c r="J62" s="37">
        <f t="shared" si="19"/>
        <v>18250</v>
      </c>
      <c r="K62" s="37">
        <f t="shared" si="19"/>
        <v>18250</v>
      </c>
      <c r="L62" s="37">
        <f t="shared" si="19"/>
        <v>18250</v>
      </c>
      <c r="M62" s="37">
        <f t="shared" si="19"/>
        <v>18250</v>
      </c>
      <c r="N62" s="37">
        <f t="shared" si="19"/>
        <v>18250</v>
      </c>
      <c r="O62" s="37">
        <f t="shared" si="19"/>
        <v>18250</v>
      </c>
      <c r="P62" s="37">
        <f t="shared" si="19"/>
        <v>18250</v>
      </c>
      <c r="Q62" s="37">
        <f t="shared" si="20"/>
        <v>18250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712000</v>
      </c>
      <c r="E63" s="37" t="s">
        <v>679</v>
      </c>
      <c r="F63" s="37">
        <f>ROUND($D63/5,-3)</f>
        <v>142000</v>
      </c>
      <c r="G63" s="37"/>
      <c r="H63" s="37"/>
      <c r="I63" s="37"/>
      <c r="J63" s="37"/>
      <c r="K63" s="37"/>
      <c r="L63" s="37"/>
      <c r="M63" s="37"/>
      <c r="N63" s="37">
        <f>D63-F63</f>
        <v>570000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1204000</v>
      </c>
      <c r="E64" s="37" t="s">
        <v>194</v>
      </c>
      <c r="F64" s="37">
        <f>D64</f>
        <v>1204000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878000</v>
      </c>
      <c r="E65" s="111" t="s">
        <v>678</v>
      </c>
      <c r="F65" s="37">
        <f>ROUND($D65/12*5,-3)</f>
        <v>366000</v>
      </c>
      <c r="G65" s="37">
        <f>ROUND($D65/12,-3)</f>
        <v>73000</v>
      </c>
      <c r="H65" s="37">
        <f t="shared" ref="H65:L67" si="21">ROUND($D65/12,-3)</f>
        <v>73000</v>
      </c>
      <c r="I65" s="37">
        <f t="shared" si="21"/>
        <v>73000</v>
      </c>
      <c r="J65" s="37">
        <f t="shared" si="21"/>
        <v>73000</v>
      </c>
      <c r="K65" s="37">
        <f t="shared" si="21"/>
        <v>73000</v>
      </c>
      <c r="L65" s="37">
        <f t="shared" si="21"/>
        <v>73000</v>
      </c>
      <c r="M65" s="37">
        <f>D65-SUM(F65:L65)</f>
        <v>74000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192000</v>
      </c>
      <c r="E66" s="111" t="s">
        <v>678</v>
      </c>
      <c r="F66" s="37">
        <f>ROUND($D66/12*5,-3)</f>
        <v>80000</v>
      </c>
      <c r="G66" s="37">
        <f t="shared" ref="G66:G67" si="22">ROUND($D66/12,-3)</f>
        <v>16000</v>
      </c>
      <c r="H66" s="37">
        <f t="shared" si="21"/>
        <v>16000</v>
      </c>
      <c r="I66" s="37">
        <f t="shared" si="21"/>
        <v>16000</v>
      </c>
      <c r="J66" s="37">
        <f t="shared" si="21"/>
        <v>16000</v>
      </c>
      <c r="K66" s="37">
        <f t="shared" si="21"/>
        <v>16000</v>
      </c>
      <c r="L66" s="37">
        <f t="shared" si="21"/>
        <v>16000</v>
      </c>
      <c r="M66" s="37">
        <f t="shared" ref="M66:M67" si="23">D66-SUM(F66:L66)</f>
        <v>16000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824000</v>
      </c>
      <c r="E67" s="111" t="s">
        <v>678</v>
      </c>
      <c r="F67" s="37">
        <f>ROUND($D67/12*5,-3)</f>
        <v>343000</v>
      </c>
      <c r="G67" s="37">
        <f t="shared" si="22"/>
        <v>69000</v>
      </c>
      <c r="H67" s="37">
        <f t="shared" si="21"/>
        <v>69000</v>
      </c>
      <c r="I67" s="37">
        <f t="shared" si="21"/>
        <v>69000</v>
      </c>
      <c r="J67" s="37">
        <f t="shared" si="21"/>
        <v>69000</v>
      </c>
      <c r="K67" s="37">
        <f t="shared" si="21"/>
        <v>69000</v>
      </c>
      <c r="L67" s="37">
        <f t="shared" si="21"/>
        <v>69000</v>
      </c>
      <c r="M67" s="37">
        <f t="shared" si="23"/>
        <v>67000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13000</v>
      </c>
      <c r="E68" s="37" t="s">
        <v>195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107000</v>
      </c>
      <c r="E69" s="37" t="s">
        <v>194</v>
      </c>
      <c r="F69" s="37">
        <f>D69</f>
        <v>107000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14183000</v>
      </c>
      <c r="E71" s="239"/>
      <c r="F71" s="239">
        <f t="shared" ref="F71:P71" si="24">ROUND(SUM(F49:F70),-3)</f>
        <v>6424000</v>
      </c>
      <c r="G71" s="239">
        <f t="shared" si="24"/>
        <v>1013000</v>
      </c>
      <c r="H71" s="239">
        <f t="shared" si="24"/>
        <v>1026000</v>
      </c>
      <c r="I71" s="239">
        <f t="shared" si="24"/>
        <v>1013000</v>
      </c>
      <c r="J71" s="239">
        <f t="shared" si="24"/>
        <v>1013000</v>
      </c>
      <c r="K71" s="239">
        <f t="shared" si="24"/>
        <v>1013000</v>
      </c>
      <c r="L71" s="239">
        <f t="shared" si="24"/>
        <v>1013000</v>
      </c>
      <c r="M71" s="239">
        <f t="shared" si="24"/>
        <v>1011000</v>
      </c>
      <c r="N71" s="239">
        <f t="shared" si="24"/>
        <v>593000</v>
      </c>
      <c r="O71" s="239">
        <f t="shared" si="24"/>
        <v>23000</v>
      </c>
      <c r="P71" s="239">
        <f t="shared" si="24"/>
        <v>23000</v>
      </c>
      <c r="Q71" s="239">
        <f>D71-SUM(F71:P71)</f>
        <v>18000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351000</v>
      </c>
      <c r="E73" s="111" t="s">
        <v>678</v>
      </c>
      <c r="F73" s="37">
        <f>ROUND($D73/12*5,-3)</f>
        <v>146000</v>
      </c>
      <c r="G73" s="37">
        <f>ROUND($D73/12,-3)</f>
        <v>29000</v>
      </c>
      <c r="H73" s="37">
        <f t="shared" ref="H73:L76" si="25">ROUND($D73/12,-3)</f>
        <v>29000</v>
      </c>
      <c r="I73" s="37">
        <f t="shared" si="25"/>
        <v>29000</v>
      </c>
      <c r="J73" s="37">
        <f t="shared" si="25"/>
        <v>29000</v>
      </c>
      <c r="K73" s="37">
        <f t="shared" si="25"/>
        <v>29000</v>
      </c>
      <c r="L73" s="37">
        <f t="shared" si="25"/>
        <v>29000</v>
      </c>
      <c r="M73" s="37">
        <f>D73-SUM(F73:L73)</f>
        <v>31000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293000</v>
      </c>
      <c r="E76" s="111" t="s">
        <v>678</v>
      </c>
      <c r="F76" s="37">
        <f>ROUND($D76/12*5,-3)</f>
        <v>122000</v>
      </c>
      <c r="G76" s="37">
        <f>ROUND($D76/12,-3)</f>
        <v>24000</v>
      </c>
      <c r="H76" s="37">
        <f t="shared" si="25"/>
        <v>24000</v>
      </c>
      <c r="I76" s="37">
        <f t="shared" si="25"/>
        <v>24000</v>
      </c>
      <c r="J76" s="37">
        <f t="shared" si="25"/>
        <v>24000</v>
      </c>
      <c r="K76" s="37">
        <f t="shared" si="25"/>
        <v>24000</v>
      </c>
      <c r="L76" s="37">
        <f t="shared" si="25"/>
        <v>24000</v>
      </c>
      <c r="M76" s="37">
        <f t="shared" si="26"/>
        <v>27000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644000</v>
      </c>
      <c r="E77" s="239"/>
      <c r="F77" s="239">
        <f>ROUND(SUM(F72:F76),-3)</f>
        <v>268000</v>
      </c>
      <c r="G77" s="239">
        <f t="shared" ref="G77:N77" si="27">ROUND(SUM(G72:G76),-3)</f>
        <v>53000</v>
      </c>
      <c r="H77" s="239">
        <f t="shared" si="27"/>
        <v>53000</v>
      </c>
      <c r="I77" s="239">
        <f t="shared" si="27"/>
        <v>53000</v>
      </c>
      <c r="J77" s="239">
        <f t="shared" si="27"/>
        <v>53000</v>
      </c>
      <c r="K77" s="239">
        <f t="shared" si="27"/>
        <v>53000</v>
      </c>
      <c r="L77" s="239">
        <f t="shared" si="27"/>
        <v>53000</v>
      </c>
      <c r="M77" s="239">
        <f t="shared" si="27"/>
        <v>58000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39000</v>
      </c>
      <c r="E78" s="37" t="s">
        <v>655</v>
      </c>
      <c r="F78" s="216"/>
      <c r="G78" s="216"/>
      <c r="H78" s="216">
        <f>ROUND($D78/2,-3)</f>
        <v>20000</v>
      </c>
      <c r="I78" s="216"/>
      <c r="J78" s="216"/>
      <c r="K78" s="216"/>
      <c r="L78" s="216"/>
      <c r="M78" s="216"/>
      <c r="N78" s="216">
        <f>D78-H78</f>
        <v>19000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14866000</v>
      </c>
      <c r="E79" s="218"/>
      <c r="F79" s="218">
        <f>F77+F71+F78</f>
        <v>6692000</v>
      </c>
      <c r="G79" s="218">
        <f t="shared" ref="G79:Q79" si="29">G77+G71+G78</f>
        <v>1066000</v>
      </c>
      <c r="H79" s="218">
        <f t="shared" si="29"/>
        <v>1099000</v>
      </c>
      <c r="I79" s="218">
        <f t="shared" si="29"/>
        <v>1066000</v>
      </c>
      <c r="J79" s="218">
        <f t="shared" si="29"/>
        <v>1066000</v>
      </c>
      <c r="K79" s="218">
        <f t="shared" si="29"/>
        <v>1066000</v>
      </c>
      <c r="L79" s="218">
        <f t="shared" si="29"/>
        <v>1066000</v>
      </c>
      <c r="M79" s="218">
        <f t="shared" si="29"/>
        <v>1069000</v>
      </c>
      <c r="N79" s="218">
        <f t="shared" si="29"/>
        <v>612000</v>
      </c>
      <c r="O79" s="218">
        <f t="shared" si="29"/>
        <v>23000</v>
      </c>
      <c r="P79" s="218">
        <f t="shared" si="29"/>
        <v>23000</v>
      </c>
      <c r="Q79" s="218">
        <f t="shared" si="29"/>
        <v>18000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15726000</v>
      </c>
      <c r="E88" s="37"/>
      <c r="F88" s="37">
        <f>F89+F90+F91+F92+F93</f>
        <v>6802000</v>
      </c>
      <c r="G88" s="37">
        <f t="shared" ref="G88:Q88" si="32">G89+G90+G91+G92+G93</f>
        <v>1130000</v>
      </c>
      <c r="H88" s="37">
        <f t="shared" si="32"/>
        <v>1163000</v>
      </c>
      <c r="I88" s="37">
        <f t="shared" si="32"/>
        <v>1130000</v>
      </c>
      <c r="J88" s="37">
        <f t="shared" si="32"/>
        <v>1132000</v>
      </c>
      <c r="K88" s="37">
        <f t="shared" si="32"/>
        <v>1130000</v>
      </c>
      <c r="L88" s="37">
        <f t="shared" si="32"/>
        <v>1173000</v>
      </c>
      <c r="M88" s="37">
        <f t="shared" si="32"/>
        <v>1133000</v>
      </c>
      <c r="N88" s="37">
        <f t="shared" si="32"/>
        <v>678000</v>
      </c>
      <c r="O88" s="37">
        <f t="shared" si="32"/>
        <v>87000</v>
      </c>
      <c r="P88" s="37">
        <f t="shared" si="32"/>
        <v>87000</v>
      </c>
      <c r="Q88" s="37">
        <f t="shared" si="32"/>
        <v>81000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84000</v>
      </c>
      <c r="E90" s="106" t="s">
        <v>702</v>
      </c>
      <c r="F90" s="106"/>
      <c r="G90" s="106"/>
      <c r="H90" s="106">
        <f>ROUND($D90/2,-3)</f>
        <v>42000</v>
      </c>
      <c r="I90" s="106"/>
      <c r="J90" s="106"/>
      <c r="K90" s="106"/>
      <c r="L90" s="106"/>
      <c r="M90" s="106">
        <f>D90-H90</f>
        <v>42000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15641000</v>
      </c>
      <c r="E93" s="106"/>
      <c r="F93" s="106">
        <f>F94+F95+F96+F97</f>
        <v>6802000</v>
      </c>
      <c r="G93" s="106">
        <f t="shared" ref="G93:Q93" si="34">G94+G95+G96+G97</f>
        <v>1130000</v>
      </c>
      <c r="H93" s="106">
        <f t="shared" si="34"/>
        <v>1121000</v>
      </c>
      <c r="I93" s="106">
        <f t="shared" si="34"/>
        <v>1130000</v>
      </c>
      <c r="J93" s="106">
        <f t="shared" si="34"/>
        <v>1132000</v>
      </c>
      <c r="K93" s="106">
        <f t="shared" si="34"/>
        <v>1130000</v>
      </c>
      <c r="L93" s="106">
        <f t="shared" si="34"/>
        <v>1173000</v>
      </c>
      <c r="M93" s="106">
        <f t="shared" si="34"/>
        <v>1091000</v>
      </c>
      <c r="N93" s="106">
        <f t="shared" si="34"/>
        <v>678000</v>
      </c>
      <c r="O93" s="106">
        <f t="shared" si="34"/>
        <v>87000</v>
      </c>
      <c r="P93" s="106">
        <f t="shared" si="34"/>
        <v>87000</v>
      </c>
      <c r="Q93" s="106">
        <f t="shared" si="34"/>
        <v>80000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650000</v>
      </c>
      <c r="E94" s="111" t="s">
        <v>522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77000</v>
      </c>
      <c r="E95" s="107" t="s">
        <v>225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14914000</v>
      </c>
      <c r="E97" s="37"/>
      <c r="F97" s="37">
        <f>F2+F87-F89-F90-F91-F92-F94-F95-F96</f>
        <v>6525000</v>
      </c>
      <c r="G97" s="37">
        <f t="shared" ref="G97:Q97" si="37">G2+G87-G89-G90-G91-G92-G94-G95-G96</f>
        <v>1070000</v>
      </c>
      <c r="H97" s="37">
        <f t="shared" si="37"/>
        <v>1061000</v>
      </c>
      <c r="I97" s="37">
        <f t="shared" si="37"/>
        <v>1070000</v>
      </c>
      <c r="J97" s="37">
        <f t="shared" si="37"/>
        <v>1072000</v>
      </c>
      <c r="K97" s="37">
        <f t="shared" si="37"/>
        <v>1070000</v>
      </c>
      <c r="L97" s="37">
        <f t="shared" si="37"/>
        <v>1113000</v>
      </c>
      <c r="M97" s="37">
        <f t="shared" si="37"/>
        <v>1030000</v>
      </c>
      <c r="N97" s="37">
        <f t="shared" si="37"/>
        <v>672000</v>
      </c>
      <c r="O97" s="37">
        <f>O2+O87-O89-O90-O91-O92-O94-O95-O96</f>
        <v>81000</v>
      </c>
      <c r="P97" s="37">
        <f t="shared" si="37"/>
        <v>81000</v>
      </c>
      <c r="Q97" s="37">
        <f t="shared" si="37"/>
        <v>69000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0</v>
      </c>
    </row>
    <row r="104" spans="2:18" ht="33">
      <c r="B104" s="69" t="s">
        <v>235</v>
      </c>
      <c r="D104" s="30">
        <f>HLOOKUP(D1,縣庫撥款收入明細表!H:DD,16,FALSE)</f>
        <v>72000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5000</v>
      </c>
    </row>
    <row r="109" spans="2:18" ht="33">
      <c r="B109" s="75" t="s">
        <v>239</v>
      </c>
      <c r="D109" s="30">
        <f>HLOOKUP(D1,縣庫撥款收入明細表!H:DD,21,FALSE)</f>
        <v>14914000</v>
      </c>
    </row>
    <row r="110" spans="2:18" ht="16.5" customHeight="1"/>
    <row r="111" spans="2:18" ht="19.5" customHeight="1">
      <c r="B111" s="4" t="s">
        <v>700</v>
      </c>
      <c r="F111" s="30">
        <f>F93-F77-F78</f>
        <v>6534000</v>
      </c>
      <c r="G111" s="30">
        <f t="shared" ref="G111:Q111" si="38">G93-G77-G78</f>
        <v>1077000</v>
      </c>
      <c r="H111" s="30">
        <f t="shared" si="38"/>
        <v>1048000</v>
      </c>
      <c r="I111" s="30">
        <f t="shared" si="38"/>
        <v>1077000</v>
      </c>
      <c r="J111" s="30">
        <f t="shared" si="38"/>
        <v>1079000</v>
      </c>
      <c r="K111" s="30">
        <f t="shared" si="38"/>
        <v>1077000</v>
      </c>
      <c r="L111" s="30">
        <f t="shared" si="38"/>
        <v>1120000</v>
      </c>
      <c r="M111" s="30">
        <f t="shared" si="38"/>
        <v>1033000</v>
      </c>
      <c r="N111" s="30">
        <f t="shared" si="38"/>
        <v>659000</v>
      </c>
      <c r="O111" s="30">
        <f t="shared" si="38"/>
        <v>87000</v>
      </c>
      <c r="P111" s="30">
        <f t="shared" si="38"/>
        <v>87000</v>
      </c>
      <c r="Q111" s="30">
        <f t="shared" si="38"/>
        <v>80000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57" priority="1" operator="lessThan">
      <formula>0</formula>
    </cfRule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56" workbookViewId="0">
      <selection activeCell="A72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650</v>
      </c>
      <c r="D1" s="230" t="str">
        <f>VLOOKUP(C1,學校編號!A:B,2,FALSE)</f>
        <v>650舞鶴國小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18408000</v>
      </c>
      <c r="E2" s="37"/>
      <c r="F2" s="37">
        <f>F48+F71+F77+F78+F84</f>
        <v>7825000</v>
      </c>
      <c r="G2" s="37">
        <f t="shared" ref="G2:Q2" si="0">G48+G71+G77+G78+G84</f>
        <v>1279000</v>
      </c>
      <c r="H2" s="37">
        <f t="shared" si="0"/>
        <v>1306000</v>
      </c>
      <c r="I2" s="37">
        <f t="shared" si="0"/>
        <v>1279000</v>
      </c>
      <c r="J2" s="37">
        <f t="shared" si="0"/>
        <v>1283000</v>
      </c>
      <c r="K2" s="37">
        <f t="shared" si="0"/>
        <v>1279000</v>
      </c>
      <c r="L2" s="37">
        <f t="shared" si="0"/>
        <v>1297000</v>
      </c>
      <c r="M2" s="37">
        <f t="shared" si="0"/>
        <v>1280000</v>
      </c>
      <c r="N2" s="37">
        <f t="shared" si="0"/>
        <v>1296000</v>
      </c>
      <c r="O2" s="37">
        <f t="shared" si="0"/>
        <v>93000</v>
      </c>
      <c r="P2" s="37">
        <f t="shared" si="0"/>
        <v>93000</v>
      </c>
      <c r="Q2" s="37">
        <f t="shared" si="0"/>
        <v>98000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101000</v>
      </c>
      <c r="E3" s="37" t="s">
        <v>513</v>
      </c>
      <c r="F3" s="37">
        <f t="shared" ref="F3:P17" si="1">ROUND($D3/12,0)</f>
        <v>8417</v>
      </c>
      <c r="G3" s="37">
        <f t="shared" si="1"/>
        <v>8417</v>
      </c>
      <c r="H3" s="37">
        <f t="shared" si="1"/>
        <v>8417</v>
      </c>
      <c r="I3" s="37">
        <f t="shared" si="1"/>
        <v>8417</v>
      </c>
      <c r="J3" s="37">
        <f t="shared" si="1"/>
        <v>8417</v>
      </c>
      <c r="K3" s="37">
        <f t="shared" si="1"/>
        <v>8417</v>
      </c>
      <c r="L3" s="37">
        <f t="shared" si="1"/>
        <v>8417</v>
      </c>
      <c r="M3" s="37">
        <f t="shared" si="1"/>
        <v>8417</v>
      </c>
      <c r="N3" s="37">
        <f t="shared" si="1"/>
        <v>8417</v>
      </c>
      <c r="O3" s="37">
        <f t="shared" si="1"/>
        <v>8417</v>
      </c>
      <c r="P3" s="37">
        <f t="shared" si="1"/>
        <v>8417</v>
      </c>
      <c r="Q3" s="37">
        <f t="shared" ref="Q3:Q10" si="2">D3-SUM(F3:P3)</f>
        <v>8413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43000</v>
      </c>
      <c r="E4" s="37" t="s">
        <v>513</v>
      </c>
      <c r="F4" s="37">
        <f t="shared" si="1"/>
        <v>3583</v>
      </c>
      <c r="G4" s="37">
        <f t="shared" si="1"/>
        <v>3583</v>
      </c>
      <c r="H4" s="37">
        <f t="shared" si="1"/>
        <v>3583</v>
      </c>
      <c r="I4" s="37">
        <f t="shared" si="1"/>
        <v>3583</v>
      </c>
      <c r="J4" s="37">
        <f t="shared" si="1"/>
        <v>3583</v>
      </c>
      <c r="K4" s="37">
        <f t="shared" si="1"/>
        <v>3583</v>
      </c>
      <c r="L4" s="37">
        <f t="shared" si="1"/>
        <v>3583</v>
      </c>
      <c r="M4" s="37">
        <f t="shared" si="1"/>
        <v>3583</v>
      </c>
      <c r="N4" s="37">
        <f t="shared" si="1"/>
        <v>3583</v>
      </c>
      <c r="O4" s="37">
        <f t="shared" si="1"/>
        <v>3583</v>
      </c>
      <c r="P4" s="37">
        <f t="shared" si="1"/>
        <v>3583</v>
      </c>
      <c r="Q4" s="37">
        <f t="shared" si="2"/>
        <v>3587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63000</v>
      </c>
      <c r="E7" s="37" t="s">
        <v>513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36000</v>
      </c>
      <c r="E15" s="37" t="s">
        <v>193</v>
      </c>
      <c r="F15" s="37">
        <f>ROUND($D15/2,-3)</f>
        <v>18000</v>
      </c>
      <c r="G15" s="37"/>
      <c r="H15" s="37"/>
      <c r="I15" s="37"/>
      <c r="J15" s="37"/>
      <c r="K15" s="37"/>
      <c r="L15" s="37">
        <f>D15-F15</f>
        <v>18000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41000</v>
      </c>
      <c r="E17" s="37" t="s">
        <v>513</v>
      </c>
      <c r="F17" s="37">
        <f>ROUND($D17/12,0)</f>
        <v>3417</v>
      </c>
      <c r="G17" s="37">
        <f t="shared" si="1"/>
        <v>3417</v>
      </c>
      <c r="H17" s="37">
        <f t="shared" si="1"/>
        <v>3417</v>
      </c>
      <c r="I17" s="37">
        <f t="shared" si="1"/>
        <v>3417</v>
      </c>
      <c r="J17" s="37">
        <f t="shared" si="1"/>
        <v>3417</v>
      </c>
      <c r="K17" s="37">
        <f t="shared" si="1"/>
        <v>3417</v>
      </c>
      <c r="L17" s="37">
        <f t="shared" si="1"/>
        <v>3417</v>
      </c>
      <c r="M17" s="37">
        <f t="shared" si="1"/>
        <v>3417</v>
      </c>
      <c r="N17" s="37">
        <f t="shared" si="1"/>
        <v>3417</v>
      </c>
      <c r="O17" s="37">
        <f t="shared" si="1"/>
        <v>3417</v>
      </c>
      <c r="P17" s="37">
        <f t="shared" si="1"/>
        <v>3417</v>
      </c>
      <c r="Q17" s="37">
        <f>D17-SUM(F17:P17)</f>
        <v>3413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528000</v>
      </c>
      <c r="E25" s="106"/>
      <c r="F25" s="106">
        <f>ROUND(SUM(F3:F24),-3)</f>
        <v>59000</v>
      </c>
      <c r="G25" s="106">
        <f t="shared" ref="G25:P25" si="5">ROUND(SUM(G3:G24),-3)</f>
        <v>41000</v>
      </c>
      <c r="H25" s="106">
        <f t="shared" si="5"/>
        <v>41000</v>
      </c>
      <c r="I25" s="106">
        <f t="shared" si="5"/>
        <v>41000</v>
      </c>
      <c r="J25" s="106">
        <f t="shared" si="5"/>
        <v>41000</v>
      </c>
      <c r="K25" s="106">
        <f t="shared" si="5"/>
        <v>41000</v>
      </c>
      <c r="L25" s="106">
        <f t="shared" si="5"/>
        <v>59000</v>
      </c>
      <c r="M25" s="106">
        <f t="shared" si="5"/>
        <v>41000</v>
      </c>
      <c r="N25" s="106">
        <f t="shared" si="5"/>
        <v>41000</v>
      </c>
      <c r="O25" s="106">
        <f t="shared" si="5"/>
        <v>41000</v>
      </c>
      <c r="P25" s="106">
        <f t="shared" si="5"/>
        <v>41000</v>
      </c>
      <c r="Q25" s="106">
        <f t="shared" ref="Q25:Q33" si="6">D25-SUM(F25:P25)</f>
        <v>41000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235000</v>
      </c>
      <c r="E27" s="37" t="s">
        <v>513</v>
      </c>
      <c r="F27" s="37">
        <f t="shared" ref="F27:P33" si="8">ROUND($D27/12,0)</f>
        <v>19583</v>
      </c>
      <c r="G27" s="37">
        <f t="shared" si="8"/>
        <v>19583</v>
      </c>
      <c r="H27" s="37">
        <f t="shared" si="8"/>
        <v>19583</v>
      </c>
      <c r="I27" s="37">
        <f t="shared" si="8"/>
        <v>19583</v>
      </c>
      <c r="J27" s="37">
        <f t="shared" si="8"/>
        <v>19583</v>
      </c>
      <c r="K27" s="37">
        <f t="shared" si="8"/>
        <v>19583</v>
      </c>
      <c r="L27" s="37">
        <f t="shared" si="8"/>
        <v>19583</v>
      </c>
      <c r="M27" s="37">
        <f t="shared" si="8"/>
        <v>19583</v>
      </c>
      <c r="N27" s="37">
        <f t="shared" si="8"/>
        <v>19583</v>
      </c>
      <c r="O27" s="37">
        <f t="shared" si="8"/>
        <v>19583</v>
      </c>
      <c r="P27" s="37">
        <f t="shared" si="8"/>
        <v>19583</v>
      </c>
      <c r="Q27" s="37">
        <f t="shared" si="6"/>
        <v>19587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17000</v>
      </c>
      <c r="E29" s="37" t="s">
        <v>513</v>
      </c>
      <c r="F29" s="37">
        <f t="shared" si="8"/>
        <v>1417</v>
      </c>
      <c r="G29" s="37">
        <f t="shared" si="8"/>
        <v>1417</v>
      </c>
      <c r="H29" s="37">
        <f t="shared" si="8"/>
        <v>1417</v>
      </c>
      <c r="I29" s="37">
        <f t="shared" si="8"/>
        <v>1417</v>
      </c>
      <c r="J29" s="37">
        <f t="shared" si="8"/>
        <v>1417</v>
      </c>
      <c r="K29" s="37">
        <f t="shared" si="8"/>
        <v>1417</v>
      </c>
      <c r="L29" s="37">
        <f t="shared" si="8"/>
        <v>1417</v>
      </c>
      <c r="M29" s="37">
        <f t="shared" si="8"/>
        <v>1417</v>
      </c>
      <c r="N29" s="37">
        <f t="shared" si="8"/>
        <v>1417</v>
      </c>
      <c r="O29" s="37">
        <f t="shared" si="8"/>
        <v>1417</v>
      </c>
      <c r="P29" s="37">
        <f t="shared" si="8"/>
        <v>1417</v>
      </c>
      <c r="Q29" s="37">
        <f t="shared" si="6"/>
        <v>1413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3000</v>
      </c>
      <c r="E30" s="37" t="s">
        <v>513</v>
      </c>
      <c r="F30" s="37">
        <f t="shared" si="8"/>
        <v>250</v>
      </c>
      <c r="G30" s="37">
        <f t="shared" si="8"/>
        <v>250</v>
      </c>
      <c r="H30" s="37">
        <f t="shared" si="8"/>
        <v>250</v>
      </c>
      <c r="I30" s="37">
        <f t="shared" si="8"/>
        <v>250</v>
      </c>
      <c r="J30" s="37">
        <f t="shared" si="8"/>
        <v>250</v>
      </c>
      <c r="K30" s="37">
        <f t="shared" si="8"/>
        <v>250</v>
      </c>
      <c r="L30" s="37">
        <f t="shared" si="8"/>
        <v>250</v>
      </c>
      <c r="M30" s="37">
        <f t="shared" si="8"/>
        <v>250</v>
      </c>
      <c r="N30" s="37">
        <f t="shared" si="8"/>
        <v>250</v>
      </c>
      <c r="O30" s="37">
        <f t="shared" si="8"/>
        <v>250</v>
      </c>
      <c r="P30" s="37">
        <f t="shared" si="8"/>
        <v>250</v>
      </c>
      <c r="Q30" s="37">
        <f t="shared" si="6"/>
        <v>250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1000</v>
      </c>
      <c r="E31" s="37" t="s">
        <v>513</v>
      </c>
      <c r="F31" s="37">
        <f t="shared" si="8"/>
        <v>83</v>
      </c>
      <c r="G31" s="37">
        <f t="shared" si="8"/>
        <v>83</v>
      </c>
      <c r="H31" s="37">
        <f t="shared" si="8"/>
        <v>83</v>
      </c>
      <c r="I31" s="37">
        <f t="shared" si="8"/>
        <v>83</v>
      </c>
      <c r="J31" s="37">
        <f t="shared" si="8"/>
        <v>83</v>
      </c>
      <c r="K31" s="37">
        <f t="shared" si="8"/>
        <v>83</v>
      </c>
      <c r="L31" s="37">
        <f t="shared" si="8"/>
        <v>83</v>
      </c>
      <c r="M31" s="37">
        <f t="shared" si="8"/>
        <v>83</v>
      </c>
      <c r="N31" s="37">
        <f t="shared" si="8"/>
        <v>83</v>
      </c>
      <c r="O31" s="37">
        <f t="shared" si="8"/>
        <v>83</v>
      </c>
      <c r="P31" s="37">
        <f t="shared" si="8"/>
        <v>83</v>
      </c>
      <c r="Q31" s="37">
        <f t="shared" si="6"/>
        <v>87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256000</v>
      </c>
      <c r="E37" s="106"/>
      <c r="F37" s="106">
        <f t="shared" ref="F37:P37" si="9">ROUND(SUM(F26:F36),-3)</f>
        <v>21000</v>
      </c>
      <c r="G37" s="106">
        <f t="shared" si="9"/>
        <v>21000</v>
      </c>
      <c r="H37" s="106">
        <f t="shared" si="9"/>
        <v>21000</v>
      </c>
      <c r="I37" s="106">
        <f t="shared" si="9"/>
        <v>21000</v>
      </c>
      <c r="J37" s="106">
        <f t="shared" si="9"/>
        <v>21000</v>
      </c>
      <c r="K37" s="106">
        <f t="shared" si="9"/>
        <v>21000</v>
      </c>
      <c r="L37" s="106">
        <f t="shared" si="9"/>
        <v>21000</v>
      </c>
      <c r="M37" s="106">
        <f t="shared" si="9"/>
        <v>21000</v>
      </c>
      <c r="N37" s="106">
        <f t="shared" si="9"/>
        <v>21000</v>
      </c>
      <c r="O37" s="106">
        <f t="shared" si="9"/>
        <v>21000</v>
      </c>
      <c r="P37" s="106">
        <f t="shared" si="9"/>
        <v>21000</v>
      </c>
      <c r="Q37" s="106">
        <f>D37-SUM(F37:P37)</f>
        <v>25000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708</v>
      </c>
      <c r="F46" s="37">
        <f>ROUND($D46/3,0)</f>
        <v>4000</v>
      </c>
      <c r="G46" s="37"/>
      <c r="H46" s="37"/>
      <c r="I46" s="37"/>
      <c r="J46" s="37">
        <f>ROUND($D46/3,0)</f>
        <v>4000</v>
      </c>
      <c r="K46" s="37"/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12000</v>
      </c>
      <c r="E47" s="106"/>
      <c r="F47" s="106">
        <f t="shared" ref="F47:P47" si="13">ROUND(SUM(F46),-3)</f>
        <v>4000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4000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4000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796000</v>
      </c>
      <c r="E48" s="37"/>
      <c r="F48" s="112">
        <f>F25+F37+F45+F47</f>
        <v>84000</v>
      </c>
      <c r="G48" s="112">
        <f t="shared" ref="G48:R48" si="14">G25+G37+G45+G47</f>
        <v>62000</v>
      </c>
      <c r="H48" s="112">
        <f t="shared" si="14"/>
        <v>62000</v>
      </c>
      <c r="I48" s="112">
        <f t="shared" si="14"/>
        <v>62000</v>
      </c>
      <c r="J48" s="112">
        <f t="shared" si="14"/>
        <v>66000</v>
      </c>
      <c r="K48" s="112">
        <f t="shared" si="14"/>
        <v>62000</v>
      </c>
      <c r="L48" s="112">
        <f t="shared" si="14"/>
        <v>80000</v>
      </c>
      <c r="M48" s="112">
        <f t="shared" si="14"/>
        <v>62000</v>
      </c>
      <c r="N48" s="112">
        <f t="shared" si="14"/>
        <v>66000</v>
      </c>
      <c r="O48" s="112">
        <f t="shared" si="14"/>
        <v>62000</v>
      </c>
      <c r="P48" s="112">
        <f t="shared" si="14"/>
        <v>62000</v>
      </c>
      <c r="Q48" s="112">
        <f t="shared" si="14"/>
        <v>66000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11333000</v>
      </c>
      <c r="E49" s="111" t="s">
        <v>678</v>
      </c>
      <c r="F49" s="37">
        <f>ROUND($D49/12*5,-3)</f>
        <v>4722000</v>
      </c>
      <c r="G49" s="37">
        <f>ROUND($D49/12,-3)</f>
        <v>944000</v>
      </c>
      <c r="H49" s="37">
        <f t="shared" ref="H49:L53" si="15">ROUND($D49/12,-3)</f>
        <v>944000</v>
      </c>
      <c r="I49" s="37">
        <f t="shared" si="15"/>
        <v>944000</v>
      </c>
      <c r="J49" s="37">
        <f t="shared" si="15"/>
        <v>944000</v>
      </c>
      <c r="K49" s="37">
        <f t="shared" si="15"/>
        <v>944000</v>
      </c>
      <c r="L49" s="37">
        <f t="shared" si="15"/>
        <v>944000</v>
      </c>
      <c r="M49" s="37">
        <f>D49-SUM(F49:L49)</f>
        <v>947000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0</v>
      </c>
      <c r="E51" s="111" t="s">
        <v>678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0</v>
      </c>
      <c r="E52" s="111" t="s">
        <v>678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23000</v>
      </c>
      <c r="E54" s="37" t="s">
        <v>513</v>
      </c>
      <c r="F54" s="37">
        <f t="shared" ref="F54:P62" si="19">ROUND($D54/12,0)</f>
        <v>1917</v>
      </c>
      <c r="G54" s="37">
        <f t="shared" si="19"/>
        <v>1917</v>
      </c>
      <c r="H54" s="37">
        <f t="shared" si="19"/>
        <v>1917</v>
      </c>
      <c r="I54" s="37">
        <f t="shared" si="19"/>
        <v>1917</v>
      </c>
      <c r="J54" s="37">
        <f t="shared" si="19"/>
        <v>1917</v>
      </c>
      <c r="K54" s="37">
        <f t="shared" si="19"/>
        <v>1917</v>
      </c>
      <c r="L54" s="37">
        <f t="shared" si="19"/>
        <v>1917</v>
      </c>
      <c r="M54" s="37">
        <f t="shared" si="19"/>
        <v>1917</v>
      </c>
      <c r="N54" s="37">
        <f t="shared" si="19"/>
        <v>1917</v>
      </c>
      <c r="O54" s="37">
        <f t="shared" si="19"/>
        <v>1917</v>
      </c>
      <c r="P54" s="37">
        <f t="shared" si="19"/>
        <v>1917</v>
      </c>
      <c r="Q54" s="37">
        <f t="shared" ref="Q54:Q62" si="20">D54-SUM(F54:P54)</f>
        <v>1913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326000</v>
      </c>
      <c r="E62" s="37" t="s">
        <v>194</v>
      </c>
      <c r="F62" s="37">
        <f t="shared" si="19"/>
        <v>27167</v>
      </c>
      <c r="G62" s="37">
        <f t="shared" si="19"/>
        <v>27167</v>
      </c>
      <c r="H62" s="37">
        <f t="shared" si="19"/>
        <v>27167</v>
      </c>
      <c r="I62" s="37">
        <f t="shared" si="19"/>
        <v>27167</v>
      </c>
      <c r="J62" s="37">
        <f t="shared" si="19"/>
        <v>27167</v>
      </c>
      <c r="K62" s="37">
        <f t="shared" si="19"/>
        <v>27167</v>
      </c>
      <c r="L62" s="37">
        <f t="shared" si="19"/>
        <v>27167</v>
      </c>
      <c r="M62" s="37">
        <f t="shared" si="19"/>
        <v>27167</v>
      </c>
      <c r="N62" s="37">
        <f t="shared" si="19"/>
        <v>27167</v>
      </c>
      <c r="O62" s="37">
        <f t="shared" si="19"/>
        <v>27167</v>
      </c>
      <c r="P62" s="37">
        <f t="shared" si="19"/>
        <v>27167</v>
      </c>
      <c r="Q62" s="37">
        <f t="shared" si="20"/>
        <v>27163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1494000</v>
      </c>
      <c r="E63" s="37" t="s">
        <v>679</v>
      </c>
      <c r="F63" s="37">
        <f>ROUND($D63/5,-3)</f>
        <v>299000</v>
      </c>
      <c r="G63" s="37"/>
      <c r="H63" s="37"/>
      <c r="I63" s="37"/>
      <c r="J63" s="37"/>
      <c r="K63" s="37"/>
      <c r="L63" s="37"/>
      <c r="M63" s="37"/>
      <c r="N63" s="37">
        <f>D63-F63</f>
        <v>1195000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1373000</v>
      </c>
      <c r="E64" s="37" t="s">
        <v>194</v>
      </c>
      <c r="F64" s="37">
        <f>D64</f>
        <v>1373000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1221000</v>
      </c>
      <c r="E65" s="111" t="s">
        <v>678</v>
      </c>
      <c r="F65" s="37">
        <f>ROUND($D65/12*5,-3)</f>
        <v>509000</v>
      </c>
      <c r="G65" s="37">
        <f>ROUND($D65/12,-3)</f>
        <v>102000</v>
      </c>
      <c r="H65" s="37">
        <f t="shared" ref="H65:L67" si="21">ROUND($D65/12,-3)</f>
        <v>102000</v>
      </c>
      <c r="I65" s="37">
        <f t="shared" si="21"/>
        <v>102000</v>
      </c>
      <c r="J65" s="37">
        <f t="shared" si="21"/>
        <v>102000</v>
      </c>
      <c r="K65" s="37">
        <f t="shared" si="21"/>
        <v>102000</v>
      </c>
      <c r="L65" s="37">
        <f t="shared" si="21"/>
        <v>102000</v>
      </c>
      <c r="M65" s="37">
        <f>D65-SUM(F65:L65)</f>
        <v>100000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323000</v>
      </c>
      <c r="E66" s="111" t="s">
        <v>678</v>
      </c>
      <c r="F66" s="37">
        <f>ROUND($D66/12*5,-3)</f>
        <v>135000</v>
      </c>
      <c r="G66" s="37">
        <f t="shared" ref="G66:G67" si="22">ROUND($D66/12,-3)</f>
        <v>27000</v>
      </c>
      <c r="H66" s="37">
        <f t="shared" si="21"/>
        <v>27000</v>
      </c>
      <c r="I66" s="37">
        <f t="shared" si="21"/>
        <v>27000</v>
      </c>
      <c r="J66" s="37">
        <f t="shared" si="21"/>
        <v>27000</v>
      </c>
      <c r="K66" s="37">
        <f t="shared" si="21"/>
        <v>27000</v>
      </c>
      <c r="L66" s="37">
        <f t="shared" si="21"/>
        <v>27000</v>
      </c>
      <c r="M66" s="37">
        <f t="shared" ref="M66:M67" si="23">D66-SUM(F66:L66)</f>
        <v>26000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697000</v>
      </c>
      <c r="E67" s="111" t="s">
        <v>678</v>
      </c>
      <c r="F67" s="37">
        <f>ROUND($D67/12*5,-3)</f>
        <v>290000</v>
      </c>
      <c r="G67" s="37">
        <f t="shared" si="22"/>
        <v>58000</v>
      </c>
      <c r="H67" s="37">
        <f t="shared" si="21"/>
        <v>58000</v>
      </c>
      <c r="I67" s="37">
        <f t="shared" si="21"/>
        <v>58000</v>
      </c>
      <c r="J67" s="37">
        <f t="shared" si="21"/>
        <v>58000</v>
      </c>
      <c r="K67" s="37">
        <f t="shared" si="21"/>
        <v>58000</v>
      </c>
      <c r="L67" s="37">
        <f t="shared" si="21"/>
        <v>58000</v>
      </c>
      <c r="M67" s="37">
        <f t="shared" si="23"/>
        <v>59000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22000</v>
      </c>
      <c r="E68" s="37" t="s">
        <v>195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107000</v>
      </c>
      <c r="E69" s="37" t="s">
        <v>194</v>
      </c>
      <c r="F69" s="37">
        <f>D69</f>
        <v>107000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16943000</v>
      </c>
      <c r="E71" s="239"/>
      <c r="F71" s="239">
        <f t="shared" ref="F71:P71" si="24">ROUND(SUM(F49:F70),-3)</f>
        <v>7466000</v>
      </c>
      <c r="G71" s="239">
        <f t="shared" si="24"/>
        <v>1162000</v>
      </c>
      <c r="H71" s="239">
        <f t="shared" si="24"/>
        <v>1184000</v>
      </c>
      <c r="I71" s="239">
        <f t="shared" si="24"/>
        <v>1162000</v>
      </c>
      <c r="J71" s="239">
        <f t="shared" si="24"/>
        <v>1162000</v>
      </c>
      <c r="K71" s="239">
        <f t="shared" si="24"/>
        <v>1162000</v>
      </c>
      <c r="L71" s="239">
        <f t="shared" si="24"/>
        <v>1162000</v>
      </c>
      <c r="M71" s="239">
        <f t="shared" si="24"/>
        <v>1163000</v>
      </c>
      <c r="N71" s="239">
        <f t="shared" si="24"/>
        <v>1226000</v>
      </c>
      <c r="O71" s="239">
        <f t="shared" si="24"/>
        <v>31000</v>
      </c>
      <c r="P71" s="239">
        <f t="shared" si="24"/>
        <v>31000</v>
      </c>
      <c r="Q71" s="239">
        <f>D71-SUM(F71:P71)</f>
        <v>32000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660000</v>
      </c>
      <c r="E73" s="111" t="s">
        <v>678</v>
      </c>
      <c r="F73" s="37">
        <f>ROUND($D73/12*5,-3)</f>
        <v>275000</v>
      </c>
      <c r="G73" s="37">
        <f>ROUND($D73/12,-3)</f>
        <v>55000</v>
      </c>
      <c r="H73" s="37">
        <f t="shared" ref="H73:L76" si="25">ROUND($D73/12,-3)</f>
        <v>55000</v>
      </c>
      <c r="I73" s="37">
        <f t="shared" si="25"/>
        <v>55000</v>
      </c>
      <c r="J73" s="37">
        <f t="shared" si="25"/>
        <v>55000</v>
      </c>
      <c r="K73" s="37">
        <f t="shared" si="25"/>
        <v>55000</v>
      </c>
      <c r="L73" s="37">
        <f t="shared" si="25"/>
        <v>55000</v>
      </c>
      <c r="M73" s="37">
        <f>D73-SUM(F73:L73)</f>
        <v>55000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660000</v>
      </c>
      <c r="E77" s="239"/>
      <c r="F77" s="239">
        <f>ROUND(SUM(F72:F76),-3)</f>
        <v>275000</v>
      </c>
      <c r="G77" s="239">
        <f t="shared" ref="G77:N77" si="27">ROUND(SUM(G72:G76),-3)</f>
        <v>55000</v>
      </c>
      <c r="H77" s="239">
        <f t="shared" si="27"/>
        <v>55000</v>
      </c>
      <c r="I77" s="239">
        <f t="shared" si="27"/>
        <v>55000</v>
      </c>
      <c r="J77" s="239">
        <f t="shared" si="27"/>
        <v>55000</v>
      </c>
      <c r="K77" s="239">
        <f t="shared" si="27"/>
        <v>55000</v>
      </c>
      <c r="L77" s="239">
        <f t="shared" si="27"/>
        <v>55000</v>
      </c>
      <c r="M77" s="239">
        <f t="shared" si="27"/>
        <v>55000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9000</v>
      </c>
      <c r="E78" s="37" t="s">
        <v>655</v>
      </c>
      <c r="F78" s="216"/>
      <c r="G78" s="216"/>
      <c r="H78" s="216">
        <f>ROUND($D78/2,-3)</f>
        <v>5000</v>
      </c>
      <c r="I78" s="216"/>
      <c r="J78" s="216"/>
      <c r="K78" s="216"/>
      <c r="L78" s="216"/>
      <c r="M78" s="216"/>
      <c r="N78" s="216">
        <f>D78-H78</f>
        <v>4000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17612000</v>
      </c>
      <c r="E79" s="218"/>
      <c r="F79" s="218">
        <f>F77+F71+F78</f>
        <v>7741000</v>
      </c>
      <c r="G79" s="218">
        <f t="shared" ref="G79:Q79" si="29">G77+G71+G78</f>
        <v>1217000</v>
      </c>
      <c r="H79" s="218">
        <f t="shared" si="29"/>
        <v>1244000</v>
      </c>
      <c r="I79" s="218">
        <f t="shared" si="29"/>
        <v>1217000</v>
      </c>
      <c r="J79" s="218">
        <f t="shared" si="29"/>
        <v>1217000</v>
      </c>
      <c r="K79" s="218">
        <f t="shared" si="29"/>
        <v>1217000</v>
      </c>
      <c r="L79" s="218">
        <f t="shared" si="29"/>
        <v>1217000</v>
      </c>
      <c r="M79" s="218">
        <f t="shared" si="29"/>
        <v>1218000</v>
      </c>
      <c r="N79" s="218">
        <f t="shared" si="29"/>
        <v>1230000</v>
      </c>
      <c r="O79" s="218">
        <f t="shared" si="29"/>
        <v>31000</v>
      </c>
      <c r="P79" s="218">
        <f t="shared" si="29"/>
        <v>31000</v>
      </c>
      <c r="Q79" s="218">
        <f t="shared" si="29"/>
        <v>32000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18408000</v>
      </c>
      <c r="E88" s="37"/>
      <c r="F88" s="37">
        <f>F89+F90+F91+F92+F93</f>
        <v>7825000</v>
      </c>
      <c r="G88" s="37">
        <f t="shared" ref="G88:Q88" si="32">G89+G90+G91+G92+G93</f>
        <v>1279000</v>
      </c>
      <c r="H88" s="37">
        <f t="shared" si="32"/>
        <v>1306000</v>
      </c>
      <c r="I88" s="37">
        <f t="shared" si="32"/>
        <v>1279000</v>
      </c>
      <c r="J88" s="37">
        <f t="shared" si="32"/>
        <v>1283000</v>
      </c>
      <c r="K88" s="37">
        <f t="shared" si="32"/>
        <v>1279000</v>
      </c>
      <c r="L88" s="37">
        <f t="shared" si="32"/>
        <v>1297000</v>
      </c>
      <c r="M88" s="37">
        <f t="shared" si="32"/>
        <v>1280000</v>
      </c>
      <c r="N88" s="37">
        <f t="shared" si="32"/>
        <v>1296000</v>
      </c>
      <c r="O88" s="37">
        <f t="shared" si="32"/>
        <v>93000</v>
      </c>
      <c r="P88" s="37">
        <f t="shared" si="32"/>
        <v>93000</v>
      </c>
      <c r="Q88" s="37">
        <f t="shared" si="32"/>
        <v>98000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18407000</v>
      </c>
      <c r="E93" s="106"/>
      <c r="F93" s="106">
        <f>F94+F95+F96+F97</f>
        <v>7825000</v>
      </c>
      <c r="G93" s="106">
        <f t="shared" ref="G93:Q93" si="34">G94+G95+G96+G97</f>
        <v>1279000</v>
      </c>
      <c r="H93" s="106">
        <f t="shared" si="34"/>
        <v>1306000</v>
      </c>
      <c r="I93" s="106">
        <f t="shared" si="34"/>
        <v>1279000</v>
      </c>
      <c r="J93" s="106">
        <f t="shared" si="34"/>
        <v>1283000</v>
      </c>
      <c r="K93" s="106">
        <f t="shared" si="34"/>
        <v>1279000</v>
      </c>
      <c r="L93" s="106">
        <f t="shared" si="34"/>
        <v>1297000</v>
      </c>
      <c r="M93" s="106">
        <f t="shared" si="34"/>
        <v>1280000</v>
      </c>
      <c r="N93" s="106">
        <f t="shared" si="34"/>
        <v>1296000</v>
      </c>
      <c r="O93" s="106">
        <f t="shared" si="34"/>
        <v>93000</v>
      </c>
      <c r="P93" s="106">
        <f t="shared" si="34"/>
        <v>93000</v>
      </c>
      <c r="Q93" s="106">
        <f t="shared" si="34"/>
        <v>97000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650000</v>
      </c>
      <c r="E94" s="111" t="s">
        <v>522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64000</v>
      </c>
      <c r="E95" s="107" t="s">
        <v>225</v>
      </c>
      <c r="F95" s="37">
        <f>ROUND($D95/12,-3)</f>
        <v>5000</v>
      </c>
      <c r="G95" s="37">
        <f t="shared" ref="G95:P95" si="36">ROUND($D95/12,-3)</f>
        <v>5000</v>
      </c>
      <c r="H95" s="37">
        <f t="shared" si="36"/>
        <v>5000</v>
      </c>
      <c r="I95" s="37">
        <f t="shared" si="36"/>
        <v>5000</v>
      </c>
      <c r="J95" s="37">
        <f t="shared" si="36"/>
        <v>5000</v>
      </c>
      <c r="K95" s="37">
        <f t="shared" si="36"/>
        <v>5000</v>
      </c>
      <c r="L95" s="37">
        <f t="shared" si="36"/>
        <v>5000</v>
      </c>
      <c r="M95" s="37">
        <f t="shared" si="36"/>
        <v>5000</v>
      </c>
      <c r="N95" s="37">
        <f t="shared" si="36"/>
        <v>5000</v>
      </c>
      <c r="O95" s="37">
        <f t="shared" si="36"/>
        <v>5000</v>
      </c>
      <c r="P95" s="37">
        <f t="shared" si="36"/>
        <v>5000</v>
      </c>
      <c r="Q95" s="37">
        <f>D95-SUM(F95:P95)</f>
        <v>9000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17693000</v>
      </c>
      <c r="E97" s="37"/>
      <c r="F97" s="37">
        <f>F2+F87-F89-F90-F91-F92-F94-F95-F96</f>
        <v>7549000</v>
      </c>
      <c r="G97" s="37">
        <f t="shared" ref="G97:Q97" si="37">G2+G87-G89-G90-G91-G92-G94-G95-G96</f>
        <v>1220000</v>
      </c>
      <c r="H97" s="37">
        <f t="shared" si="37"/>
        <v>1247000</v>
      </c>
      <c r="I97" s="37">
        <f t="shared" si="37"/>
        <v>1220000</v>
      </c>
      <c r="J97" s="37">
        <f t="shared" si="37"/>
        <v>1224000</v>
      </c>
      <c r="K97" s="37">
        <f t="shared" si="37"/>
        <v>1220000</v>
      </c>
      <c r="L97" s="37">
        <f t="shared" si="37"/>
        <v>1238000</v>
      </c>
      <c r="M97" s="37">
        <f t="shared" si="37"/>
        <v>1220000</v>
      </c>
      <c r="N97" s="37">
        <f t="shared" si="37"/>
        <v>1291000</v>
      </c>
      <c r="O97" s="37">
        <f>O2+O87-O89-O90-O91-O92-O94-O95-O96</f>
        <v>88000</v>
      </c>
      <c r="P97" s="37">
        <f t="shared" si="37"/>
        <v>88000</v>
      </c>
      <c r="Q97" s="37">
        <f t="shared" si="37"/>
        <v>88000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0</v>
      </c>
    </row>
    <row r="104" spans="2:18" ht="33">
      <c r="B104" s="69" t="s">
        <v>235</v>
      </c>
      <c r="D104" s="30">
        <f>HLOOKUP(D1,縣庫撥款收入明細表!H:DD,16,FALSE)</f>
        <v>60000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4000</v>
      </c>
    </row>
    <row r="109" spans="2:18" ht="33">
      <c r="B109" s="75" t="s">
        <v>239</v>
      </c>
      <c r="D109" s="30">
        <f>HLOOKUP(D1,縣庫撥款收入明細表!H:DD,21,FALSE)</f>
        <v>17693000</v>
      </c>
    </row>
    <row r="110" spans="2:18" ht="16.5" customHeight="1"/>
    <row r="111" spans="2:18" ht="19.5" customHeight="1">
      <c r="B111" s="4" t="s">
        <v>700</v>
      </c>
      <c r="F111" s="30">
        <f>F93-F77-F78</f>
        <v>7550000</v>
      </c>
      <c r="G111" s="30">
        <f t="shared" ref="G111:Q111" si="38">G93-G77-G78</f>
        <v>1224000</v>
      </c>
      <c r="H111" s="30">
        <f t="shared" si="38"/>
        <v>1246000</v>
      </c>
      <c r="I111" s="30">
        <f t="shared" si="38"/>
        <v>1224000</v>
      </c>
      <c r="J111" s="30">
        <f t="shared" si="38"/>
        <v>1228000</v>
      </c>
      <c r="K111" s="30">
        <f t="shared" si="38"/>
        <v>1224000</v>
      </c>
      <c r="L111" s="30">
        <f t="shared" si="38"/>
        <v>1242000</v>
      </c>
      <c r="M111" s="30">
        <f t="shared" si="38"/>
        <v>1225000</v>
      </c>
      <c r="N111" s="30">
        <f t="shared" si="38"/>
        <v>1292000</v>
      </c>
      <c r="O111" s="30">
        <f t="shared" si="38"/>
        <v>93000</v>
      </c>
      <c r="P111" s="30">
        <f t="shared" si="38"/>
        <v>93000</v>
      </c>
      <c r="Q111" s="30">
        <f t="shared" si="38"/>
        <v>97000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56" priority="1" operator="lessThan">
      <formula>0</formula>
    </cfRule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56" workbookViewId="0">
      <selection activeCell="A72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651</v>
      </c>
      <c r="D1" s="230" t="str">
        <f>VLOOKUP(C1,學校編號!A:B,2,FALSE)</f>
        <v>651奇美國小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22064000</v>
      </c>
      <c r="E2" s="37"/>
      <c r="F2" s="37">
        <f>F48+F71+F77+F78+F84</f>
        <v>9341000</v>
      </c>
      <c r="G2" s="37">
        <f t="shared" ref="G2:Q2" si="0">G48+G71+G77+G78+G84</f>
        <v>1594000</v>
      </c>
      <c r="H2" s="37">
        <f t="shared" si="0"/>
        <v>1631000</v>
      </c>
      <c r="I2" s="37">
        <f t="shared" si="0"/>
        <v>1594000</v>
      </c>
      <c r="J2" s="37">
        <f t="shared" si="0"/>
        <v>1594000</v>
      </c>
      <c r="K2" s="37">
        <f t="shared" si="0"/>
        <v>1594000</v>
      </c>
      <c r="L2" s="37">
        <f t="shared" si="0"/>
        <v>1612000</v>
      </c>
      <c r="M2" s="37">
        <f t="shared" si="0"/>
        <v>1589000</v>
      </c>
      <c r="N2" s="37">
        <f t="shared" si="0"/>
        <v>1245000</v>
      </c>
      <c r="O2" s="37">
        <f t="shared" si="0"/>
        <v>91000</v>
      </c>
      <c r="P2" s="37">
        <f t="shared" si="0"/>
        <v>91000</v>
      </c>
      <c r="Q2" s="37">
        <f t="shared" si="0"/>
        <v>88000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513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51000</v>
      </c>
      <c r="E4" s="37" t="s">
        <v>513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63000</v>
      </c>
      <c r="E7" s="37" t="s">
        <v>513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36000</v>
      </c>
      <c r="E15" s="37" t="s">
        <v>193</v>
      </c>
      <c r="F15" s="37">
        <f>ROUND($D15/2,-3)</f>
        <v>18000</v>
      </c>
      <c r="G15" s="37"/>
      <c r="H15" s="37"/>
      <c r="I15" s="37"/>
      <c r="J15" s="37"/>
      <c r="K15" s="37"/>
      <c r="L15" s="37">
        <f>D15-F15</f>
        <v>18000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41000</v>
      </c>
      <c r="E17" s="37" t="s">
        <v>513</v>
      </c>
      <c r="F17" s="37">
        <f>ROUND($D17/12,0)</f>
        <v>3417</v>
      </c>
      <c r="G17" s="37">
        <f t="shared" si="1"/>
        <v>3417</v>
      </c>
      <c r="H17" s="37">
        <f t="shared" si="1"/>
        <v>3417</v>
      </c>
      <c r="I17" s="37">
        <f t="shared" si="1"/>
        <v>3417</v>
      </c>
      <c r="J17" s="37">
        <f t="shared" si="1"/>
        <v>3417</v>
      </c>
      <c r="K17" s="37">
        <f t="shared" si="1"/>
        <v>3417</v>
      </c>
      <c r="L17" s="37">
        <f t="shared" si="1"/>
        <v>3417</v>
      </c>
      <c r="M17" s="37">
        <f t="shared" si="1"/>
        <v>3417</v>
      </c>
      <c r="N17" s="37">
        <f t="shared" si="1"/>
        <v>3417</v>
      </c>
      <c r="O17" s="37">
        <f t="shared" si="1"/>
        <v>3417</v>
      </c>
      <c r="P17" s="37">
        <f t="shared" si="1"/>
        <v>3417</v>
      </c>
      <c r="Q17" s="37">
        <f>D17-SUM(F17:P17)</f>
        <v>3413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475000</v>
      </c>
      <c r="E25" s="106"/>
      <c r="F25" s="106">
        <f>ROUND(SUM(F3:F24),-3)</f>
        <v>55000</v>
      </c>
      <c r="G25" s="106">
        <f t="shared" ref="G25:P25" si="5">ROUND(SUM(G3:G24),-3)</f>
        <v>37000</v>
      </c>
      <c r="H25" s="106">
        <f t="shared" si="5"/>
        <v>37000</v>
      </c>
      <c r="I25" s="106">
        <f t="shared" si="5"/>
        <v>37000</v>
      </c>
      <c r="J25" s="106">
        <f t="shared" si="5"/>
        <v>37000</v>
      </c>
      <c r="K25" s="106">
        <f t="shared" si="5"/>
        <v>37000</v>
      </c>
      <c r="L25" s="106">
        <f t="shared" si="5"/>
        <v>55000</v>
      </c>
      <c r="M25" s="106">
        <f t="shared" si="5"/>
        <v>37000</v>
      </c>
      <c r="N25" s="106">
        <f t="shared" si="5"/>
        <v>37000</v>
      </c>
      <c r="O25" s="106">
        <f t="shared" si="5"/>
        <v>37000</v>
      </c>
      <c r="P25" s="106">
        <f t="shared" si="5"/>
        <v>37000</v>
      </c>
      <c r="Q25" s="106">
        <f t="shared" ref="Q25:Q33" si="6">D25-SUM(F25:P25)</f>
        <v>32000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235000</v>
      </c>
      <c r="E27" s="37" t="s">
        <v>513</v>
      </c>
      <c r="F27" s="37">
        <f t="shared" ref="F27:P33" si="8">ROUND($D27/12,0)</f>
        <v>19583</v>
      </c>
      <c r="G27" s="37">
        <f t="shared" si="8"/>
        <v>19583</v>
      </c>
      <c r="H27" s="37">
        <f t="shared" si="8"/>
        <v>19583</v>
      </c>
      <c r="I27" s="37">
        <f t="shared" si="8"/>
        <v>19583</v>
      </c>
      <c r="J27" s="37">
        <f t="shared" si="8"/>
        <v>19583</v>
      </c>
      <c r="K27" s="37">
        <f t="shared" si="8"/>
        <v>19583</v>
      </c>
      <c r="L27" s="37">
        <f t="shared" si="8"/>
        <v>19583</v>
      </c>
      <c r="M27" s="37">
        <f t="shared" si="8"/>
        <v>19583</v>
      </c>
      <c r="N27" s="37">
        <f t="shared" si="8"/>
        <v>19583</v>
      </c>
      <c r="O27" s="37">
        <f t="shared" si="8"/>
        <v>19583</v>
      </c>
      <c r="P27" s="37">
        <f t="shared" si="8"/>
        <v>19583</v>
      </c>
      <c r="Q27" s="37">
        <f t="shared" si="6"/>
        <v>19587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17000</v>
      </c>
      <c r="E29" s="37" t="s">
        <v>513</v>
      </c>
      <c r="F29" s="37">
        <f t="shared" si="8"/>
        <v>1417</v>
      </c>
      <c r="G29" s="37">
        <f t="shared" si="8"/>
        <v>1417</v>
      </c>
      <c r="H29" s="37">
        <f t="shared" si="8"/>
        <v>1417</v>
      </c>
      <c r="I29" s="37">
        <f t="shared" si="8"/>
        <v>1417</v>
      </c>
      <c r="J29" s="37">
        <f t="shared" si="8"/>
        <v>1417</v>
      </c>
      <c r="K29" s="37">
        <f t="shared" si="8"/>
        <v>1417</v>
      </c>
      <c r="L29" s="37">
        <f t="shared" si="8"/>
        <v>1417</v>
      </c>
      <c r="M29" s="37">
        <f t="shared" si="8"/>
        <v>1417</v>
      </c>
      <c r="N29" s="37">
        <f t="shared" si="8"/>
        <v>1417</v>
      </c>
      <c r="O29" s="37">
        <f t="shared" si="8"/>
        <v>1417</v>
      </c>
      <c r="P29" s="37">
        <f t="shared" si="8"/>
        <v>1417</v>
      </c>
      <c r="Q29" s="37">
        <f t="shared" si="6"/>
        <v>1413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3000</v>
      </c>
      <c r="E30" s="37" t="s">
        <v>513</v>
      </c>
      <c r="F30" s="37">
        <f t="shared" si="8"/>
        <v>250</v>
      </c>
      <c r="G30" s="37">
        <f t="shared" si="8"/>
        <v>250</v>
      </c>
      <c r="H30" s="37">
        <f t="shared" si="8"/>
        <v>250</v>
      </c>
      <c r="I30" s="37">
        <f t="shared" si="8"/>
        <v>250</v>
      </c>
      <c r="J30" s="37">
        <f t="shared" si="8"/>
        <v>250</v>
      </c>
      <c r="K30" s="37">
        <f t="shared" si="8"/>
        <v>250</v>
      </c>
      <c r="L30" s="37">
        <f t="shared" si="8"/>
        <v>250</v>
      </c>
      <c r="M30" s="37">
        <f t="shared" si="8"/>
        <v>250</v>
      </c>
      <c r="N30" s="37">
        <f t="shared" si="8"/>
        <v>250</v>
      </c>
      <c r="O30" s="37">
        <f t="shared" si="8"/>
        <v>250</v>
      </c>
      <c r="P30" s="37">
        <f t="shared" si="8"/>
        <v>250</v>
      </c>
      <c r="Q30" s="37">
        <f t="shared" si="6"/>
        <v>250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0</v>
      </c>
      <c r="E31" s="37" t="s">
        <v>513</v>
      </c>
      <c r="F31" s="37">
        <f t="shared" si="8"/>
        <v>0</v>
      </c>
      <c r="G31" s="37">
        <f t="shared" si="8"/>
        <v>0</v>
      </c>
      <c r="H31" s="37">
        <f t="shared" si="8"/>
        <v>0</v>
      </c>
      <c r="I31" s="37">
        <f t="shared" si="8"/>
        <v>0</v>
      </c>
      <c r="J31" s="37">
        <f t="shared" si="8"/>
        <v>0</v>
      </c>
      <c r="K31" s="37">
        <f t="shared" si="8"/>
        <v>0</v>
      </c>
      <c r="L31" s="37">
        <f t="shared" si="8"/>
        <v>0</v>
      </c>
      <c r="M31" s="37">
        <f t="shared" si="8"/>
        <v>0</v>
      </c>
      <c r="N31" s="37">
        <f t="shared" si="8"/>
        <v>0</v>
      </c>
      <c r="O31" s="37">
        <f t="shared" si="8"/>
        <v>0</v>
      </c>
      <c r="P31" s="37">
        <f t="shared" si="8"/>
        <v>0</v>
      </c>
      <c r="Q31" s="37">
        <f t="shared" si="6"/>
        <v>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255000</v>
      </c>
      <c r="E37" s="106"/>
      <c r="F37" s="106">
        <f t="shared" ref="F37:P37" si="9">ROUND(SUM(F26:F36),-3)</f>
        <v>21000</v>
      </c>
      <c r="G37" s="106">
        <f t="shared" si="9"/>
        <v>21000</v>
      </c>
      <c r="H37" s="106">
        <f t="shared" si="9"/>
        <v>21000</v>
      </c>
      <c r="I37" s="106">
        <f t="shared" si="9"/>
        <v>21000</v>
      </c>
      <c r="J37" s="106">
        <f t="shared" si="9"/>
        <v>21000</v>
      </c>
      <c r="K37" s="106">
        <f t="shared" si="9"/>
        <v>21000</v>
      </c>
      <c r="L37" s="106">
        <f t="shared" si="9"/>
        <v>21000</v>
      </c>
      <c r="M37" s="106">
        <f t="shared" si="9"/>
        <v>21000</v>
      </c>
      <c r="N37" s="106">
        <f t="shared" si="9"/>
        <v>21000</v>
      </c>
      <c r="O37" s="106">
        <f t="shared" si="9"/>
        <v>21000</v>
      </c>
      <c r="P37" s="106">
        <f t="shared" si="9"/>
        <v>21000</v>
      </c>
      <c r="Q37" s="106">
        <f>D37-SUM(F37:P37)</f>
        <v>24000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0</v>
      </c>
      <c r="E46" s="37" t="s">
        <v>708</v>
      </c>
      <c r="F46" s="37">
        <f>ROUND($D46/3,0)</f>
        <v>0</v>
      </c>
      <c r="G46" s="37"/>
      <c r="H46" s="37"/>
      <c r="I46" s="37"/>
      <c r="J46" s="37">
        <f>ROUND($D46/3,0)</f>
        <v>0</v>
      </c>
      <c r="K46" s="37"/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0</v>
      </c>
      <c r="E47" s="106"/>
      <c r="F47" s="106">
        <f t="shared" ref="F47:P47" si="13">ROUND(SUM(F46),-3)</f>
        <v>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730000</v>
      </c>
      <c r="E48" s="37"/>
      <c r="F48" s="112">
        <f>F25+F37+F45+F47</f>
        <v>76000</v>
      </c>
      <c r="G48" s="112">
        <f t="shared" ref="G48:R48" si="14">G25+G37+G45+G47</f>
        <v>58000</v>
      </c>
      <c r="H48" s="112">
        <f t="shared" si="14"/>
        <v>58000</v>
      </c>
      <c r="I48" s="112">
        <f t="shared" si="14"/>
        <v>58000</v>
      </c>
      <c r="J48" s="112">
        <f t="shared" si="14"/>
        <v>58000</v>
      </c>
      <c r="K48" s="112">
        <f t="shared" si="14"/>
        <v>58000</v>
      </c>
      <c r="L48" s="112">
        <f t="shared" si="14"/>
        <v>76000</v>
      </c>
      <c r="M48" s="112">
        <f t="shared" si="14"/>
        <v>58000</v>
      </c>
      <c r="N48" s="112">
        <f t="shared" si="14"/>
        <v>58000</v>
      </c>
      <c r="O48" s="112">
        <f t="shared" si="14"/>
        <v>58000</v>
      </c>
      <c r="P48" s="112">
        <f t="shared" si="14"/>
        <v>58000</v>
      </c>
      <c r="Q48" s="112">
        <f t="shared" si="14"/>
        <v>56000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11407000</v>
      </c>
      <c r="E49" s="111" t="s">
        <v>678</v>
      </c>
      <c r="F49" s="37">
        <f>ROUND($D49/12*5,-3)</f>
        <v>4753000</v>
      </c>
      <c r="G49" s="37">
        <f>ROUND($D49/12,-3)</f>
        <v>951000</v>
      </c>
      <c r="H49" s="37">
        <f t="shared" ref="H49:L53" si="15">ROUND($D49/12,-3)</f>
        <v>951000</v>
      </c>
      <c r="I49" s="37">
        <f t="shared" si="15"/>
        <v>951000</v>
      </c>
      <c r="J49" s="37">
        <f t="shared" si="15"/>
        <v>951000</v>
      </c>
      <c r="K49" s="37">
        <f t="shared" si="15"/>
        <v>951000</v>
      </c>
      <c r="L49" s="37">
        <f t="shared" si="15"/>
        <v>951000</v>
      </c>
      <c r="M49" s="37">
        <f>D49-SUM(F49:L49)</f>
        <v>948000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508000</v>
      </c>
      <c r="E50" s="111" t="s">
        <v>678</v>
      </c>
      <c r="F50" s="37">
        <f t="shared" ref="F50:F52" si="16">ROUND($D50/12*5,-3)</f>
        <v>212000</v>
      </c>
      <c r="G50" s="37">
        <f t="shared" ref="G50:G53" si="17">ROUND($D50/12,-3)</f>
        <v>42000</v>
      </c>
      <c r="H50" s="37">
        <f t="shared" si="15"/>
        <v>42000</v>
      </c>
      <c r="I50" s="37">
        <f t="shared" si="15"/>
        <v>42000</v>
      </c>
      <c r="J50" s="37">
        <f t="shared" si="15"/>
        <v>42000</v>
      </c>
      <c r="K50" s="37">
        <f t="shared" si="15"/>
        <v>42000</v>
      </c>
      <c r="L50" s="37">
        <f t="shared" si="15"/>
        <v>42000</v>
      </c>
      <c r="M50" s="37">
        <f t="shared" ref="M50:M53" si="18">D50-SUM(F50:L50)</f>
        <v>44000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833000</v>
      </c>
      <c r="E51" s="111" t="s">
        <v>678</v>
      </c>
      <c r="F51" s="37">
        <f t="shared" si="16"/>
        <v>347000</v>
      </c>
      <c r="G51" s="37">
        <f t="shared" si="17"/>
        <v>69000</v>
      </c>
      <c r="H51" s="37">
        <f t="shared" si="15"/>
        <v>69000</v>
      </c>
      <c r="I51" s="37">
        <f t="shared" si="15"/>
        <v>69000</v>
      </c>
      <c r="J51" s="37">
        <f t="shared" si="15"/>
        <v>69000</v>
      </c>
      <c r="K51" s="37">
        <f t="shared" si="15"/>
        <v>69000</v>
      </c>
      <c r="L51" s="37">
        <f t="shared" si="15"/>
        <v>69000</v>
      </c>
      <c r="M51" s="37">
        <f t="shared" si="18"/>
        <v>72000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23000</v>
      </c>
      <c r="E54" s="37" t="s">
        <v>513</v>
      </c>
      <c r="F54" s="37">
        <f t="shared" ref="F54:P62" si="19">ROUND($D54/12,0)</f>
        <v>1917</v>
      </c>
      <c r="G54" s="37">
        <f t="shared" si="19"/>
        <v>1917</v>
      </c>
      <c r="H54" s="37">
        <f t="shared" si="19"/>
        <v>1917</v>
      </c>
      <c r="I54" s="37">
        <f t="shared" si="19"/>
        <v>1917</v>
      </c>
      <c r="J54" s="37">
        <f t="shared" si="19"/>
        <v>1917</v>
      </c>
      <c r="K54" s="37">
        <f t="shared" si="19"/>
        <v>1917</v>
      </c>
      <c r="L54" s="37">
        <f t="shared" si="19"/>
        <v>1917</v>
      </c>
      <c r="M54" s="37">
        <f t="shared" si="19"/>
        <v>1917</v>
      </c>
      <c r="N54" s="37">
        <f t="shared" si="19"/>
        <v>1917</v>
      </c>
      <c r="O54" s="37">
        <f t="shared" si="19"/>
        <v>1917</v>
      </c>
      <c r="P54" s="37">
        <f t="shared" si="19"/>
        <v>1917</v>
      </c>
      <c r="Q54" s="37">
        <f t="shared" ref="Q54:Q62" si="20">D54-SUM(F54:P54)</f>
        <v>1913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348000</v>
      </c>
      <c r="E62" s="37" t="s">
        <v>194</v>
      </c>
      <c r="F62" s="37">
        <f t="shared" si="19"/>
        <v>29000</v>
      </c>
      <c r="G62" s="37">
        <f t="shared" si="19"/>
        <v>29000</v>
      </c>
      <c r="H62" s="37">
        <f t="shared" si="19"/>
        <v>29000</v>
      </c>
      <c r="I62" s="37">
        <f t="shared" si="19"/>
        <v>29000</v>
      </c>
      <c r="J62" s="37">
        <f t="shared" si="19"/>
        <v>29000</v>
      </c>
      <c r="K62" s="37">
        <f t="shared" si="19"/>
        <v>29000</v>
      </c>
      <c r="L62" s="37">
        <f t="shared" si="19"/>
        <v>29000</v>
      </c>
      <c r="M62" s="37">
        <f t="shared" si="19"/>
        <v>29000</v>
      </c>
      <c r="N62" s="37">
        <f t="shared" si="19"/>
        <v>29000</v>
      </c>
      <c r="O62" s="37">
        <f t="shared" si="19"/>
        <v>29000</v>
      </c>
      <c r="P62" s="37">
        <f t="shared" si="19"/>
        <v>29000</v>
      </c>
      <c r="Q62" s="37">
        <f t="shared" si="20"/>
        <v>29000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1430000</v>
      </c>
      <c r="E63" s="37" t="s">
        <v>679</v>
      </c>
      <c r="F63" s="37">
        <f>ROUND($D63/5,-3)</f>
        <v>286000</v>
      </c>
      <c r="G63" s="37"/>
      <c r="H63" s="37"/>
      <c r="I63" s="37"/>
      <c r="J63" s="37"/>
      <c r="K63" s="37"/>
      <c r="L63" s="37"/>
      <c r="M63" s="37"/>
      <c r="N63" s="37">
        <f>D63-F63</f>
        <v>1144000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1321000</v>
      </c>
      <c r="E64" s="37" t="s">
        <v>194</v>
      </c>
      <c r="F64" s="37">
        <f>D64</f>
        <v>1321000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1093000</v>
      </c>
      <c r="E65" s="111" t="s">
        <v>678</v>
      </c>
      <c r="F65" s="37">
        <f>ROUND($D65/12*5,-3)</f>
        <v>455000</v>
      </c>
      <c r="G65" s="37">
        <f>ROUND($D65/12,-3)</f>
        <v>91000</v>
      </c>
      <c r="H65" s="37">
        <f t="shared" ref="H65:L67" si="21">ROUND($D65/12,-3)</f>
        <v>91000</v>
      </c>
      <c r="I65" s="37">
        <f t="shared" si="21"/>
        <v>91000</v>
      </c>
      <c r="J65" s="37">
        <f t="shared" si="21"/>
        <v>91000</v>
      </c>
      <c r="K65" s="37">
        <f t="shared" si="21"/>
        <v>91000</v>
      </c>
      <c r="L65" s="37">
        <f t="shared" si="21"/>
        <v>91000</v>
      </c>
      <c r="M65" s="37">
        <f>D65-SUM(F65:L65)</f>
        <v>92000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283000</v>
      </c>
      <c r="E66" s="111" t="s">
        <v>678</v>
      </c>
      <c r="F66" s="37">
        <f>ROUND($D66/12*5,-3)</f>
        <v>118000</v>
      </c>
      <c r="G66" s="37">
        <f t="shared" ref="G66:G67" si="22">ROUND($D66/12,-3)</f>
        <v>24000</v>
      </c>
      <c r="H66" s="37">
        <f t="shared" si="21"/>
        <v>24000</v>
      </c>
      <c r="I66" s="37">
        <f t="shared" si="21"/>
        <v>24000</v>
      </c>
      <c r="J66" s="37">
        <f t="shared" si="21"/>
        <v>24000</v>
      </c>
      <c r="K66" s="37">
        <f t="shared" si="21"/>
        <v>24000</v>
      </c>
      <c r="L66" s="37">
        <f t="shared" si="21"/>
        <v>24000</v>
      </c>
      <c r="M66" s="37">
        <f t="shared" ref="M66:M67" si="23">D66-SUM(F66:L66)</f>
        <v>21000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812000</v>
      </c>
      <c r="E67" s="111" t="s">
        <v>678</v>
      </c>
      <c r="F67" s="37">
        <f>ROUND($D67/12*5,-3)</f>
        <v>338000</v>
      </c>
      <c r="G67" s="37">
        <f t="shared" si="22"/>
        <v>68000</v>
      </c>
      <c r="H67" s="37">
        <f t="shared" si="21"/>
        <v>68000</v>
      </c>
      <c r="I67" s="37">
        <f t="shared" si="21"/>
        <v>68000</v>
      </c>
      <c r="J67" s="37">
        <f t="shared" si="21"/>
        <v>68000</v>
      </c>
      <c r="K67" s="37">
        <f t="shared" si="21"/>
        <v>68000</v>
      </c>
      <c r="L67" s="37">
        <f t="shared" si="21"/>
        <v>68000</v>
      </c>
      <c r="M67" s="37">
        <f t="shared" si="23"/>
        <v>66000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27000</v>
      </c>
      <c r="E68" s="37" t="s">
        <v>195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115000</v>
      </c>
      <c r="E69" s="37" t="s">
        <v>194</v>
      </c>
      <c r="F69" s="37">
        <f>D69</f>
        <v>115000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18544000</v>
      </c>
      <c r="E71" s="239"/>
      <c r="F71" s="239">
        <f t="shared" ref="F71:P71" si="24">ROUND(SUM(F49:F70),-3)</f>
        <v>8111000</v>
      </c>
      <c r="G71" s="239">
        <f t="shared" si="24"/>
        <v>1305000</v>
      </c>
      <c r="H71" s="239">
        <f t="shared" si="24"/>
        <v>1332000</v>
      </c>
      <c r="I71" s="239">
        <f t="shared" si="24"/>
        <v>1305000</v>
      </c>
      <c r="J71" s="239">
        <f t="shared" si="24"/>
        <v>1305000</v>
      </c>
      <c r="K71" s="239">
        <f t="shared" si="24"/>
        <v>1305000</v>
      </c>
      <c r="L71" s="239">
        <f t="shared" si="24"/>
        <v>1305000</v>
      </c>
      <c r="M71" s="239">
        <f t="shared" si="24"/>
        <v>1301000</v>
      </c>
      <c r="N71" s="239">
        <f t="shared" si="24"/>
        <v>1177000</v>
      </c>
      <c r="O71" s="239">
        <f t="shared" si="24"/>
        <v>33000</v>
      </c>
      <c r="P71" s="239">
        <f t="shared" si="24"/>
        <v>33000</v>
      </c>
      <c r="Q71" s="239">
        <f>D71-SUM(F71:P71)</f>
        <v>32000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2770000</v>
      </c>
      <c r="E73" s="111" t="s">
        <v>678</v>
      </c>
      <c r="F73" s="37">
        <f>ROUND($D73/12*5,-3)</f>
        <v>1154000</v>
      </c>
      <c r="G73" s="37">
        <f>ROUND($D73/12,-3)</f>
        <v>231000</v>
      </c>
      <c r="H73" s="37">
        <f t="shared" ref="H73:L76" si="25">ROUND($D73/12,-3)</f>
        <v>231000</v>
      </c>
      <c r="I73" s="37">
        <f t="shared" si="25"/>
        <v>231000</v>
      </c>
      <c r="J73" s="37">
        <f t="shared" si="25"/>
        <v>231000</v>
      </c>
      <c r="K73" s="37">
        <f t="shared" si="25"/>
        <v>231000</v>
      </c>
      <c r="L73" s="37">
        <f t="shared" si="25"/>
        <v>231000</v>
      </c>
      <c r="M73" s="37">
        <f>D73-SUM(F73:L73)</f>
        <v>230000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2770000</v>
      </c>
      <c r="E77" s="239"/>
      <c r="F77" s="239">
        <f>ROUND(SUM(F72:F76),-3)</f>
        <v>1154000</v>
      </c>
      <c r="G77" s="239">
        <f t="shared" ref="G77:N77" si="27">ROUND(SUM(G72:G76),-3)</f>
        <v>231000</v>
      </c>
      <c r="H77" s="239">
        <f t="shared" si="27"/>
        <v>231000</v>
      </c>
      <c r="I77" s="239">
        <f t="shared" si="27"/>
        <v>231000</v>
      </c>
      <c r="J77" s="239">
        <f t="shared" si="27"/>
        <v>231000</v>
      </c>
      <c r="K77" s="239">
        <f t="shared" si="27"/>
        <v>231000</v>
      </c>
      <c r="L77" s="239">
        <f t="shared" si="27"/>
        <v>231000</v>
      </c>
      <c r="M77" s="239">
        <f t="shared" si="27"/>
        <v>230000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20000</v>
      </c>
      <c r="E78" s="37" t="s">
        <v>655</v>
      </c>
      <c r="F78" s="216"/>
      <c r="G78" s="216"/>
      <c r="H78" s="216">
        <f>ROUND($D78/2,-3)</f>
        <v>10000</v>
      </c>
      <c r="I78" s="216"/>
      <c r="J78" s="216"/>
      <c r="K78" s="216"/>
      <c r="L78" s="216"/>
      <c r="M78" s="216"/>
      <c r="N78" s="216">
        <f>D78-H78</f>
        <v>10000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21334000</v>
      </c>
      <c r="E79" s="218"/>
      <c r="F79" s="218">
        <f>F77+F71+F78</f>
        <v>9265000</v>
      </c>
      <c r="G79" s="218">
        <f t="shared" ref="G79:Q79" si="29">G77+G71+G78</f>
        <v>1536000</v>
      </c>
      <c r="H79" s="218">
        <f t="shared" si="29"/>
        <v>1573000</v>
      </c>
      <c r="I79" s="218">
        <f t="shared" si="29"/>
        <v>1536000</v>
      </c>
      <c r="J79" s="218">
        <f t="shared" si="29"/>
        <v>1536000</v>
      </c>
      <c r="K79" s="218">
        <f t="shared" si="29"/>
        <v>1536000</v>
      </c>
      <c r="L79" s="218">
        <f t="shared" si="29"/>
        <v>1536000</v>
      </c>
      <c r="M79" s="218">
        <f t="shared" si="29"/>
        <v>1531000</v>
      </c>
      <c r="N79" s="218">
        <f t="shared" si="29"/>
        <v>1187000</v>
      </c>
      <c r="O79" s="218">
        <f t="shared" si="29"/>
        <v>33000</v>
      </c>
      <c r="P79" s="218">
        <f t="shared" si="29"/>
        <v>33000</v>
      </c>
      <c r="Q79" s="218">
        <f t="shared" si="29"/>
        <v>32000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22064000</v>
      </c>
      <c r="E88" s="37"/>
      <c r="F88" s="37">
        <f>F89+F90+F91+F92+F93</f>
        <v>9341000</v>
      </c>
      <c r="G88" s="37">
        <f t="shared" ref="G88:Q88" si="32">G89+G90+G91+G92+G93</f>
        <v>1594000</v>
      </c>
      <c r="H88" s="37">
        <f t="shared" si="32"/>
        <v>1631000</v>
      </c>
      <c r="I88" s="37">
        <f t="shared" si="32"/>
        <v>1594000</v>
      </c>
      <c r="J88" s="37">
        <f t="shared" si="32"/>
        <v>1594000</v>
      </c>
      <c r="K88" s="37">
        <f t="shared" si="32"/>
        <v>1594000</v>
      </c>
      <c r="L88" s="37">
        <f t="shared" si="32"/>
        <v>1612000</v>
      </c>
      <c r="M88" s="37">
        <f t="shared" si="32"/>
        <v>1589000</v>
      </c>
      <c r="N88" s="37">
        <f t="shared" si="32"/>
        <v>1245000</v>
      </c>
      <c r="O88" s="37">
        <f t="shared" si="32"/>
        <v>91000</v>
      </c>
      <c r="P88" s="37">
        <f t="shared" si="32"/>
        <v>91000</v>
      </c>
      <c r="Q88" s="37">
        <f t="shared" si="32"/>
        <v>88000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22063000</v>
      </c>
      <c r="E93" s="106"/>
      <c r="F93" s="106">
        <f>F94+F95+F96+F97</f>
        <v>9341000</v>
      </c>
      <c r="G93" s="106">
        <f t="shared" ref="G93:Q93" si="34">G94+G95+G96+G97</f>
        <v>1594000</v>
      </c>
      <c r="H93" s="106">
        <f t="shared" si="34"/>
        <v>1631000</v>
      </c>
      <c r="I93" s="106">
        <f t="shared" si="34"/>
        <v>1594000</v>
      </c>
      <c r="J93" s="106">
        <f t="shared" si="34"/>
        <v>1594000</v>
      </c>
      <c r="K93" s="106">
        <f t="shared" si="34"/>
        <v>1594000</v>
      </c>
      <c r="L93" s="106">
        <f t="shared" si="34"/>
        <v>1612000</v>
      </c>
      <c r="M93" s="106">
        <f t="shared" si="34"/>
        <v>1589000</v>
      </c>
      <c r="N93" s="106">
        <f t="shared" si="34"/>
        <v>1245000</v>
      </c>
      <c r="O93" s="106">
        <f t="shared" si="34"/>
        <v>91000</v>
      </c>
      <c r="P93" s="106">
        <f t="shared" si="34"/>
        <v>91000</v>
      </c>
      <c r="Q93" s="106">
        <f t="shared" si="34"/>
        <v>87000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1742000</v>
      </c>
      <c r="E94" s="111" t="s">
        <v>522</v>
      </c>
      <c r="F94" s="37">
        <f>ROUND($D94/12*5,-3)</f>
        <v>726000</v>
      </c>
      <c r="G94" s="37">
        <f>ROUND($D94/12,-3)</f>
        <v>145000</v>
      </c>
      <c r="H94" s="37">
        <f t="shared" ref="H94:L94" si="35">ROUND($D94/12,-3)</f>
        <v>145000</v>
      </c>
      <c r="I94" s="37">
        <f t="shared" si="35"/>
        <v>145000</v>
      </c>
      <c r="J94" s="37">
        <f t="shared" si="35"/>
        <v>145000</v>
      </c>
      <c r="K94" s="37">
        <f t="shared" si="35"/>
        <v>145000</v>
      </c>
      <c r="L94" s="37">
        <f t="shared" si="35"/>
        <v>145000</v>
      </c>
      <c r="M94" s="37">
        <f>D94-SUM(F94:L94)</f>
        <v>146000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64000</v>
      </c>
      <c r="E95" s="107" t="s">
        <v>225</v>
      </c>
      <c r="F95" s="37">
        <f>ROUND($D95/12,-3)</f>
        <v>5000</v>
      </c>
      <c r="G95" s="37">
        <f t="shared" ref="G95:P95" si="36">ROUND($D95/12,-3)</f>
        <v>5000</v>
      </c>
      <c r="H95" s="37">
        <f t="shared" si="36"/>
        <v>5000</v>
      </c>
      <c r="I95" s="37">
        <f t="shared" si="36"/>
        <v>5000</v>
      </c>
      <c r="J95" s="37">
        <f t="shared" si="36"/>
        <v>5000</v>
      </c>
      <c r="K95" s="37">
        <f t="shared" si="36"/>
        <v>5000</v>
      </c>
      <c r="L95" s="37">
        <f t="shared" si="36"/>
        <v>5000</v>
      </c>
      <c r="M95" s="37">
        <f t="shared" si="36"/>
        <v>5000</v>
      </c>
      <c r="N95" s="37">
        <f t="shared" si="36"/>
        <v>5000</v>
      </c>
      <c r="O95" s="37">
        <f t="shared" si="36"/>
        <v>5000</v>
      </c>
      <c r="P95" s="37">
        <f t="shared" si="36"/>
        <v>5000</v>
      </c>
      <c r="Q95" s="37">
        <f>D95-SUM(F95:P95)</f>
        <v>9000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112000</v>
      </c>
      <c r="E96" s="186" t="s">
        <v>701</v>
      </c>
      <c r="F96" s="37"/>
      <c r="G96" s="37"/>
      <c r="H96" s="37">
        <f>ROUND($D96/2,-3)</f>
        <v>56000</v>
      </c>
      <c r="I96" s="37"/>
      <c r="J96" s="37"/>
      <c r="K96" s="37"/>
      <c r="L96" s="37"/>
      <c r="M96" s="37">
        <f>D96-H96</f>
        <v>56000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20145000</v>
      </c>
      <c r="E97" s="37"/>
      <c r="F97" s="37">
        <f>F2+F87-F89-F90-F91-F92-F94-F95-F96</f>
        <v>8610000</v>
      </c>
      <c r="G97" s="37">
        <f t="shared" ref="G97:Q97" si="37">G2+G87-G89-G90-G91-G92-G94-G95-G96</f>
        <v>1444000</v>
      </c>
      <c r="H97" s="37">
        <f t="shared" si="37"/>
        <v>1425000</v>
      </c>
      <c r="I97" s="37">
        <f t="shared" si="37"/>
        <v>1444000</v>
      </c>
      <c r="J97" s="37">
        <f t="shared" si="37"/>
        <v>1444000</v>
      </c>
      <c r="K97" s="37">
        <f t="shared" si="37"/>
        <v>1444000</v>
      </c>
      <c r="L97" s="37">
        <f t="shared" si="37"/>
        <v>1462000</v>
      </c>
      <c r="M97" s="37">
        <f t="shared" si="37"/>
        <v>1382000</v>
      </c>
      <c r="N97" s="37">
        <f t="shared" si="37"/>
        <v>1240000</v>
      </c>
      <c r="O97" s="37">
        <f>O2+O87-O89-O90-O91-O92-O94-O95-O96</f>
        <v>86000</v>
      </c>
      <c r="P97" s="37">
        <f t="shared" si="37"/>
        <v>86000</v>
      </c>
      <c r="Q97" s="37">
        <f t="shared" si="37"/>
        <v>78000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1092000</v>
      </c>
    </row>
    <row r="104" spans="2:18" ht="33">
      <c r="B104" s="69" t="s">
        <v>235</v>
      </c>
      <c r="D104" s="30">
        <f>HLOOKUP(D1,縣庫撥款收入明細表!H:DD,16,FALSE)</f>
        <v>60000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112000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4000</v>
      </c>
    </row>
    <row r="109" spans="2:18" ht="33">
      <c r="B109" s="75" t="s">
        <v>239</v>
      </c>
      <c r="D109" s="30">
        <f>HLOOKUP(D1,縣庫撥款收入明細表!H:DD,21,FALSE)</f>
        <v>20145000</v>
      </c>
    </row>
    <row r="110" spans="2:18" ht="16.5" customHeight="1"/>
    <row r="111" spans="2:18" ht="19.5" customHeight="1">
      <c r="B111" s="4" t="s">
        <v>700</v>
      </c>
      <c r="F111" s="30">
        <f>F93-F77-F78</f>
        <v>8187000</v>
      </c>
      <c r="G111" s="30">
        <f t="shared" ref="G111:Q111" si="38">G93-G77-G78</f>
        <v>1363000</v>
      </c>
      <c r="H111" s="30">
        <f t="shared" si="38"/>
        <v>1390000</v>
      </c>
      <c r="I111" s="30">
        <f t="shared" si="38"/>
        <v>1363000</v>
      </c>
      <c r="J111" s="30">
        <f t="shared" si="38"/>
        <v>1363000</v>
      </c>
      <c r="K111" s="30">
        <f t="shared" si="38"/>
        <v>1363000</v>
      </c>
      <c r="L111" s="30">
        <f t="shared" si="38"/>
        <v>1381000</v>
      </c>
      <c r="M111" s="30">
        <f t="shared" si="38"/>
        <v>1359000</v>
      </c>
      <c r="N111" s="30">
        <f t="shared" si="38"/>
        <v>1235000</v>
      </c>
      <c r="O111" s="30">
        <f t="shared" si="38"/>
        <v>91000</v>
      </c>
      <c r="P111" s="30">
        <f t="shared" si="38"/>
        <v>91000</v>
      </c>
      <c r="Q111" s="30">
        <f t="shared" si="38"/>
        <v>87000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55" priority="1" operator="lessThan">
      <formula>0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79" workbookViewId="0">
      <selection activeCell="A7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652</v>
      </c>
      <c r="D1" s="230" t="str">
        <f>VLOOKUP(C1,學校編號!A:B,2,FALSE)</f>
        <v>652富源國小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23475000</v>
      </c>
      <c r="E2" s="37"/>
      <c r="F2" s="37">
        <f>F48+F71+F77+F78+F84</f>
        <v>10106000</v>
      </c>
      <c r="G2" s="37">
        <f t="shared" ref="G2:Q2" si="0">G48+G71+G77+G78+G84</f>
        <v>1721000</v>
      </c>
      <c r="H2" s="37">
        <f t="shared" si="0"/>
        <v>1758000</v>
      </c>
      <c r="I2" s="37">
        <f t="shared" si="0"/>
        <v>1721000</v>
      </c>
      <c r="J2" s="37">
        <f t="shared" si="0"/>
        <v>1723000</v>
      </c>
      <c r="K2" s="37">
        <f t="shared" si="0"/>
        <v>1721000</v>
      </c>
      <c r="L2" s="37">
        <f t="shared" si="0"/>
        <v>1759000</v>
      </c>
      <c r="M2" s="37">
        <f t="shared" si="0"/>
        <v>1722000</v>
      </c>
      <c r="N2" s="37">
        <f t="shared" si="0"/>
        <v>943000</v>
      </c>
      <c r="O2" s="37">
        <f t="shared" si="0"/>
        <v>104000</v>
      </c>
      <c r="P2" s="37">
        <f t="shared" si="0"/>
        <v>104000</v>
      </c>
      <c r="Q2" s="37">
        <f t="shared" si="0"/>
        <v>93000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15000</v>
      </c>
      <c r="E6" s="37" t="s">
        <v>513</v>
      </c>
      <c r="F6" s="37">
        <f t="shared" si="1"/>
        <v>1250</v>
      </c>
      <c r="G6" s="37">
        <f t="shared" si="1"/>
        <v>1250</v>
      </c>
      <c r="H6" s="37">
        <f t="shared" si="1"/>
        <v>1250</v>
      </c>
      <c r="I6" s="37">
        <f t="shared" si="1"/>
        <v>1250</v>
      </c>
      <c r="J6" s="37">
        <f t="shared" si="1"/>
        <v>1250</v>
      </c>
      <c r="K6" s="37">
        <f t="shared" si="1"/>
        <v>1250</v>
      </c>
      <c r="L6" s="37">
        <f t="shared" si="1"/>
        <v>1250</v>
      </c>
      <c r="M6" s="37">
        <f t="shared" si="1"/>
        <v>1250</v>
      </c>
      <c r="N6" s="37">
        <f t="shared" si="1"/>
        <v>1250</v>
      </c>
      <c r="O6" s="37">
        <f t="shared" si="1"/>
        <v>1250</v>
      </c>
      <c r="P6" s="37">
        <f t="shared" si="1"/>
        <v>1250</v>
      </c>
      <c r="Q6" s="37">
        <f t="shared" si="2"/>
        <v>1250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29000</v>
      </c>
      <c r="E24" s="37" t="s">
        <v>193</v>
      </c>
      <c r="F24" s="37">
        <f>ROUND($D24/2,-3)</f>
        <v>15000</v>
      </c>
      <c r="G24" s="37"/>
      <c r="H24" s="37"/>
      <c r="I24" s="37"/>
      <c r="J24" s="37"/>
      <c r="K24" s="37"/>
      <c r="L24" s="37">
        <f>D24-F24</f>
        <v>14000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638000</v>
      </c>
      <c r="E25" s="106"/>
      <c r="F25" s="106">
        <f>ROUND(SUM(F3:F24),-3)</f>
        <v>86000</v>
      </c>
      <c r="G25" s="106">
        <f t="shared" ref="G25:P25" si="5">ROUND(SUM(G3:G24),-3)</f>
        <v>47000</v>
      </c>
      <c r="H25" s="106">
        <f t="shared" si="5"/>
        <v>47000</v>
      </c>
      <c r="I25" s="106">
        <f t="shared" si="5"/>
        <v>47000</v>
      </c>
      <c r="J25" s="106">
        <f t="shared" si="5"/>
        <v>47000</v>
      </c>
      <c r="K25" s="106">
        <f t="shared" si="5"/>
        <v>47000</v>
      </c>
      <c r="L25" s="106">
        <f t="shared" si="5"/>
        <v>85000</v>
      </c>
      <c r="M25" s="106">
        <f t="shared" si="5"/>
        <v>47000</v>
      </c>
      <c r="N25" s="106">
        <f t="shared" si="5"/>
        <v>47000</v>
      </c>
      <c r="O25" s="106">
        <f t="shared" si="5"/>
        <v>47000</v>
      </c>
      <c r="P25" s="106">
        <f t="shared" si="5"/>
        <v>47000</v>
      </c>
      <c r="Q25" s="106">
        <f t="shared" ref="Q25:Q33" si="6">D25-SUM(F25:P25)</f>
        <v>44000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14000</v>
      </c>
      <c r="E30" s="37" t="s">
        <v>513</v>
      </c>
      <c r="F30" s="37">
        <f t="shared" si="8"/>
        <v>1167</v>
      </c>
      <c r="G30" s="37">
        <f t="shared" si="8"/>
        <v>1167</v>
      </c>
      <c r="H30" s="37">
        <f t="shared" si="8"/>
        <v>1167</v>
      </c>
      <c r="I30" s="37">
        <f t="shared" si="8"/>
        <v>1167</v>
      </c>
      <c r="J30" s="37">
        <f t="shared" si="8"/>
        <v>1167</v>
      </c>
      <c r="K30" s="37">
        <f t="shared" si="8"/>
        <v>1167</v>
      </c>
      <c r="L30" s="37">
        <f t="shared" si="8"/>
        <v>1167</v>
      </c>
      <c r="M30" s="37">
        <f t="shared" si="8"/>
        <v>1167</v>
      </c>
      <c r="N30" s="37">
        <f t="shared" si="8"/>
        <v>1167</v>
      </c>
      <c r="O30" s="37">
        <f t="shared" si="8"/>
        <v>1167</v>
      </c>
      <c r="P30" s="37">
        <f t="shared" si="8"/>
        <v>1167</v>
      </c>
      <c r="Q30" s="37">
        <f t="shared" si="6"/>
        <v>1163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5000</v>
      </c>
      <c r="E31" s="37" t="s">
        <v>513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285000</v>
      </c>
      <c r="E37" s="106"/>
      <c r="F37" s="106">
        <f t="shared" ref="F37:P37" si="9">ROUND(SUM(F26:F36),-3)</f>
        <v>24000</v>
      </c>
      <c r="G37" s="106">
        <f t="shared" si="9"/>
        <v>24000</v>
      </c>
      <c r="H37" s="106">
        <f t="shared" si="9"/>
        <v>24000</v>
      </c>
      <c r="I37" s="106">
        <f t="shared" si="9"/>
        <v>24000</v>
      </c>
      <c r="J37" s="106">
        <f t="shared" si="9"/>
        <v>24000</v>
      </c>
      <c r="K37" s="106">
        <f t="shared" si="9"/>
        <v>24000</v>
      </c>
      <c r="L37" s="106">
        <f t="shared" si="9"/>
        <v>24000</v>
      </c>
      <c r="M37" s="106">
        <f t="shared" si="9"/>
        <v>24000</v>
      </c>
      <c r="N37" s="106">
        <f t="shared" si="9"/>
        <v>24000</v>
      </c>
      <c r="O37" s="106">
        <f t="shared" si="9"/>
        <v>24000</v>
      </c>
      <c r="P37" s="106">
        <f t="shared" si="9"/>
        <v>24000</v>
      </c>
      <c r="Q37" s="106">
        <f>D37-SUM(F37:P37)</f>
        <v>21000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929000</v>
      </c>
      <c r="E48" s="37"/>
      <c r="F48" s="112">
        <f>F25+F37+F45+F47</f>
        <v>112000</v>
      </c>
      <c r="G48" s="112">
        <f t="shared" ref="G48:R48" si="14">G25+G37+G45+G47</f>
        <v>71000</v>
      </c>
      <c r="H48" s="112">
        <f t="shared" si="14"/>
        <v>71000</v>
      </c>
      <c r="I48" s="112">
        <f t="shared" si="14"/>
        <v>71000</v>
      </c>
      <c r="J48" s="112">
        <f t="shared" si="14"/>
        <v>73000</v>
      </c>
      <c r="K48" s="112">
        <f t="shared" si="14"/>
        <v>71000</v>
      </c>
      <c r="L48" s="112">
        <f t="shared" si="14"/>
        <v>109000</v>
      </c>
      <c r="M48" s="112">
        <f t="shared" si="14"/>
        <v>71000</v>
      </c>
      <c r="N48" s="112">
        <f t="shared" si="14"/>
        <v>73000</v>
      </c>
      <c r="O48" s="112">
        <f t="shared" si="14"/>
        <v>71000</v>
      </c>
      <c r="P48" s="112">
        <f t="shared" si="14"/>
        <v>71000</v>
      </c>
      <c r="Q48" s="112">
        <f t="shared" si="14"/>
        <v>65000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12937000</v>
      </c>
      <c r="E49" s="111" t="s">
        <v>678</v>
      </c>
      <c r="F49" s="37">
        <f>ROUND($D49/12*5,-3)</f>
        <v>5390000</v>
      </c>
      <c r="G49" s="37">
        <f>ROUND($D49/12,-3)</f>
        <v>1078000</v>
      </c>
      <c r="H49" s="37">
        <f t="shared" ref="H49:L53" si="15">ROUND($D49/12,-3)</f>
        <v>1078000</v>
      </c>
      <c r="I49" s="37">
        <f t="shared" si="15"/>
        <v>1078000</v>
      </c>
      <c r="J49" s="37">
        <f t="shared" si="15"/>
        <v>1078000</v>
      </c>
      <c r="K49" s="37">
        <f t="shared" si="15"/>
        <v>1078000</v>
      </c>
      <c r="L49" s="37">
        <f t="shared" si="15"/>
        <v>1078000</v>
      </c>
      <c r="M49" s="37">
        <f>D49-SUM(F49:L49)</f>
        <v>1079000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1553000</v>
      </c>
      <c r="E51" s="111" t="s">
        <v>678</v>
      </c>
      <c r="F51" s="37">
        <f t="shared" si="16"/>
        <v>647000</v>
      </c>
      <c r="G51" s="37">
        <f t="shared" si="17"/>
        <v>129000</v>
      </c>
      <c r="H51" s="37">
        <f t="shared" si="15"/>
        <v>129000</v>
      </c>
      <c r="I51" s="37">
        <f t="shared" si="15"/>
        <v>129000</v>
      </c>
      <c r="J51" s="37">
        <f t="shared" si="15"/>
        <v>129000</v>
      </c>
      <c r="K51" s="37">
        <f t="shared" si="15"/>
        <v>129000</v>
      </c>
      <c r="L51" s="37">
        <f t="shared" si="15"/>
        <v>129000</v>
      </c>
      <c r="M51" s="37">
        <f t="shared" si="18"/>
        <v>132000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335000</v>
      </c>
      <c r="E62" s="37" t="s">
        <v>194</v>
      </c>
      <c r="F62" s="37">
        <f t="shared" si="19"/>
        <v>27917</v>
      </c>
      <c r="G62" s="37">
        <f t="shared" si="19"/>
        <v>27917</v>
      </c>
      <c r="H62" s="37">
        <f t="shared" si="19"/>
        <v>27917</v>
      </c>
      <c r="I62" s="37">
        <f t="shared" si="19"/>
        <v>27917</v>
      </c>
      <c r="J62" s="37">
        <f t="shared" si="19"/>
        <v>27917</v>
      </c>
      <c r="K62" s="37">
        <f t="shared" si="19"/>
        <v>27917</v>
      </c>
      <c r="L62" s="37">
        <f t="shared" si="19"/>
        <v>27917</v>
      </c>
      <c r="M62" s="37">
        <f t="shared" si="19"/>
        <v>27917</v>
      </c>
      <c r="N62" s="37">
        <f t="shared" si="19"/>
        <v>27917</v>
      </c>
      <c r="O62" s="37">
        <f t="shared" si="19"/>
        <v>27917</v>
      </c>
      <c r="P62" s="37">
        <f t="shared" si="19"/>
        <v>27917</v>
      </c>
      <c r="Q62" s="37">
        <f t="shared" si="20"/>
        <v>27913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1022000</v>
      </c>
      <c r="E63" s="37" t="s">
        <v>679</v>
      </c>
      <c r="F63" s="37">
        <f>ROUND($D63/5,-3)</f>
        <v>204000</v>
      </c>
      <c r="G63" s="37"/>
      <c r="H63" s="37"/>
      <c r="I63" s="37"/>
      <c r="J63" s="37"/>
      <c r="K63" s="37"/>
      <c r="L63" s="37"/>
      <c r="M63" s="37"/>
      <c r="N63" s="37">
        <f>D63-F63</f>
        <v>818000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1565000</v>
      </c>
      <c r="E64" s="37" t="s">
        <v>194</v>
      </c>
      <c r="F64" s="37">
        <f>D64</f>
        <v>1565000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1189000</v>
      </c>
      <c r="E65" s="111" t="s">
        <v>678</v>
      </c>
      <c r="F65" s="37">
        <f>ROUND($D65/12*5,-3)</f>
        <v>495000</v>
      </c>
      <c r="G65" s="37">
        <f>ROUND($D65/12,-3)</f>
        <v>99000</v>
      </c>
      <c r="H65" s="37">
        <f t="shared" ref="H65:L67" si="21">ROUND($D65/12,-3)</f>
        <v>99000</v>
      </c>
      <c r="I65" s="37">
        <f t="shared" si="21"/>
        <v>99000</v>
      </c>
      <c r="J65" s="37">
        <f t="shared" si="21"/>
        <v>99000</v>
      </c>
      <c r="K65" s="37">
        <f t="shared" si="21"/>
        <v>99000</v>
      </c>
      <c r="L65" s="37">
        <f t="shared" si="21"/>
        <v>99000</v>
      </c>
      <c r="M65" s="37">
        <f>D65-SUM(F65:L65)</f>
        <v>100000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256000</v>
      </c>
      <c r="E66" s="111" t="s">
        <v>678</v>
      </c>
      <c r="F66" s="37">
        <f>ROUND($D66/12*5,-3)</f>
        <v>107000</v>
      </c>
      <c r="G66" s="37">
        <f t="shared" ref="G66:G67" si="22">ROUND($D66/12,-3)</f>
        <v>21000</v>
      </c>
      <c r="H66" s="37">
        <f t="shared" si="21"/>
        <v>21000</v>
      </c>
      <c r="I66" s="37">
        <f t="shared" si="21"/>
        <v>21000</v>
      </c>
      <c r="J66" s="37">
        <f t="shared" si="21"/>
        <v>21000</v>
      </c>
      <c r="K66" s="37">
        <f t="shared" si="21"/>
        <v>21000</v>
      </c>
      <c r="L66" s="37">
        <f t="shared" si="21"/>
        <v>21000</v>
      </c>
      <c r="M66" s="37">
        <f t="shared" ref="M66:M67" si="23">D66-SUM(F66:L66)</f>
        <v>23000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1080000</v>
      </c>
      <c r="E67" s="111" t="s">
        <v>678</v>
      </c>
      <c r="F67" s="37">
        <f>ROUND($D67/12*5,-3)</f>
        <v>450000</v>
      </c>
      <c r="G67" s="37">
        <f t="shared" si="22"/>
        <v>90000</v>
      </c>
      <c r="H67" s="37">
        <f t="shared" si="21"/>
        <v>90000</v>
      </c>
      <c r="I67" s="37">
        <f t="shared" si="21"/>
        <v>90000</v>
      </c>
      <c r="J67" s="37">
        <f t="shared" si="21"/>
        <v>90000</v>
      </c>
      <c r="K67" s="37">
        <f t="shared" si="21"/>
        <v>90000</v>
      </c>
      <c r="L67" s="37">
        <f t="shared" si="21"/>
        <v>90000</v>
      </c>
      <c r="M67" s="37">
        <f t="shared" si="23"/>
        <v>90000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18000</v>
      </c>
      <c r="E68" s="37" t="s">
        <v>195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107000</v>
      </c>
      <c r="E69" s="37" t="s">
        <v>194</v>
      </c>
      <c r="F69" s="37">
        <f>D69</f>
        <v>107000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20438000</v>
      </c>
      <c r="E71" s="239"/>
      <c r="F71" s="239">
        <f t="shared" ref="F71:P71" si="24">ROUND(SUM(F49:F70),-3)</f>
        <v>9131000</v>
      </c>
      <c r="G71" s="239">
        <f t="shared" si="24"/>
        <v>1477000</v>
      </c>
      <c r="H71" s="239">
        <f t="shared" si="24"/>
        <v>1495000</v>
      </c>
      <c r="I71" s="239">
        <f t="shared" si="24"/>
        <v>1477000</v>
      </c>
      <c r="J71" s="239">
        <f t="shared" si="24"/>
        <v>1477000</v>
      </c>
      <c r="K71" s="239">
        <f t="shared" si="24"/>
        <v>1477000</v>
      </c>
      <c r="L71" s="239">
        <f t="shared" si="24"/>
        <v>1477000</v>
      </c>
      <c r="M71" s="239">
        <f t="shared" si="24"/>
        <v>1482000</v>
      </c>
      <c r="N71" s="239">
        <f t="shared" si="24"/>
        <v>851000</v>
      </c>
      <c r="O71" s="239">
        <f t="shared" si="24"/>
        <v>33000</v>
      </c>
      <c r="P71" s="239">
        <f t="shared" si="24"/>
        <v>33000</v>
      </c>
      <c r="Q71" s="239">
        <f>D71-SUM(F71:P71)</f>
        <v>28000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1548000</v>
      </c>
      <c r="E73" s="111" t="s">
        <v>678</v>
      </c>
      <c r="F73" s="37">
        <f>ROUND($D73/12*5,-3)</f>
        <v>645000</v>
      </c>
      <c r="G73" s="37">
        <f>ROUND($D73/12,-3)</f>
        <v>129000</v>
      </c>
      <c r="H73" s="37">
        <f t="shared" ref="H73:L76" si="25">ROUND($D73/12,-3)</f>
        <v>129000</v>
      </c>
      <c r="I73" s="37">
        <f t="shared" si="25"/>
        <v>129000</v>
      </c>
      <c r="J73" s="37">
        <f t="shared" si="25"/>
        <v>129000</v>
      </c>
      <c r="K73" s="37">
        <f t="shared" si="25"/>
        <v>129000</v>
      </c>
      <c r="L73" s="37">
        <f t="shared" si="25"/>
        <v>129000</v>
      </c>
      <c r="M73" s="37">
        <f>D73-SUM(F73:L73)</f>
        <v>129000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522000</v>
      </c>
      <c r="E76" s="111" t="s">
        <v>678</v>
      </c>
      <c r="F76" s="37">
        <f>ROUND($D76/12*5,-3)</f>
        <v>218000</v>
      </c>
      <c r="G76" s="37">
        <f>ROUND($D76/12,-3)</f>
        <v>44000</v>
      </c>
      <c r="H76" s="37">
        <f t="shared" si="25"/>
        <v>44000</v>
      </c>
      <c r="I76" s="37">
        <f t="shared" si="25"/>
        <v>44000</v>
      </c>
      <c r="J76" s="37">
        <f t="shared" si="25"/>
        <v>44000</v>
      </c>
      <c r="K76" s="37">
        <f t="shared" si="25"/>
        <v>44000</v>
      </c>
      <c r="L76" s="37">
        <f t="shared" si="25"/>
        <v>44000</v>
      </c>
      <c r="M76" s="37">
        <f t="shared" si="26"/>
        <v>40000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2070000</v>
      </c>
      <c r="E77" s="239"/>
      <c r="F77" s="239">
        <f>ROUND(SUM(F72:F76),-3)</f>
        <v>863000</v>
      </c>
      <c r="G77" s="239">
        <f t="shared" ref="G77:N77" si="27">ROUND(SUM(G72:G76),-3)</f>
        <v>173000</v>
      </c>
      <c r="H77" s="239">
        <f t="shared" si="27"/>
        <v>173000</v>
      </c>
      <c r="I77" s="239">
        <f t="shared" si="27"/>
        <v>173000</v>
      </c>
      <c r="J77" s="239">
        <f t="shared" si="27"/>
        <v>173000</v>
      </c>
      <c r="K77" s="239">
        <f t="shared" si="27"/>
        <v>173000</v>
      </c>
      <c r="L77" s="239">
        <f t="shared" si="27"/>
        <v>173000</v>
      </c>
      <c r="M77" s="239">
        <f t="shared" si="27"/>
        <v>169000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38000</v>
      </c>
      <c r="E78" s="37" t="s">
        <v>655</v>
      </c>
      <c r="F78" s="216"/>
      <c r="G78" s="216"/>
      <c r="H78" s="216">
        <f>ROUND($D78/2,-3)</f>
        <v>19000</v>
      </c>
      <c r="I78" s="216"/>
      <c r="J78" s="216"/>
      <c r="K78" s="216"/>
      <c r="L78" s="216"/>
      <c r="M78" s="216"/>
      <c r="N78" s="216">
        <f>D78-H78</f>
        <v>19000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22546000</v>
      </c>
      <c r="E79" s="218"/>
      <c r="F79" s="218">
        <f>F77+F71+F78</f>
        <v>9994000</v>
      </c>
      <c r="G79" s="218">
        <f t="shared" ref="G79:Q79" si="29">G77+G71+G78</f>
        <v>1650000</v>
      </c>
      <c r="H79" s="218">
        <f t="shared" si="29"/>
        <v>1687000</v>
      </c>
      <c r="I79" s="218">
        <f t="shared" si="29"/>
        <v>1650000</v>
      </c>
      <c r="J79" s="218">
        <f t="shared" si="29"/>
        <v>1650000</v>
      </c>
      <c r="K79" s="218">
        <f t="shared" si="29"/>
        <v>1650000</v>
      </c>
      <c r="L79" s="218">
        <f t="shared" si="29"/>
        <v>1650000</v>
      </c>
      <c r="M79" s="218">
        <f t="shared" si="29"/>
        <v>1651000</v>
      </c>
      <c r="N79" s="218">
        <f t="shared" si="29"/>
        <v>870000</v>
      </c>
      <c r="O79" s="218">
        <f t="shared" si="29"/>
        <v>33000</v>
      </c>
      <c r="P79" s="218">
        <f t="shared" si="29"/>
        <v>33000</v>
      </c>
      <c r="Q79" s="218">
        <f t="shared" si="29"/>
        <v>28000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23475000</v>
      </c>
      <c r="E88" s="37"/>
      <c r="F88" s="37">
        <f>F89+F90+F91+F92+F93</f>
        <v>10106000</v>
      </c>
      <c r="G88" s="37">
        <f t="shared" ref="G88:Q88" si="32">G89+G90+G91+G92+G93</f>
        <v>1721000</v>
      </c>
      <c r="H88" s="37">
        <f t="shared" si="32"/>
        <v>1758000</v>
      </c>
      <c r="I88" s="37">
        <f t="shared" si="32"/>
        <v>1721000</v>
      </c>
      <c r="J88" s="37">
        <f t="shared" si="32"/>
        <v>1723000</v>
      </c>
      <c r="K88" s="37">
        <f t="shared" si="32"/>
        <v>1721000</v>
      </c>
      <c r="L88" s="37">
        <f t="shared" si="32"/>
        <v>1759000</v>
      </c>
      <c r="M88" s="37">
        <f t="shared" si="32"/>
        <v>1722000</v>
      </c>
      <c r="N88" s="37">
        <f t="shared" si="32"/>
        <v>943000</v>
      </c>
      <c r="O88" s="37">
        <f t="shared" si="32"/>
        <v>104000</v>
      </c>
      <c r="P88" s="37">
        <f t="shared" si="32"/>
        <v>104000</v>
      </c>
      <c r="Q88" s="37">
        <f t="shared" si="32"/>
        <v>93000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29000</v>
      </c>
      <c r="E90" s="106" t="s">
        <v>702</v>
      </c>
      <c r="F90" s="106"/>
      <c r="G90" s="106"/>
      <c r="H90" s="106">
        <f>ROUND($D90/2,-3)</f>
        <v>15000</v>
      </c>
      <c r="I90" s="106"/>
      <c r="J90" s="106"/>
      <c r="K90" s="106"/>
      <c r="L90" s="106"/>
      <c r="M90" s="106">
        <f>D90-H90</f>
        <v>14000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2000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23444000</v>
      </c>
      <c r="E93" s="106"/>
      <c r="F93" s="106">
        <f>F94+F95+F96+F97</f>
        <v>10106000</v>
      </c>
      <c r="G93" s="106">
        <f t="shared" ref="G93:Q93" si="34">G94+G95+G96+G97</f>
        <v>1721000</v>
      </c>
      <c r="H93" s="106">
        <f t="shared" si="34"/>
        <v>1743000</v>
      </c>
      <c r="I93" s="106">
        <f t="shared" si="34"/>
        <v>1721000</v>
      </c>
      <c r="J93" s="106">
        <f t="shared" si="34"/>
        <v>1723000</v>
      </c>
      <c r="K93" s="106">
        <f t="shared" si="34"/>
        <v>1721000</v>
      </c>
      <c r="L93" s="106">
        <f t="shared" si="34"/>
        <v>1758000</v>
      </c>
      <c r="M93" s="106">
        <f t="shared" si="34"/>
        <v>1708000</v>
      </c>
      <c r="N93" s="106">
        <f t="shared" si="34"/>
        <v>943000</v>
      </c>
      <c r="O93" s="106">
        <f t="shared" si="34"/>
        <v>104000</v>
      </c>
      <c r="P93" s="106">
        <f t="shared" si="34"/>
        <v>104000</v>
      </c>
      <c r="Q93" s="106">
        <f t="shared" si="34"/>
        <v>92000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1766000</v>
      </c>
      <c r="E94" s="111" t="s">
        <v>522</v>
      </c>
      <c r="F94" s="37">
        <f>ROUND($D94/12*5,-3)</f>
        <v>736000</v>
      </c>
      <c r="G94" s="37">
        <f>ROUND($D94/12,-3)</f>
        <v>147000</v>
      </c>
      <c r="H94" s="37">
        <f t="shared" ref="H94:L94" si="35">ROUND($D94/12,-3)</f>
        <v>147000</v>
      </c>
      <c r="I94" s="37">
        <f t="shared" si="35"/>
        <v>147000</v>
      </c>
      <c r="J94" s="37">
        <f t="shared" si="35"/>
        <v>147000</v>
      </c>
      <c r="K94" s="37">
        <f t="shared" si="35"/>
        <v>147000</v>
      </c>
      <c r="L94" s="37">
        <f t="shared" si="35"/>
        <v>147000</v>
      </c>
      <c r="M94" s="37">
        <f>D94-SUM(F94:L94)</f>
        <v>148000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364000</v>
      </c>
      <c r="E96" s="186" t="s">
        <v>701</v>
      </c>
      <c r="F96" s="37"/>
      <c r="G96" s="37"/>
      <c r="H96" s="37">
        <f>ROUND($D96/2,-3)</f>
        <v>182000</v>
      </c>
      <c r="I96" s="37"/>
      <c r="J96" s="37"/>
      <c r="K96" s="37"/>
      <c r="L96" s="37"/>
      <c r="M96" s="37">
        <f>D96-H96</f>
        <v>182000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21224000</v>
      </c>
      <c r="E97" s="37"/>
      <c r="F97" s="37">
        <f>F2+F87-F89-F90-F91-F92-F94-F95-F96</f>
        <v>9362000</v>
      </c>
      <c r="G97" s="37">
        <f t="shared" ref="G97:Q97" si="37">G2+G87-G89-G90-G91-G92-G94-G95-G96</f>
        <v>1566000</v>
      </c>
      <c r="H97" s="37">
        <f t="shared" si="37"/>
        <v>1406000</v>
      </c>
      <c r="I97" s="37">
        <f t="shared" si="37"/>
        <v>1566000</v>
      </c>
      <c r="J97" s="37">
        <f t="shared" si="37"/>
        <v>1568000</v>
      </c>
      <c r="K97" s="37">
        <f t="shared" si="37"/>
        <v>1566000</v>
      </c>
      <c r="L97" s="37">
        <f t="shared" si="37"/>
        <v>1603000</v>
      </c>
      <c r="M97" s="37">
        <f t="shared" si="37"/>
        <v>1370000</v>
      </c>
      <c r="N97" s="37">
        <f t="shared" si="37"/>
        <v>935000</v>
      </c>
      <c r="O97" s="37">
        <f>O2+O87-O89-O90-O91-O92-O94-O95-O96</f>
        <v>96000</v>
      </c>
      <c r="P97" s="37">
        <f t="shared" si="37"/>
        <v>96000</v>
      </c>
      <c r="Q97" s="37">
        <f t="shared" si="37"/>
        <v>90000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364000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21224000</v>
      </c>
    </row>
    <row r="110" spans="2:18" ht="16.5" customHeight="1"/>
    <row r="111" spans="2:18" ht="19.5" customHeight="1">
      <c r="B111" s="4" t="s">
        <v>700</v>
      </c>
      <c r="F111" s="30">
        <f>F93-F77-F78</f>
        <v>9243000</v>
      </c>
      <c r="G111" s="30">
        <f t="shared" ref="G111:Q111" si="38">G93-G77-G78</f>
        <v>1548000</v>
      </c>
      <c r="H111" s="30">
        <f t="shared" si="38"/>
        <v>1551000</v>
      </c>
      <c r="I111" s="30">
        <f t="shared" si="38"/>
        <v>1548000</v>
      </c>
      <c r="J111" s="30">
        <f t="shared" si="38"/>
        <v>1550000</v>
      </c>
      <c r="K111" s="30">
        <f t="shared" si="38"/>
        <v>1548000</v>
      </c>
      <c r="L111" s="30">
        <f t="shared" si="38"/>
        <v>1585000</v>
      </c>
      <c r="M111" s="30">
        <f t="shared" si="38"/>
        <v>1539000</v>
      </c>
      <c r="N111" s="30">
        <f t="shared" si="38"/>
        <v>924000</v>
      </c>
      <c r="O111" s="30">
        <f t="shared" si="38"/>
        <v>104000</v>
      </c>
      <c r="P111" s="30">
        <f t="shared" si="38"/>
        <v>104000</v>
      </c>
      <c r="Q111" s="30">
        <f t="shared" si="38"/>
        <v>92000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54" priority="1" operator="lessThan">
      <formula>0</formula>
    </cfRule>
  </conditionalFormatting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56" workbookViewId="0">
      <selection activeCell="A72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653</v>
      </c>
      <c r="D1" s="230" t="str">
        <f>VLOOKUP(C1,學校編號!A:B,2,FALSE)</f>
        <v>653瑞北國小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21400000</v>
      </c>
      <c r="E2" s="37"/>
      <c r="F2" s="37">
        <f>F48+F71+F77+F78+F84</f>
        <v>9183000</v>
      </c>
      <c r="G2" s="37">
        <f t="shared" ref="G2:Q2" si="0">G48+G71+G77+G78+G84</f>
        <v>1540000</v>
      </c>
      <c r="H2" s="37">
        <f t="shared" si="0"/>
        <v>1587000</v>
      </c>
      <c r="I2" s="37">
        <f t="shared" si="0"/>
        <v>1540000</v>
      </c>
      <c r="J2" s="37">
        <f t="shared" si="0"/>
        <v>1542000</v>
      </c>
      <c r="K2" s="37">
        <f t="shared" si="0"/>
        <v>1540000</v>
      </c>
      <c r="L2" s="37">
        <f t="shared" si="0"/>
        <v>1564000</v>
      </c>
      <c r="M2" s="37">
        <f t="shared" si="0"/>
        <v>1524000</v>
      </c>
      <c r="N2" s="37">
        <f t="shared" si="0"/>
        <v>1094000</v>
      </c>
      <c r="O2" s="37">
        <f t="shared" si="0"/>
        <v>99000</v>
      </c>
      <c r="P2" s="37">
        <f t="shared" si="0"/>
        <v>99000</v>
      </c>
      <c r="Q2" s="37">
        <f t="shared" si="0"/>
        <v>88000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514000</v>
      </c>
      <c r="E25" s="106"/>
      <c r="F25" s="106">
        <f>ROUND(SUM(F3:F24),-3)</f>
        <v>63000</v>
      </c>
      <c r="G25" s="106">
        <f t="shared" ref="G25:P25" si="5">ROUND(SUM(G3:G24),-3)</f>
        <v>39000</v>
      </c>
      <c r="H25" s="106">
        <f t="shared" si="5"/>
        <v>39000</v>
      </c>
      <c r="I25" s="106">
        <f t="shared" si="5"/>
        <v>39000</v>
      </c>
      <c r="J25" s="106">
        <f t="shared" si="5"/>
        <v>39000</v>
      </c>
      <c r="K25" s="106">
        <f t="shared" si="5"/>
        <v>39000</v>
      </c>
      <c r="L25" s="106">
        <f t="shared" si="5"/>
        <v>63000</v>
      </c>
      <c r="M25" s="106">
        <f t="shared" si="5"/>
        <v>39000</v>
      </c>
      <c r="N25" s="106">
        <f t="shared" si="5"/>
        <v>39000</v>
      </c>
      <c r="O25" s="106">
        <f t="shared" si="5"/>
        <v>39000</v>
      </c>
      <c r="P25" s="106">
        <f t="shared" si="5"/>
        <v>39000</v>
      </c>
      <c r="Q25" s="106">
        <f t="shared" ref="Q25:Q33" si="6">D25-SUM(F25:P25)</f>
        <v>37000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13000</v>
      </c>
      <c r="E30" s="37" t="s">
        <v>513</v>
      </c>
      <c r="F30" s="37">
        <f t="shared" si="8"/>
        <v>1083</v>
      </c>
      <c r="G30" s="37">
        <f t="shared" si="8"/>
        <v>1083</v>
      </c>
      <c r="H30" s="37">
        <f t="shared" si="8"/>
        <v>1083</v>
      </c>
      <c r="I30" s="37">
        <f t="shared" si="8"/>
        <v>1083</v>
      </c>
      <c r="J30" s="37">
        <f t="shared" si="8"/>
        <v>1083</v>
      </c>
      <c r="K30" s="37">
        <f t="shared" si="8"/>
        <v>1083</v>
      </c>
      <c r="L30" s="37">
        <f t="shared" si="8"/>
        <v>1083</v>
      </c>
      <c r="M30" s="37">
        <f t="shared" si="8"/>
        <v>1083</v>
      </c>
      <c r="N30" s="37">
        <f t="shared" si="8"/>
        <v>1083</v>
      </c>
      <c r="O30" s="37">
        <f t="shared" si="8"/>
        <v>1083</v>
      </c>
      <c r="P30" s="37">
        <f t="shared" si="8"/>
        <v>1083</v>
      </c>
      <c r="Q30" s="37">
        <f t="shared" si="6"/>
        <v>1087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5000</v>
      </c>
      <c r="E31" s="37" t="s">
        <v>513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284000</v>
      </c>
      <c r="E37" s="106"/>
      <c r="F37" s="106">
        <f t="shared" ref="F37:P37" si="9">ROUND(SUM(F26:F36),-3)</f>
        <v>24000</v>
      </c>
      <c r="G37" s="106">
        <f t="shared" si="9"/>
        <v>24000</v>
      </c>
      <c r="H37" s="106">
        <f t="shared" si="9"/>
        <v>24000</v>
      </c>
      <c r="I37" s="106">
        <f t="shared" si="9"/>
        <v>24000</v>
      </c>
      <c r="J37" s="106">
        <f t="shared" si="9"/>
        <v>24000</v>
      </c>
      <c r="K37" s="106">
        <f t="shared" si="9"/>
        <v>24000</v>
      </c>
      <c r="L37" s="106">
        <f t="shared" si="9"/>
        <v>24000</v>
      </c>
      <c r="M37" s="106">
        <f t="shared" si="9"/>
        <v>24000</v>
      </c>
      <c r="N37" s="106">
        <f t="shared" si="9"/>
        <v>24000</v>
      </c>
      <c r="O37" s="106">
        <f t="shared" si="9"/>
        <v>24000</v>
      </c>
      <c r="P37" s="106">
        <f t="shared" si="9"/>
        <v>24000</v>
      </c>
      <c r="Q37" s="106">
        <f>D37-SUM(F37:P37)</f>
        <v>20000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804000</v>
      </c>
      <c r="E48" s="37"/>
      <c r="F48" s="112">
        <f>F25+F37+F45+F47</f>
        <v>89000</v>
      </c>
      <c r="G48" s="112">
        <f t="shared" ref="G48:R48" si="14">G25+G37+G45+G47</f>
        <v>63000</v>
      </c>
      <c r="H48" s="112">
        <f t="shared" si="14"/>
        <v>63000</v>
      </c>
      <c r="I48" s="112">
        <f t="shared" si="14"/>
        <v>63000</v>
      </c>
      <c r="J48" s="112">
        <f t="shared" si="14"/>
        <v>65000</v>
      </c>
      <c r="K48" s="112">
        <f t="shared" si="14"/>
        <v>63000</v>
      </c>
      <c r="L48" s="112">
        <f t="shared" si="14"/>
        <v>87000</v>
      </c>
      <c r="M48" s="112">
        <f t="shared" si="14"/>
        <v>63000</v>
      </c>
      <c r="N48" s="112">
        <f t="shared" si="14"/>
        <v>65000</v>
      </c>
      <c r="O48" s="112">
        <f t="shared" si="14"/>
        <v>63000</v>
      </c>
      <c r="P48" s="112">
        <f t="shared" si="14"/>
        <v>63000</v>
      </c>
      <c r="Q48" s="112">
        <f t="shared" si="14"/>
        <v>57000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12355000</v>
      </c>
      <c r="E49" s="111" t="s">
        <v>678</v>
      </c>
      <c r="F49" s="37">
        <f>ROUND($D49/12*5,-3)</f>
        <v>5148000</v>
      </c>
      <c r="G49" s="37">
        <f>ROUND($D49/12,-3)</f>
        <v>1030000</v>
      </c>
      <c r="H49" s="37">
        <f t="shared" ref="H49:L53" si="15">ROUND($D49/12,-3)</f>
        <v>1030000</v>
      </c>
      <c r="I49" s="37">
        <f t="shared" si="15"/>
        <v>1030000</v>
      </c>
      <c r="J49" s="37">
        <f t="shared" si="15"/>
        <v>1030000</v>
      </c>
      <c r="K49" s="37">
        <f t="shared" si="15"/>
        <v>1030000</v>
      </c>
      <c r="L49" s="37">
        <f t="shared" si="15"/>
        <v>1030000</v>
      </c>
      <c r="M49" s="37">
        <f>D49-SUM(F49:L49)</f>
        <v>1027000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1471000</v>
      </c>
      <c r="E51" s="111" t="s">
        <v>678</v>
      </c>
      <c r="F51" s="37">
        <f t="shared" si="16"/>
        <v>613000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371000</v>
      </c>
      <c r="E62" s="37" t="s">
        <v>194</v>
      </c>
      <c r="F62" s="37">
        <f t="shared" si="19"/>
        <v>30917</v>
      </c>
      <c r="G62" s="37">
        <f t="shared" si="19"/>
        <v>30917</v>
      </c>
      <c r="H62" s="37">
        <f t="shared" si="19"/>
        <v>30917</v>
      </c>
      <c r="I62" s="37">
        <f t="shared" si="19"/>
        <v>30917</v>
      </c>
      <c r="J62" s="37">
        <f t="shared" si="19"/>
        <v>30917</v>
      </c>
      <c r="K62" s="37">
        <f t="shared" si="19"/>
        <v>30917</v>
      </c>
      <c r="L62" s="37">
        <f t="shared" si="19"/>
        <v>30917</v>
      </c>
      <c r="M62" s="37">
        <f t="shared" si="19"/>
        <v>30917</v>
      </c>
      <c r="N62" s="37">
        <f t="shared" si="19"/>
        <v>30917</v>
      </c>
      <c r="O62" s="37">
        <f t="shared" si="19"/>
        <v>30917</v>
      </c>
      <c r="P62" s="37">
        <f t="shared" si="19"/>
        <v>30917</v>
      </c>
      <c r="Q62" s="37">
        <f t="shared" si="20"/>
        <v>30913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1188000</v>
      </c>
      <c r="E63" s="37" t="s">
        <v>679</v>
      </c>
      <c r="F63" s="37">
        <f>ROUND($D63/5,-3)</f>
        <v>238000</v>
      </c>
      <c r="G63" s="37"/>
      <c r="H63" s="37"/>
      <c r="I63" s="37"/>
      <c r="J63" s="37"/>
      <c r="K63" s="37"/>
      <c r="L63" s="37"/>
      <c r="M63" s="37"/>
      <c r="N63" s="37">
        <f>D63-F63</f>
        <v>950000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1493000</v>
      </c>
      <c r="E64" s="37" t="s">
        <v>194</v>
      </c>
      <c r="F64" s="37">
        <f>D64</f>
        <v>1493000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1260000</v>
      </c>
      <c r="E65" s="111" t="s">
        <v>678</v>
      </c>
      <c r="F65" s="37">
        <f>ROUND($D65/12*5,-3)</f>
        <v>525000</v>
      </c>
      <c r="G65" s="37">
        <f>ROUND($D65/12,-3)</f>
        <v>105000</v>
      </c>
      <c r="H65" s="37">
        <f t="shared" ref="H65:L67" si="21">ROUND($D65/12,-3)</f>
        <v>105000</v>
      </c>
      <c r="I65" s="37">
        <f t="shared" si="21"/>
        <v>105000</v>
      </c>
      <c r="J65" s="37">
        <f t="shared" si="21"/>
        <v>105000</v>
      </c>
      <c r="K65" s="37">
        <f t="shared" si="21"/>
        <v>105000</v>
      </c>
      <c r="L65" s="37">
        <f t="shared" si="21"/>
        <v>105000</v>
      </c>
      <c r="M65" s="37">
        <f>D65-SUM(F65:L65)</f>
        <v>105000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383000</v>
      </c>
      <c r="E66" s="111" t="s">
        <v>678</v>
      </c>
      <c r="F66" s="37">
        <f>ROUND($D66/12*5,-3)</f>
        <v>160000</v>
      </c>
      <c r="G66" s="37">
        <f t="shared" ref="G66:G67" si="22">ROUND($D66/12,-3)</f>
        <v>32000</v>
      </c>
      <c r="H66" s="37">
        <f t="shared" si="21"/>
        <v>32000</v>
      </c>
      <c r="I66" s="37">
        <f t="shared" si="21"/>
        <v>32000</v>
      </c>
      <c r="J66" s="37">
        <f t="shared" si="21"/>
        <v>32000</v>
      </c>
      <c r="K66" s="37">
        <f t="shared" si="21"/>
        <v>32000</v>
      </c>
      <c r="L66" s="37">
        <f t="shared" si="21"/>
        <v>32000</v>
      </c>
      <c r="M66" s="37">
        <f t="shared" ref="M66:M67" si="23">D66-SUM(F66:L66)</f>
        <v>31000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798000</v>
      </c>
      <c r="E67" s="111" t="s">
        <v>678</v>
      </c>
      <c r="F67" s="37">
        <f>ROUND($D67/12*5,-3)</f>
        <v>333000</v>
      </c>
      <c r="G67" s="37">
        <f t="shared" si="22"/>
        <v>67000</v>
      </c>
      <c r="H67" s="37">
        <f t="shared" si="21"/>
        <v>67000</v>
      </c>
      <c r="I67" s="37">
        <f t="shared" si="21"/>
        <v>67000</v>
      </c>
      <c r="J67" s="37">
        <f t="shared" si="21"/>
        <v>67000</v>
      </c>
      <c r="K67" s="37">
        <f t="shared" si="21"/>
        <v>67000</v>
      </c>
      <c r="L67" s="37">
        <f t="shared" si="21"/>
        <v>67000</v>
      </c>
      <c r="M67" s="37">
        <f t="shared" si="23"/>
        <v>63000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4000</v>
      </c>
      <c r="E68" s="37" t="s">
        <v>195</v>
      </c>
      <c r="F68" s="37"/>
      <c r="G68" s="37"/>
      <c r="H68" s="37">
        <f>D68</f>
        <v>4000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112000</v>
      </c>
      <c r="E69" s="37" t="s">
        <v>194</v>
      </c>
      <c r="F69" s="37">
        <f>D69</f>
        <v>112000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19811000</v>
      </c>
      <c r="E71" s="239"/>
      <c r="F71" s="239">
        <f t="shared" ref="F71:P71" si="24">ROUND(SUM(F49:F70),-3)</f>
        <v>8791000</v>
      </c>
      <c r="G71" s="239">
        <f t="shared" si="24"/>
        <v>1420000</v>
      </c>
      <c r="H71" s="239">
        <f t="shared" si="24"/>
        <v>1424000</v>
      </c>
      <c r="I71" s="239">
        <f t="shared" si="24"/>
        <v>1420000</v>
      </c>
      <c r="J71" s="239">
        <f t="shared" si="24"/>
        <v>1420000</v>
      </c>
      <c r="K71" s="239">
        <f t="shared" si="24"/>
        <v>1420000</v>
      </c>
      <c r="L71" s="239">
        <f t="shared" si="24"/>
        <v>1420000</v>
      </c>
      <c r="M71" s="239">
        <f t="shared" si="24"/>
        <v>1407000</v>
      </c>
      <c r="N71" s="239">
        <f t="shared" si="24"/>
        <v>986000</v>
      </c>
      <c r="O71" s="239">
        <f t="shared" si="24"/>
        <v>36000</v>
      </c>
      <c r="P71" s="239">
        <f t="shared" si="24"/>
        <v>36000</v>
      </c>
      <c r="Q71" s="239">
        <f>D71-SUM(F71:P71)</f>
        <v>31000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20000</v>
      </c>
      <c r="E72" s="37" t="s">
        <v>194</v>
      </c>
      <c r="F72" s="37">
        <f>D72</f>
        <v>20000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414000</v>
      </c>
      <c r="E73" s="111" t="s">
        <v>678</v>
      </c>
      <c r="F73" s="37">
        <f>ROUND($D73/12*5,-3)</f>
        <v>173000</v>
      </c>
      <c r="G73" s="37">
        <f>ROUND($D73/12,-3)</f>
        <v>35000</v>
      </c>
      <c r="H73" s="37">
        <f t="shared" ref="H73:L76" si="25">ROUND($D73/12,-3)</f>
        <v>35000</v>
      </c>
      <c r="I73" s="37">
        <f t="shared" si="25"/>
        <v>35000</v>
      </c>
      <c r="J73" s="37">
        <f t="shared" si="25"/>
        <v>35000</v>
      </c>
      <c r="K73" s="37">
        <f t="shared" si="25"/>
        <v>35000</v>
      </c>
      <c r="L73" s="37">
        <f t="shared" si="25"/>
        <v>35000</v>
      </c>
      <c r="M73" s="37">
        <f>D73-SUM(F73:L73)</f>
        <v>31000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265000</v>
      </c>
      <c r="E75" s="111" t="s">
        <v>678</v>
      </c>
      <c r="F75" s="37">
        <f>ROUND($D75/12*5,-3)</f>
        <v>110000</v>
      </c>
      <c r="G75" s="37">
        <f>ROUND($D75/12,-3)</f>
        <v>22000</v>
      </c>
      <c r="H75" s="37">
        <f t="shared" si="25"/>
        <v>22000</v>
      </c>
      <c r="I75" s="37">
        <f t="shared" si="25"/>
        <v>22000</v>
      </c>
      <c r="J75" s="37">
        <f t="shared" si="25"/>
        <v>22000</v>
      </c>
      <c r="K75" s="37">
        <f t="shared" si="25"/>
        <v>22000</v>
      </c>
      <c r="L75" s="37">
        <f t="shared" si="25"/>
        <v>22000</v>
      </c>
      <c r="M75" s="37">
        <f t="shared" si="26"/>
        <v>23000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699000</v>
      </c>
      <c r="E77" s="239"/>
      <c r="F77" s="239">
        <f>ROUND(SUM(F72:F76),-3)</f>
        <v>303000</v>
      </c>
      <c r="G77" s="239">
        <f t="shared" ref="G77:N77" si="27">ROUND(SUM(G72:G76),-3)</f>
        <v>57000</v>
      </c>
      <c r="H77" s="239">
        <f t="shared" si="27"/>
        <v>57000</v>
      </c>
      <c r="I77" s="239">
        <f t="shared" si="27"/>
        <v>57000</v>
      </c>
      <c r="J77" s="239">
        <f t="shared" si="27"/>
        <v>57000</v>
      </c>
      <c r="K77" s="239">
        <f t="shared" si="27"/>
        <v>57000</v>
      </c>
      <c r="L77" s="239">
        <f t="shared" si="27"/>
        <v>57000</v>
      </c>
      <c r="M77" s="239">
        <f t="shared" si="27"/>
        <v>54000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86000</v>
      </c>
      <c r="E78" s="37" t="s">
        <v>655</v>
      </c>
      <c r="F78" s="216"/>
      <c r="G78" s="216"/>
      <c r="H78" s="216">
        <f>ROUND($D78/2,-3)</f>
        <v>43000</v>
      </c>
      <c r="I78" s="216"/>
      <c r="J78" s="216"/>
      <c r="K78" s="216"/>
      <c r="L78" s="216"/>
      <c r="M78" s="216"/>
      <c r="N78" s="216">
        <f>D78-H78</f>
        <v>43000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20596000</v>
      </c>
      <c r="E79" s="218"/>
      <c r="F79" s="218">
        <f>F77+F71+F78</f>
        <v>9094000</v>
      </c>
      <c r="G79" s="218">
        <f t="shared" ref="G79:Q79" si="29">G77+G71+G78</f>
        <v>1477000</v>
      </c>
      <c r="H79" s="218">
        <f t="shared" si="29"/>
        <v>1524000</v>
      </c>
      <c r="I79" s="218">
        <f t="shared" si="29"/>
        <v>1477000</v>
      </c>
      <c r="J79" s="218">
        <f t="shared" si="29"/>
        <v>1477000</v>
      </c>
      <c r="K79" s="218">
        <f t="shared" si="29"/>
        <v>1477000</v>
      </c>
      <c r="L79" s="218">
        <f t="shared" si="29"/>
        <v>1477000</v>
      </c>
      <c r="M79" s="218">
        <f t="shared" si="29"/>
        <v>1461000</v>
      </c>
      <c r="N79" s="218">
        <f t="shared" si="29"/>
        <v>1029000</v>
      </c>
      <c r="O79" s="218">
        <f t="shared" si="29"/>
        <v>36000</v>
      </c>
      <c r="P79" s="218">
        <f t="shared" si="29"/>
        <v>36000</v>
      </c>
      <c r="Q79" s="218">
        <f t="shared" si="29"/>
        <v>31000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21400000</v>
      </c>
      <c r="E88" s="37"/>
      <c r="F88" s="37">
        <f>F89+F90+F91+F92+F93</f>
        <v>9183000</v>
      </c>
      <c r="G88" s="37">
        <f t="shared" ref="G88:Q88" si="32">G89+G90+G91+G92+G93</f>
        <v>1540000</v>
      </c>
      <c r="H88" s="37">
        <f t="shared" si="32"/>
        <v>1587000</v>
      </c>
      <c r="I88" s="37">
        <f t="shared" si="32"/>
        <v>1540000</v>
      </c>
      <c r="J88" s="37">
        <f t="shared" si="32"/>
        <v>1542000</v>
      </c>
      <c r="K88" s="37">
        <f t="shared" si="32"/>
        <v>1540000</v>
      </c>
      <c r="L88" s="37">
        <f t="shared" si="32"/>
        <v>1564000</v>
      </c>
      <c r="M88" s="37">
        <f t="shared" si="32"/>
        <v>1524000</v>
      </c>
      <c r="N88" s="37">
        <f t="shared" si="32"/>
        <v>1094000</v>
      </c>
      <c r="O88" s="37">
        <f t="shared" si="32"/>
        <v>99000</v>
      </c>
      <c r="P88" s="37">
        <f t="shared" si="32"/>
        <v>99000</v>
      </c>
      <c r="Q88" s="37">
        <f t="shared" si="32"/>
        <v>88000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21399000</v>
      </c>
      <c r="E93" s="106"/>
      <c r="F93" s="106">
        <f>F94+F95+F96+F97</f>
        <v>9183000</v>
      </c>
      <c r="G93" s="106">
        <f t="shared" ref="G93:Q93" si="34">G94+G95+G96+G97</f>
        <v>1540000</v>
      </c>
      <c r="H93" s="106">
        <f t="shared" si="34"/>
        <v>1587000</v>
      </c>
      <c r="I93" s="106">
        <f t="shared" si="34"/>
        <v>1540000</v>
      </c>
      <c r="J93" s="106">
        <f t="shared" si="34"/>
        <v>1542000</v>
      </c>
      <c r="K93" s="106">
        <f t="shared" si="34"/>
        <v>1540000</v>
      </c>
      <c r="L93" s="106">
        <f t="shared" si="34"/>
        <v>1564000</v>
      </c>
      <c r="M93" s="106">
        <f t="shared" si="34"/>
        <v>1524000</v>
      </c>
      <c r="N93" s="106">
        <f t="shared" si="34"/>
        <v>1094000</v>
      </c>
      <c r="O93" s="106">
        <f t="shared" si="34"/>
        <v>99000</v>
      </c>
      <c r="P93" s="106">
        <f t="shared" si="34"/>
        <v>99000</v>
      </c>
      <c r="Q93" s="106">
        <f t="shared" si="34"/>
        <v>87000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3226000</v>
      </c>
      <c r="E94" s="111" t="s">
        <v>522</v>
      </c>
      <c r="F94" s="37">
        <f>ROUND($D94/12*5,-3)</f>
        <v>1344000</v>
      </c>
      <c r="G94" s="37">
        <f>ROUND($D94/12,-3)</f>
        <v>269000</v>
      </c>
      <c r="H94" s="37">
        <f t="shared" ref="H94:L94" si="35">ROUND($D94/12,-3)</f>
        <v>269000</v>
      </c>
      <c r="I94" s="37">
        <f t="shared" si="35"/>
        <v>269000</v>
      </c>
      <c r="J94" s="37">
        <f t="shared" si="35"/>
        <v>269000</v>
      </c>
      <c r="K94" s="37">
        <f t="shared" si="35"/>
        <v>269000</v>
      </c>
      <c r="L94" s="37">
        <f t="shared" si="35"/>
        <v>269000</v>
      </c>
      <c r="M94" s="37">
        <f>D94-SUM(F94:L94)</f>
        <v>268000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18083000</v>
      </c>
      <c r="E97" s="37"/>
      <c r="F97" s="37">
        <f>F2+F87-F89-F90-F91-F92-F94-F95-F96</f>
        <v>7831000</v>
      </c>
      <c r="G97" s="37">
        <f t="shared" ref="G97:Q97" si="37">G2+G87-G89-G90-G91-G92-G94-G95-G96</f>
        <v>1263000</v>
      </c>
      <c r="H97" s="37">
        <f t="shared" si="37"/>
        <v>1310000</v>
      </c>
      <c r="I97" s="37">
        <f t="shared" si="37"/>
        <v>1263000</v>
      </c>
      <c r="J97" s="37">
        <f t="shared" si="37"/>
        <v>1265000</v>
      </c>
      <c r="K97" s="37">
        <f t="shared" si="37"/>
        <v>1263000</v>
      </c>
      <c r="L97" s="37">
        <f t="shared" si="37"/>
        <v>1287000</v>
      </c>
      <c r="M97" s="37">
        <f t="shared" si="37"/>
        <v>1248000</v>
      </c>
      <c r="N97" s="37">
        <f t="shared" si="37"/>
        <v>1086000</v>
      </c>
      <c r="O97" s="37">
        <f>O2+O87-O89-O90-O91-O92-O94-O95-O96</f>
        <v>91000</v>
      </c>
      <c r="P97" s="37">
        <f t="shared" si="37"/>
        <v>91000</v>
      </c>
      <c r="Q97" s="37">
        <f t="shared" si="37"/>
        <v>85000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1460000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18083000</v>
      </c>
    </row>
    <row r="110" spans="2:18" ht="16.5" customHeight="1"/>
    <row r="111" spans="2:18" ht="19.5" customHeight="1">
      <c r="B111" s="4" t="s">
        <v>700</v>
      </c>
      <c r="F111" s="30">
        <f>F93-F77-F78</f>
        <v>8880000</v>
      </c>
      <c r="G111" s="30">
        <f t="shared" ref="G111:Q111" si="38">G93-G77-G78</f>
        <v>1483000</v>
      </c>
      <c r="H111" s="30">
        <f t="shared" si="38"/>
        <v>1487000</v>
      </c>
      <c r="I111" s="30">
        <f t="shared" si="38"/>
        <v>1483000</v>
      </c>
      <c r="J111" s="30">
        <f t="shared" si="38"/>
        <v>1485000</v>
      </c>
      <c r="K111" s="30">
        <f t="shared" si="38"/>
        <v>1483000</v>
      </c>
      <c r="L111" s="30">
        <f t="shared" si="38"/>
        <v>1507000</v>
      </c>
      <c r="M111" s="30">
        <f t="shared" si="38"/>
        <v>1470000</v>
      </c>
      <c r="N111" s="30">
        <f t="shared" si="38"/>
        <v>1051000</v>
      </c>
      <c r="O111" s="30">
        <f t="shared" si="38"/>
        <v>99000</v>
      </c>
      <c r="P111" s="30">
        <f t="shared" si="38"/>
        <v>99000</v>
      </c>
      <c r="Q111" s="30">
        <f t="shared" si="38"/>
        <v>87000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53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116"/>
  <sheetViews>
    <sheetView workbookViewId="0">
      <pane xSplit="1" topLeftCell="CD1" activePane="topRight" state="frozen"/>
      <selection pane="topRight" activeCell="CR32" sqref="CR32"/>
    </sheetView>
  </sheetViews>
  <sheetFormatPr defaultRowHeight="16.5"/>
  <cols>
    <col min="1" max="1" width="18.375" bestFit="1" customWidth="1"/>
  </cols>
  <sheetData>
    <row r="1" spans="1:103" ht="16.5" customHeight="1"/>
    <row r="2" spans="1:103">
      <c r="A2" s="33"/>
    </row>
    <row r="3" spans="1:103">
      <c r="A3" s="33" t="s">
        <v>209</v>
      </c>
      <c r="B3" t="s">
        <v>8</v>
      </c>
      <c r="C3" t="s">
        <v>9</v>
      </c>
      <c r="D3" t="s">
        <v>10</v>
      </c>
      <c r="E3" t="s">
        <v>11</v>
      </c>
      <c r="F3" t="s">
        <v>12</v>
      </c>
      <c r="G3" t="s">
        <v>13</v>
      </c>
      <c r="H3" t="s">
        <v>14</v>
      </c>
      <c r="I3" t="s">
        <v>15</v>
      </c>
      <c r="J3" t="s">
        <v>16</v>
      </c>
      <c r="K3" t="s">
        <v>17</v>
      </c>
      <c r="L3" t="s">
        <v>18</v>
      </c>
      <c r="M3" t="s">
        <v>19</v>
      </c>
      <c r="N3" t="s">
        <v>20</v>
      </c>
      <c r="O3" t="s">
        <v>21</v>
      </c>
      <c r="P3" t="s">
        <v>22</v>
      </c>
      <c r="Q3" t="s">
        <v>23</v>
      </c>
      <c r="R3" t="s">
        <v>24</v>
      </c>
      <c r="S3" t="s">
        <v>25</v>
      </c>
      <c r="T3" t="s">
        <v>26</v>
      </c>
      <c r="U3" t="s">
        <v>27</v>
      </c>
      <c r="V3" t="s">
        <v>28</v>
      </c>
      <c r="W3" t="s">
        <v>29</v>
      </c>
      <c r="X3" t="s">
        <v>30</v>
      </c>
      <c r="Y3" t="s">
        <v>31</v>
      </c>
      <c r="Z3" t="s">
        <v>32</v>
      </c>
      <c r="AA3" t="s">
        <v>33</v>
      </c>
      <c r="AB3" t="s">
        <v>34</v>
      </c>
      <c r="AC3" t="s">
        <v>35</v>
      </c>
      <c r="AD3" t="s">
        <v>36</v>
      </c>
      <c r="AE3" t="s">
        <v>37</v>
      </c>
      <c r="AF3" t="s">
        <v>38</v>
      </c>
      <c r="AG3" t="s">
        <v>39</v>
      </c>
      <c r="AH3" t="s">
        <v>40</v>
      </c>
      <c r="AI3" t="s">
        <v>41</v>
      </c>
      <c r="AJ3" t="s">
        <v>42</v>
      </c>
      <c r="AK3" t="s">
        <v>43</v>
      </c>
      <c r="AL3" t="s">
        <v>44</v>
      </c>
      <c r="AM3" t="s">
        <v>45</v>
      </c>
      <c r="AN3" t="s">
        <v>46</v>
      </c>
      <c r="AO3" t="s">
        <v>47</v>
      </c>
      <c r="AP3" t="s">
        <v>48</v>
      </c>
      <c r="AQ3" t="s">
        <v>49</v>
      </c>
      <c r="AR3" t="s">
        <v>50</v>
      </c>
      <c r="AS3" t="s">
        <v>51</v>
      </c>
      <c r="AT3" t="s">
        <v>52</v>
      </c>
      <c r="AU3" t="s">
        <v>53</v>
      </c>
      <c r="AV3" t="s">
        <v>54</v>
      </c>
      <c r="AW3" t="s">
        <v>55</v>
      </c>
      <c r="AX3" t="s">
        <v>56</v>
      </c>
      <c r="AY3" t="s">
        <v>57</v>
      </c>
      <c r="AZ3" t="s">
        <v>58</v>
      </c>
      <c r="BA3" t="s">
        <v>59</v>
      </c>
      <c r="BB3" t="s">
        <v>60</v>
      </c>
      <c r="BC3" t="s">
        <v>61</v>
      </c>
      <c r="BD3" t="s">
        <v>62</v>
      </c>
      <c r="BE3" t="s">
        <v>63</v>
      </c>
      <c r="BF3" t="s">
        <v>64</v>
      </c>
      <c r="BG3" t="s">
        <v>65</v>
      </c>
      <c r="BH3" t="s">
        <v>66</v>
      </c>
      <c r="BI3" t="s">
        <v>67</v>
      </c>
      <c r="BJ3" t="s">
        <v>68</v>
      </c>
      <c r="BK3" t="s">
        <v>69</v>
      </c>
      <c r="BL3" t="s">
        <v>70</v>
      </c>
      <c r="BM3" t="s">
        <v>71</v>
      </c>
      <c r="BN3" t="s">
        <v>72</v>
      </c>
      <c r="BO3" t="s">
        <v>73</v>
      </c>
      <c r="BP3" t="s">
        <v>74</v>
      </c>
      <c r="BQ3" t="s">
        <v>75</v>
      </c>
      <c r="BR3" t="s">
        <v>76</v>
      </c>
      <c r="BS3" t="s">
        <v>77</v>
      </c>
      <c r="BT3" t="s">
        <v>78</v>
      </c>
      <c r="BU3" t="s">
        <v>79</v>
      </c>
      <c r="BV3" t="s">
        <v>80</v>
      </c>
      <c r="BW3" t="s">
        <v>81</v>
      </c>
      <c r="BX3" t="s">
        <v>82</v>
      </c>
      <c r="BY3" t="s">
        <v>83</v>
      </c>
      <c r="BZ3" t="s">
        <v>84</v>
      </c>
      <c r="CA3" t="s">
        <v>85</v>
      </c>
      <c r="CB3" t="s">
        <v>86</v>
      </c>
      <c r="CC3" t="s">
        <v>87</v>
      </c>
      <c r="CD3" t="s">
        <v>88</v>
      </c>
      <c r="CE3" t="s">
        <v>89</v>
      </c>
      <c r="CF3" t="s">
        <v>90</v>
      </c>
      <c r="CG3" t="s">
        <v>91</v>
      </c>
      <c r="CH3" t="s">
        <v>92</v>
      </c>
      <c r="CI3" t="s">
        <v>93</v>
      </c>
      <c r="CJ3" t="s">
        <v>94</v>
      </c>
      <c r="CK3" t="s">
        <v>95</v>
      </c>
      <c r="CL3" t="s">
        <v>96</v>
      </c>
      <c r="CM3" t="s">
        <v>97</v>
      </c>
      <c r="CN3" t="s">
        <v>98</v>
      </c>
      <c r="CO3" t="s">
        <v>99</v>
      </c>
      <c r="CP3" t="s">
        <v>100</v>
      </c>
      <c r="CQ3" t="s">
        <v>101</v>
      </c>
      <c r="CR3" t="s">
        <v>102</v>
      </c>
      <c r="CS3" t="s">
        <v>103</v>
      </c>
      <c r="CT3" t="s">
        <v>104</v>
      </c>
      <c r="CU3" t="s">
        <v>105</v>
      </c>
      <c r="CV3" t="s">
        <v>106</v>
      </c>
      <c r="CW3" t="s">
        <v>107</v>
      </c>
      <c r="CX3" t="s">
        <v>108</v>
      </c>
    </row>
    <row r="4" spans="1:103">
      <c r="A4">
        <v>1</v>
      </c>
      <c r="B4" s="259">
        <v>0</v>
      </c>
      <c r="C4" s="259">
        <v>0</v>
      </c>
      <c r="D4" s="259">
        <v>0</v>
      </c>
      <c r="E4" s="259">
        <v>40</v>
      </c>
      <c r="F4" s="259">
        <v>0</v>
      </c>
      <c r="G4" s="259">
        <v>0</v>
      </c>
      <c r="H4" s="259">
        <v>0</v>
      </c>
      <c r="I4" s="259">
        <v>20</v>
      </c>
      <c r="J4" s="259">
        <v>0</v>
      </c>
      <c r="K4" s="259">
        <v>0</v>
      </c>
      <c r="L4" s="259">
        <v>0</v>
      </c>
      <c r="M4" s="259">
        <v>0</v>
      </c>
      <c r="N4" s="259">
        <v>0</v>
      </c>
      <c r="O4" s="259">
        <v>0</v>
      </c>
      <c r="P4" s="259">
        <v>0</v>
      </c>
      <c r="Q4" s="259">
        <v>0</v>
      </c>
      <c r="R4" s="259">
        <v>5</v>
      </c>
      <c r="S4" s="259">
        <v>0</v>
      </c>
      <c r="T4" s="259">
        <v>0</v>
      </c>
      <c r="U4" s="259">
        <v>0</v>
      </c>
      <c r="V4" s="259">
        <v>0</v>
      </c>
      <c r="W4" s="259">
        <v>0</v>
      </c>
      <c r="X4" s="259">
        <v>0</v>
      </c>
      <c r="Y4" s="259">
        <v>0</v>
      </c>
      <c r="Z4" s="259">
        <v>0</v>
      </c>
      <c r="AA4" s="259">
        <v>0</v>
      </c>
      <c r="AB4" s="259">
        <v>0</v>
      </c>
      <c r="AC4" s="259">
        <v>0</v>
      </c>
      <c r="AD4" s="259">
        <v>0</v>
      </c>
      <c r="AE4" s="259">
        <v>0</v>
      </c>
      <c r="AF4" s="259">
        <v>0</v>
      </c>
      <c r="AG4" s="259">
        <v>0</v>
      </c>
      <c r="AH4" s="259">
        <v>0</v>
      </c>
      <c r="AI4" s="259">
        <v>0</v>
      </c>
      <c r="AJ4" s="259">
        <v>0</v>
      </c>
      <c r="AK4" s="259">
        <v>0</v>
      </c>
      <c r="AL4" s="259">
        <v>0</v>
      </c>
      <c r="AM4" s="259">
        <v>0</v>
      </c>
      <c r="AN4" s="259">
        <v>0</v>
      </c>
      <c r="AO4" s="259">
        <v>0</v>
      </c>
      <c r="AP4" s="259">
        <v>10</v>
      </c>
      <c r="AQ4" s="259">
        <v>0</v>
      </c>
      <c r="AR4" s="259">
        <v>0</v>
      </c>
      <c r="AS4" s="259">
        <v>0</v>
      </c>
      <c r="AT4" s="260">
        <v>0</v>
      </c>
      <c r="AU4" s="259">
        <v>0</v>
      </c>
      <c r="AV4" s="259">
        <v>0</v>
      </c>
      <c r="AW4" s="259">
        <v>0</v>
      </c>
      <c r="AX4" s="259">
        <v>0</v>
      </c>
      <c r="AY4" s="259">
        <v>0</v>
      </c>
      <c r="AZ4" s="259">
        <v>0</v>
      </c>
      <c r="BA4" s="259">
        <v>0</v>
      </c>
      <c r="BB4" s="259">
        <v>0</v>
      </c>
      <c r="BC4" s="259">
        <v>0</v>
      </c>
      <c r="BD4" s="259">
        <v>0</v>
      </c>
      <c r="BE4" s="259">
        <v>0</v>
      </c>
      <c r="BF4" s="259">
        <v>0</v>
      </c>
      <c r="BG4" s="259">
        <v>0</v>
      </c>
      <c r="BH4" s="259">
        <v>0</v>
      </c>
      <c r="BI4" s="259">
        <v>0</v>
      </c>
      <c r="BJ4" s="259">
        <v>0</v>
      </c>
      <c r="BK4" s="259">
        <v>0</v>
      </c>
      <c r="BL4" s="259">
        <v>0</v>
      </c>
      <c r="BM4" s="259">
        <v>0</v>
      </c>
      <c r="BN4" s="259">
        <v>0</v>
      </c>
      <c r="BO4" s="259">
        <v>0</v>
      </c>
      <c r="BP4" s="259">
        <v>0</v>
      </c>
      <c r="BQ4" s="259">
        <v>0</v>
      </c>
      <c r="BR4" s="259">
        <v>0</v>
      </c>
      <c r="BS4" s="259">
        <v>0</v>
      </c>
      <c r="BT4" s="259">
        <v>0</v>
      </c>
      <c r="BU4" s="259">
        <v>0</v>
      </c>
      <c r="BV4" s="259">
        <v>0</v>
      </c>
      <c r="BW4" s="259">
        <v>0</v>
      </c>
      <c r="BX4" s="259">
        <v>0</v>
      </c>
      <c r="BY4" s="259">
        <v>0</v>
      </c>
      <c r="BZ4" s="259">
        <v>0</v>
      </c>
      <c r="CA4" s="259">
        <v>0</v>
      </c>
      <c r="CB4" s="259">
        <v>0</v>
      </c>
      <c r="CC4" s="259">
        <v>0</v>
      </c>
      <c r="CD4" s="259">
        <v>4</v>
      </c>
      <c r="CE4" s="259">
        <v>0</v>
      </c>
      <c r="CF4" s="259">
        <v>0</v>
      </c>
      <c r="CG4" s="259">
        <v>0</v>
      </c>
      <c r="CH4" s="259">
        <v>0</v>
      </c>
      <c r="CI4" s="259">
        <v>0</v>
      </c>
      <c r="CJ4" s="259">
        <v>0</v>
      </c>
      <c r="CK4" s="259">
        <v>0</v>
      </c>
      <c r="CL4" s="259">
        <v>0</v>
      </c>
      <c r="CM4" s="259">
        <v>0</v>
      </c>
      <c r="CN4" s="259">
        <v>0</v>
      </c>
      <c r="CO4" s="259">
        <v>0</v>
      </c>
      <c r="CP4" s="259">
        <v>0</v>
      </c>
      <c r="CQ4" s="259">
        <v>0</v>
      </c>
      <c r="CR4" s="259">
        <v>0</v>
      </c>
      <c r="CS4" s="259">
        <v>0</v>
      </c>
      <c r="CT4" s="259">
        <v>0</v>
      </c>
      <c r="CU4" s="259">
        <v>0</v>
      </c>
      <c r="CV4" s="259">
        <v>0</v>
      </c>
      <c r="CW4" s="259">
        <v>0</v>
      </c>
      <c r="CX4" s="259">
        <v>5</v>
      </c>
      <c r="CY4" s="261"/>
    </row>
    <row r="5" spans="1:103">
      <c r="A5">
        <v>2</v>
      </c>
      <c r="B5" s="261">
        <v>0</v>
      </c>
      <c r="C5" s="261">
        <v>800</v>
      </c>
      <c r="D5" s="261">
        <v>60</v>
      </c>
      <c r="E5" s="261">
        <v>210</v>
      </c>
      <c r="F5" s="261">
        <v>100</v>
      </c>
      <c r="G5" s="261">
        <v>0</v>
      </c>
      <c r="H5" s="261">
        <v>0</v>
      </c>
      <c r="I5" s="261">
        <v>480</v>
      </c>
      <c r="J5" s="261">
        <v>50</v>
      </c>
      <c r="K5" s="261">
        <v>0</v>
      </c>
      <c r="L5" s="261">
        <v>385</v>
      </c>
      <c r="M5" s="261">
        <v>0</v>
      </c>
      <c r="N5" s="261">
        <v>0</v>
      </c>
      <c r="O5" s="261">
        <v>50</v>
      </c>
      <c r="P5" s="261">
        <v>5</v>
      </c>
      <c r="Q5" s="261">
        <v>10</v>
      </c>
      <c r="R5" s="261">
        <v>265</v>
      </c>
      <c r="S5" s="261">
        <v>200</v>
      </c>
      <c r="T5" s="261">
        <v>150</v>
      </c>
      <c r="U5" s="261">
        <v>34</v>
      </c>
      <c r="V5" s="261">
        <v>100</v>
      </c>
      <c r="W5" s="261">
        <v>5</v>
      </c>
      <c r="X5" s="261">
        <v>100</v>
      </c>
      <c r="Y5" s="261">
        <v>40</v>
      </c>
      <c r="Z5" s="261">
        <v>0</v>
      </c>
      <c r="AA5" s="261">
        <v>50</v>
      </c>
      <c r="AB5" s="261">
        <v>10</v>
      </c>
      <c r="AC5" s="261">
        <v>0</v>
      </c>
      <c r="AD5" s="261">
        <v>0</v>
      </c>
      <c r="AE5" s="261">
        <v>0</v>
      </c>
      <c r="AF5" s="261">
        <v>0</v>
      </c>
      <c r="AG5" s="261">
        <v>9</v>
      </c>
      <c r="AH5" s="261">
        <v>70</v>
      </c>
      <c r="AI5" s="261">
        <v>0</v>
      </c>
      <c r="AJ5" s="261">
        <v>0</v>
      </c>
      <c r="AK5" s="261">
        <v>0</v>
      </c>
      <c r="AL5" s="261">
        <v>0</v>
      </c>
      <c r="AM5" s="261">
        <v>150</v>
      </c>
      <c r="AN5" s="261">
        <v>60</v>
      </c>
      <c r="AO5" s="261">
        <v>30</v>
      </c>
      <c r="AP5" s="261">
        <v>10</v>
      </c>
      <c r="AQ5" s="261">
        <v>20</v>
      </c>
      <c r="AR5" s="261">
        <v>0</v>
      </c>
      <c r="AS5" s="261">
        <v>0</v>
      </c>
      <c r="AT5" s="261">
        <v>0</v>
      </c>
      <c r="AU5" s="261">
        <v>0</v>
      </c>
      <c r="AV5" s="261">
        <v>25</v>
      </c>
      <c r="AW5" s="261">
        <v>0</v>
      </c>
      <c r="AX5" s="261">
        <v>0</v>
      </c>
      <c r="AY5" s="261">
        <v>20</v>
      </c>
      <c r="AZ5" s="261">
        <v>0</v>
      </c>
      <c r="BA5" s="261">
        <v>0</v>
      </c>
      <c r="BB5" s="261">
        <v>350</v>
      </c>
      <c r="BC5" s="261">
        <v>0</v>
      </c>
      <c r="BD5" s="261">
        <v>0</v>
      </c>
      <c r="BE5" s="261">
        <v>0</v>
      </c>
      <c r="BF5" s="261">
        <v>3</v>
      </c>
      <c r="BG5" s="261">
        <v>0</v>
      </c>
      <c r="BH5" s="261">
        <v>0</v>
      </c>
      <c r="BI5" s="261">
        <v>30</v>
      </c>
      <c r="BJ5" s="261">
        <v>0</v>
      </c>
      <c r="BK5" s="261">
        <v>0</v>
      </c>
      <c r="BL5" s="261">
        <v>0</v>
      </c>
      <c r="BM5" s="261">
        <v>0</v>
      </c>
      <c r="BN5" s="261">
        <v>20</v>
      </c>
      <c r="BO5" s="261">
        <v>0</v>
      </c>
      <c r="BP5" s="261">
        <v>0</v>
      </c>
      <c r="BQ5" s="261">
        <v>0</v>
      </c>
      <c r="BR5" s="261">
        <v>0</v>
      </c>
      <c r="BS5" s="261">
        <v>4</v>
      </c>
      <c r="BT5" s="261">
        <v>0</v>
      </c>
      <c r="BU5" s="261">
        <v>0</v>
      </c>
      <c r="BV5" s="261">
        <v>35</v>
      </c>
      <c r="BW5" s="261">
        <v>0</v>
      </c>
      <c r="BX5" s="261">
        <v>40</v>
      </c>
      <c r="BY5" s="261">
        <v>0</v>
      </c>
      <c r="BZ5" s="261">
        <v>0</v>
      </c>
      <c r="CA5" s="261">
        <v>0</v>
      </c>
      <c r="CB5" s="261">
        <v>45</v>
      </c>
      <c r="CC5" s="261">
        <v>5</v>
      </c>
      <c r="CD5" s="261">
        <v>32</v>
      </c>
      <c r="CE5" s="261">
        <v>10</v>
      </c>
      <c r="CF5" s="261">
        <v>0</v>
      </c>
      <c r="CG5" s="261">
        <v>40</v>
      </c>
      <c r="CH5" s="261">
        <v>20</v>
      </c>
      <c r="CI5" s="261">
        <v>0</v>
      </c>
      <c r="CJ5" s="261">
        <v>0</v>
      </c>
      <c r="CK5" s="261">
        <v>0</v>
      </c>
      <c r="CL5" s="261">
        <v>0</v>
      </c>
      <c r="CM5" s="261">
        <v>15</v>
      </c>
      <c r="CN5" s="261">
        <v>0</v>
      </c>
      <c r="CO5" s="261">
        <v>6</v>
      </c>
      <c r="CP5" s="261">
        <v>0</v>
      </c>
      <c r="CQ5" s="261">
        <v>0</v>
      </c>
      <c r="CR5" s="261">
        <v>3</v>
      </c>
      <c r="CS5" s="261">
        <v>0</v>
      </c>
      <c r="CT5" s="261">
        <v>0</v>
      </c>
      <c r="CU5" s="261">
        <v>0</v>
      </c>
      <c r="CV5" s="261">
        <v>0</v>
      </c>
      <c r="CW5" s="261">
        <v>500</v>
      </c>
      <c r="CX5" s="261">
        <v>10</v>
      </c>
      <c r="CY5" s="261"/>
    </row>
    <row r="6" spans="1:103">
      <c r="A6">
        <v>3</v>
      </c>
      <c r="B6" s="259">
        <v>3</v>
      </c>
      <c r="C6" s="259">
        <v>0</v>
      </c>
      <c r="D6" s="259">
        <v>0</v>
      </c>
      <c r="E6" s="259">
        <v>20</v>
      </c>
      <c r="F6" s="259">
        <v>0</v>
      </c>
      <c r="G6" s="259">
        <v>5</v>
      </c>
      <c r="H6" s="259">
        <v>60</v>
      </c>
      <c r="I6" s="259">
        <v>50</v>
      </c>
      <c r="J6" s="259">
        <v>0</v>
      </c>
      <c r="K6" s="259">
        <v>10</v>
      </c>
      <c r="L6" s="259">
        <v>15</v>
      </c>
      <c r="M6" s="259">
        <v>0</v>
      </c>
      <c r="N6" s="259">
        <v>5</v>
      </c>
      <c r="O6" s="259">
        <v>0</v>
      </c>
      <c r="P6" s="259">
        <v>0</v>
      </c>
      <c r="Q6" s="259">
        <v>10</v>
      </c>
      <c r="R6" s="259">
        <v>110</v>
      </c>
      <c r="S6" s="259">
        <v>100</v>
      </c>
      <c r="T6" s="259">
        <v>0</v>
      </c>
      <c r="U6" s="259">
        <v>6</v>
      </c>
      <c r="V6" s="259">
        <v>20</v>
      </c>
      <c r="W6" s="259">
        <v>5</v>
      </c>
      <c r="X6" s="259">
        <v>0</v>
      </c>
      <c r="Y6" s="259">
        <v>20</v>
      </c>
      <c r="Z6" s="259">
        <v>0</v>
      </c>
      <c r="AA6" s="259">
        <v>50</v>
      </c>
      <c r="AB6" s="259">
        <v>10</v>
      </c>
      <c r="AC6" s="259">
        <v>20</v>
      </c>
      <c r="AD6" s="259">
        <v>0</v>
      </c>
      <c r="AE6" s="259">
        <v>0</v>
      </c>
      <c r="AF6" s="259">
        <v>0</v>
      </c>
      <c r="AG6" s="259">
        <v>9</v>
      </c>
      <c r="AH6" s="259">
        <v>50</v>
      </c>
      <c r="AI6" s="259">
        <v>0</v>
      </c>
      <c r="AJ6" s="259">
        <v>0</v>
      </c>
      <c r="AK6" s="259">
        <v>0</v>
      </c>
      <c r="AL6" s="259">
        <v>0</v>
      </c>
      <c r="AM6" s="259">
        <v>0</v>
      </c>
      <c r="AN6" s="259">
        <v>0</v>
      </c>
      <c r="AO6" s="259">
        <v>0</v>
      </c>
      <c r="AP6" s="259">
        <v>0</v>
      </c>
      <c r="AQ6" s="259">
        <v>20</v>
      </c>
      <c r="AR6" s="259">
        <v>0</v>
      </c>
      <c r="AS6" s="259">
        <v>48</v>
      </c>
      <c r="AT6" s="260">
        <v>0</v>
      </c>
      <c r="AU6" s="259">
        <v>0</v>
      </c>
      <c r="AV6" s="259">
        <v>0</v>
      </c>
      <c r="AW6" s="259">
        <v>0</v>
      </c>
      <c r="AX6" s="259">
        <v>0</v>
      </c>
      <c r="AY6" s="259">
        <v>0</v>
      </c>
      <c r="AZ6" s="259">
        <v>0</v>
      </c>
      <c r="BA6" s="259">
        <v>0</v>
      </c>
      <c r="BB6" s="259">
        <v>150</v>
      </c>
      <c r="BC6" s="259">
        <v>6</v>
      </c>
      <c r="BD6" s="259">
        <v>0</v>
      </c>
      <c r="BE6" s="259">
        <v>0</v>
      </c>
      <c r="BF6" s="259">
        <v>0</v>
      </c>
      <c r="BG6" s="259">
        <v>0</v>
      </c>
      <c r="BH6" s="259">
        <v>0</v>
      </c>
      <c r="BI6" s="259">
        <v>60</v>
      </c>
      <c r="BJ6" s="259">
        <v>15</v>
      </c>
      <c r="BK6" s="259">
        <v>0</v>
      </c>
      <c r="BL6" s="259">
        <v>0</v>
      </c>
      <c r="BM6" s="259">
        <v>0</v>
      </c>
      <c r="BN6" s="259">
        <v>30</v>
      </c>
      <c r="BO6" s="259">
        <v>0</v>
      </c>
      <c r="BP6" s="259">
        <v>0</v>
      </c>
      <c r="BQ6" s="259">
        <v>0</v>
      </c>
      <c r="BR6" s="259">
        <v>0</v>
      </c>
      <c r="BS6" s="259">
        <v>0</v>
      </c>
      <c r="BT6" s="259">
        <v>0</v>
      </c>
      <c r="BU6" s="259">
        <v>0</v>
      </c>
      <c r="BV6" s="259">
        <v>0</v>
      </c>
      <c r="BW6" s="259">
        <v>10</v>
      </c>
      <c r="BX6" s="259">
        <v>0</v>
      </c>
      <c r="BY6" s="259">
        <v>50</v>
      </c>
      <c r="BZ6" s="259">
        <v>10</v>
      </c>
      <c r="CA6" s="259">
        <v>50</v>
      </c>
      <c r="CB6" s="259">
        <v>5</v>
      </c>
      <c r="CC6" s="259">
        <v>5</v>
      </c>
      <c r="CD6" s="259">
        <v>0</v>
      </c>
      <c r="CE6" s="259">
        <v>0</v>
      </c>
      <c r="CF6" s="259">
        <v>0</v>
      </c>
      <c r="CG6" s="259">
        <v>0</v>
      </c>
      <c r="CH6" s="259">
        <v>0</v>
      </c>
      <c r="CI6" s="259">
        <v>2</v>
      </c>
      <c r="CJ6" s="259">
        <v>0</v>
      </c>
      <c r="CK6" s="259">
        <v>5</v>
      </c>
      <c r="CL6" s="259">
        <v>0</v>
      </c>
      <c r="CM6" s="259">
        <v>0</v>
      </c>
      <c r="CN6" s="259">
        <v>0</v>
      </c>
      <c r="CO6" s="259">
        <v>0</v>
      </c>
      <c r="CP6" s="259">
        <v>0</v>
      </c>
      <c r="CQ6" s="259">
        <v>0</v>
      </c>
      <c r="CR6" s="259">
        <v>3</v>
      </c>
      <c r="CS6" s="259">
        <v>0</v>
      </c>
      <c r="CT6" s="259">
        <v>0</v>
      </c>
      <c r="CU6" s="259">
        <v>0</v>
      </c>
      <c r="CV6" s="259">
        <v>0</v>
      </c>
      <c r="CW6" s="259">
        <v>0</v>
      </c>
      <c r="CX6" s="259">
        <v>5</v>
      </c>
      <c r="CY6" s="261"/>
    </row>
    <row r="7" spans="1:103">
      <c r="A7">
        <v>514</v>
      </c>
      <c r="B7" s="259">
        <v>0</v>
      </c>
      <c r="C7" s="259">
        <v>0</v>
      </c>
      <c r="D7" s="259">
        <v>0</v>
      </c>
      <c r="E7" s="259">
        <v>40</v>
      </c>
      <c r="F7" s="259">
        <v>0</v>
      </c>
      <c r="G7" s="259">
        <v>0</v>
      </c>
      <c r="H7" s="259">
        <v>0</v>
      </c>
      <c r="I7" s="259">
        <v>50</v>
      </c>
      <c r="J7" s="259">
        <v>0</v>
      </c>
      <c r="K7" s="259">
        <v>0</v>
      </c>
      <c r="L7" s="259">
        <v>0</v>
      </c>
      <c r="M7" s="259">
        <v>0</v>
      </c>
      <c r="N7" s="259">
        <v>0</v>
      </c>
      <c r="O7" s="259">
        <v>0</v>
      </c>
      <c r="P7" s="259">
        <v>25</v>
      </c>
      <c r="Q7" s="259">
        <v>0</v>
      </c>
      <c r="R7" s="259">
        <v>0</v>
      </c>
      <c r="S7" s="259">
        <v>200</v>
      </c>
      <c r="T7" s="259">
        <v>0</v>
      </c>
      <c r="U7" s="259">
        <v>0</v>
      </c>
      <c r="V7" s="259">
        <v>0</v>
      </c>
      <c r="W7" s="259">
        <v>0</v>
      </c>
      <c r="X7" s="259">
        <v>0</v>
      </c>
      <c r="Y7" s="259">
        <v>0</v>
      </c>
      <c r="Z7" s="259">
        <v>0</v>
      </c>
      <c r="AA7" s="259">
        <v>0</v>
      </c>
      <c r="AB7" s="259">
        <v>0</v>
      </c>
      <c r="AC7" s="259">
        <v>0</v>
      </c>
      <c r="AD7" s="259">
        <v>0</v>
      </c>
      <c r="AE7" s="259">
        <v>0</v>
      </c>
      <c r="AF7" s="259">
        <v>0</v>
      </c>
      <c r="AG7" s="259">
        <v>0</v>
      </c>
      <c r="AH7" s="259">
        <v>0</v>
      </c>
      <c r="AI7" s="259">
        <v>0</v>
      </c>
      <c r="AJ7" s="259">
        <v>0</v>
      </c>
      <c r="AK7" s="259">
        <v>0</v>
      </c>
      <c r="AL7" s="259">
        <v>0</v>
      </c>
      <c r="AM7" s="259">
        <v>0</v>
      </c>
      <c r="AN7" s="259">
        <v>0</v>
      </c>
      <c r="AO7" s="259">
        <v>0</v>
      </c>
      <c r="AP7" s="259">
        <v>0</v>
      </c>
      <c r="AQ7" s="259">
        <v>0</v>
      </c>
      <c r="AR7" s="259">
        <v>0</v>
      </c>
      <c r="AS7" s="259">
        <v>0</v>
      </c>
      <c r="AT7" s="260">
        <v>0</v>
      </c>
      <c r="AU7" s="259">
        <v>0</v>
      </c>
      <c r="AV7" s="259">
        <v>0</v>
      </c>
      <c r="AW7" s="259">
        <v>0</v>
      </c>
      <c r="AX7" s="259">
        <v>0</v>
      </c>
      <c r="AY7" s="259">
        <v>0</v>
      </c>
      <c r="AZ7" s="259">
        <v>0</v>
      </c>
      <c r="BA7" s="259">
        <v>0</v>
      </c>
      <c r="BB7" s="259">
        <v>0</v>
      </c>
      <c r="BC7" s="259">
        <v>0</v>
      </c>
      <c r="BD7" s="259">
        <v>0</v>
      </c>
      <c r="BE7" s="259">
        <v>0</v>
      </c>
      <c r="BF7" s="259">
        <v>0</v>
      </c>
      <c r="BG7" s="259">
        <v>0</v>
      </c>
      <c r="BH7" s="259">
        <v>0</v>
      </c>
      <c r="BI7" s="259">
        <v>0</v>
      </c>
      <c r="BJ7" s="259">
        <v>0</v>
      </c>
      <c r="BK7" s="259">
        <v>0</v>
      </c>
      <c r="BL7" s="259">
        <v>0</v>
      </c>
      <c r="BM7" s="259">
        <v>0</v>
      </c>
      <c r="BN7" s="259">
        <v>0</v>
      </c>
      <c r="BO7" s="259">
        <v>0</v>
      </c>
      <c r="BP7" s="259">
        <v>0</v>
      </c>
      <c r="BQ7" s="259">
        <v>0</v>
      </c>
      <c r="BR7" s="259">
        <v>0</v>
      </c>
      <c r="BS7" s="259">
        <v>0</v>
      </c>
      <c r="BT7" s="259">
        <v>0</v>
      </c>
      <c r="BU7" s="259">
        <v>0</v>
      </c>
      <c r="BV7" s="259">
        <v>0</v>
      </c>
      <c r="BW7" s="259">
        <v>0</v>
      </c>
      <c r="BX7" s="259">
        <v>0</v>
      </c>
      <c r="BY7" s="259">
        <v>0</v>
      </c>
      <c r="BZ7" s="259">
        <v>0</v>
      </c>
      <c r="CA7" s="259">
        <v>0</v>
      </c>
      <c r="CB7" s="259">
        <v>0</v>
      </c>
      <c r="CC7" s="259">
        <v>0</v>
      </c>
      <c r="CD7" s="259">
        <v>0</v>
      </c>
      <c r="CE7" s="259">
        <v>0</v>
      </c>
      <c r="CF7" s="259">
        <v>0</v>
      </c>
      <c r="CG7" s="259">
        <v>0</v>
      </c>
      <c r="CH7" s="259">
        <v>0</v>
      </c>
      <c r="CI7" s="259">
        <v>0</v>
      </c>
      <c r="CJ7" s="259">
        <v>0</v>
      </c>
      <c r="CK7" s="259">
        <v>0</v>
      </c>
      <c r="CL7" s="259">
        <v>0</v>
      </c>
      <c r="CM7" s="259">
        <v>0</v>
      </c>
      <c r="CN7" s="259">
        <v>0</v>
      </c>
      <c r="CO7" s="259">
        <v>0</v>
      </c>
      <c r="CP7" s="259">
        <v>0</v>
      </c>
      <c r="CQ7" s="259">
        <v>0</v>
      </c>
      <c r="CR7" s="259">
        <v>0</v>
      </c>
      <c r="CS7" s="259">
        <v>0</v>
      </c>
      <c r="CT7" s="259">
        <v>0</v>
      </c>
      <c r="CU7" s="259">
        <v>0</v>
      </c>
      <c r="CV7" s="259">
        <v>0</v>
      </c>
      <c r="CW7" s="259">
        <v>0</v>
      </c>
      <c r="CX7" s="259">
        <v>0</v>
      </c>
      <c r="CY7" s="259"/>
    </row>
    <row r="8" spans="1:103">
      <c r="A8">
        <v>516</v>
      </c>
      <c r="B8" s="259">
        <v>0</v>
      </c>
      <c r="C8" s="259">
        <v>0</v>
      </c>
      <c r="D8" s="259">
        <v>0</v>
      </c>
      <c r="E8" s="259">
        <v>0</v>
      </c>
      <c r="F8" s="259">
        <v>0</v>
      </c>
      <c r="G8" s="259">
        <v>0</v>
      </c>
      <c r="H8" s="259">
        <v>0</v>
      </c>
      <c r="I8" s="259">
        <v>0</v>
      </c>
      <c r="J8" s="259">
        <v>0</v>
      </c>
      <c r="K8" s="259">
        <v>0</v>
      </c>
      <c r="L8" s="259">
        <v>0</v>
      </c>
      <c r="M8" s="259">
        <v>0</v>
      </c>
      <c r="N8" s="259">
        <v>0</v>
      </c>
      <c r="O8" s="259">
        <v>0</v>
      </c>
      <c r="P8" s="259">
        <v>0</v>
      </c>
      <c r="Q8" s="259">
        <v>0</v>
      </c>
      <c r="R8" s="259">
        <v>0</v>
      </c>
      <c r="S8" s="259">
        <v>0</v>
      </c>
      <c r="T8" s="259">
        <v>0</v>
      </c>
      <c r="U8" s="259">
        <v>0</v>
      </c>
      <c r="V8" s="259">
        <v>0</v>
      </c>
      <c r="W8" s="259">
        <v>0</v>
      </c>
      <c r="X8" s="259">
        <v>0</v>
      </c>
      <c r="Y8" s="259">
        <v>0</v>
      </c>
      <c r="Z8" s="259">
        <v>0</v>
      </c>
      <c r="AA8" s="259">
        <v>0</v>
      </c>
      <c r="AB8" s="259">
        <v>0</v>
      </c>
      <c r="AC8" s="259">
        <v>0</v>
      </c>
      <c r="AD8" s="259">
        <v>0</v>
      </c>
      <c r="AE8" s="259">
        <v>0</v>
      </c>
      <c r="AF8" s="259">
        <v>0</v>
      </c>
      <c r="AG8" s="259">
        <v>0</v>
      </c>
      <c r="AH8" s="259">
        <v>0</v>
      </c>
      <c r="AI8" s="259">
        <v>0</v>
      </c>
      <c r="AJ8" s="259">
        <v>0</v>
      </c>
      <c r="AK8" s="259">
        <v>0</v>
      </c>
      <c r="AL8" s="259">
        <v>0</v>
      </c>
      <c r="AM8" s="259">
        <v>0</v>
      </c>
      <c r="AN8" s="259">
        <v>0</v>
      </c>
      <c r="AO8" s="259">
        <v>0</v>
      </c>
      <c r="AP8" s="259">
        <v>0</v>
      </c>
      <c r="AQ8" s="259">
        <v>0</v>
      </c>
      <c r="AR8" s="259">
        <v>0</v>
      </c>
      <c r="AS8" s="259">
        <v>0</v>
      </c>
      <c r="AT8" s="260">
        <v>0</v>
      </c>
      <c r="AU8" s="259">
        <v>0</v>
      </c>
      <c r="AV8" s="259">
        <v>0</v>
      </c>
      <c r="AW8" s="259">
        <v>0</v>
      </c>
      <c r="AX8" s="259">
        <v>0</v>
      </c>
      <c r="AY8" s="259">
        <v>0</v>
      </c>
      <c r="AZ8" s="259">
        <v>0</v>
      </c>
      <c r="BA8" s="259">
        <v>0</v>
      </c>
      <c r="BB8" s="259">
        <v>0</v>
      </c>
      <c r="BC8" s="259">
        <v>0</v>
      </c>
      <c r="BD8" s="259">
        <v>0</v>
      </c>
      <c r="BE8" s="259">
        <v>0</v>
      </c>
      <c r="BF8" s="259">
        <v>0</v>
      </c>
      <c r="BG8" s="259">
        <v>0</v>
      </c>
      <c r="BH8" s="259">
        <v>0</v>
      </c>
      <c r="BI8" s="259">
        <v>0</v>
      </c>
      <c r="BJ8" s="259">
        <v>0</v>
      </c>
      <c r="BK8" s="259">
        <v>0</v>
      </c>
      <c r="BL8" s="259">
        <v>0</v>
      </c>
      <c r="BM8" s="259">
        <v>0</v>
      </c>
      <c r="BN8" s="259">
        <v>0</v>
      </c>
      <c r="BO8" s="259">
        <v>0</v>
      </c>
      <c r="BP8" s="259">
        <v>0</v>
      </c>
      <c r="BQ8" s="259">
        <v>0</v>
      </c>
      <c r="BR8" s="259">
        <v>0</v>
      </c>
      <c r="BS8" s="259">
        <v>0</v>
      </c>
      <c r="BT8" s="259">
        <v>0</v>
      </c>
      <c r="BU8" s="259">
        <v>0</v>
      </c>
      <c r="BV8" s="259">
        <v>0</v>
      </c>
      <c r="BW8" s="259">
        <v>0</v>
      </c>
      <c r="BX8" s="259">
        <v>0</v>
      </c>
      <c r="BY8" s="259">
        <v>0</v>
      </c>
      <c r="BZ8" s="259">
        <v>0</v>
      </c>
      <c r="CA8" s="259">
        <v>0</v>
      </c>
      <c r="CB8" s="259">
        <v>0</v>
      </c>
      <c r="CC8" s="259">
        <v>0</v>
      </c>
      <c r="CD8" s="259">
        <v>0</v>
      </c>
      <c r="CE8" s="259">
        <v>0</v>
      </c>
      <c r="CF8" s="259">
        <v>0</v>
      </c>
      <c r="CG8" s="259">
        <v>0</v>
      </c>
      <c r="CH8" s="259">
        <v>0</v>
      </c>
      <c r="CI8" s="259">
        <v>0</v>
      </c>
      <c r="CJ8" s="259">
        <v>0</v>
      </c>
      <c r="CK8" s="259">
        <v>0</v>
      </c>
      <c r="CL8" s="259">
        <v>0</v>
      </c>
      <c r="CM8" s="259">
        <v>0</v>
      </c>
      <c r="CN8" s="259">
        <v>0</v>
      </c>
      <c r="CO8" s="259">
        <v>0</v>
      </c>
      <c r="CP8" s="259">
        <v>0</v>
      </c>
      <c r="CQ8" s="259">
        <v>0</v>
      </c>
      <c r="CR8" s="259">
        <v>0</v>
      </c>
      <c r="CS8" s="259">
        <v>0</v>
      </c>
      <c r="CT8" s="259">
        <v>0</v>
      </c>
      <c r="CU8" s="259">
        <v>0</v>
      </c>
      <c r="CV8" s="259">
        <v>0</v>
      </c>
      <c r="CW8" s="259">
        <v>0</v>
      </c>
      <c r="CX8" s="259">
        <v>0</v>
      </c>
      <c r="CY8" s="259"/>
    </row>
    <row r="9" spans="1:103"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</row>
    <row r="13" spans="1:103" ht="16.5" customHeight="1"/>
    <row r="14" spans="1:103">
      <c r="A14" s="33" t="s">
        <v>210</v>
      </c>
      <c r="B14" t="s">
        <v>8</v>
      </c>
      <c r="C14" t="s">
        <v>9</v>
      </c>
      <c r="D14" t="s">
        <v>10</v>
      </c>
      <c r="E14" t="s">
        <v>11</v>
      </c>
      <c r="F14" t="s">
        <v>12</v>
      </c>
      <c r="G14" t="s">
        <v>13</v>
      </c>
      <c r="H14" t="s">
        <v>14</v>
      </c>
      <c r="I14" t="s">
        <v>15</v>
      </c>
      <c r="J14" t="s">
        <v>16</v>
      </c>
      <c r="K14" t="s">
        <v>17</v>
      </c>
      <c r="L14" t="s">
        <v>18</v>
      </c>
      <c r="M14" t="s">
        <v>19</v>
      </c>
      <c r="N14" t="s">
        <v>20</v>
      </c>
      <c r="O14" t="s">
        <v>21</v>
      </c>
      <c r="P14" t="s">
        <v>22</v>
      </c>
      <c r="Q14" t="s">
        <v>23</v>
      </c>
      <c r="R14" t="s">
        <v>24</v>
      </c>
      <c r="S14" t="s">
        <v>25</v>
      </c>
      <c r="T14" t="s">
        <v>26</v>
      </c>
      <c r="U14" t="s">
        <v>27</v>
      </c>
      <c r="V14" t="s">
        <v>28</v>
      </c>
      <c r="W14" t="s">
        <v>29</v>
      </c>
      <c r="X14" t="s">
        <v>30</v>
      </c>
      <c r="Y14" t="s">
        <v>31</v>
      </c>
      <c r="Z14" t="s">
        <v>32</v>
      </c>
      <c r="AA14" t="s">
        <v>33</v>
      </c>
      <c r="AB14" t="s">
        <v>34</v>
      </c>
      <c r="AC14" t="s">
        <v>35</v>
      </c>
      <c r="AD14" t="s">
        <v>36</v>
      </c>
      <c r="AE14" t="s">
        <v>37</v>
      </c>
      <c r="AF14" t="s">
        <v>38</v>
      </c>
      <c r="AG14" t="s">
        <v>39</v>
      </c>
      <c r="AH14" t="s">
        <v>40</v>
      </c>
      <c r="AI14" t="s">
        <v>41</v>
      </c>
      <c r="AJ14" t="s">
        <v>42</v>
      </c>
      <c r="AK14" t="s">
        <v>43</v>
      </c>
      <c r="AL14" t="s">
        <v>44</v>
      </c>
      <c r="AM14" t="s">
        <v>45</v>
      </c>
      <c r="AN14" t="s">
        <v>46</v>
      </c>
      <c r="AO14" t="s">
        <v>47</v>
      </c>
      <c r="AP14" t="s">
        <v>48</v>
      </c>
      <c r="AQ14" t="s">
        <v>49</v>
      </c>
      <c r="AR14" t="s">
        <v>50</v>
      </c>
      <c r="AS14" t="s">
        <v>51</v>
      </c>
      <c r="AT14" t="s">
        <v>52</v>
      </c>
      <c r="AU14" t="s">
        <v>53</v>
      </c>
      <c r="AV14" t="s">
        <v>54</v>
      </c>
      <c r="AW14" t="s">
        <v>55</v>
      </c>
      <c r="AX14" t="s">
        <v>56</v>
      </c>
      <c r="AY14" t="s">
        <v>57</v>
      </c>
      <c r="AZ14" t="s">
        <v>58</v>
      </c>
      <c r="BA14" t="s">
        <v>59</v>
      </c>
      <c r="BB14" t="s">
        <v>60</v>
      </c>
      <c r="BC14" t="s">
        <v>61</v>
      </c>
      <c r="BD14" t="s">
        <v>62</v>
      </c>
      <c r="BE14" t="s">
        <v>63</v>
      </c>
      <c r="BF14" t="s">
        <v>64</v>
      </c>
      <c r="BG14" t="s">
        <v>65</v>
      </c>
      <c r="BH14" t="s">
        <v>66</v>
      </c>
      <c r="BI14" t="s">
        <v>67</v>
      </c>
      <c r="BJ14" t="s">
        <v>68</v>
      </c>
      <c r="BK14" t="s">
        <v>69</v>
      </c>
      <c r="BL14" t="s">
        <v>70</v>
      </c>
      <c r="BM14" t="s">
        <v>71</v>
      </c>
      <c r="BN14" t="s">
        <v>72</v>
      </c>
      <c r="BO14" t="s">
        <v>73</v>
      </c>
      <c r="BP14" t="s">
        <v>74</v>
      </c>
      <c r="BQ14" t="s">
        <v>75</v>
      </c>
      <c r="BR14" t="s">
        <v>76</v>
      </c>
      <c r="BS14" t="s">
        <v>77</v>
      </c>
      <c r="BT14" t="s">
        <v>78</v>
      </c>
      <c r="BU14" t="s">
        <v>79</v>
      </c>
      <c r="BV14" t="s">
        <v>80</v>
      </c>
      <c r="BW14" t="s">
        <v>81</v>
      </c>
      <c r="BX14" t="s">
        <v>82</v>
      </c>
      <c r="BY14" t="s">
        <v>83</v>
      </c>
      <c r="BZ14" t="s">
        <v>84</v>
      </c>
      <c r="CA14" t="s">
        <v>85</v>
      </c>
      <c r="CB14" t="s">
        <v>86</v>
      </c>
      <c r="CC14" t="s">
        <v>87</v>
      </c>
      <c r="CD14" t="s">
        <v>88</v>
      </c>
      <c r="CE14" t="s">
        <v>89</v>
      </c>
      <c r="CF14" t="s">
        <v>90</v>
      </c>
      <c r="CG14" t="s">
        <v>91</v>
      </c>
      <c r="CH14" t="s">
        <v>92</v>
      </c>
      <c r="CI14" t="s">
        <v>93</v>
      </c>
      <c r="CJ14" t="s">
        <v>94</v>
      </c>
      <c r="CK14" t="s">
        <v>95</v>
      </c>
      <c r="CL14" t="s">
        <v>96</v>
      </c>
      <c r="CM14" t="s">
        <v>97</v>
      </c>
      <c r="CN14" t="s">
        <v>98</v>
      </c>
      <c r="CO14" t="s">
        <v>99</v>
      </c>
      <c r="CP14" t="s">
        <v>100</v>
      </c>
      <c r="CQ14" t="s">
        <v>101</v>
      </c>
      <c r="CR14" t="s">
        <v>102</v>
      </c>
      <c r="CS14" t="s">
        <v>103</v>
      </c>
      <c r="CT14" t="s">
        <v>104</v>
      </c>
      <c r="CU14" t="s">
        <v>105</v>
      </c>
      <c r="CV14" t="s">
        <v>106</v>
      </c>
      <c r="CW14" t="s">
        <v>107</v>
      </c>
      <c r="CX14" t="s">
        <v>108</v>
      </c>
    </row>
    <row r="15" spans="1:103">
      <c r="A15">
        <v>2</v>
      </c>
      <c r="B15">
        <v>0</v>
      </c>
      <c r="C15">
        <v>0</v>
      </c>
      <c r="D15">
        <v>0</v>
      </c>
      <c r="E15">
        <v>0</v>
      </c>
      <c r="F15">
        <v>216</v>
      </c>
      <c r="G15">
        <v>45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13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60</v>
      </c>
      <c r="Z15">
        <v>0</v>
      </c>
      <c r="AA15">
        <v>0</v>
      </c>
      <c r="AB15">
        <v>0</v>
      </c>
      <c r="AC15">
        <v>0</v>
      </c>
      <c r="AD15">
        <v>48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385</v>
      </c>
      <c r="AP15">
        <v>0</v>
      </c>
      <c r="AQ15">
        <v>50</v>
      </c>
      <c r="AR15">
        <v>40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80</v>
      </c>
      <c r="BF15">
        <v>0</v>
      </c>
      <c r="BG15">
        <v>293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100</v>
      </c>
      <c r="BY15">
        <v>0</v>
      </c>
      <c r="BZ15">
        <v>0</v>
      </c>
      <c r="CA15">
        <v>75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150</v>
      </c>
      <c r="CI15">
        <v>0</v>
      </c>
      <c r="CJ15">
        <v>0</v>
      </c>
      <c r="CK15">
        <v>220</v>
      </c>
      <c r="CL15">
        <v>0</v>
      </c>
      <c r="CM15">
        <v>0</v>
      </c>
      <c r="CN15">
        <v>34</v>
      </c>
      <c r="CO15">
        <v>96</v>
      </c>
      <c r="CP15">
        <v>0</v>
      </c>
      <c r="CQ15">
        <v>0</v>
      </c>
      <c r="CR15">
        <v>0</v>
      </c>
      <c r="CS15">
        <v>0</v>
      </c>
      <c r="CT15">
        <v>100</v>
      </c>
      <c r="CU15">
        <v>0</v>
      </c>
      <c r="CV15">
        <v>0</v>
      </c>
      <c r="CW15">
        <v>0</v>
      </c>
      <c r="CX15">
        <v>0</v>
      </c>
    </row>
    <row r="16" spans="1:103">
      <c r="A16">
        <v>3</v>
      </c>
      <c r="B16">
        <v>90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50</v>
      </c>
      <c r="AR16">
        <v>40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20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210</v>
      </c>
      <c r="BY16">
        <v>0</v>
      </c>
      <c r="BZ16">
        <v>0</v>
      </c>
      <c r="CA16">
        <v>20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20</v>
      </c>
      <c r="CL16">
        <v>0</v>
      </c>
      <c r="CM16">
        <v>0</v>
      </c>
      <c r="CN16">
        <v>0</v>
      </c>
      <c r="CO16">
        <v>40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126</v>
      </c>
    </row>
    <row r="17" spans="1:102">
      <c r="A17">
        <v>513</v>
      </c>
      <c r="F17">
        <v>0</v>
      </c>
      <c r="Z17">
        <v>0</v>
      </c>
      <c r="AA17">
        <v>0</v>
      </c>
      <c r="AX17">
        <v>0</v>
      </c>
      <c r="BE17">
        <v>0</v>
      </c>
      <c r="BU17">
        <v>700</v>
      </c>
      <c r="CA17">
        <v>0</v>
      </c>
      <c r="CH17">
        <v>150</v>
      </c>
      <c r="CO17">
        <v>0</v>
      </c>
      <c r="CT17">
        <v>0</v>
      </c>
      <c r="CX17">
        <v>0</v>
      </c>
    </row>
    <row r="18" spans="1:102">
      <c r="A18">
        <v>514</v>
      </c>
      <c r="B18">
        <v>20</v>
      </c>
      <c r="C18">
        <v>150</v>
      </c>
      <c r="F18">
        <v>0</v>
      </c>
      <c r="M18">
        <v>60</v>
      </c>
      <c r="Y18">
        <v>150</v>
      </c>
      <c r="Z18">
        <v>0</v>
      </c>
      <c r="AA18">
        <v>0</v>
      </c>
      <c r="AD18">
        <v>90</v>
      </c>
      <c r="AX18">
        <v>0</v>
      </c>
      <c r="BE18">
        <v>0</v>
      </c>
      <c r="BG18">
        <v>130</v>
      </c>
      <c r="BJ18">
        <v>50</v>
      </c>
      <c r="BS18">
        <v>170</v>
      </c>
      <c r="BU18">
        <v>110</v>
      </c>
      <c r="CA18">
        <v>0</v>
      </c>
      <c r="CH18">
        <v>0</v>
      </c>
      <c r="CK18">
        <v>223</v>
      </c>
      <c r="CO18">
        <v>0</v>
      </c>
      <c r="CT18">
        <v>0</v>
      </c>
      <c r="CX18">
        <v>0</v>
      </c>
    </row>
    <row r="19" spans="1:102">
      <c r="A19">
        <v>515</v>
      </c>
      <c r="F19">
        <v>0</v>
      </c>
      <c r="Z19">
        <v>0</v>
      </c>
      <c r="AA19">
        <v>0</v>
      </c>
      <c r="AX19">
        <v>0</v>
      </c>
      <c r="BE19">
        <v>0</v>
      </c>
      <c r="BJ19">
        <v>140</v>
      </c>
      <c r="BU19">
        <v>0</v>
      </c>
      <c r="CA19">
        <v>0</v>
      </c>
      <c r="CH19">
        <v>0</v>
      </c>
      <c r="CO19">
        <v>0</v>
      </c>
      <c r="CT19">
        <v>0</v>
      </c>
      <c r="CX19">
        <v>0</v>
      </c>
    </row>
    <row r="20" spans="1:102">
      <c r="A20">
        <v>516</v>
      </c>
      <c r="B20">
        <v>90</v>
      </c>
      <c r="C20">
        <v>150</v>
      </c>
      <c r="D20">
        <v>150</v>
      </c>
      <c r="F20">
        <v>0</v>
      </c>
      <c r="P20">
        <v>61</v>
      </c>
      <c r="Y20">
        <v>100</v>
      </c>
      <c r="Z20">
        <v>30</v>
      </c>
      <c r="AA20">
        <v>101</v>
      </c>
      <c r="AD20">
        <v>20</v>
      </c>
      <c r="AO20">
        <v>15</v>
      </c>
      <c r="AX20">
        <v>50</v>
      </c>
      <c r="BE20">
        <v>0</v>
      </c>
      <c r="BJ20">
        <v>25</v>
      </c>
      <c r="BU20">
        <v>0</v>
      </c>
      <c r="CA20">
        <v>0</v>
      </c>
      <c r="CH20">
        <v>0</v>
      </c>
      <c r="CO20">
        <v>80</v>
      </c>
      <c r="CT20">
        <v>0</v>
      </c>
      <c r="CX20">
        <v>0</v>
      </c>
    </row>
    <row r="23" spans="1:102">
      <c r="A23" s="33" t="s">
        <v>216</v>
      </c>
      <c r="B23" t="s">
        <v>8</v>
      </c>
      <c r="C23" t="s">
        <v>9</v>
      </c>
      <c r="D23" t="s">
        <v>10</v>
      </c>
      <c r="E23" t="s">
        <v>11</v>
      </c>
      <c r="F23" t="s">
        <v>12</v>
      </c>
      <c r="G23" t="s">
        <v>13</v>
      </c>
      <c r="H23" t="s">
        <v>14</v>
      </c>
      <c r="I23" t="s">
        <v>15</v>
      </c>
      <c r="J23" t="s">
        <v>16</v>
      </c>
      <c r="K23" t="s">
        <v>17</v>
      </c>
      <c r="L23" t="s">
        <v>18</v>
      </c>
      <c r="M23" t="s">
        <v>19</v>
      </c>
      <c r="N23" t="s">
        <v>20</v>
      </c>
      <c r="O23" t="s">
        <v>21</v>
      </c>
      <c r="P23" t="s">
        <v>22</v>
      </c>
      <c r="Q23" t="s">
        <v>23</v>
      </c>
      <c r="R23" t="s">
        <v>24</v>
      </c>
      <c r="S23" t="s">
        <v>25</v>
      </c>
      <c r="T23" t="s">
        <v>26</v>
      </c>
      <c r="U23" t="s">
        <v>27</v>
      </c>
      <c r="V23" t="s">
        <v>28</v>
      </c>
      <c r="W23" t="s">
        <v>29</v>
      </c>
      <c r="X23" t="s">
        <v>30</v>
      </c>
      <c r="Y23" t="s">
        <v>31</v>
      </c>
      <c r="Z23" t="s">
        <v>32</v>
      </c>
      <c r="AA23" t="s">
        <v>33</v>
      </c>
      <c r="AB23" t="s">
        <v>34</v>
      </c>
      <c r="AC23" t="s">
        <v>35</v>
      </c>
      <c r="AD23" t="s">
        <v>36</v>
      </c>
      <c r="AE23" t="s">
        <v>37</v>
      </c>
      <c r="AF23" t="s">
        <v>38</v>
      </c>
      <c r="AG23" t="s">
        <v>39</v>
      </c>
      <c r="AH23" t="s">
        <v>40</v>
      </c>
      <c r="AI23" t="s">
        <v>41</v>
      </c>
      <c r="AJ23" t="s">
        <v>42</v>
      </c>
      <c r="AK23" t="s">
        <v>43</v>
      </c>
      <c r="AL23" t="s">
        <v>44</v>
      </c>
      <c r="AM23" t="s">
        <v>45</v>
      </c>
      <c r="AN23" t="s">
        <v>46</v>
      </c>
      <c r="AO23" t="s">
        <v>47</v>
      </c>
      <c r="AP23" t="s">
        <v>48</v>
      </c>
      <c r="AQ23" t="s">
        <v>49</v>
      </c>
      <c r="AR23" t="s">
        <v>50</v>
      </c>
      <c r="AS23" t="s">
        <v>51</v>
      </c>
      <c r="AT23" t="s">
        <v>52</v>
      </c>
      <c r="AU23" t="s">
        <v>53</v>
      </c>
      <c r="AV23" t="s">
        <v>54</v>
      </c>
      <c r="AW23" t="s">
        <v>55</v>
      </c>
      <c r="AX23" t="s">
        <v>56</v>
      </c>
      <c r="AY23" t="s">
        <v>57</v>
      </c>
      <c r="AZ23" t="s">
        <v>58</v>
      </c>
      <c r="BA23" t="s">
        <v>59</v>
      </c>
      <c r="BB23" t="s">
        <v>60</v>
      </c>
      <c r="BC23" t="s">
        <v>61</v>
      </c>
      <c r="BD23" t="s">
        <v>62</v>
      </c>
      <c r="BE23" t="s">
        <v>63</v>
      </c>
      <c r="BF23" t="s">
        <v>64</v>
      </c>
      <c r="BG23" t="s">
        <v>65</v>
      </c>
      <c r="BH23" t="s">
        <v>66</v>
      </c>
      <c r="BI23" t="s">
        <v>67</v>
      </c>
      <c r="BJ23" t="s">
        <v>68</v>
      </c>
      <c r="BK23" t="s">
        <v>69</v>
      </c>
      <c r="BL23" t="s">
        <v>70</v>
      </c>
      <c r="BM23" t="s">
        <v>71</v>
      </c>
      <c r="BN23" t="s">
        <v>72</v>
      </c>
      <c r="BO23" t="s">
        <v>73</v>
      </c>
      <c r="BP23" t="s">
        <v>74</v>
      </c>
      <c r="BQ23" t="s">
        <v>75</v>
      </c>
      <c r="BR23" t="s">
        <v>76</v>
      </c>
      <c r="BS23" t="s">
        <v>77</v>
      </c>
      <c r="BT23" t="s">
        <v>78</v>
      </c>
      <c r="BU23" t="s">
        <v>79</v>
      </c>
      <c r="BV23" t="s">
        <v>80</v>
      </c>
      <c r="BW23" t="s">
        <v>81</v>
      </c>
      <c r="BX23" t="s">
        <v>82</v>
      </c>
      <c r="BY23" t="s">
        <v>83</v>
      </c>
      <c r="BZ23" t="s">
        <v>84</v>
      </c>
      <c r="CA23" t="s">
        <v>85</v>
      </c>
      <c r="CB23" t="s">
        <v>86</v>
      </c>
      <c r="CC23" t="s">
        <v>87</v>
      </c>
      <c r="CD23" t="s">
        <v>88</v>
      </c>
      <c r="CE23" t="s">
        <v>89</v>
      </c>
      <c r="CF23" t="s">
        <v>90</v>
      </c>
      <c r="CG23" t="s">
        <v>91</v>
      </c>
      <c r="CH23" t="s">
        <v>92</v>
      </c>
      <c r="CI23" t="s">
        <v>93</v>
      </c>
      <c r="CJ23" t="s">
        <v>94</v>
      </c>
      <c r="CK23" t="s">
        <v>95</v>
      </c>
      <c r="CL23" t="s">
        <v>96</v>
      </c>
      <c r="CM23" t="s">
        <v>97</v>
      </c>
      <c r="CN23" t="s">
        <v>98</v>
      </c>
      <c r="CO23" t="s">
        <v>99</v>
      </c>
      <c r="CP23" t="s">
        <v>100</v>
      </c>
      <c r="CQ23" t="s">
        <v>101</v>
      </c>
      <c r="CR23" t="s">
        <v>102</v>
      </c>
      <c r="CS23" t="s">
        <v>103</v>
      </c>
      <c r="CT23" t="s">
        <v>104</v>
      </c>
      <c r="CU23" t="s">
        <v>105</v>
      </c>
      <c r="CV23" t="s">
        <v>106</v>
      </c>
      <c r="CW23" t="s">
        <v>107</v>
      </c>
      <c r="CX23" t="s">
        <v>108</v>
      </c>
    </row>
    <row r="24" spans="1:102" s="34" customFormat="1">
      <c r="A24" s="34" t="s">
        <v>534</v>
      </c>
      <c r="F24" s="34">
        <v>330000</v>
      </c>
      <c r="I24" s="34">
        <v>150000</v>
      </c>
    </row>
    <row r="25" spans="1:102" s="34" customFormat="1">
      <c r="A25" s="34" t="s">
        <v>217</v>
      </c>
      <c r="B25" s="34">
        <v>0</v>
      </c>
      <c r="C25" s="35">
        <v>130000</v>
      </c>
      <c r="D25" s="35">
        <v>5000</v>
      </c>
      <c r="E25" s="35">
        <v>13000</v>
      </c>
      <c r="F25" s="35">
        <v>10000</v>
      </c>
      <c r="I25" s="34">
        <v>5000</v>
      </c>
      <c r="L25" s="35"/>
      <c r="O25" s="35">
        <v>7000</v>
      </c>
      <c r="R25" s="34">
        <v>0</v>
      </c>
      <c r="S25" s="35">
        <v>10000</v>
      </c>
      <c r="T25" s="35">
        <v>10000</v>
      </c>
      <c r="V25" s="34">
        <v>6000</v>
      </c>
      <c r="Y25" s="35">
        <v>6000</v>
      </c>
      <c r="AQ25" s="35"/>
      <c r="BD25" s="35">
        <v>1000</v>
      </c>
      <c r="BE25" s="35"/>
      <c r="BI25" s="35">
        <v>10000</v>
      </c>
      <c r="BR25" s="35"/>
      <c r="BV25" s="35">
        <v>2000</v>
      </c>
      <c r="CU25" s="35">
        <v>2000</v>
      </c>
      <c r="CW25" s="35">
        <v>8000</v>
      </c>
      <c r="CX25" s="35"/>
    </row>
    <row r="26" spans="1:102" s="34" customFormat="1">
      <c r="A26" s="118" t="s">
        <v>147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>
        <v>63000</v>
      </c>
      <c r="O26" s="262"/>
      <c r="P26" s="262"/>
      <c r="Q26" s="262"/>
      <c r="R26" s="262"/>
      <c r="S26" s="262"/>
      <c r="T26" s="262"/>
      <c r="U26" s="262"/>
      <c r="V26" s="262"/>
      <c r="W26" s="262"/>
      <c r="X26" s="262"/>
      <c r="Y26" s="262"/>
      <c r="Z26" s="262"/>
      <c r="AA26" s="262"/>
      <c r="AB26" s="262"/>
      <c r="AC26" s="262"/>
      <c r="AD26" s="262"/>
      <c r="AE26" s="262"/>
      <c r="AF26" s="262"/>
      <c r="AG26" s="262"/>
      <c r="AH26" s="262"/>
      <c r="AI26" s="262"/>
      <c r="AJ26" s="262"/>
      <c r="AK26" s="262"/>
      <c r="AL26" s="262"/>
      <c r="AM26" s="262"/>
      <c r="AN26" s="262"/>
      <c r="AO26" s="262"/>
      <c r="AP26" s="262"/>
      <c r="AQ26" s="262"/>
      <c r="AR26" s="262">
        <v>80000</v>
      </c>
      <c r="AS26" s="262"/>
      <c r="AT26" s="262"/>
      <c r="AU26" s="262"/>
      <c r="AV26" s="262">
        <v>4000</v>
      </c>
      <c r="AW26" s="262"/>
      <c r="AX26" s="262"/>
      <c r="AY26" s="262"/>
      <c r="AZ26" s="262"/>
      <c r="BA26" s="262"/>
      <c r="BB26" s="262">
        <v>50000</v>
      </c>
      <c r="BC26" s="262"/>
      <c r="BD26" s="262"/>
      <c r="BE26" s="262"/>
      <c r="BF26" s="262"/>
      <c r="BG26" s="262"/>
      <c r="BH26" s="262"/>
      <c r="BI26" s="262"/>
      <c r="BJ26" s="262"/>
      <c r="BK26" s="262"/>
      <c r="BL26" s="262"/>
      <c r="BM26" s="262"/>
      <c r="BN26" s="262">
        <v>60000</v>
      </c>
      <c r="BO26" s="262"/>
      <c r="BP26" s="262"/>
      <c r="BQ26" s="262"/>
      <c r="BR26" s="262"/>
      <c r="BS26" s="262"/>
      <c r="BT26" s="262"/>
      <c r="BU26" s="262"/>
      <c r="BV26" s="262"/>
      <c r="BW26" s="262"/>
      <c r="BX26" s="262"/>
      <c r="BY26" s="262"/>
      <c r="BZ26" s="262"/>
      <c r="CA26" s="262"/>
      <c r="CB26" s="262"/>
      <c r="CC26" s="262"/>
      <c r="CD26" s="262"/>
      <c r="CE26" s="262"/>
      <c r="CF26" s="262"/>
      <c r="CG26" s="262"/>
      <c r="CH26" s="262"/>
      <c r="CI26" s="262"/>
      <c r="CJ26" s="262"/>
      <c r="CK26" s="262"/>
      <c r="CL26" s="262"/>
      <c r="CM26" s="262"/>
      <c r="CN26" s="262"/>
      <c r="CO26" s="262"/>
      <c r="CP26" s="262"/>
      <c r="CQ26" s="262"/>
      <c r="CR26" s="262"/>
      <c r="CS26" s="263"/>
      <c r="CT26" s="263"/>
      <c r="CU26" s="263"/>
      <c r="CV26" s="263"/>
      <c r="CW26" s="263"/>
      <c r="CX26" s="263"/>
    </row>
    <row r="27" spans="1:102">
      <c r="A27" s="36" t="s">
        <v>218</v>
      </c>
      <c r="C27">
        <f t="shared" ref="C27:BN27" si="0">SUM(C24:C26)</f>
        <v>130000</v>
      </c>
      <c r="D27">
        <f t="shared" si="0"/>
        <v>5000</v>
      </c>
      <c r="E27">
        <f t="shared" si="0"/>
        <v>13000</v>
      </c>
      <c r="F27">
        <f t="shared" si="0"/>
        <v>340000</v>
      </c>
      <c r="G27">
        <f t="shared" si="0"/>
        <v>0</v>
      </c>
      <c r="H27">
        <f t="shared" si="0"/>
        <v>0</v>
      </c>
      <c r="I27">
        <f t="shared" si="0"/>
        <v>155000</v>
      </c>
      <c r="J27">
        <f t="shared" si="0"/>
        <v>0</v>
      </c>
      <c r="K27">
        <f t="shared" si="0"/>
        <v>0</v>
      </c>
      <c r="L27">
        <f t="shared" si="0"/>
        <v>0</v>
      </c>
      <c r="M27">
        <f t="shared" si="0"/>
        <v>0</v>
      </c>
      <c r="N27">
        <f t="shared" si="0"/>
        <v>63000</v>
      </c>
      <c r="O27">
        <f t="shared" si="0"/>
        <v>7000</v>
      </c>
      <c r="P27">
        <f t="shared" si="0"/>
        <v>0</v>
      </c>
      <c r="Q27">
        <f t="shared" si="0"/>
        <v>0</v>
      </c>
      <c r="R27">
        <f t="shared" si="0"/>
        <v>0</v>
      </c>
      <c r="S27">
        <f t="shared" si="0"/>
        <v>10000</v>
      </c>
      <c r="T27">
        <f t="shared" si="0"/>
        <v>10000</v>
      </c>
      <c r="U27">
        <f t="shared" si="0"/>
        <v>0</v>
      </c>
      <c r="V27">
        <f t="shared" si="0"/>
        <v>6000</v>
      </c>
      <c r="W27">
        <f t="shared" si="0"/>
        <v>0</v>
      </c>
      <c r="X27">
        <f t="shared" si="0"/>
        <v>0</v>
      </c>
      <c r="Y27">
        <f t="shared" si="0"/>
        <v>6000</v>
      </c>
      <c r="Z27">
        <f t="shared" si="0"/>
        <v>0</v>
      </c>
      <c r="AA27">
        <f t="shared" si="0"/>
        <v>0</v>
      </c>
      <c r="AB27">
        <f t="shared" si="0"/>
        <v>0</v>
      </c>
      <c r="AC27">
        <f t="shared" si="0"/>
        <v>0</v>
      </c>
      <c r="AD27">
        <f t="shared" si="0"/>
        <v>0</v>
      </c>
      <c r="AE27">
        <f t="shared" si="0"/>
        <v>0</v>
      </c>
      <c r="AF27">
        <f t="shared" si="0"/>
        <v>0</v>
      </c>
      <c r="AG27">
        <f t="shared" si="0"/>
        <v>0</v>
      </c>
      <c r="AH27">
        <f t="shared" si="0"/>
        <v>0</v>
      </c>
      <c r="AI27">
        <f t="shared" si="0"/>
        <v>0</v>
      </c>
      <c r="AJ27">
        <f t="shared" si="0"/>
        <v>0</v>
      </c>
      <c r="AK27">
        <f t="shared" si="0"/>
        <v>0</v>
      </c>
      <c r="AL27">
        <f t="shared" si="0"/>
        <v>0</v>
      </c>
      <c r="AM27">
        <f t="shared" si="0"/>
        <v>0</v>
      </c>
      <c r="AN27">
        <f t="shared" si="0"/>
        <v>0</v>
      </c>
      <c r="AO27">
        <f t="shared" si="0"/>
        <v>0</v>
      </c>
      <c r="AP27">
        <f t="shared" si="0"/>
        <v>0</v>
      </c>
      <c r="AQ27">
        <f t="shared" si="0"/>
        <v>0</v>
      </c>
      <c r="AR27">
        <f t="shared" si="0"/>
        <v>80000</v>
      </c>
      <c r="AS27">
        <f t="shared" si="0"/>
        <v>0</v>
      </c>
      <c r="AT27">
        <f t="shared" si="0"/>
        <v>0</v>
      </c>
      <c r="AU27">
        <f t="shared" si="0"/>
        <v>0</v>
      </c>
      <c r="AV27">
        <f t="shared" si="0"/>
        <v>4000</v>
      </c>
      <c r="AW27">
        <f t="shared" si="0"/>
        <v>0</v>
      </c>
      <c r="AX27">
        <f t="shared" si="0"/>
        <v>0</v>
      </c>
      <c r="AY27">
        <f t="shared" si="0"/>
        <v>0</v>
      </c>
      <c r="AZ27">
        <f t="shared" si="0"/>
        <v>0</v>
      </c>
      <c r="BA27">
        <f t="shared" si="0"/>
        <v>0</v>
      </c>
      <c r="BB27">
        <f t="shared" si="0"/>
        <v>50000</v>
      </c>
      <c r="BC27">
        <f t="shared" si="0"/>
        <v>0</v>
      </c>
      <c r="BD27">
        <f t="shared" si="0"/>
        <v>1000</v>
      </c>
      <c r="BE27">
        <f t="shared" si="0"/>
        <v>0</v>
      </c>
      <c r="BF27">
        <f t="shared" si="0"/>
        <v>0</v>
      </c>
      <c r="BG27">
        <f t="shared" si="0"/>
        <v>0</v>
      </c>
      <c r="BH27">
        <f t="shared" si="0"/>
        <v>0</v>
      </c>
      <c r="BI27">
        <f t="shared" si="0"/>
        <v>10000</v>
      </c>
      <c r="BJ27">
        <f t="shared" si="0"/>
        <v>0</v>
      </c>
      <c r="BK27">
        <f t="shared" si="0"/>
        <v>0</v>
      </c>
      <c r="BL27">
        <f t="shared" si="0"/>
        <v>0</v>
      </c>
      <c r="BM27">
        <f t="shared" si="0"/>
        <v>0</v>
      </c>
      <c r="BN27">
        <f t="shared" si="0"/>
        <v>60000</v>
      </c>
      <c r="BO27">
        <f t="shared" ref="BO27:CX27" si="1">SUM(BO24:BO26)</f>
        <v>0</v>
      </c>
      <c r="BP27">
        <f t="shared" si="1"/>
        <v>0</v>
      </c>
      <c r="BQ27">
        <f t="shared" si="1"/>
        <v>0</v>
      </c>
      <c r="BR27">
        <f t="shared" si="1"/>
        <v>0</v>
      </c>
      <c r="BS27">
        <f t="shared" si="1"/>
        <v>0</v>
      </c>
      <c r="BT27">
        <f t="shared" si="1"/>
        <v>0</v>
      </c>
      <c r="BU27">
        <f t="shared" si="1"/>
        <v>0</v>
      </c>
      <c r="BV27">
        <f t="shared" si="1"/>
        <v>2000</v>
      </c>
      <c r="BW27">
        <f t="shared" si="1"/>
        <v>0</v>
      </c>
      <c r="BX27">
        <f t="shared" si="1"/>
        <v>0</v>
      </c>
      <c r="BY27">
        <f t="shared" si="1"/>
        <v>0</v>
      </c>
      <c r="BZ27">
        <f t="shared" si="1"/>
        <v>0</v>
      </c>
      <c r="CA27">
        <f t="shared" si="1"/>
        <v>0</v>
      </c>
      <c r="CB27">
        <f t="shared" si="1"/>
        <v>0</v>
      </c>
      <c r="CC27">
        <f t="shared" si="1"/>
        <v>0</v>
      </c>
      <c r="CD27">
        <f t="shared" si="1"/>
        <v>0</v>
      </c>
      <c r="CE27">
        <f t="shared" si="1"/>
        <v>0</v>
      </c>
      <c r="CF27">
        <f t="shared" si="1"/>
        <v>0</v>
      </c>
      <c r="CG27">
        <f t="shared" si="1"/>
        <v>0</v>
      </c>
      <c r="CH27">
        <f t="shared" si="1"/>
        <v>0</v>
      </c>
      <c r="CI27">
        <f t="shared" si="1"/>
        <v>0</v>
      </c>
      <c r="CJ27">
        <f t="shared" si="1"/>
        <v>0</v>
      </c>
      <c r="CK27">
        <f t="shared" si="1"/>
        <v>0</v>
      </c>
      <c r="CL27">
        <f t="shared" si="1"/>
        <v>0</v>
      </c>
      <c r="CM27">
        <f t="shared" si="1"/>
        <v>0</v>
      </c>
      <c r="CN27">
        <f t="shared" si="1"/>
        <v>0</v>
      </c>
      <c r="CO27">
        <f t="shared" si="1"/>
        <v>0</v>
      </c>
      <c r="CP27">
        <f t="shared" si="1"/>
        <v>0</v>
      </c>
      <c r="CQ27">
        <f t="shared" si="1"/>
        <v>0</v>
      </c>
      <c r="CR27">
        <f t="shared" si="1"/>
        <v>0</v>
      </c>
      <c r="CS27">
        <f t="shared" si="1"/>
        <v>0</v>
      </c>
      <c r="CT27">
        <f t="shared" si="1"/>
        <v>0</v>
      </c>
      <c r="CU27">
        <f t="shared" si="1"/>
        <v>2000</v>
      </c>
      <c r="CV27">
        <f t="shared" si="1"/>
        <v>0</v>
      </c>
      <c r="CW27">
        <f t="shared" si="1"/>
        <v>8000</v>
      </c>
      <c r="CX27">
        <f t="shared" si="1"/>
        <v>0</v>
      </c>
    </row>
    <row r="40" spans="2:2">
      <c r="B40">
        <v>0</v>
      </c>
    </row>
    <row r="41" spans="2:2">
      <c r="B41">
        <v>0</v>
      </c>
    </row>
    <row r="64" spans="2:2">
      <c r="B64">
        <v>0</v>
      </c>
    </row>
    <row r="71" spans="2:2">
      <c r="B71">
        <v>0</v>
      </c>
    </row>
    <row r="73" spans="2:2">
      <c r="B73">
        <v>148000</v>
      </c>
    </row>
    <row r="87" spans="2:2">
      <c r="B87">
        <v>0</v>
      </c>
    </row>
    <row r="93" spans="2:2">
      <c r="B93">
        <v>0</v>
      </c>
    </row>
    <row r="100" spans="2:2">
      <c r="B100">
        <v>0</v>
      </c>
    </row>
    <row r="107" spans="2:2">
      <c r="B107">
        <v>0</v>
      </c>
    </row>
    <row r="112" spans="2:2">
      <c r="B112">
        <v>0</v>
      </c>
    </row>
    <row r="116" spans="2:2">
      <c r="B116">
        <v>0</v>
      </c>
    </row>
  </sheetData>
  <phoneticPr fontId="4" type="noConversion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62" workbookViewId="0">
      <selection activeCell="A72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654</v>
      </c>
      <c r="D1" s="230" t="str">
        <f>VLOOKUP(C1,學校編號!A:B,2,FALSE)</f>
        <v>654豐濱國小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28329000</v>
      </c>
      <c r="E2" s="37"/>
      <c r="F2" s="37">
        <f>F48+F71+F77+F78+F84</f>
        <v>12101000</v>
      </c>
      <c r="G2" s="37">
        <f t="shared" ref="G2:Q2" si="0">G48+G71+G77+G78+G84</f>
        <v>2056000</v>
      </c>
      <c r="H2" s="37">
        <f t="shared" si="0"/>
        <v>2081000</v>
      </c>
      <c r="I2" s="37">
        <f t="shared" si="0"/>
        <v>2067000</v>
      </c>
      <c r="J2" s="37">
        <f t="shared" si="0"/>
        <v>2064000</v>
      </c>
      <c r="K2" s="37">
        <f t="shared" si="0"/>
        <v>2062000</v>
      </c>
      <c r="L2" s="37">
        <f t="shared" si="0"/>
        <v>2088000</v>
      </c>
      <c r="M2" s="37">
        <f t="shared" si="0"/>
        <v>2056000</v>
      </c>
      <c r="N2" s="37">
        <f t="shared" si="0"/>
        <v>1354000</v>
      </c>
      <c r="O2" s="37">
        <f t="shared" si="0"/>
        <v>166000</v>
      </c>
      <c r="P2" s="37">
        <f t="shared" si="0"/>
        <v>116000</v>
      </c>
      <c r="Q2" s="37">
        <f t="shared" si="0"/>
        <v>118000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153000</v>
      </c>
      <c r="E3" s="37" t="s">
        <v>513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66000</v>
      </c>
      <c r="E4" s="37" t="s">
        <v>513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34000</v>
      </c>
      <c r="E10" s="37" t="s">
        <v>513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23000</v>
      </c>
      <c r="E11" s="37" t="s">
        <v>194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568000</v>
      </c>
      <c r="E12" s="110" t="s">
        <v>200</v>
      </c>
      <c r="F12" s="37">
        <f>ROUND($D12/12*3,-3)</f>
        <v>142000</v>
      </c>
      <c r="G12" s="37">
        <f>ROUND($D12/12,-3)</f>
        <v>47000</v>
      </c>
      <c r="H12" s="37">
        <f t="shared" ref="H12:N12" si="4">ROUND($D12/12,-3)</f>
        <v>47000</v>
      </c>
      <c r="I12" s="37">
        <f t="shared" si="4"/>
        <v>47000</v>
      </c>
      <c r="J12" s="37">
        <f t="shared" si="4"/>
        <v>47000</v>
      </c>
      <c r="K12" s="37">
        <f t="shared" si="4"/>
        <v>47000</v>
      </c>
      <c r="L12" s="37">
        <f t="shared" si="4"/>
        <v>47000</v>
      </c>
      <c r="M12" s="37">
        <f t="shared" si="4"/>
        <v>47000</v>
      </c>
      <c r="N12" s="37">
        <f t="shared" si="4"/>
        <v>47000</v>
      </c>
      <c r="O12" s="37">
        <f>D12-SUM(F12:N12)</f>
        <v>50000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54000</v>
      </c>
      <c r="E15" s="37" t="s">
        <v>193</v>
      </c>
      <c r="F15" s="37">
        <f>ROUND($D15/2,-3)</f>
        <v>27000</v>
      </c>
      <c r="G15" s="37"/>
      <c r="H15" s="37"/>
      <c r="I15" s="37"/>
      <c r="J15" s="37"/>
      <c r="K15" s="37"/>
      <c r="L15" s="37">
        <f>D15-F15</f>
        <v>27000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44000</v>
      </c>
      <c r="E17" s="37" t="s">
        <v>513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1230000</v>
      </c>
      <c r="E25" s="106"/>
      <c r="F25" s="106">
        <f>ROUND(SUM(F3:F24),-3)</f>
        <v>241000</v>
      </c>
      <c r="G25" s="106">
        <f t="shared" ref="G25:P25" si="5">ROUND(SUM(G3:G24),-3)</f>
        <v>96000</v>
      </c>
      <c r="H25" s="106">
        <f t="shared" si="5"/>
        <v>96000</v>
      </c>
      <c r="I25" s="106">
        <f t="shared" si="5"/>
        <v>96000</v>
      </c>
      <c r="J25" s="106">
        <f t="shared" si="5"/>
        <v>96000</v>
      </c>
      <c r="K25" s="106">
        <f t="shared" si="5"/>
        <v>96000</v>
      </c>
      <c r="L25" s="106">
        <f t="shared" si="5"/>
        <v>123000</v>
      </c>
      <c r="M25" s="106">
        <f t="shared" si="5"/>
        <v>96000</v>
      </c>
      <c r="N25" s="106">
        <f t="shared" si="5"/>
        <v>96000</v>
      </c>
      <c r="O25" s="106">
        <f t="shared" si="5"/>
        <v>99000</v>
      </c>
      <c r="P25" s="106">
        <f t="shared" si="5"/>
        <v>49000</v>
      </c>
      <c r="Q25" s="106">
        <f t="shared" ref="Q25:Q33" si="6">D25-SUM(F25:P25)</f>
        <v>46000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62000</v>
      </c>
      <c r="E26" s="111" t="s">
        <v>202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8000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253000</v>
      </c>
      <c r="E27" s="37" t="s">
        <v>513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20000</v>
      </c>
      <c r="E29" s="37" t="s">
        <v>513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15000</v>
      </c>
      <c r="E30" s="37" t="s">
        <v>513</v>
      </c>
      <c r="F30" s="37">
        <f t="shared" si="8"/>
        <v>1250</v>
      </c>
      <c r="G30" s="37">
        <f t="shared" si="8"/>
        <v>1250</v>
      </c>
      <c r="H30" s="37">
        <f t="shared" si="8"/>
        <v>1250</v>
      </c>
      <c r="I30" s="37">
        <f t="shared" si="8"/>
        <v>1250</v>
      </c>
      <c r="J30" s="37">
        <f t="shared" si="8"/>
        <v>1250</v>
      </c>
      <c r="K30" s="37">
        <f t="shared" si="8"/>
        <v>1250</v>
      </c>
      <c r="L30" s="37">
        <f t="shared" si="8"/>
        <v>1250</v>
      </c>
      <c r="M30" s="37">
        <f t="shared" si="8"/>
        <v>1250</v>
      </c>
      <c r="N30" s="37">
        <f t="shared" si="8"/>
        <v>1250</v>
      </c>
      <c r="O30" s="37">
        <f t="shared" si="8"/>
        <v>1250</v>
      </c>
      <c r="P30" s="37">
        <f t="shared" si="8"/>
        <v>1250</v>
      </c>
      <c r="Q30" s="37">
        <f t="shared" si="6"/>
        <v>1250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6000</v>
      </c>
      <c r="E31" s="37" t="s">
        <v>513</v>
      </c>
      <c r="F31" s="37">
        <f t="shared" si="8"/>
        <v>500</v>
      </c>
      <c r="G31" s="37">
        <f t="shared" si="8"/>
        <v>500</v>
      </c>
      <c r="H31" s="37">
        <f t="shared" si="8"/>
        <v>500</v>
      </c>
      <c r="I31" s="37">
        <f t="shared" si="8"/>
        <v>500</v>
      </c>
      <c r="J31" s="37">
        <f t="shared" si="8"/>
        <v>500</v>
      </c>
      <c r="K31" s="37">
        <f t="shared" si="8"/>
        <v>500</v>
      </c>
      <c r="L31" s="37">
        <f t="shared" si="8"/>
        <v>500</v>
      </c>
      <c r="M31" s="37">
        <f t="shared" si="8"/>
        <v>500</v>
      </c>
      <c r="N31" s="37">
        <f t="shared" si="8"/>
        <v>500</v>
      </c>
      <c r="O31" s="37">
        <f t="shared" si="8"/>
        <v>500</v>
      </c>
      <c r="P31" s="37">
        <f t="shared" si="8"/>
        <v>500</v>
      </c>
      <c r="Q31" s="37">
        <f t="shared" si="6"/>
        <v>500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12000</v>
      </c>
      <c r="E32" s="37" t="s">
        <v>513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8000</v>
      </c>
      <c r="E33" s="37" t="s">
        <v>513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376000</v>
      </c>
      <c r="E37" s="106"/>
      <c r="F37" s="106">
        <f t="shared" ref="F37:P37" si="9">ROUND(SUM(F26:F36),-3)</f>
        <v>32000</v>
      </c>
      <c r="G37" s="106">
        <f t="shared" si="9"/>
        <v>26000</v>
      </c>
      <c r="H37" s="106">
        <f t="shared" si="9"/>
        <v>32000</v>
      </c>
      <c r="I37" s="106">
        <f t="shared" si="9"/>
        <v>32000</v>
      </c>
      <c r="J37" s="106">
        <f t="shared" si="9"/>
        <v>32000</v>
      </c>
      <c r="K37" s="106">
        <f t="shared" si="9"/>
        <v>32000</v>
      </c>
      <c r="L37" s="106">
        <f t="shared" si="9"/>
        <v>26000</v>
      </c>
      <c r="M37" s="106">
        <f t="shared" si="9"/>
        <v>32000</v>
      </c>
      <c r="N37" s="106">
        <f t="shared" si="9"/>
        <v>32000</v>
      </c>
      <c r="O37" s="106">
        <f t="shared" si="9"/>
        <v>32000</v>
      </c>
      <c r="P37" s="106">
        <f t="shared" si="9"/>
        <v>32000</v>
      </c>
      <c r="Q37" s="106">
        <f>D37-SUM(F37:P37)</f>
        <v>36000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5000</v>
      </c>
      <c r="E42" s="37" t="s">
        <v>197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194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5000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11000</v>
      </c>
      <c r="E45" s="106"/>
      <c r="F45" s="106">
        <f t="shared" ref="F45:P45" si="12">ROUND(SUM(F42:F44),-3)</f>
        <v>1000</v>
      </c>
      <c r="G45" s="106">
        <f t="shared" si="12"/>
        <v>0</v>
      </c>
      <c r="H45" s="106">
        <f t="shared" si="12"/>
        <v>0</v>
      </c>
      <c r="I45" s="106">
        <f t="shared" si="12"/>
        <v>5000</v>
      </c>
      <c r="J45" s="106">
        <f t="shared" si="12"/>
        <v>0</v>
      </c>
      <c r="K45" s="106">
        <f t="shared" si="12"/>
        <v>0</v>
      </c>
      <c r="L45" s="106">
        <f t="shared" si="12"/>
        <v>5000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1623000</v>
      </c>
      <c r="E48" s="37"/>
      <c r="F48" s="112">
        <f>F25+F37+F45+F47</f>
        <v>276000</v>
      </c>
      <c r="G48" s="112">
        <f t="shared" ref="G48:R48" si="14">G25+G37+G45+G47</f>
        <v>122000</v>
      </c>
      <c r="H48" s="112">
        <f t="shared" si="14"/>
        <v>128000</v>
      </c>
      <c r="I48" s="112">
        <f t="shared" si="14"/>
        <v>133000</v>
      </c>
      <c r="J48" s="112">
        <f t="shared" si="14"/>
        <v>130000</v>
      </c>
      <c r="K48" s="112">
        <f t="shared" si="14"/>
        <v>128000</v>
      </c>
      <c r="L48" s="112">
        <f t="shared" si="14"/>
        <v>154000</v>
      </c>
      <c r="M48" s="112">
        <f t="shared" si="14"/>
        <v>128000</v>
      </c>
      <c r="N48" s="112">
        <f t="shared" si="14"/>
        <v>130000</v>
      </c>
      <c r="O48" s="112">
        <f t="shared" si="14"/>
        <v>131000</v>
      </c>
      <c r="P48" s="112">
        <f t="shared" si="14"/>
        <v>81000</v>
      </c>
      <c r="Q48" s="112">
        <f t="shared" si="14"/>
        <v>82000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16117000</v>
      </c>
      <c r="E49" s="111" t="s">
        <v>678</v>
      </c>
      <c r="F49" s="37">
        <f>ROUND($D49/12*5,-3)</f>
        <v>6715000</v>
      </c>
      <c r="G49" s="37">
        <f>ROUND($D49/12,-3)</f>
        <v>1343000</v>
      </c>
      <c r="H49" s="37">
        <f t="shared" ref="H49:L53" si="15">ROUND($D49/12,-3)</f>
        <v>1343000</v>
      </c>
      <c r="I49" s="37">
        <f t="shared" si="15"/>
        <v>1343000</v>
      </c>
      <c r="J49" s="37">
        <f t="shared" si="15"/>
        <v>1343000</v>
      </c>
      <c r="K49" s="37">
        <f t="shared" si="15"/>
        <v>1343000</v>
      </c>
      <c r="L49" s="37">
        <f t="shared" si="15"/>
        <v>1343000</v>
      </c>
      <c r="M49" s="37">
        <f>D49-SUM(F49:L49)</f>
        <v>1344000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1612000</v>
      </c>
      <c r="E51" s="111" t="s">
        <v>678</v>
      </c>
      <c r="F51" s="37">
        <f t="shared" si="16"/>
        <v>672000</v>
      </c>
      <c r="G51" s="37">
        <f t="shared" si="17"/>
        <v>134000</v>
      </c>
      <c r="H51" s="37">
        <f t="shared" si="15"/>
        <v>134000</v>
      </c>
      <c r="I51" s="37">
        <f t="shared" si="15"/>
        <v>134000</v>
      </c>
      <c r="J51" s="37">
        <f t="shared" si="15"/>
        <v>134000</v>
      </c>
      <c r="K51" s="37">
        <f t="shared" si="15"/>
        <v>134000</v>
      </c>
      <c r="L51" s="37">
        <f t="shared" si="15"/>
        <v>134000</v>
      </c>
      <c r="M51" s="37">
        <f t="shared" si="18"/>
        <v>136000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37000</v>
      </c>
      <c r="E54" s="37" t="s">
        <v>513</v>
      </c>
      <c r="F54" s="37">
        <f t="shared" ref="F54:P62" si="19">ROUND($D54/12,0)</f>
        <v>3083</v>
      </c>
      <c r="G54" s="37">
        <f t="shared" si="19"/>
        <v>3083</v>
      </c>
      <c r="H54" s="37">
        <f t="shared" si="19"/>
        <v>3083</v>
      </c>
      <c r="I54" s="37">
        <f t="shared" si="19"/>
        <v>3083</v>
      </c>
      <c r="J54" s="37">
        <f t="shared" si="19"/>
        <v>3083</v>
      </c>
      <c r="K54" s="37">
        <f t="shared" si="19"/>
        <v>3083</v>
      </c>
      <c r="L54" s="37">
        <f t="shared" si="19"/>
        <v>3083</v>
      </c>
      <c r="M54" s="37">
        <f t="shared" si="19"/>
        <v>3083</v>
      </c>
      <c r="N54" s="37">
        <f t="shared" si="19"/>
        <v>3083</v>
      </c>
      <c r="O54" s="37">
        <f t="shared" si="19"/>
        <v>3083</v>
      </c>
      <c r="P54" s="37">
        <f t="shared" si="19"/>
        <v>3083</v>
      </c>
      <c r="Q54" s="37">
        <f t="shared" ref="Q54:Q62" si="20">D54-SUM(F54:P54)</f>
        <v>3087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360000</v>
      </c>
      <c r="E62" s="37" t="s">
        <v>194</v>
      </c>
      <c r="F62" s="37">
        <f t="shared" si="19"/>
        <v>30000</v>
      </c>
      <c r="G62" s="37">
        <f t="shared" si="19"/>
        <v>30000</v>
      </c>
      <c r="H62" s="37">
        <f t="shared" si="19"/>
        <v>30000</v>
      </c>
      <c r="I62" s="37">
        <f t="shared" si="19"/>
        <v>30000</v>
      </c>
      <c r="J62" s="37">
        <f t="shared" si="19"/>
        <v>30000</v>
      </c>
      <c r="K62" s="37">
        <f t="shared" si="19"/>
        <v>30000</v>
      </c>
      <c r="L62" s="37">
        <f t="shared" si="19"/>
        <v>30000</v>
      </c>
      <c r="M62" s="37">
        <f t="shared" si="19"/>
        <v>30000</v>
      </c>
      <c r="N62" s="37">
        <f t="shared" si="19"/>
        <v>30000</v>
      </c>
      <c r="O62" s="37">
        <f t="shared" si="19"/>
        <v>30000</v>
      </c>
      <c r="P62" s="37">
        <f t="shared" si="19"/>
        <v>30000</v>
      </c>
      <c r="Q62" s="37">
        <f t="shared" si="20"/>
        <v>30000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1485000</v>
      </c>
      <c r="E63" s="37" t="s">
        <v>679</v>
      </c>
      <c r="F63" s="37">
        <f>ROUND($D63/5,-3)</f>
        <v>297000</v>
      </c>
      <c r="G63" s="37"/>
      <c r="H63" s="37"/>
      <c r="I63" s="37"/>
      <c r="J63" s="37"/>
      <c r="K63" s="37"/>
      <c r="L63" s="37"/>
      <c r="M63" s="37"/>
      <c r="N63" s="37">
        <f>D63-F63</f>
        <v>1188000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1825000</v>
      </c>
      <c r="E64" s="37" t="s">
        <v>194</v>
      </c>
      <c r="F64" s="37">
        <f>D64</f>
        <v>1825000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1515000</v>
      </c>
      <c r="E65" s="111" t="s">
        <v>678</v>
      </c>
      <c r="F65" s="37">
        <f>ROUND($D65/12*5,-3)</f>
        <v>631000</v>
      </c>
      <c r="G65" s="37">
        <f>ROUND($D65/12,-3)</f>
        <v>126000</v>
      </c>
      <c r="H65" s="37">
        <f t="shared" ref="H65:L67" si="21">ROUND($D65/12,-3)</f>
        <v>126000</v>
      </c>
      <c r="I65" s="37">
        <f t="shared" si="21"/>
        <v>126000</v>
      </c>
      <c r="J65" s="37">
        <f t="shared" si="21"/>
        <v>126000</v>
      </c>
      <c r="K65" s="37">
        <f t="shared" si="21"/>
        <v>126000</v>
      </c>
      <c r="L65" s="37">
        <f t="shared" si="21"/>
        <v>126000</v>
      </c>
      <c r="M65" s="37">
        <f>D65-SUM(F65:L65)</f>
        <v>128000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415000</v>
      </c>
      <c r="E66" s="111" t="s">
        <v>678</v>
      </c>
      <c r="F66" s="37">
        <f>ROUND($D66/12*5,-3)</f>
        <v>173000</v>
      </c>
      <c r="G66" s="37">
        <f t="shared" ref="G66:G67" si="22">ROUND($D66/12,-3)</f>
        <v>35000</v>
      </c>
      <c r="H66" s="37">
        <f t="shared" si="21"/>
        <v>35000</v>
      </c>
      <c r="I66" s="37">
        <f t="shared" si="21"/>
        <v>35000</v>
      </c>
      <c r="J66" s="37">
        <f t="shared" si="21"/>
        <v>35000</v>
      </c>
      <c r="K66" s="37">
        <f t="shared" si="21"/>
        <v>35000</v>
      </c>
      <c r="L66" s="37">
        <f t="shared" si="21"/>
        <v>35000</v>
      </c>
      <c r="M66" s="37">
        <f t="shared" ref="M66:M67" si="23">D66-SUM(F66:L66)</f>
        <v>32000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1093000</v>
      </c>
      <c r="E67" s="111" t="s">
        <v>678</v>
      </c>
      <c r="F67" s="37">
        <f>ROUND($D67/12*5,-3)</f>
        <v>455000</v>
      </c>
      <c r="G67" s="37">
        <f t="shared" si="22"/>
        <v>91000</v>
      </c>
      <c r="H67" s="37">
        <f t="shared" si="21"/>
        <v>91000</v>
      </c>
      <c r="I67" s="37">
        <f t="shared" si="21"/>
        <v>91000</v>
      </c>
      <c r="J67" s="37">
        <f t="shared" si="21"/>
        <v>91000</v>
      </c>
      <c r="K67" s="37">
        <f t="shared" si="21"/>
        <v>91000</v>
      </c>
      <c r="L67" s="37">
        <f t="shared" si="21"/>
        <v>91000</v>
      </c>
      <c r="M67" s="37">
        <f t="shared" si="23"/>
        <v>92000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18000</v>
      </c>
      <c r="E68" s="37" t="s">
        <v>195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194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24949000</v>
      </c>
      <c r="E71" s="239"/>
      <c r="F71" s="239">
        <f t="shared" ref="F71:P71" si="24">ROUND(SUM(F49:F70),-3)</f>
        <v>11064000</v>
      </c>
      <c r="G71" s="239">
        <f t="shared" si="24"/>
        <v>1791000</v>
      </c>
      <c r="H71" s="239">
        <f t="shared" si="24"/>
        <v>1809000</v>
      </c>
      <c r="I71" s="239">
        <f t="shared" si="24"/>
        <v>1791000</v>
      </c>
      <c r="J71" s="239">
        <f t="shared" si="24"/>
        <v>1791000</v>
      </c>
      <c r="K71" s="239">
        <f t="shared" si="24"/>
        <v>1791000</v>
      </c>
      <c r="L71" s="239">
        <f t="shared" si="24"/>
        <v>1791000</v>
      </c>
      <c r="M71" s="239">
        <f t="shared" si="24"/>
        <v>1792000</v>
      </c>
      <c r="N71" s="239">
        <f t="shared" si="24"/>
        <v>1223000</v>
      </c>
      <c r="O71" s="239">
        <f t="shared" si="24"/>
        <v>35000</v>
      </c>
      <c r="P71" s="239">
        <f t="shared" si="24"/>
        <v>35000</v>
      </c>
      <c r="Q71" s="239">
        <f>D71-SUM(F71:P71)</f>
        <v>36000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1267000</v>
      </c>
      <c r="E73" s="111" t="s">
        <v>678</v>
      </c>
      <c r="F73" s="37">
        <f>ROUND($D73/12*5,-3)</f>
        <v>528000</v>
      </c>
      <c r="G73" s="37">
        <f>ROUND($D73/12,-3)</f>
        <v>106000</v>
      </c>
      <c r="H73" s="37">
        <f t="shared" ref="H73:L76" si="25">ROUND($D73/12,-3)</f>
        <v>106000</v>
      </c>
      <c r="I73" s="37">
        <f t="shared" si="25"/>
        <v>106000</v>
      </c>
      <c r="J73" s="37">
        <f t="shared" si="25"/>
        <v>106000</v>
      </c>
      <c r="K73" s="37">
        <f t="shared" si="25"/>
        <v>106000</v>
      </c>
      <c r="L73" s="37">
        <f t="shared" si="25"/>
        <v>106000</v>
      </c>
      <c r="M73" s="37">
        <f>D73-SUM(F73:L73)</f>
        <v>103000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438000</v>
      </c>
      <c r="E76" s="111" t="s">
        <v>678</v>
      </c>
      <c r="F76" s="37">
        <f>ROUND($D76/12*5,-3)</f>
        <v>183000</v>
      </c>
      <c r="G76" s="37">
        <f>ROUND($D76/12,-3)</f>
        <v>37000</v>
      </c>
      <c r="H76" s="37">
        <f t="shared" si="25"/>
        <v>37000</v>
      </c>
      <c r="I76" s="37">
        <f t="shared" si="25"/>
        <v>37000</v>
      </c>
      <c r="J76" s="37">
        <f t="shared" si="25"/>
        <v>37000</v>
      </c>
      <c r="K76" s="37">
        <f t="shared" si="25"/>
        <v>37000</v>
      </c>
      <c r="L76" s="37">
        <f t="shared" si="25"/>
        <v>37000</v>
      </c>
      <c r="M76" s="37">
        <f t="shared" si="26"/>
        <v>33000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1705000</v>
      </c>
      <c r="E77" s="239"/>
      <c r="F77" s="239">
        <f>ROUND(SUM(F72:F76),-3)</f>
        <v>711000</v>
      </c>
      <c r="G77" s="239">
        <f t="shared" ref="G77:N77" si="27">ROUND(SUM(G72:G76),-3)</f>
        <v>143000</v>
      </c>
      <c r="H77" s="239">
        <f t="shared" si="27"/>
        <v>143000</v>
      </c>
      <c r="I77" s="239">
        <f t="shared" si="27"/>
        <v>143000</v>
      </c>
      <c r="J77" s="239">
        <f t="shared" si="27"/>
        <v>143000</v>
      </c>
      <c r="K77" s="239">
        <f t="shared" si="27"/>
        <v>143000</v>
      </c>
      <c r="L77" s="239">
        <f t="shared" si="27"/>
        <v>143000</v>
      </c>
      <c r="M77" s="239">
        <f t="shared" si="27"/>
        <v>136000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2000</v>
      </c>
      <c r="E78" s="37" t="s">
        <v>655</v>
      </c>
      <c r="F78" s="216"/>
      <c r="G78" s="216"/>
      <c r="H78" s="216">
        <f>ROUND($D78/2,-3)</f>
        <v>1000</v>
      </c>
      <c r="I78" s="216"/>
      <c r="J78" s="216"/>
      <c r="K78" s="216"/>
      <c r="L78" s="216"/>
      <c r="M78" s="216"/>
      <c r="N78" s="216">
        <f>D78-H78</f>
        <v>1000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26656000</v>
      </c>
      <c r="E79" s="218"/>
      <c r="F79" s="218">
        <f>F77+F71+F78</f>
        <v>11775000</v>
      </c>
      <c r="G79" s="218">
        <f t="shared" ref="G79:Q79" si="29">G77+G71+G78</f>
        <v>1934000</v>
      </c>
      <c r="H79" s="218">
        <f t="shared" si="29"/>
        <v>1953000</v>
      </c>
      <c r="I79" s="218">
        <f t="shared" si="29"/>
        <v>1934000</v>
      </c>
      <c r="J79" s="218">
        <f t="shared" si="29"/>
        <v>1934000</v>
      </c>
      <c r="K79" s="218">
        <f t="shared" si="29"/>
        <v>1934000</v>
      </c>
      <c r="L79" s="218">
        <f t="shared" si="29"/>
        <v>1934000</v>
      </c>
      <c r="M79" s="218">
        <f t="shared" si="29"/>
        <v>1928000</v>
      </c>
      <c r="N79" s="218">
        <f t="shared" si="29"/>
        <v>1224000</v>
      </c>
      <c r="O79" s="218">
        <f t="shared" si="29"/>
        <v>35000</v>
      </c>
      <c r="P79" s="218">
        <f t="shared" si="29"/>
        <v>35000</v>
      </c>
      <c r="Q79" s="218">
        <f t="shared" si="29"/>
        <v>36000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50000</v>
      </c>
      <c r="E83" s="106" t="s">
        <v>194</v>
      </c>
      <c r="F83" s="106">
        <f t="shared" si="30"/>
        <v>50000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50000</v>
      </c>
      <c r="E84" s="113"/>
      <c r="F84" s="113">
        <f>SUM(F80:F83)</f>
        <v>50000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-50000</v>
      </c>
      <c r="E87" s="37"/>
      <c r="F87" s="37">
        <f>D87</f>
        <v>-50000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28279000</v>
      </c>
      <c r="E88" s="37"/>
      <c r="F88" s="37">
        <f>F89+F90+F91+F92+F93</f>
        <v>12051000</v>
      </c>
      <c r="G88" s="37">
        <f t="shared" ref="G88:Q88" si="32">G89+G90+G91+G92+G93</f>
        <v>2056000</v>
      </c>
      <c r="H88" s="37">
        <f t="shared" si="32"/>
        <v>2081000</v>
      </c>
      <c r="I88" s="37">
        <f t="shared" si="32"/>
        <v>2067000</v>
      </c>
      <c r="J88" s="37">
        <f t="shared" si="32"/>
        <v>2064000</v>
      </c>
      <c r="K88" s="37">
        <f t="shared" si="32"/>
        <v>2062000</v>
      </c>
      <c r="L88" s="37">
        <f t="shared" si="32"/>
        <v>2088000</v>
      </c>
      <c r="M88" s="37">
        <f t="shared" si="32"/>
        <v>2056000</v>
      </c>
      <c r="N88" s="37">
        <f t="shared" si="32"/>
        <v>1354000</v>
      </c>
      <c r="O88" s="37">
        <f t="shared" si="32"/>
        <v>166000</v>
      </c>
      <c r="P88" s="37">
        <f t="shared" si="32"/>
        <v>116000</v>
      </c>
      <c r="Q88" s="37">
        <f t="shared" si="32"/>
        <v>118000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28278000</v>
      </c>
      <c r="E93" s="106"/>
      <c r="F93" s="106">
        <f>F94+F95+F96+F97</f>
        <v>12051000</v>
      </c>
      <c r="G93" s="106">
        <f t="shared" ref="G93:Q93" si="34">G94+G95+G96+G97</f>
        <v>2056000</v>
      </c>
      <c r="H93" s="106">
        <f t="shared" si="34"/>
        <v>2081000</v>
      </c>
      <c r="I93" s="106">
        <f t="shared" si="34"/>
        <v>2067000</v>
      </c>
      <c r="J93" s="106">
        <f t="shared" si="34"/>
        <v>2064000</v>
      </c>
      <c r="K93" s="106">
        <f t="shared" si="34"/>
        <v>2062000</v>
      </c>
      <c r="L93" s="106">
        <f t="shared" si="34"/>
        <v>2088000</v>
      </c>
      <c r="M93" s="106">
        <f t="shared" si="34"/>
        <v>2056000</v>
      </c>
      <c r="N93" s="106">
        <f t="shared" si="34"/>
        <v>1354000</v>
      </c>
      <c r="O93" s="106">
        <f t="shared" si="34"/>
        <v>166000</v>
      </c>
      <c r="P93" s="106">
        <f t="shared" si="34"/>
        <v>116000</v>
      </c>
      <c r="Q93" s="106">
        <f t="shared" si="34"/>
        <v>117000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2416000</v>
      </c>
      <c r="E94" s="111" t="s">
        <v>522</v>
      </c>
      <c r="F94" s="37">
        <f>ROUND($D94/12*5,-3)</f>
        <v>1007000</v>
      </c>
      <c r="G94" s="37">
        <f>ROUND($D94/12,-3)</f>
        <v>201000</v>
      </c>
      <c r="H94" s="37">
        <f t="shared" ref="H94:L94" si="35">ROUND($D94/12,-3)</f>
        <v>201000</v>
      </c>
      <c r="I94" s="37">
        <f t="shared" si="35"/>
        <v>201000</v>
      </c>
      <c r="J94" s="37">
        <f t="shared" si="35"/>
        <v>201000</v>
      </c>
      <c r="K94" s="37">
        <f t="shared" si="35"/>
        <v>201000</v>
      </c>
      <c r="L94" s="37">
        <f t="shared" si="35"/>
        <v>201000</v>
      </c>
      <c r="M94" s="37">
        <f>D94-SUM(F94:L94)</f>
        <v>203000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103000</v>
      </c>
      <c r="E95" s="107" t="s">
        <v>225</v>
      </c>
      <c r="F95" s="37">
        <f>ROUND($D95/12,-3)</f>
        <v>9000</v>
      </c>
      <c r="G95" s="37">
        <f t="shared" ref="G95:P95" si="36">ROUND($D95/12,-3)</f>
        <v>9000</v>
      </c>
      <c r="H95" s="37">
        <f t="shared" si="36"/>
        <v>9000</v>
      </c>
      <c r="I95" s="37">
        <f t="shared" si="36"/>
        <v>9000</v>
      </c>
      <c r="J95" s="37">
        <f t="shared" si="36"/>
        <v>9000</v>
      </c>
      <c r="K95" s="37">
        <f t="shared" si="36"/>
        <v>9000</v>
      </c>
      <c r="L95" s="37">
        <f t="shared" si="36"/>
        <v>9000</v>
      </c>
      <c r="M95" s="37">
        <f t="shared" si="36"/>
        <v>9000</v>
      </c>
      <c r="N95" s="37">
        <f t="shared" si="36"/>
        <v>9000</v>
      </c>
      <c r="O95" s="37">
        <f t="shared" si="36"/>
        <v>9000</v>
      </c>
      <c r="P95" s="37">
        <f t="shared" si="36"/>
        <v>9000</v>
      </c>
      <c r="Q95" s="37">
        <f>D95-SUM(F95:P95)</f>
        <v>4000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294000</v>
      </c>
      <c r="E96" s="186" t="s">
        <v>701</v>
      </c>
      <c r="F96" s="37"/>
      <c r="G96" s="37"/>
      <c r="H96" s="37">
        <f>ROUND($D96/2,-3)</f>
        <v>147000</v>
      </c>
      <c r="I96" s="37"/>
      <c r="J96" s="37"/>
      <c r="K96" s="37"/>
      <c r="L96" s="37"/>
      <c r="M96" s="37">
        <f>D96-H96</f>
        <v>147000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25465000</v>
      </c>
      <c r="E97" s="37"/>
      <c r="F97" s="37">
        <f>F2+F87-F89-F90-F91-F92-F94-F95-F96</f>
        <v>11035000</v>
      </c>
      <c r="G97" s="37">
        <f t="shared" ref="G97:Q97" si="37">G2+G87-G89-G90-G91-G92-G94-G95-G96</f>
        <v>1846000</v>
      </c>
      <c r="H97" s="37">
        <f t="shared" si="37"/>
        <v>1724000</v>
      </c>
      <c r="I97" s="37">
        <f t="shared" si="37"/>
        <v>1857000</v>
      </c>
      <c r="J97" s="37">
        <f t="shared" si="37"/>
        <v>1854000</v>
      </c>
      <c r="K97" s="37">
        <f t="shared" si="37"/>
        <v>1852000</v>
      </c>
      <c r="L97" s="37">
        <f t="shared" si="37"/>
        <v>1878000</v>
      </c>
      <c r="M97" s="37">
        <f t="shared" si="37"/>
        <v>1697000</v>
      </c>
      <c r="N97" s="37">
        <f t="shared" si="37"/>
        <v>1345000</v>
      </c>
      <c r="O97" s="37">
        <f>O2+O87-O89-O90-O91-O92-O94-O95-O96</f>
        <v>157000</v>
      </c>
      <c r="P97" s="37">
        <f t="shared" si="37"/>
        <v>107000</v>
      </c>
      <c r="Q97" s="37">
        <f t="shared" si="37"/>
        <v>113000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96000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294000</v>
      </c>
    </row>
    <row r="107" spans="2:18" ht="33">
      <c r="B107" s="70" t="s">
        <v>368</v>
      </c>
      <c r="D107" s="30">
        <f>HLOOKUP(D1,縣庫撥款收入明細表!H:DD,19,FALSE)</f>
        <v>1300000</v>
      </c>
    </row>
    <row r="108" spans="2:18" ht="33">
      <c r="B108" s="69" t="s">
        <v>238</v>
      </c>
      <c r="D108" s="30">
        <f>HLOOKUP(D1,縣庫撥款收入明細表!H:DD,20,FALSE)</f>
        <v>7000</v>
      </c>
    </row>
    <row r="109" spans="2:18" ht="33">
      <c r="B109" s="75" t="s">
        <v>239</v>
      </c>
      <c r="D109" s="30">
        <f>HLOOKUP(D1,縣庫撥款收入明細表!H:DD,21,FALSE)</f>
        <v>25465000</v>
      </c>
    </row>
    <row r="110" spans="2:18" ht="16.5" customHeight="1"/>
    <row r="111" spans="2:18" ht="19.5" customHeight="1">
      <c r="B111" s="4" t="s">
        <v>700</v>
      </c>
      <c r="F111" s="30">
        <f>F93-F77-F78</f>
        <v>11340000</v>
      </c>
      <c r="G111" s="30">
        <f t="shared" ref="G111:Q111" si="38">G93-G77-G78</f>
        <v>1913000</v>
      </c>
      <c r="H111" s="30">
        <f t="shared" si="38"/>
        <v>1937000</v>
      </c>
      <c r="I111" s="30">
        <f t="shared" si="38"/>
        <v>1924000</v>
      </c>
      <c r="J111" s="30">
        <f t="shared" si="38"/>
        <v>1921000</v>
      </c>
      <c r="K111" s="30">
        <f t="shared" si="38"/>
        <v>1919000</v>
      </c>
      <c r="L111" s="30">
        <f t="shared" si="38"/>
        <v>1945000</v>
      </c>
      <c r="M111" s="30">
        <f t="shared" si="38"/>
        <v>1920000</v>
      </c>
      <c r="N111" s="30">
        <f t="shared" si="38"/>
        <v>1353000</v>
      </c>
      <c r="O111" s="30">
        <f t="shared" si="38"/>
        <v>166000</v>
      </c>
      <c r="P111" s="30">
        <f t="shared" si="38"/>
        <v>116000</v>
      </c>
      <c r="Q111" s="30">
        <f t="shared" si="38"/>
        <v>117000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52" priority="1" operator="lessThan">
      <formula>0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56" workbookViewId="0">
      <selection activeCell="A72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655</v>
      </c>
      <c r="D1" s="230" t="str">
        <f>VLOOKUP(C1,學校編號!A:B,2,FALSE)</f>
        <v>655港口國小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13133000</v>
      </c>
      <c r="E2" s="37"/>
      <c r="F2" s="37">
        <f>F48+F71+F77+F78+F84</f>
        <v>5508000</v>
      </c>
      <c r="G2" s="37">
        <f t="shared" ref="G2:Q2" si="0">G48+G71+G77+G78+G84</f>
        <v>930000</v>
      </c>
      <c r="H2" s="37">
        <f t="shared" si="0"/>
        <v>967000</v>
      </c>
      <c r="I2" s="37">
        <f t="shared" si="0"/>
        <v>930000</v>
      </c>
      <c r="J2" s="37">
        <f t="shared" si="0"/>
        <v>930000</v>
      </c>
      <c r="K2" s="37">
        <f t="shared" si="0"/>
        <v>930000</v>
      </c>
      <c r="L2" s="37">
        <f t="shared" si="0"/>
        <v>952000</v>
      </c>
      <c r="M2" s="37">
        <f t="shared" si="0"/>
        <v>933000</v>
      </c>
      <c r="N2" s="37">
        <f t="shared" si="0"/>
        <v>787000</v>
      </c>
      <c r="O2" s="37">
        <f t="shared" si="0"/>
        <v>85000</v>
      </c>
      <c r="P2" s="37">
        <f t="shared" si="0"/>
        <v>85000</v>
      </c>
      <c r="Q2" s="37">
        <f t="shared" si="0"/>
        <v>96000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63000</v>
      </c>
      <c r="E3" s="37" t="s">
        <v>513</v>
      </c>
      <c r="F3" s="37">
        <f t="shared" ref="F3:P17" si="1">ROUND($D3/12,0)</f>
        <v>5250</v>
      </c>
      <c r="G3" s="37">
        <f t="shared" si="1"/>
        <v>5250</v>
      </c>
      <c r="H3" s="37">
        <f t="shared" si="1"/>
        <v>5250</v>
      </c>
      <c r="I3" s="37">
        <f t="shared" si="1"/>
        <v>5250</v>
      </c>
      <c r="J3" s="37">
        <f t="shared" si="1"/>
        <v>5250</v>
      </c>
      <c r="K3" s="37">
        <f t="shared" si="1"/>
        <v>5250</v>
      </c>
      <c r="L3" s="37">
        <f t="shared" si="1"/>
        <v>5250</v>
      </c>
      <c r="M3" s="37">
        <f t="shared" si="1"/>
        <v>5250</v>
      </c>
      <c r="N3" s="37">
        <f t="shared" si="1"/>
        <v>5250</v>
      </c>
      <c r="O3" s="37">
        <f t="shared" si="1"/>
        <v>5250</v>
      </c>
      <c r="P3" s="37">
        <f t="shared" si="1"/>
        <v>5250</v>
      </c>
      <c r="Q3" s="37">
        <f t="shared" ref="Q3:Q10" si="2">D3-SUM(F3:P3)</f>
        <v>5250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27000</v>
      </c>
      <c r="E4" s="37" t="s">
        <v>513</v>
      </c>
      <c r="F4" s="37">
        <f t="shared" si="1"/>
        <v>2250</v>
      </c>
      <c r="G4" s="37">
        <f t="shared" si="1"/>
        <v>2250</v>
      </c>
      <c r="H4" s="37">
        <f t="shared" si="1"/>
        <v>2250</v>
      </c>
      <c r="I4" s="37">
        <f t="shared" si="1"/>
        <v>2250</v>
      </c>
      <c r="J4" s="37">
        <f t="shared" si="1"/>
        <v>2250</v>
      </c>
      <c r="K4" s="37">
        <f t="shared" si="1"/>
        <v>2250</v>
      </c>
      <c r="L4" s="37">
        <f t="shared" si="1"/>
        <v>2250</v>
      </c>
      <c r="M4" s="37">
        <f t="shared" si="1"/>
        <v>2250</v>
      </c>
      <c r="N4" s="37">
        <f t="shared" si="1"/>
        <v>2250</v>
      </c>
      <c r="O4" s="37">
        <f t="shared" si="1"/>
        <v>2250</v>
      </c>
      <c r="P4" s="37">
        <f t="shared" si="1"/>
        <v>2250</v>
      </c>
      <c r="Q4" s="37">
        <f t="shared" si="2"/>
        <v>2250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61000</v>
      </c>
      <c r="E7" s="37" t="s">
        <v>513</v>
      </c>
      <c r="F7" s="37">
        <f t="shared" si="1"/>
        <v>5083</v>
      </c>
      <c r="G7" s="37">
        <f t="shared" si="1"/>
        <v>5083</v>
      </c>
      <c r="H7" s="37">
        <f t="shared" si="1"/>
        <v>5083</v>
      </c>
      <c r="I7" s="37">
        <f t="shared" si="1"/>
        <v>5083</v>
      </c>
      <c r="J7" s="37">
        <f t="shared" si="1"/>
        <v>5083</v>
      </c>
      <c r="K7" s="37">
        <f t="shared" si="1"/>
        <v>5083</v>
      </c>
      <c r="L7" s="37">
        <f t="shared" si="1"/>
        <v>5083</v>
      </c>
      <c r="M7" s="37">
        <f t="shared" si="1"/>
        <v>5083</v>
      </c>
      <c r="N7" s="37">
        <f t="shared" si="1"/>
        <v>5083</v>
      </c>
      <c r="O7" s="37">
        <f t="shared" si="1"/>
        <v>5083</v>
      </c>
      <c r="P7" s="37">
        <f t="shared" si="1"/>
        <v>5083</v>
      </c>
      <c r="Q7" s="37">
        <f t="shared" si="2"/>
        <v>5087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88000</v>
      </c>
      <c r="E13" s="37" t="s">
        <v>513</v>
      </c>
      <c r="F13" s="37">
        <f>ROUND($D13/12,0)</f>
        <v>7333</v>
      </c>
      <c r="G13" s="37">
        <f t="shared" si="1"/>
        <v>7333</v>
      </c>
      <c r="H13" s="37">
        <f t="shared" si="1"/>
        <v>7333</v>
      </c>
      <c r="I13" s="37">
        <f t="shared" si="1"/>
        <v>7333</v>
      </c>
      <c r="J13" s="37">
        <f t="shared" si="1"/>
        <v>7333</v>
      </c>
      <c r="K13" s="37">
        <f t="shared" si="1"/>
        <v>7333</v>
      </c>
      <c r="L13" s="37">
        <f t="shared" si="1"/>
        <v>7333</v>
      </c>
      <c r="M13" s="37">
        <f t="shared" si="1"/>
        <v>7333</v>
      </c>
      <c r="N13" s="37">
        <f t="shared" si="1"/>
        <v>7333</v>
      </c>
      <c r="O13" s="37">
        <f t="shared" si="1"/>
        <v>7333</v>
      </c>
      <c r="P13" s="37">
        <f t="shared" si="1"/>
        <v>7333</v>
      </c>
      <c r="Q13" s="37">
        <f>D13-SUM(F13:P13)</f>
        <v>7337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24000</v>
      </c>
      <c r="E15" s="37" t="s">
        <v>193</v>
      </c>
      <c r="F15" s="37">
        <f>ROUND($D15/2,-3)</f>
        <v>12000</v>
      </c>
      <c r="G15" s="37"/>
      <c r="H15" s="37"/>
      <c r="I15" s="37"/>
      <c r="J15" s="37"/>
      <c r="K15" s="37"/>
      <c r="L15" s="37">
        <f>D15-F15</f>
        <v>12000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76000</v>
      </c>
      <c r="E16" s="37" t="s">
        <v>513</v>
      </c>
      <c r="F16" s="37">
        <f>ROUND($D16/12,0)</f>
        <v>6333</v>
      </c>
      <c r="G16" s="37">
        <f t="shared" si="1"/>
        <v>6333</v>
      </c>
      <c r="H16" s="37">
        <f t="shared" si="1"/>
        <v>6333</v>
      </c>
      <c r="I16" s="37">
        <f t="shared" si="1"/>
        <v>6333</v>
      </c>
      <c r="J16" s="37">
        <f t="shared" si="1"/>
        <v>6333</v>
      </c>
      <c r="K16" s="37">
        <f t="shared" si="1"/>
        <v>6333</v>
      </c>
      <c r="L16" s="37">
        <f t="shared" si="1"/>
        <v>6333</v>
      </c>
      <c r="M16" s="37">
        <f t="shared" si="1"/>
        <v>6333</v>
      </c>
      <c r="N16" s="37">
        <f t="shared" si="1"/>
        <v>6333</v>
      </c>
      <c r="O16" s="37">
        <f t="shared" si="1"/>
        <v>6333</v>
      </c>
      <c r="P16" s="37">
        <f t="shared" si="1"/>
        <v>6333</v>
      </c>
      <c r="Q16" s="37">
        <f>D16-SUM(F16:P16)</f>
        <v>6337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39000</v>
      </c>
      <c r="E17" s="37" t="s">
        <v>513</v>
      </c>
      <c r="F17" s="37">
        <f>ROUND($D17/12,0)</f>
        <v>3250</v>
      </c>
      <c r="G17" s="37">
        <f t="shared" si="1"/>
        <v>3250</v>
      </c>
      <c r="H17" s="37">
        <f t="shared" si="1"/>
        <v>3250</v>
      </c>
      <c r="I17" s="37">
        <f t="shared" si="1"/>
        <v>3250</v>
      </c>
      <c r="J17" s="37">
        <f t="shared" si="1"/>
        <v>3250</v>
      </c>
      <c r="K17" s="37">
        <f t="shared" si="1"/>
        <v>3250</v>
      </c>
      <c r="L17" s="37">
        <f t="shared" si="1"/>
        <v>3250</v>
      </c>
      <c r="M17" s="37">
        <f t="shared" si="1"/>
        <v>3250</v>
      </c>
      <c r="N17" s="37">
        <f t="shared" si="1"/>
        <v>3250</v>
      </c>
      <c r="O17" s="37">
        <f t="shared" si="1"/>
        <v>3250</v>
      </c>
      <c r="P17" s="37">
        <f t="shared" si="1"/>
        <v>3250</v>
      </c>
      <c r="Q17" s="37">
        <f>D17-SUM(F17:P17)</f>
        <v>3250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20000</v>
      </c>
      <c r="E24" s="37" t="s">
        <v>193</v>
      </c>
      <c r="F24" s="37">
        <f>ROUND($D24/2,-3)</f>
        <v>10000</v>
      </c>
      <c r="G24" s="37"/>
      <c r="H24" s="37"/>
      <c r="I24" s="37"/>
      <c r="J24" s="37"/>
      <c r="K24" s="37"/>
      <c r="L24" s="37">
        <f>D24-F24</f>
        <v>10000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458000</v>
      </c>
      <c r="E25" s="106"/>
      <c r="F25" s="106">
        <f>ROUND(SUM(F3:F24),-3)</f>
        <v>56000</v>
      </c>
      <c r="G25" s="106">
        <f t="shared" ref="G25:P25" si="5">ROUND(SUM(G3:G24),-3)</f>
        <v>34000</v>
      </c>
      <c r="H25" s="106">
        <f t="shared" si="5"/>
        <v>34000</v>
      </c>
      <c r="I25" s="106">
        <f t="shared" si="5"/>
        <v>34000</v>
      </c>
      <c r="J25" s="106">
        <f t="shared" si="5"/>
        <v>34000</v>
      </c>
      <c r="K25" s="106">
        <f t="shared" si="5"/>
        <v>34000</v>
      </c>
      <c r="L25" s="106">
        <f t="shared" si="5"/>
        <v>56000</v>
      </c>
      <c r="M25" s="106">
        <f t="shared" si="5"/>
        <v>34000</v>
      </c>
      <c r="N25" s="106">
        <f t="shared" si="5"/>
        <v>34000</v>
      </c>
      <c r="O25" s="106">
        <f t="shared" si="5"/>
        <v>34000</v>
      </c>
      <c r="P25" s="106">
        <f t="shared" si="5"/>
        <v>34000</v>
      </c>
      <c r="Q25" s="106">
        <f t="shared" ref="Q25:Q33" si="6">D25-SUM(F25:P25)</f>
        <v>40000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222000</v>
      </c>
      <c r="E27" s="37" t="s">
        <v>513</v>
      </c>
      <c r="F27" s="37">
        <f t="shared" ref="F27:P33" si="8">ROUND($D27/12,0)</f>
        <v>18500</v>
      </c>
      <c r="G27" s="37">
        <f t="shared" si="8"/>
        <v>18500</v>
      </c>
      <c r="H27" s="37">
        <f t="shared" si="8"/>
        <v>18500</v>
      </c>
      <c r="I27" s="37">
        <f t="shared" si="8"/>
        <v>18500</v>
      </c>
      <c r="J27" s="37">
        <f t="shared" si="8"/>
        <v>18500</v>
      </c>
      <c r="K27" s="37">
        <f t="shared" si="8"/>
        <v>18500</v>
      </c>
      <c r="L27" s="37">
        <f t="shared" si="8"/>
        <v>18500</v>
      </c>
      <c r="M27" s="37">
        <f t="shared" si="8"/>
        <v>18500</v>
      </c>
      <c r="N27" s="37">
        <f t="shared" si="8"/>
        <v>18500</v>
      </c>
      <c r="O27" s="37">
        <f t="shared" si="8"/>
        <v>18500</v>
      </c>
      <c r="P27" s="37">
        <f t="shared" si="8"/>
        <v>18500</v>
      </c>
      <c r="Q27" s="37">
        <f t="shared" si="6"/>
        <v>18500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15000</v>
      </c>
      <c r="E29" s="37" t="s">
        <v>513</v>
      </c>
      <c r="F29" s="37">
        <f t="shared" si="8"/>
        <v>1250</v>
      </c>
      <c r="G29" s="37">
        <f t="shared" si="8"/>
        <v>1250</v>
      </c>
      <c r="H29" s="37">
        <f t="shared" si="8"/>
        <v>1250</v>
      </c>
      <c r="I29" s="37">
        <f t="shared" si="8"/>
        <v>1250</v>
      </c>
      <c r="J29" s="37">
        <f t="shared" si="8"/>
        <v>1250</v>
      </c>
      <c r="K29" s="37">
        <f t="shared" si="8"/>
        <v>1250</v>
      </c>
      <c r="L29" s="37">
        <f t="shared" si="8"/>
        <v>1250</v>
      </c>
      <c r="M29" s="37">
        <f t="shared" si="8"/>
        <v>1250</v>
      </c>
      <c r="N29" s="37">
        <f t="shared" si="8"/>
        <v>1250</v>
      </c>
      <c r="O29" s="37">
        <f t="shared" si="8"/>
        <v>1250</v>
      </c>
      <c r="P29" s="37">
        <f t="shared" si="8"/>
        <v>1250</v>
      </c>
      <c r="Q29" s="37">
        <f t="shared" si="6"/>
        <v>1250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4000</v>
      </c>
      <c r="E30" s="37" t="s">
        <v>513</v>
      </c>
      <c r="F30" s="37">
        <f t="shared" si="8"/>
        <v>333</v>
      </c>
      <c r="G30" s="37">
        <f t="shared" si="8"/>
        <v>333</v>
      </c>
      <c r="H30" s="37">
        <f t="shared" si="8"/>
        <v>333</v>
      </c>
      <c r="I30" s="37">
        <f t="shared" si="8"/>
        <v>333</v>
      </c>
      <c r="J30" s="37">
        <f t="shared" si="8"/>
        <v>333</v>
      </c>
      <c r="K30" s="37">
        <f t="shared" si="8"/>
        <v>333</v>
      </c>
      <c r="L30" s="37">
        <f t="shared" si="8"/>
        <v>333</v>
      </c>
      <c r="M30" s="37">
        <f t="shared" si="8"/>
        <v>333</v>
      </c>
      <c r="N30" s="37">
        <f t="shared" si="8"/>
        <v>333</v>
      </c>
      <c r="O30" s="37">
        <f t="shared" si="8"/>
        <v>333</v>
      </c>
      <c r="P30" s="37">
        <f t="shared" si="8"/>
        <v>333</v>
      </c>
      <c r="Q30" s="37">
        <f t="shared" si="6"/>
        <v>337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1000</v>
      </c>
      <c r="E31" s="37" t="s">
        <v>513</v>
      </c>
      <c r="F31" s="37">
        <f t="shared" si="8"/>
        <v>83</v>
      </c>
      <c r="G31" s="37">
        <f t="shared" si="8"/>
        <v>83</v>
      </c>
      <c r="H31" s="37">
        <f t="shared" si="8"/>
        <v>83</v>
      </c>
      <c r="I31" s="37">
        <f t="shared" si="8"/>
        <v>83</v>
      </c>
      <c r="J31" s="37">
        <f t="shared" si="8"/>
        <v>83</v>
      </c>
      <c r="K31" s="37">
        <f t="shared" si="8"/>
        <v>83</v>
      </c>
      <c r="L31" s="37">
        <f t="shared" si="8"/>
        <v>83</v>
      </c>
      <c r="M31" s="37">
        <f t="shared" si="8"/>
        <v>83</v>
      </c>
      <c r="N31" s="37">
        <f t="shared" si="8"/>
        <v>83</v>
      </c>
      <c r="O31" s="37">
        <f t="shared" si="8"/>
        <v>83</v>
      </c>
      <c r="P31" s="37">
        <f t="shared" si="8"/>
        <v>83</v>
      </c>
      <c r="Q31" s="37">
        <f t="shared" si="6"/>
        <v>87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242000</v>
      </c>
      <c r="E37" s="106"/>
      <c r="F37" s="106">
        <f t="shared" ref="F37:P37" si="9">ROUND(SUM(F26:F36),-3)</f>
        <v>20000</v>
      </c>
      <c r="G37" s="106">
        <f t="shared" si="9"/>
        <v>20000</v>
      </c>
      <c r="H37" s="106">
        <f t="shared" si="9"/>
        <v>20000</v>
      </c>
      <c r="I37" s="106">
        <f t="shared" si="9"/>
        <v>20000</v>
      </c>
      <c r="J37" s="106">
        <f t="shared" si="9"/>
        <v>20000</v>
      </c>
      <c r="K37" s="106">
        <f t="shared" si="9"/>
        <v>20000</v>
      </c>
      <c r="L37" s="106">
        <f t="shared" si="9"/>
        <v>20000</v>
      </c>
      <c r="M37" s="106">
        <f t="shared" si="9"/>
        <v>20000</v>
      </c>
      <c r="N37" s="106">
        <f t="shared" si="9"/>
        <v>20000</v>
      </c>
      <c r="O37" s="106">
        <f t="shared" si="9"/>
        <v>20000</v>
      </c>
      <c r="P37" s="106">
        <f t="shared" si="9"/>
        <v>20000</v>
      </c>
      <c r="Q37" s="106">
        <f>D37-SUM(F37:P37)</f>
        <v>22000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0</v>
      </c>
      <c r="E46" s="37" t="s">
        <v>708</v>
      </c>
      <c r="F46" s="37">
        <f>ROUND($D46/3,0)</f>
        <v>0</v>
      </c>
      <c r="G46" s="37"/>
      <c r="H46" s="37"/>
      <c r="I46" s="37"/>
      <c r="J46" s="37">
        <f>ROUND($D46/3,0)</f>
        <v>0</v>
      </c>
      <c r="K46" s="37"/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0</v>
      </c>
      <c r="E47" s="106"/>
      <c r="F47" s="106">
        <f t="shared" ref="F47:P47" si="13">ROUND(SUM(F46),-3)</f>
        <v>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700000</v>
      </c>
      <c r="E48" s="37"/>
      <c r="F48" s="112">
        <f>F25+F37+F45+F47</f>
        <v>76000</v>
      </c>
      <c r="G48" s="112">
        <f t="shared" ref="G48:R48" si="14">G25+G37+G45+G47</f>
        <v>54000</v>
      </c>
      <c r="H48" s="112">
        <f t="shared" si="14"/>
        <v>54000</v>
      </c>
      <c r="I48" s="112">
        <f t="shared" si="14"/>
        <v>54000</v>
      </c>
      <c r="J48" s="112">
        <f t="shared" si="14"/>
        <v>54000</v>
      </c>
      <c r="K48" s="112">
        <f t="shared" si="14"/>
        <v>54000</v>
      </c>
      <c r="L48" s="112">
        <f t="shared" si="14"/>
        <v>76000</v>
      </c>
      <c r="M48" s="112">
        <f t="shared" si="14"/>
        <v>54000</v>
      </c>
      <c r="N48" s="112">
        <f t="shared" si="14"/>
        <v>54000</v>
      </c>
      <c r="O48" s="112">
        <f t="shared" si="14"/>
        <v>54000</v>
      </c>
      <c r="P48" s="112">
        <f t="shared" si="14"/>
        <v>54000</v>
      </c>
      <c r="Q48" s="112">
        <f t="shared" si="14"/>
        <v>62000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7900000</v>
      </c>
      <c r="E49" s="111" t="s">
        <v>678</v>
      </c>
      <c r="F49" s="37">
        <f>ROUND($D49/12*5,-3)</f>
        <v>3292000</v>
      </c>
      <c r="G49" s="37">
        <f>ROUND($D49/12,-3)</f>
        <v>658000</v>
      </c>
      <c r="H49" s="37">
        <f t="shared" ref="H49:L53" si="15">ROUND($D49/12,-3)</f>
        <v>658000</v>
      </c>
      <c r="I49" s="37">
        <f t="shared" si="15"/>
        <v>658000</v>
      </c>
      <c r="J49" s="37">
        <f t="shared" si="15"/>
        <v>658000</v>
      </c>
      <c r="K49" s="37">
        <f t="shared" si="15"/>
        <v>658000</v>
      </c>
      <c r="L49" s="37">
        <f t="shared" si="15"/>
        <v>658000</v>
      </c>
      <c r="M49" s="37">
        <f>D49-SUM(F49:L49)</f>
        <v>660000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0</v>
      </c>
      <c r="E51" s="111" t="s">
        <v>678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0</v>
      </c>
      <c r="E52" s="111" t="s">
        <v>678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14000</v>
      </c>
      <c r="E54" s="37" t="s">
        <v>513</v>
      </c>
      <c r="F54" s="37">
        <f t="shared" ref="F54:P62" si="19">ROUND($D54/12,0)</f>
        <v>1167</v>
      </c>
      <c r="G54" s="37">
        <f t="shared" si="19"/>
        <v>1167</v>
      </c>
      <c r="H54" s="37">
        <f t="shared" si="19"/>
        <v>1167</v>
      </c>
      <c r="I54" s="37">
        <f t="shared" si="19"/>
        <v>1167</v>
      </c>
      <c r="J54" s="37">
        <f t="shared" si="19"/>
        <v>1167</v>
      </c>
      <c r="K54" s="37">
        <f t="shared" si="19"/>
        <v>1167</v>
      </c>
      <c r="L54" s="37">
        <f t="shared" si="19"/>
        <v>1167</v>
      </c>
      <c r="M54" s="37">
        <f t="shared" si="19"/>
        <v>1167</v>
      </c>
      <c r="N54" s="37">
        <f t="shared" si="19"/>
        <v>1167</v>
      </c>
      <c r="O54" s="37">
        <f t="shared" si="19"/>
        <v>1167</v>
      </c>
      <c r="P54" s="37">
        <f t="shared" si="19"/>
        <v>1167</v>
      </c>
      <c r="Q54" s="37">
        <f t="shared" ref="Q54:Q62" si="20">D54-SUM(F54:P54)</f>
        <v>1163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337000</v>
      </c>
      <c r="E62" s="37" t="s">
        <v>194</v>
      </c>
      <c r="F62" s="37">
        <f t="shared" si="19"/>
        <v>28083</v>
      </c>
      <c r="G62" s="37">
        <f t="shared" si="19"/>
        <v>28083</v>
      </c>
      <c r="H62" s="37">
        <f t="shared" si="19"/>
        <v>28083</v>
      </c>
      <c r="I62" s="37">
        <f t="shared" si="19"/>
        <v>28083</v>
      </c>
      <c r="J62" s="37">
        <f t="shared" si="19"/>
        <v>28083</v>
      </c>
      <c r="K62" s="37">
        <f t="shared" si="19"/>
        <v>28083</v>
      </c>
      <c r="L62" s="37">
        <f t="shared" si="19"/>
        <v>28083</v>
      </c>
      <c r="M62" s="37">
        <f t="shared" si="19"/>
        <v>28083</v>
      </c>
      <c r="N62" s="37">
        <f t="shared" si="19"/>
        <v>28083</v>
      </c>
      <c r="O62" s="37">
        <f t="shared" si="19"/>
        <v>28083</v>
      </c>
      <c r="P62" s="37">
        <f t="shared" si="19"/>
        <v>28083</v>
      </c>
      <c r="Q62" s="37">
        <f t="shared" si="20"/>
        <v>28087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854000</v>
      </c>
      <c r="E63" s="37" t="s">
        <v>679</v>
      </c>
      <c r="F63" s="37">
        <f>ROUND($D63/5,-3)</f>
        <v>171000</v>
      </c>
      <c r="G63" s="37"/>
      <c r="H63" s="37"/>
      <c r="I63" s="37"/>
      <c r="J63" s="37"/>
      <c r="K63" s="37"/>
      <c r="L63" s="37"/>
      <c r="M63" s="37"/>
      <c r="N63" s="37">
        <f>D63-F63</f>
        <v>683000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904000</v>
      </c>
      <c r="E64" s="37" t="s">
        <v>194</v>
      </c>
      <c r="F64" s="37">
        <f>D64</f>
        <v>904000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771000</v>
      </c>
      <c r="E65" s="111" t="s">
        <v>678</v>
      </c>
      <c r="F65" s="37">
        <f>ROUND($D65/12*5,-3)</f>
        <v>321000</v>
      </c>
      <c r="G65" s="37">
        <f>ROUND($D65/12,-3)</f>
        <v>64000</v>
      </c>
      <c r="H65" s="37">
        <f t="shared" ref="H65:L67" si="21">ROUND($D65/12,-3)</f>
        <v>64000</v>
      </c>
      <c r="I65" s="37">
        <f t="shared" si="21"/>
        <v>64000</v>
      </c>
      <c r="J65" s="37">
        <f t="shared" si="21"/>
        <v>64000</v>
      </c>
      <c r="K65" s="37">
        <f t="shared" si="21"/>
        <v>64000</v>
      </c>
      <c r="L65" s="37">
        <f t="shared" si="21"/>
        <v>64000</v>
      </c>
      <c r="M65" s="37">
        <f>D65-SUM(F65:L65)</f>
        <v>66000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180000</v>
      </c>
      <c r="E66" s="111" t="s">
        <v>678</v>
      </c>
      <c r="F66" s="37">
        <f>ROUND($D66/12*5,-3)</f>
        <v>75000</v>
      </c>
      <c r="G66" s="37">
        <f t="shared" ref="G66:G67" si="22">ROUND($D66/12,-3)</f>
        <v>15000</v>
      </c>
      <c r="H66" s="37">
        <f t="shared" si="21"/>
        <v>15000</v>
      </c>
      <c r="I66" s="37">
        <f t="shared" si="21"/>
        <v>15000</v>
      </c>
      <c r="J66" s="37">
        <f t="shared" si="21"/>
        <v>15000</v>
      </c>
      <c r="K66" s="37">
        <f t="shared" si="21"/>
        <v>15000</v>
      </c>
      <c r="L66" s="37">
        <f t="shared" si="21"/>
        <v>15000</v>
      </c>
      <c r="M66" s="37">
        <f t="shared" ref="M66:M67" si="23">D66-SUM(F66:L66)</f>
        <v>15000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535000</v>
      </c>
      <c r="E67" s="111" t="s">
        <v>678</v>
      </c>
      <c r="F67" s="37">
        <f>ROUND($D67/12*5,-3)</f>
        <v>223000</v>
      </c>
      <c r="G67" s="37">
        <f t="shared" si="22"/>
        <v>45000</v>
      </c>
      <c r="H67" s="37">
        <f t="shared" si="21"/>
        <v>45000</v>
      </c>
      <c r="I67" s="37">
        <f t="shared" si="21"/>
        <v>45000</v>
      </c>
      <c r="J67" s="37">
        <f t="shared" si="21"/>
        <v>45000</v>
      </c>
      <c r="K67" s="37">
        <f t="shared" si="21"/>
        <v>45000</v>
      </c>
      <c r="L67" s="37">
        <f t="shared" si="21"/>
        <v>45000</v>
      </c>
      <c r="M67" s="37">
        <f t="shared" si="23"/>
        <v>42000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18000</v>
      </c>
      <c r="E68" s="37" t="s">
        <v>195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99000</v>
      </c>
      <c r="E69" s="37" t="s">
        <v>194</v>
      </c>
      <c r="F69" s="37">
        <f>D69</f>
        <v>99000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11636000</v>
      </c>
      <c r="E71" s="239"/>
      <c r="F71" s="239">
        <f t="shared" ref="F71:P71" si="24">ROUND(SUM(F49:F70),-3)</f>
        <v>5116000</v>
      </c>
      <c r="G71" s="239">
        <f t="shared" si="24"/>
        <v>813000</v>
      </c>
      <c r="H71" s="239">
        <f t="shared" si="24"/>
        <v>831000</v>
      </c>
      <c r="I71" s="239">
        <f t="shared" si="24"/>
        <v>813000</v>
      </c>
      <c r="J71" s="239">
        <f t="shared" si="24"/>
        <v>813000</v>
      </c>
      <c r="K71" s="239">
        <f t="shared" si="24"/>
        <v>813000</v>
      </c>
      <c r="L71" s="239">
        <f t="shared" si="24"/>
        <v>813000</v>
      </c>
      <c r="M71" s="239">
        <f t="shared" si="24"/>
        <v>814000</v>
      </c>
      <c r="N71" s="239">
        <f t="shared" si="24"/>
        <v>714000</v>
      </c>
      <c r="O71" s="239">
        <f t="shared" si="24"/>
        <v>31000</v>
      </c>
      <c r="P71" s="239">
        <f t="shared" si="24"/>
        <v>31000</v>
      </c>
      <c r="Q71" s="239">
        <f>D71-SUM(F71:P71)</f>
        <v>34000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759000</v>
      </c>
      <c r="E73" s="111" t="s">
        <v>678</v>
      </c>
      <c r="F73" s="37">
        <f>ROUND($D73/12*5,-3)</f>
        <v>316000</v>
      </c>
      <c r="G73" s="37">
        <f>ROUND($D73/12,-3)</f>
        <v>63000</v>
      </c>
      <c r="H73" s="37">
        <f t="shared" ref="H73:L76" si="25">ROUND($D73/12,-3)</f>
        <v>63000</v>
      </c>
      <c r="I73" s="37">
        <f t="shared" si="25"/>
        <v>63000</v>
      </c>
      <c r="J73" s="37">
        <f t="shared" si="25"/>
        <v>63000</v>
      </c>
      <c r="K73" s="37">
        <f t="shared" si="25"/>
        <v>63000</v>
      </c>
      <c r="L73" s="37">
        <f t="shared" si="25"/>
        <v>63000</v>
      </c>
      <c r="M73" s="37">
        <f>D73-SUM(F73:L73)</f>
        <v>65000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759000</v>
      </c>
      <c r="E77" s="239"/>
      <c r="F77" s="239">
        <f>ROUND(SUM(F72:F76),-3)</f>
        <v>316000</v>
      </c>
      <c r="G77" s="239">
        <f t="shared" ref="G77:N77" si="27">ROUND(SUM(G72:G76),-3)</f>
        <v>63000</v>
      </c>
      <c r="H77" s="239">
        <f t="shared" si="27"/>
        <v>63000</v>
      </c>
      <c r="I77" s="239">
        <f t="shared" si="27"/>
        <v>63000</v>
      </c>
      <c r="J77" s="239">
        <f t="shared" si="27"/>
        <v>63000</v>
      </c>
      <c r="K77" s="239">
        <f t="shared" si="27"/>
        <v>63000</v>
      </c>
      <c r="L77" s="239">
        <f t="shared" si="27"/>
        <v>63000</v>
      </c>
      <c r="M77" s="239">
        <f t="shared" si="27"/>
        <v>65000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38000</v>
      </c>
      <c r="E78" s="37" t="s">
        <v>655</v>
      </c>
      <c r="F78" s="216"/>
      <c r="G78" s="216"/>
      <c r="H78" s="216">
        <f>ROUND($D78/2,-3)</f>
        <v>19000</v>
      </c>
      <c r="I78" s="216"/>
      <c r="J78" s="216"/>
      <c r="K78" s="216"/>
      <c r="L78" s="216"/>
      <c r="M78" s="216"/>
      <c r="N78" s="216">
        <f>D78-H78</f>
        <v>19000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12433000</v>
      </c>
      <c r="E79" s="218"/>
      <c r="F79" s="218">
        <f>F77+F71+F78</f>
        <v>5432000</v>
      </c>
      <c r="G79" s="218">
        <f t="shared" ref="G79:Q79" si="29">G77+G71+G78</f>
        <v>876000</v>
      </c>
      <c r="H79" s="218">
        <f t="shared" si="29"/>
        <v>913000</v>
      </c>
      <c r="I79" s="218">
        <f t="shared" si="29"/>
        <v>876000</v>
      </c>
      <c r="J79" s="218">
        <f t="shared" si="29"/>
        <v>876000</v>
      </c>
      <c r="K79" s="218">
        <f t="shared" si="29"/>
        <v>876000</v>
      </c>
      <c r="L79" s="218">
        <f t="shared" si="29"/>
        <v>876000</v>
      </c>
      <c r="M79" s="218">
        <f t="shared" si="29"/>
        <v>879000</v>
      </c>
      <c r="N79" s="218">
        <f t="shared" si="29"/>
        <v>733000</v>
      </c>
      <c r="O79" s="218">
        <f t="shared" si="29"/>
        <v>31000</v>
      </c>
      <c r="P79" s="218">
        <f t="shared" si="29"/>
        <v>31000</v>
      </c>
      <c r="Q79" s="218">
        <f t="shared" si="29"/>
        <v>34000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13133000</v>
      </c>
      <c r="E88" s="37"/>
      <c r="F88" s="37">
        <f>F89+F90+F91+F92+F93</f>
        <v>5508000</v>
      </c>
      <c r="G88" s="37">
        <f t="shared" ref="G88:Q88" si="32">G89+G90+G91+G92+G93</f>
        <v>930000</v>
      </c>
      <c r="H88" s="37">
        <f t="shared" si="32"/>
        <v>967000</v>
      </c>
      <c r="I88" s="37">
        <f t="shared" si="32"/>
        <v>930000</v>
      </c>
      <c r="J88" s="37">
        <f t="shared" si="32"/>
        <v>930000</v>
      </c>
      <c r="K88" s="37">
        <f t="shared" si="32"/>
        <v>930000</v>
      </c>
      <c r="L88" s="37">
        <f t="shared" si="32"/>
        <v>952000</v>
      </c>
      <c r="M88" s="37">
        <f t="shared" si="32"/>
        <v>933000</v>
      </c>
      <c r="N88" s="37">
        <f t="shared" si="32"/>
        <v>787000</v>
      </c>
      <c r="O88" s="37">
        <f t="shared" si="32"/>
        <v>85000</v>
      </c>
      <c r="P88" s="37">
        <f t="shared" si="32"/>
        <v>85000</v>
      </c>
      <c r="Q88" s="37">
        <f t="shared" si="32"/>
        <v>96000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20000</v>
      </c>
      <c r="E90" s="106" t="s">
        <v>702</v>
      </c>
      <c r="F90" s="106"/>
      <c r="G90" s="106"/>
      <c r="H90" s="106">
        <f>ROUND($D90/2,-3)</f>
        <v>10000</v>
      </c>
      <c r="I90" s="106"/>
      <c r="J90" s="106"/>
      <c r="K90" s="106"/>
      <c r="L90" s="106"/>
      <c r="M90" s="106">
        <f>D90-H90</f>
        <v>10000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13112000</v>
      </c>
      <c r="E93" s="106"/>
      <c r="F93" s="106">
        <f>F94+F95+F96+F97</f>
        <v>5508000</v>
      </c>
      <c r="G93" s="106">
        <f t="shared" ref="G93:Q93" si="34">G94+G95+G96+G97</f>
        <v>930000</v>
      </c>
      <c r="H93" s="106">
        <f t="shared" si="34"/>
        <v>957000</v>
      </c>
      <c r="I93" s="106">
        <f t="shared" si="34"/>
        <v>930000</v>
      </c>
      <c r="J93" s="106">
        <f t="shared" si="34"/>
        <v>930000</v>
      </c>
      <c r="K93" s="106">
        <f t="shared" si="34"/>
        <v>930000</v>
      </c>
      <c r="L93" s="106">
        <f t="shared" si="34"/>
        <v>952000</v>
      </c>
      <c r="M93" s="106">
        <f t="shared" si="34"/>
        <v>923000</v>
      </c>
      <c r="N93" s="106">
        <f t="shared" si="34"/>
        <v>787000</v>
      </c>
      <c r="O93" s="106">
        <f t="shared" si="34"/>
        <v>85000</v>
      </c>
      <c r="P93" s="106">
        <f t="shared" si="34"/>
        <v>85000</v>
      </c>
      <c r="Q93" s="106">
        <f t="shared" si="34"/>
        <v>95000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650000</v>
      </c>
      <c r="E94" s="111" t="s">
        <v>522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39000</v>
      </c>
      <c r="E95" s="107" t="s">
        <v>225</v>
      </c>
      <c r="F95" s="37">
        <f>ROUND($D95/12,-3)</f>
        <v>3000</v>
      </c>
      <c r="G95" s="37">
        <f t="shared" ref="G95:P95" si="36">ROUND($D95/12,-3)</f>
        <v>3000</v>
      </c>
      <c r="H95" s="37">
        <f t="shared" si="36"/>
        <v>3000</v>
      </c>
      <c r="I95" s="37">
        <f t="shared" si="36"/>
        <v>3000</v>
      </c>
      <c r="J95" s="37">
        <f t="shared" si="36"/>
        <v>3000</v>
      </c>
      <c r="K95" s="37">
        <f t="shared" si="36"/>
        <v>3000</v>
      </c>
      <c r="L95" s="37">
        <f t="shared" si="36"/>
        <v>3000</v>
      </c>
      <c r="M95" s="37">
        <f t="shared" si="36"/>
        <v>3000</v>
      </c>
      <c r="N95" s="37">
        <f t="shared" si="36"/>
        <v>3000</v>
      </c>
      <c r="O95" s="37">
        <f t="shared" si="36"/>
        <v>3000</v>
      </c>
      <c r="P95" s="37">
        <f t="shared" si="36"/>
        <v>3000</v>
      </c>
      <c r="Q95" s="37">
        <f>D95-SUM(F95:P95)</f>
        <v>6000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12423000</v>
      </c>
      <c r="E97" s="37"/>
      <c r="F97" s="37">
        <f>F2+F87-F89-F90-F91-F92-F94-F95-F96</f>
        <v>5234000</v>
      </c>
      <c r="G97" s="37">
        <f t="shared" ref="G97:Q97" si="37">G2+G87-G89-G90-G91-G92-G94-G95-G96</f>
        <v>873000</v>
      </c>
      <c r="H97" s="37">
        <f t="shared" si="37"/>
        <v>900000</v>
      </c>
      <c r="I97" s="37">
        <f t="shared" si="37"/>
        <v>873000</v>
      </c>
      <c r="J97" s="37">
        <f t="shared" si="37"/>
        <v>873000</v>
      </c>
      <c r="K97" s="37">
        <f t="shared" si="37"/>
        <v>873000</v>
      </c>
      <c r="L97" s="37">
        <f t="shared" si="37"/>
        <v>895000</v>
      </c>
      <c r="M97" s="37">
        <f t="shared" si="37"/>
        <v>865000</v>
      </c>
      <c r="N97" s="37">
        <f t="shared" si="37"/>
        <v>784000</v>
      </c>
      <c r="O97" s="37">
        <f>O2+O87-O89-O90-O91-O92-O94-O95-O96</f>
        <v>82000</v>
      </c>
      <c r="P97" s="37">
        <f t="shared" si="37"/>
        <v>82000</v>
      </c>
      <c r="Q97" s="37">
        <f t="shared" si="37"/>
        <v>89000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0</v>
      </c>
    </row>
    <row r="104" spans="2:18" ht="33">
      <c r="B104" s="69" t="s">
        <v>235</v>
      </c>
      <c r="D104" s="30">
        <f>HLOOKUP(D1,縣庫撥款收入明細表!H:DD,16,FALSE)</f>
        <v>36000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3000</v>
      </c>
    </row>
    <row r="109" spans="2:18" ht="33">
      <c r="B109" s="75" t="s">
        <v>239</v>
      </c>
      <c r="D109" s="30">
        <f>HLOOKUP(D1,縣庫撥款收入明細表!H:DD,21,FALSE)</f>
        <v>12423000</v>
      </c>
    </row>
    <row r="110" spans="2:18" ht="16.5" customHeight="1"/>
    <row r="111" spans="2:18" ht="19.5" customHeight="1">
      <c r="B111" s="4" t="s">
        <v>700</v>
      </c>
      <c r="F111" s="30">
        <f>F93-F77-F78</f>
        <v>5192000</v>
      </c>
      <c r="G111" s="30">
        <f t="shared" ref="G111:Q111" si="38">G93-G77-G78</f>
        <v>867000</v>
      </c>
      <c r="H111" s="30">
        <f t="shared" si="38"/>
        <v>875000</v>
      </c>
      <c r="I111" s="30">
        <f t="shared" si="38"/>
        <v>867000</v>
      </c>
      <c r="J111" s="30">
        <f t="shared" si="38"/>
        <v>867000</v>
      </c>
      <c r="K111" s="30">
        <f t="shared" si="38"/>
        <v>867000</v>
      </c>
      <c r="L111" s="30">
        <f t="shared" si="38"/>
        <v>889000</v>
      </c>
      <c r="M111" s="30">
        <f t="shared" si="38"/>
        <v>858000</v>
      </c>
      <c r="N111" s="30">
        <f t="shared" si="38"/>
        <v>768000</v>
      </c>
      <c r="O111" s="30">
        <f t="shared" si="38"/>
        <v>85000</v>
      </c>
      <c r="P111" s="30">
        <f t="shared" si="38"/>
        <v>85000</v>
      </c>
      <c r="Q111" s="30">
        <f t="shared" si="38"/>
        <v>95000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51" priority="1" operator="lessThan">
      <formula>0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29" zoomScale="85" zoomScaleNormal="85" workbookViewId="0">
      <selection activeCell="A4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656</v>
      </c>
      <c r="D1" s="230" t="str">
        <f>VLOOKUP(C1,學校編號!A:B,2,FALSE)</f>
        <v>656靜浦國小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20700000</v>
      </c>
      <c r="E2" s="37"/>
      <c r="F2" s="37">
        <f>F48+F71+F77+F78+F84</f>
        <v>8860000</v>
      </c>
      <c r="G2" s="37">
        <f t="shared" ref="G2:Q2" si="0">G48+G71+G77+G78+G84</f>
        <v>1493000</v>
      </c>
      <c r="H2" s="37">
        <f t="shared" si="0"/>
        <v>1509000</v>
      </c>
      <c r="I2" s="37">
        <f t="shared" si="0"/>
        <v>1493000</v>
      </c>
      <c r="J2" s="37">
        <f t="shared" si="0"/>
        <v>1495000</v>
      </c>
      <c r="K2" s="37">
        <f t="shared" si="0"/>
        <v>1493000</v>
      </c>
      <c r="L2" s="37">
        <f t="shared" si="0"/>
        <v>1514000</v>
      </c>
      <c r="M2" s="37">
        <f t="shared" si="0"/>
        <v>1492000</v>
      </c>
      <c r="N2" s="37">
        <f t="shared" si="0"/>
        <v>1074000</v>
      </c>
      <c r="O2" s="37">
        <f t="shared" si="0"/>
        <v>96000</v>
      </c>
      <c r="P2" s="37">
        <f t="shared" si="0"/>
        <v>96000</v>
      </c>
      <c r="Q2" s="37">
        <f t="shared" si="0"/>
        <v>85000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568000</v>
      </c>
      <c r="E25" s="106"/>
      <c r="F25" s="106">
        <f>ROUND(SUM(F3:F24),-3)</f>
        <v>65000</v>
      </c>
      <c r="G25" s="106">
        <f t="shared" ref="G25:P25" si="5">ROUND(SUM(G3:G24),-3)</f>
        <v>44000</v>
      </c>
      <c r="H25" s="106">
        <f t="shared" si="5"/>
        <v>44000</v>
      </c>
      <c r="I25" s="106">
        <f t="shared" si="5"/>
        <v>44000</v>
      </c>
      <c r="J25" s="106">
        <f t="shared" si="5"/>
        <v>44000</v>
      </c>
      <c r="K25" s="106">
        <f t="shared" si="5"/>
        <v>44000</v>
      </c>
      <c r="L25" s="106">
        <f t="shared" si="5"/>
        <v>65000</v>
      </c>
      <c r="M25" s="106">
        <f t="shared" si="5"/>
        <v>44000</v>
      </c>
      <c r="N25" s="106">
        <f t="shared" si="5"/>
        <v>44000</v>
      </c>
      <c r="O25" s="106">
        <f t="shared" si="5"/>
        <v>44000</v>
      </c>
      <c r="P25" s="106">
        <f t="shared" si="5"/>
        <v>44000</v>
      </c>
      <c r="Q25" s="106">
        <f t="shared" ref="Q25:Q33" si="6">D25-SUM(F25:P25)</f>
        <v>42000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6000</v>
      </c>
      <c r="E30" s="37" t="s">
        <v>513</v>
      </c>
      <c r="F30" s="37">
        <f t="shared" si="8"/>
        <v>500</v>
      </c>
      <c r="G30" s="37">
        <f t="shared" si="8"/>
        <v>500</v>
      </c>
      <c r="H30" s="37">
        <f t="shared" si="8"/>
        <v>500</v>
      </c>
      <c r="I30" s="37">
        <f t="shared" si="8"/>
        <v>500</v>
      </c>
      <c r="J30" s="37">
        <f t="shared" si="8"/>
        <v>500</v>
      </c>
      <c r="K30" s="37">
        <f t="shared" si="8"/>
        <v>500</v>
      </c>
      <c r="L30" s="37">
        <f t="shared" si="8"/>
        <v>500</v>
      </c>
      <c r="M30" s="37">
        <f t="shared" si="8"/>
        <v>500</v>
      </c>
      <c r="N30" s="37">
        <f t="shared" si="8"/>
        <v>500</v>
      </c>
      <c r="O30" s="37">
        <f t="shared" si="8"/>
        <v>500</v>
      </c>
      <c r="P30" s="37">
        <f t="shared" si="8"/>
        <v>500</v>
      </c>
      <c r="Q30" s="37">
        <f t="shared" si="6"/>
        <v>500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1000</v>
      </c>
      <c r="E31" s="37" t="s">
        <v>513</v>
      </c>
      <c r="F31" s="37">
        <f t="shared" si="8"/>
        <v>83</v>
      </c>
      <c r="G31" s="37">
        <f t="shared" si="8"/>
        <v>83</v>
      </c>
      <c r="H31" s="37">
        <f t="shared" si="8"/>
        <v>83</v>
      </c>
      <c r="I31" s="37">
        <f t="shared" si="8"/>
        <v>83</v>
      </c>
      <c r="J31" s="37">
        <f t="shared" si="8"/>
        <v>83</v>
      </c>
      <c r="K31" s="37">
        <f t="shared" si="8"/>
        <v>83</v>
      </c>
      <c r="L31" s="37">
        <f t="shared" si="8"/>
        <v>83</v>
      </c>
      <c r="M31" s="37">
        <f t="shared" si="8"/>
        <v>83</v>
      </c>
      <c r="N31" s="37">
        <f t="shared" si="8"/>
        <v>83</v>
      </c>
      <c r="O31" s="37">
        <f t="shared" si="8"/>
        <v>83</v>
      </c>
      <c r="P31" s="37">
        <f t="shared" si="8"/>
        <v>83</v>
      </c>
      <c r="Q31" s="37">
        <f t="shared" si="6"/>
        <v>87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273000</v>
      </c>
      <c r="E37" s="106"/>
      <c r="F37" s="106">
        <f t="shared" ref="F37:P37" si="9">ROUND(SUM(F26:F36),-3)</f>
        <v>23000</v>
      </c>
      <c r="G37" s="106">
        <f t="shared" si="9"/>
        <v>23000</v>
      </c>
      <c r="H37" s="106">
        <f t="shared" si="9"/>
        <v>23000</v>
      </c>
      <c r="I37" s="106">
        <f t="shared" si="9"/>
        <v>23000</v>
      </c>
      <c r="J37" s="106">
        <f t="shared" si="9"/>
        <v>23000</v>
      </c>
      <c r="K37" s="106">
        <f t="shared" si="9"/>
        <v>23000</v>
      </c>
      <c r="L37" s="106">
        <f t="shared" si="9"/>
        <v>23000</v>
      </c>
      <c r="M37" s="106">
        <f t="shared" si="9"/>
        <v>23000</v>
      </c>
      <c r="N37" s="106">
        <f t="shared" si="9"/>
        <v>23000</v>
      </c>
      <c r="O37" s="106">
        <f t="shared" si="9"/>
        <v>23000</v>
      </c>
      <c r="P37" s="106">
        <f t="shared" si="9"/>
        <v>23000</v>
      </c>
      <c r="Q37" s="106">
        <f>D37-SUM(F37:P37)</f>
        <v>20000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847000</v>
      </c>
      <c r="E48" s="37"/>
      <c r="F48" s="112">
        <f>F25+F37+F45+F47</f>
        <v>90000</v>
      </c>
      <c r="G48" s="112">
        <f t="shared" ref="G48:R48" si="14">G25+G37+G45+G47</f>
        <v>67000</v>
      </c>
      <c r="H48" s="112">
        <f t="shared" si="14"/>
        <v>67000</v>
      </c>
      <c r="I48" s="112">
        <f t="shared" si="14"/>
        <v>67000</v>
      </c>
      <c r="J48" s="112">
        <f t="shared" si="14"/>
        <v>69000</v>
      </c>
      <c r="K48" s="112">
        <f t="shared" si="14"/>
        <v>67000</v>
      </c>
      <c r="L48" s="112">
        <f t="shared" si="14"/>
        <v>88000</v>
      </c>
      <c r="M48" s="112">
        <f t="shared" si="14"/>
        <v>67000</v>
      </c>
      <c r="N48" s="112">
        <f t="shared" si="14"/>
        <v>69000</v>
      </c>
      <c r="O48" s="112">
        <f t="shared" si="14"/>
        <v>67000</v>
      </c>
      <c r="P48" s="112">
        <f t="shared" si="14"/>
        <v>67000</v>
      </c>
      <c r="Q48" s="112">
        <f t="shared" si="14"/>
        <v>62000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12246000</v>
      </c>
      <c r="E49" s="111" t="s">
        <v>678</v>
      </c>
      <c r="F49" s="37">
        <f>ROUND($D49/12*5,-3)</f>
        <v>5103000</v>
      </c>
      <c r="G49" s="37">
        <f>ROUND($D49/12,-3)</f>
        <v>1021000</v>
      </c>
      <c r="H49" s="37">
        <f t="shared" ref="H49:L53" si="15">ROUND($D49/12,-3)</f>
        <v>1021000</v>
      </c>
      <c r="I49" s="37">
        <f t="shared" si="15"/>
        <v>1021000</v>
      </c>
      <c r="J49" s="37">
        <f t="shared" si="15"/>
        <v>1021000</v>
      </c>
      <c r="K49" s="37">
        <f t="shared" si="15"/>
        <v>1021000</v>
      </c>
      <c r="L49" s="37">
        <f t="shared" si="15"/>
        <v>1021000</v>
      </c>
      <c r="M49" s="37">
        <f>D49-SUM(F49:L49)</f>
        <v>1017000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809000</v>
      </c>
      <c r="E51" s="111" t="s">
        <v>678</v>
      </c>
      <c r="F51" s="37">
        <f t="shared" si="16"/>
        <v>337000</v>
      </c>
      <c r="G51" s="37">
        <f t="shared" si="17"/>
        <v>67000</v>
      </c>
      <c r="H51" s="37">
        <f t="shared" si="15"/>
        <v>67000</v>
      </c>
      <c r="I51" s="37">
        <f t="shared" si="15"/>
        <v>67000</v>
      </c>
      <c r="J51" s="37">
        <f t="shared" si="15"/>
        <v>67000</v>
      </c>
      <c r="K51" s="37">
        <f t="shared" si="15"/>
        <v>67000</v>
      </c>
      <c r="L51" s="37">
        <f t="shared" si="15"/>
        <v>67000</v>
      </c>
      <c r="M51" s="37">
        <f t="shared" si="18"/>
        <v>70000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286000</v>
      </c>
      <c r="E62" s="37" t="s">
        <v>194</v>
      </c>
      <c r="F62" s="37">
        <f t="shared" si="19"/>
        <v>23833</v>
      </c>
      <c r="G62" s="37">
        <f t="shared" si="19"/>
        <v>23833</v>
      </c>
      <c r="H62" s="37">
        <f t="shared" si="19"/>
        <v>23833</v>
      </c>
      <c r="I62" s="37">
        <f t="shared" si="19"/>
        <v>23833</v>
      </c>
      <c r="J62" s="37">
        <f t="shared" si="19"/>
        <v>23833</v>
      </c>
      <c r="K62" s="37">
        <f t="shared" si="19"/>
        <v>23833</v>
      </c>
      <c r="L62" s="37">
        <f t="shared" si="19"/>
        <v>23833</v>
      </c>
      <c r="M62" s="37">
        <f t="shared" si="19"/>
        <v>23833</v>
      </c>
      <c r="N62" s="37">
        <f t="shared" si="19"/>
        <v>23833</v>
      </c>
      <c r="O62" s="37">
        <f t="shared" si="19"/>
        <v>23833</v>
      </c>
      <c r="P62" s="37">
        <f t="shared" si="19"/>
        <v>23833</v>
      </c>
      <c r="Q62" s="37">
        <f t="shared" si="20"/>
        <v>23837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1218000</v>
      </c>
      <c r="E63" s="37" t="s">
        <v>679</v>
      </c>
      <c r="F63" s="37">
        <f>ROUND($D63/5,-3)</f>
        <v>244000</v>
      </c>
      <c r="G63" s="37"/>
      <c r="H63" s="37"/>
      <c r="I63" s="37"/>
      <c r="J63" s="37"/>
      <c r="K63" s="37"/>
      <c r="L63" s="37"/>
      <c r="M63" s="37"/>
      <c r="N63" s="37">
        <f>D63-F63</f>
        <v>974000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1390000</v>
      </c>
      <c r="E64" s="37" t="s">
        <v>194</v>
      </c>
      <c r="F64" s="37">
        <f>D64</f>
        <v>1390000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1104000</v>
      </c>
      <c r="E65" s="111" t="s">
        <v>678</v>
      </c>
      <c r="F65" s="37">
        <f>ROUND($D65/12*5,-3)</f>
        <v>460000</v>
      </c>
      <c r="G65" s="37">
        <f>ROUND($D65/12,-3)</f>
        <v>92000</v>
      </c>
      <c r="H65" s="37">
        <f t="shared" ref="H65:L67" si="21">ROUND($D65/12,-3)</f>
        <v>92000</v>
      </c>
      <c r="I65" s="37">
        <f t="shared" si="21"/>
        <v>92000</v>
      </c>
      <c r="J65" s="37">
        <f t="shared" si="21"/>
        <v>92000</v>
      </c>
      <c r="K65" s="37">
        <f t="shared" si="21"/>
        <v>92000</v>
      </c>
      <c r="L65" s="37">
        <f t="shared" si="21"/>
        <v>92000</v>
      </c>
      <c r="M65" s="37">
        <f>D65-SUM(F65:L65)</f>
        <v>92000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287000</v>
      </c>
      <c r="E66" s="111" t="s">
        <v>678</v>
      </c>
      <c r="F66" s="37">
        <f>ROUND($D66/12*5,-3)</f>
        <v>120000</v>
      </c>
      <c r="G66" s="37">
        <f t="shared" ref="G66:G67" si="22">ROUND($D66/12,-3)</f>
        <v>24000</v>
      </c>
      <c r="H66" s="37">
        <f t="shared" si="21"/>
        <v>24000</v>
      </c>
      <c r="I66" s="37">
        <f t="shared" si="21"/>
        <v>24000</v>
      </c>
      <c r="J66" s="37">
        <f t="shared" si="21"/>
        <v>24000</v>
      </c>
      <c r="K66" s="37">
        <f t="shared" si="21"/>
        <v>24000</v>
      </c>
      <c r="L66" s="37">
        <f t="shared" si="21"/>
        <v>24000</v>
      </c>
      <c r="M66" s="37">
        <f t="shared" ref="M66:M67" si="23">D66-SUM(F66:L66)</f>
        <v>23000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867000</v>
      </c>
      <c r="E67" s="111" t="s">
        <v>678</v>
      </c>
      <c r="F67" s="37">
        <f>ROUND($D67/12*5,-3)</f>
        <v>361000</v>
      </c>
      <c r="G67" s="37">
        <f t="shared" si="22"/>
        <v>72000</v>
      </c>
      <c r="H67" s="37">
        <f t="shared" si="21"/>
        <v>72000</v>
      </c>
      <c r="I67" s="37">
        <f t="shared" si="21"/>
        <v>72000</v>
      </c>
      <c r="J67" s="37">
        <f t="shared" si="21"/>
        <v>72000</v>
      </c>
      <c r="K67" s="37">
        <f t="shared" si="21"/>
        <v>72000</v>
      </c>
      <c r="L67" s="37">
        <f t="shared" si="21"/>
        <v>72000</v>
      </c>
      <c r="M67" s="37">
        <f t="shared" si="23"/>
        <v>74000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13000</v>
      </c>
      <c r="E68" s="37" t="s">
        <v>195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123000</v>
      </c>
      <c r="E69" s="37" t="s">
        <v>194</v>
      </c>
      <c r="F69" s="37">
        <f>D69</f>
        <v>123000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18719000</v>
      </c>
      <c r="E71" s="239"/>
      <c r="F71" s="239">
        <f t="shared" ref="F71:P71" si="24">ROUND(SUM(F49:F70),-3)</f>
        <v>8300000</v>
      </c>
      <c r="G71" s="239">
        <f t="shared" si="24"/>
        <v>1332000</v>
      </c>
      <c r="H71" s="239">
        <f t="shared" si="24"/>
        <v>1345000</v>
      </c>
      <c r="I71" s="239">
        <f t="shared" si="24"/>
        <v>1332000</v>
      </c>
      <c r="J71" s="239">
        <f t="shared" si="24"/>
        <v>1332000</v>
      </c>
      <c r="K71" s="239">
        <f t="shared" si="24"/>
        <v>1332000</v>
      </c>
      <c r="L71" s="239">
        <f t="shared" si="24"/>
        <v>1332000</v>
      </c>
      <c r="M71" s="239">
        <f t="shared" si="24"/>
        <v>1330000</v>
      </c>
      <c r="N71" s="239">
        <f t="shared" si="24"/>
        <v>1003000</v>
      </c>
      <c r="O71" s="239">
        <f t="shared" si="24"/>
        <v>29000</v>
      </c>
      <c r="P71" s="239">
        <f t="shared" si="24"/>
        <v>29000</v>
      </c>
      <c r="Q71" s="239">
        <f>D71-SUM(F71:P71)</f>
        <v>23000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1129000</v>
      </c>
      <c r="E73" s="111" t="s">
        <v>678</v>
      </c>
      <c r="F73" s="37">
        <f>ROUND($D73/12*5,-3)</f>
        <v>470000</v>
      </c>
      <c r="G73" s="37">
        <f>ROUND($D73/12,-3)</f>
        <v>94000</v>
      </c>
      <c r="H73" s="37">
        <f t="shared" ref="H73:L76" si="25">ROUND($D73/12,-3)</f>
        <v>94000</v>
      </c>
      <c r="I73" s="37">
        <f t="shared" si="25"/>
        <v>94000</v>
      </c>
      <c r="J73" s="37">
        <f t="shared" si="25"/>
        <v>94000</v>
      </c>
      <c r="K73" s="37">
        <f t="shared" si="25"/>
        <v>94000</v>
      </c>
      <c r="L73" s="37">
        <f t="shared" si="25"/>
        <v>94000</v>
      </c>
      <c r="M73" s="37">
        <f>D73-SUM(F73:L73)</f>
        <v>95000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1129000</v>
      </c>
      <c r="E77" s="239"/>
      <c r="F77" s="239">
        <f>ROUND(SUM(F72:F76),-3)</f>
        <v>470000</v>
      </c>
      <c r="G77" s="239">
        <f t="shared" ref="G77:N77" si="27">ROUND(SUM(G72:G76),-3)</f>
        <v>94000</v>
      </c>
      <c r="H77" s="239">
        <f t="shared" si="27"/>
        <v>94000</v>
      </c>
      <c r="I77" s="239">
        <f t="shared" si="27"/>
        <v>94000</v>
      </c>
      <c r="J77" s="239">
        <f t="shared" si="27"/>
        <v>94000</v>
      </c>
      <c r="K77" s="239">
        <f t="shared" si="27"/>
        <v>94000</v>
      </c>
      <c r="L77" s="239">
        <f t="shared" si="27"/>
        <v>94000</v>
      </c>
      <c r="M77" s="239">
        <f t="shared" si="27"/>
        <v>95000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5000</v>
      </c>
      <c r="E78" s="37" t="s">
        <v>655</v>
      </c>
      <c r="F78" s="216"/>
      <c r="G78" s="216"/>
      <c r="H78" s="216">
        <f>ROUND($D78/2,-3)</f>
        <v>3000</v>
      </c>
      <c r="I78" s="216"/>
      <c r="J78" s="216"/>
      <c r="K78" s="216"/>
      <c r="L78" s="216"/>
      <c r="M78" s="216"/>
      <c r="N78" s="216">
        <f>D78-H78</f>
        <v>2000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19853000</v>
      </c>
      <c r="E79" s="218"/>
      <c r="F79" s="218">
        <f>F77+F71+F78</f>
        <v>8770000</v>
      </c>
      <c r="G79" s="218">
        <f t="shared" ref="G79:Q79" si="29">G77+G71+G78</f>
        <v>1426000</v>
      </c>
      <c r="H79" s="218">
        <f t="shared" si="29"/>
        <v>1442000</v>
      </c>
      <c r="I79" s="218">
        <f t="shared" si="29"/>
        <v>1426000</v>
      </c>
      <c r="J79" s="218">
        <f t="shared" si="29"/>
        <v>1426000</v>
      </c>
      <c r="K79" s="218">
        <f t="shared" si="29"/>
        <v>1426000</v>
      </c>
      <c r="L79" s="218">
        <f t="shared" si="29"/>
        <v>1426000</v>
      </c>
      <c r="M79" s="218">
        <f t="shared" si="29"/>
        <v>1425000</v>
      </c>
      <c r="N79" s="218">
        <f t="shared" si="29"/>
        <v>1005000</v>
      </c>
      <c r="O79" s="218">
        <f t="shared" si="29"/>
        <v>29000</v>
      </c>
      <c r="P79" s="218">
        <f t="shared" si="29"/>
        <v>29000</v>
      </c>
      <c r="Q79" s="218">
        <f t="shared" si="29"/>
        <v>23000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20700000</v>
      </c>
      <c r="E88" s="37"/>
      <c r="F88" s="37">
        <f>F89+F90+F91+F92+F93</f>
        <v>8860000</v>
      </c>
      <c r="G88" s="37">
        <f t="shared" ref="G88:Q88" si="32">G89+G90+G91+G92+G93</f>
        <v>1493000</v>
      </c>
      <c r="H88" s="37">
        <f t="shared" si="32"/>
        <v>1509000</v>
      </c>
      <c r="I88" s="37">
        <f t="shared" si="32"/>
        <v>1493000</v>
      </c>
      <c r="J88" s="37">
        <f t="shared" si="32"/>
        <v>1495000</v>
      </c>
      <c r="K88" s="37">
        <f t="shared" si="32"/>
        <v>1493000</v>
      </c>
      <c r="L88" s="37">
        <f t="shared" si="32"/>
        <v>1514000</v>
      </c>
      <c r="M88" s="37">
        <f t="shared" si="32"/>
        <v>1492000</v>
      </c>
      <c r="N88" s="37">
        <f t="shared" si="32"/>
        <v>1074000</v>
      </c>
      <c r="O88" s="37">
        <f t="shared" si="32"/>
        <v>96000</v>
      </c>
      <c r="P88" s="37">
        <f t="shared" si="32"/>
        <v>96000</v>
      </c>
      <c r="Q88" s="37">
        <f t="shared" si="32"/>
        <v>85000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20699000</v>
      </c>
      <c r="E93" s="106"/>
      <c r="F93" s="106">
        <f>F94+F95+F96+F97</f>
        <v>8860000</v>
      </c>
      <c r="G93" s="106">
        <f t="shared" ref="G93:Q93" si="34">G94+G95+G96+G97</f>
        <v>1493000</v>
      </c>
      <c r="H93" s="106">
        <f t="shared" si="34"/>
        <v>1509000</v>
      </c>
      <c r="I93" s="106">
        <f t="shared" si="34"/>
        <v>1493000</v>
      </c>
      <c r="J93" s="106">
        <f t="shared" si="34"/>
        <v>1495000</v>
      </c>
      <c r="K93" s="106">
        <f t="shared" si="34"/>
        <v>1493000</v>
      </c>
      <c r="L93" s="106">
        <f t="shared" si="34"/>
        <v>1514000</v>
      </c>
      <c r="M93" s="106">
        <f t="shared" si="34"/>
        <v>1492000</v>
      </c>
      <c r="N93" s="106">
        <f t="shared" si="34"/>
        <v>1074000</v>
      </c>
      <c r="O93" s="106">
        <f t="shared" si="34"/>
        <v>96000</v>
      </c>
      <c r="P93" s="106">
        <f t="shared" si="34"/>
        <v>96000</v>
      </c>
      <c r="Q93" s="106">
        <f t="shared" si="34"/>
        <v>84000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2542000</v>
      </c>
      <c r="E94" s="111" t="s">
        <v>522</v>
      </c>
      <c r="F94" s="37">
        <f>ROUND($D94/12*5,-3)</f>
        <v>1059000</v>
      </c>
      <c r="G94" s="37">
        <f>ROUND($D94/12,-3)</f>
        <v>212000</v>
      </c>
      <c r="H94" s="37">
        <f t="shared" ref="H94:L94" si="35">ROUND($D94/12,-3)</f>
        <v>212000</v>
      </c>
      <c r="I94" s="37">
        <f t="shared" si="35"/>
        <v>212000</v>
      </c>
      <c r="J94" s="37">
        <f t="shared" si="35"/>
        <v>212000</v>
      </c>
      <c r="K94" s="37">
        <f t="shared" si="35"/>
        <v>212000</v>
      </c>
      <c r="L94" s="37">
        <f t="shared" si="35"/>
        <v>212000</v>
      </c>
      <c r="M94" s="37">
        <f>D94-SUM(F94:L94)</f>
        <v>211000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18067000</v>
      </c>
      <c r="E97" s="37"/>
      <c r="F97" s="37">
        <f>F2+F87-F89-F90-F91-F92-F94-F95-F96</f>
        <v>7793000</v>
      </c>
      <c r="G97" s="37">
        <f t="shared" ref="G97:Q97" si="37">G2+G87-G89-G90-G91-G92-G94-G95-G96</f>
        <v>1273000</v>
      </c>
      <c r="H97" s="37">
        <f t="shared" si="37"/>
        <v>1289000</v>
      </c>
      <c r="I97" s="37">
        <f t="shared" si="37"/>
        <v>1273000</v>
      </c>
      <c r="J97" s="37">
        <f t="shared" si="37"/>
        <v>1275000</v>
      </c>
      <c r="K97" s="37">
        <f t="shared" si="37"/>
        <v>1273000</v>
      </c>
      <c r="L97" s="37">
        <f t="shared" si="37"/>
        <v>1294000</v>
      </c>
      <c r="M97" s="37">
        <f t="shared" si="37"/>
        <v>1273000</v>
      </c>
      <c r="N97" s="37">
        <f t="shared" si="37"/>
        <v>1066000</v>
      </c>
      <c r="O97" s="37">
        <f>O2+O87-O89-O90-O91-O92-O94-O95-O96</f>
        <v>88000</v>
      </c>
      <c r="P97" s="37">
        <f t="shared" si="37"/>
        <v>88000</v>
      </c>
      <c r="Q97" s="37">
        <f t="shared" si="37"/>
        <v>82000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800000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1092000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18067000</v>
      </c>
    </row>
    <row r="110" spans="2:18" ht="16.5" customHeight="1"/>
    <row r="111" spans="2:18" ht="19.5" customHeight="1">
      <c r="B111" s="4" t="s">
        <v>700</v>
      </c>
      <c r="F111" s="30">
        <f>F93-F77-F78</f>
        <v>8390000</v>
      </c>
      <c r="G111" s="30">
        <f t="shared" ref="G111:Q111" si="38">G93-G77-G78</f>
        <v>1399000</v>
      </c>
      <c r="H111" s="30">
        <f t="shared" si="38"/>
        <v>1412000</v>
      </c>
      <c r="I111" s="30">
        <f t="shared" si="38"/>
        <v>1399000</v>
      </c>
      <c r="J111" s="30">
        <f t="shared" si="38"/>
        <v>1401000</v>
      </c>
      <c r="K111" s="30">
        <f t="shared" si="38"/>
        <v>1399000</v>
      </c>
      <c r="L111" s="30">
        <f t="shared" si="38"/>
        <v>1420000</v>
      </c>
      <c r="M111" s="30">
        <f t="shared" si="38"/>
        <v>1397000</v>
      </c>
      <c r="N111" s="30">
        <f t="shared" si="38"/>
        <v>1072000</v>
      </c>
      <c r="O111" s="30">
        <f t="shared" si="38"/>
        <v>96000</v>
      </c>
      <c r="P111" s="30">
        <f t="shared" si="38"/>
        <v>96000</v>
      </c>
      <c r="Q111" s="30">
        <f t="shared" si="38"/>
        <v>84000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5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79" workbookViewId="0">
      <selection activeCell="A7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657</v>
      </c>
      <c r="D1" s="230" t="str">
        <f>VLOOKUP(C1,學校編號!A:B,2,FALSE)</f>
        <v>657新社國小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20064000</v>
      </c>
      <c r="E2" s="37"/>
      <c r="F2" s="37">
        <f>F48+F71+F77+F78+F84</f>
        <v>8468000</v>
      </c>
      <c r="G2" s="37">
        <f t="shared" ref="G2:Q2" si="0">G48+G71+G77+G78+G84</f>
        <v>1481000</v>
      </c>
      <c r="H2" s="37">
        <f t="shared" si="0"/>
        <v>1501000</v>
      </c>
      <c r="I2" s="37">
        <f t="shared" si="0"/>
        <v>1492000</v>
      </c>
      <c r="J2" s="37">
        <f t="shared" si="0"/>
        <v>1491000</v>
      </c>
      <c r="K2" s="37">
        <f t="shared" si="0"/>
        <v>1487000</v>
      </c>
      <c r="L2" s="37">
        <f t="shared" si="0"/>
        <v>1507000</v>
      </c>
      <c r="M2" s="37">
        <f t="shared" si="0"/>
        <v>1485000</v>
      </c>
      <c r="N2" s="37">
        <f t="shared" si="0"/>
        <v>793000</v>
      </c>
      <c r="O2" s="37">
        <f t="shared" si="0"/>
        <v>156000</v>
      </c>
      <c r="P2" s="37">
        <f t="shared" si="0"/>
        <v>106000</v>
      </c>
      <c r="Q2" s="37">
        <f t="shared" si="0"/>
        <v>97000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3000</v>
      </c>
      <c r="E9" s="37" t="s">
        <v>513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25000</v>
      </c>
      <c r="E10" s="37" t="s">
        <v>513</v>
      </c>
      <c r="F10" s="37">
        <f t="shared" si="1"/>
        <v>2083</v>
      </c>
      <c r="G10" s="37">
        <f t="shared" si="1"/>
        <v>2083</v>
      </c>
      <c r="H10" s="37">
        <f t="shared" si="1"/>
        <v>2083</v>
      </c>
      <c r="I10" s="37">
        <f t="shared" si="1"/>
        <v>2083</v>
      </c>
      <c r="J10" s="37">
        <f t="shared" si="1"/>
        <v>2083</v>
      </c>
      <c r="K10" s="37">
        <f t="shared" si="1"/>
        <v>2083</v>
      </c>
      <c r="L10" s="37">
        <f t="shared" si="1"/>
        <v>2083</v>
      </c>
      <c r="M10" s="37">
        <f t="shared" si="1"/>
        <v>2083</v>
      </c>
      <c r="N10" s="37">
        <f t="shared" si="1"/>
        <v>2083</v>
      </c>
      <c r="O10" s="37">
        <f t="shared" si="1"/>
        <v>2083</v>
      </c>
      <c r="P10" s="37">
        <f t="shared" si="1"/>
        <v>2083</v>
      </c>
      <c r="Q10" s="37">
        <f t="shared" si="2"/>
        <v>2087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36000</v>
      </c>
      <c r="E11" s="37" t="s">
        <v>194</v>
      </c>
      <c r="F11" s="37">
        <f>D11</f>
        <v>36000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568000</v>
      </c>
      <c r="E12" s="110" t="s">
        <v>200</v>
      </c>
      <c r="F12" s="37">
        <f>ROUND($D12/12*3,-3)</f>
        <v>142000</v>
      </c>
      <c r="G12" s="37">
        <f>ROUND($D12/12,-3)</f>
        <v>47000</v>
      </c>
      <c r="H12" s="37">
        <f t="shared" ref="H12:N12" si="4">ROUND($D12/12,-3)</f>
        <v>47000</v>
      </c>
      <c r="I12" s="37">
        <f t="shared" si="4"/>
        <v>47000</v>
      </c>
      <c r="J12" s="37">
        <f t="shared" si="4"/>
        <v>47000</v>
      </c>
      <c r="K12" s="37">
        <f t="shared" si="4"/>
        <v>47000</v>
      </c>
      <c r="L12" s="37">
        <f t="shared" si="4"/>
        <v>47000</v>
      </c>
      <c r="M12" s="37">
        <f t="shared" si="4"/>
        <v>47000</v>
      </c>
      <c r="N12" s="37">
        <f t="shared" si="4"/>
        <v>47000</v>
      </c>
      <c r="O12" s="37">
        <f>D12-SUM(F12:N12)</f>
        <v>50000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1230000</v>
      </c>
      <c r="E25" s="106"/>
      <c r="F25" s="106">
        <f>ROUND(SUM(F3:F24),-3)</f>
        <v>248000</v>
      </c>
      <c r="G25" s="106">
        <f t="shared" ref="G25:P25" si="5">ROUND(SUM(G3:G24),-3)</f>
        <v>96000</v>
      </c>
      <c r="H25" s="106">
        <f t="shared" si="5"/>
        <v>96000</v>
      </c>
      <c r="I25" s="106">
        <f t="shared" si="5"/>
        <v>96000</v>
      </c>
      <c r="J25" s="106">
        <f t="shared" si="5"/>
        <v>96000</v>
      </c>
      <c r="K25" s="106">
        <f t="shared" si="5"/>
        <v>96000</v>
      </c>
      <c r="L25" s="106">
        <f t="shared" si="5"/>
        <v>117000</v>
      </c>
      <c r="M25" s="106">
        <f t="shared" si="5"/>
        <v>96000</v>
      </c>
      <c r="N25" s="106">
        <f t="shared" si="5"/>
        <v>96000</v>
      </c>
      <c r="O25" s="106">
        <f t="shared" si="5"/>
        <v>99000</v>
      </c>
      <c r="P25" s="106">
        <f t="shared" si="5"/>
        <v>49000</v>
      </c>
      <c r="Q25" s="106">
        <f t="shared" ref="Q25:Q33" si="6">D25-SUM(F25:P25)</f>
        <v>45000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62000</v>
      </c>
      <c r="E26" s="111" t="s">
        <v>202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8000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5000</v>
      </c>
      <c r="E30" s="37" t="s">
        <v>513</v>
      </c>
      <c r="F30" s="37">
        <f t="shared" si="8"/>
        <v>417</v>
      </c>
      <c r="G30" s="37">
        <f t="shared" si="8"/>
        <v>417</v>
      </c>
      <c r="H30" s="37">
        <f t="shared" si="8"/>
        <v>417</v>
      </c>
      <c r="I30" s="37">
        <f t="shared" si="8"/>
        <v>417</v>
      </c>
      <c r="J30" s="37">
        <f t="shared" si="8"/>
        <v>417</v>
      </c>
      <c r="K30" s="37">
        <f t="shared" si="8"/>
        <v>417</v>
      </c>
      <c r="L30" s="37">
        <f t="shared" si="8"/>
        <v>417</v>
      </c>
      <c r="M30" s="37">
        <f t="shared" si="8"/>
        <v>417</v>
      </c>
      <c r="N30" s="37">
        <f t="shared" si="8"/>
        <v>417</v>
      </c>
      <c r="O30" s="37">
        <f t="shared" si="8"/>
        <v>417</v>
      </c>
      <c r="P30" s="37">
        <f t="shared" si="8"/>
        <v>417</v>
      </c>
      <c r="Q30" s="37">
        <f t="shared" si="6"/>
        <v>413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1000</v>
      </c>
      <c r="E31" s="37" t="s">
        <v>513</v>
      </c>
      <c r="F31" s="37">
        <f t="shared" si="8"/>
        <v>83</v>
      </c>
      <c r="G31" s="37">
        <f t="shared" si="8"/>
        <v>83</v>
      </c>
      <c r="H31" s="37">
        <f t="shared" si="8"/>
        <v>83</v>
      </c>
      <c r="I31" s="37">
        <f t="shared" si="8"/>
        <v>83</v>
      </c>
      <c r="J31" s="37">
        <f t="shared" si="8"/>
        <v>83</v>
      </c>
      <c r="K31" s="37">
        <f t="shared" si="8"/>
        <v>83</v>
      </c>
      <c r="L31" s="37">
        <f t="shared" si="8"/>
        <v>83</v>
      </c>
      <c r="M31" s="37">
        <f t="shared" si="8"/>
        <v>83</v>
      </c>
      <c r="N31" s="37">
        <f t="shared" si="8"/>
        <v>83</v>
      </c>
      <c r="O31" s="37">
        <f t="shared" si="8"/>
        <v>83</v>
      </c>
      <c r="P31" s="37">
        <f t="shared" si="8"/>
        <v>83</v>
      </c>
      <c r="Q31" s="37">
        <f t="shared" si="6"/>
        <v>87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334000</v>
      </c>
      <c r="E37" s="106"/>
      <c r="F37" s="106">
        <f t="shared" ref="F37:P37" si="9">ROUND(SUM(F26:F36),-3)</f>
        <v>29000</v>
      </c>
      <c r="G37" s="106">
        <f t="shared" si="9"/>
        <v>23000</v>
      </c>
      <c r="H37" s="106">
        <f t="shared" si="9"/>
        <v>29000</v>
      </c>
      <c r="I37" s="106">
        <f t="shared" si="9"/>
        <v>29000</v>
      </c>
      <c r="J37" s="106">
        <f t="shared" si="9"/>
        <v>29000</v>
      </c>
      <c r="K37" s="106">
        <f t="shared" si="9"/>
        <v>29000</v>
      </c>
      <c r="L37" s="106">
        <f t="shared" si="9"/>
        <v>23000</v>
      </c>
      <c r="M37" s="106">
        <f t="shared" si="9"/>
        <v>29000</v>
      </c>
      <c r="N37" s="106">
        <f t="shared" si="9"/>
        <v>29000</v>
      </c>
      <c r="O37" s="106">
        <f t="shared" si="9"/>
        <v>29000</v>
      </c>
      <c r="P37" s="106">
        <f t="shared" si="9"/>
        <v>29000</v>
      </c>
      <c r="Q37" s="106">
        <f>D37-SUM(F37:P37)</f>
        <v>27000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5000</v>
      </c>
      <c r="E42" s="37" t="s">
        <v>197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194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5000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11000</v>
      </c>
      <c r="E45" s="106"/>
      <c r="F45" s="106">
        <f t="shared" ref="F45:P45" si="12">ROUND(SUM(F42:F44),-3)</f>
        <v>1000</v>
      </c>
      <c r="G45" s="106">
        <f t="shared" si="12"/>
        <v>0</v>
      </c>
      <c r="H45" s="106">
        <f t="shared" si="12"/>
        <v>0</v>
      </c>
      <c r="I45" s="106">
        <f t="shared" si="12"/>
        <v>5000</v>
      </c>
      <c r="J45" s="106">
        <f t="shared" si="12"/>
        <v>0</v>
      </c>
      <c r="K45" s="106">
        <f t="shared" si="12"/>
        <v>0</v>
      </c>
      <c r="L45" s="106">
        <f t="shared" si="12"/>
        <v>5000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708</v>
      </c>
      <c r="F46" s="37">
        <f>ROUND($D46/3,0)</f>
        <v>4000</v>
      </c>
      <c r="G46" s="37"/>
      <c r="H46" s="37"/>
      <c r="I46" s="37"/>
      <c r="J46" s="37">
        <f>ROUND($D46/3,0)</f>
        <v>4000</v>
      </c>
      <c r="K46" s="37"/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12000</v>
      </c>
      <c r="E47" s="106"/>
      <c r="F47" s="106">
        <f t="shared" ref="F47:P47" si="13">ROUND(SUM(F46),-3)</f>
        <v>4000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4000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4000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1587000</v>
      </c>
      <c r="E48" s="37"/>
      <c r="F48" s="112">
        <f>F25+F37+F45+F47</f>
        <v>282000</v>
      </c>
      <c r="G48" s="112">
        <f t="shared" ref="G48:R48" si="14">G25+G37+G45+G47</f>
        <v>119000</v>
      </c>
      <c r="H48" s="112">
        <f t="shared" si="14"/>
        <v>125000</v>
      </c>
      <c r="I48" s="112">
        <f t="shared" si="14"/>
        <v>130000</v>
      </c>
      <c r="J48" s="112">
        <f t="shared" si="14"/>
        <v>129000</v>
      </c>
      <c r="K48" s="112">
        <f t="shared" si="14"/>
        <v>125000</v>
      </c>
      <c r="L48" s="112">
        <f t="shared" si="14"/>
        <v>145000</v>
      </c>
      <c r="M48" s="112">
        <f t="shared" si="14"/>
        <v>125000</v>
      </c>
      <c r="N48" s="112">
        <f t="shared" si="14"/>
        <v>129000</v>
      </c>
      <c r="O48" s="112">
        <f t="shared" si="14"/>
        <v>128000</v>
      </c>
      <c r="P48" s="112">
        <f t="shared" si="14"/>
        <v>78000</v>
      </c>
      <c r="Q48" s="112">
        <f t="shared" si="14"/>
        <v>72000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10920000</v>
      </c>
      <c r="E49" s="111" t="s">
        <v>678</v>
      </c>
      <c r="F49" s="37">
        <f>ROUND($D49/12*5,-3)</f>
        <v>4550000</v>
      </c>
      <c r="G49" s="37">
        <f>ROUND($D49/12,-3)</f>
        <v>910000</v>
      </c>
      <c r="H49" s="37">
        <f t="shared" ref="H49:L53" si="15">ROUND($D49/12,-3)</f>
        <v>910000</v>
      </c>
      <c r="I49" s="37">
        <f t="shared" si="15"/>
        <v>910000</v>
      </c>
      <c r="J49" s="37">
        <f t="shared" si="15"/>
        <v>910000</v>
      </c>
      <c r="K49" s="37">
        <f t="shared" si="15"/>
        <v>910000</v>
      </c>
      <c r="L49" s="37">
        <f t="shared" si="15"/>
        <v>910000</v>
      </c>
      <c r="M49" s="37">
        <f>D49-SUM(F49:L49)</f>
        <v>910000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809000</v>
      </c>
      <c r="E51" s="111" t="s">
        <v>678</v>
      </c>
      <c r="F51" s="37">
        <f t="shared" si="16"/>
        <v>337000</v>
      </c>
      <c r="G51" s="37">
        <f t="shared" si="17"/>
        <v>67000</v>
      </c>
      <c r="H51" s="37">
        <f t="shared" si="15"/>
        <v>67000</v>
      </c>
      <c r="I51" s="37">
        <f t="shared" si="15"/>
        <v>67000</v>
      </c>
      <c r="J51" s="37">
        <f t="shared" si="15"/>
        <v>67000</v>
      </c>
      <c r="K51" s="37">
        <f t="shared" si="15"/>
        <v>67000</v>
      </c>
      <c r="L51" s="37">
        <f t="shared" si="15"/>
        <v>67000</v>
      </c>
      <c r="M51" s="37">
        <f t="shared" si="18"/>
        <v>70000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277000</v>
      </c>
      <c r="E62" s="37" t="s">
        <v>194</v>
      </c>
      <c r="F62" s="37">
        <f t="shared" si="19"/>
        <v>23083</v>
      </c>
      <c r="G62" s="37">
        <f t="shared" si="19"/>
        <v>23083</v>
      </c>
      <c r="H62" s="37">
        <f t="shared" si="19"/>
        <v>23083</v>
      </c>
      <c r="I62" s="37">
        <f t="shared" si="19"/>
        <v>23083</v>
      </c>
      <c r="J62" s="37">
        <f t="shared" si="19"/>
        <v>23083</v>
      </c>
      <c r="K62" s="37">
        <f t="shared" si="19"/>
        <v>23083</v>
      </c>
      <c r="L62" s="37">
        <f t="shared" si="19"/>
        <v>23083</v>
      </c>
      <c r="M62" s="37">
        <f t="shared" si="19"/>
        <v>23083</v>
      </c>
      <c r="N62" s="37">
        <f t="shared" si="19"/>
        <v>23083</v>
      </c>
      <c r="O62" s="37">
        <f t="shared" si="19"/>
        <v>23083</v>
      </c>
      <c r="P62" s="37">
        <f t="shared" si="19"/>
        <v>23083</v>
      </c>
      <c r="Q62" s="37">
        <f t="shared" si="20"/>
        <v>23087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790000</v>
      </c>
      <c r="E63" s="37" t="s">
        <v>679</v>
      </c>
      <c r="F63" s="37">
        <f>ROUND($D63/5,-3)</f>
        <v>158000</v>
      </c>
      <c r="G63" s="37"/>
      <c r="H63" s="37"/>
      <c r="I63" s="37"/>
      <c r="J63" s="37"/>
      <c r="K63" s="37"/>
      <c r="L63" s="37"/>
      <c r="M63" s="37"/>
      <c r="N63" s="37">
        <f>D63-F63</f>
        <v>632000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1234000</v>
      </c>
      <c r="E64" s="37" t="s">
        <v>194</v>
      </c>
      <c r="F64" s="37">
        <f>D64</f>
        <v>1234000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967000</v>
      </c>
      <c r="E65" s="111" t="s">
        <v>678</v>
      </c>
      <c r="F65" s="37">
        <f>ROUND($D65/12*5,-3)</f>
        <v>403000</v>
      </c>
      <c r="G65" s="37">
        <f>ROUND($D65/12,-3)</f>
        <v>81000</v>
      </c>
      <c r="H65" s="37">
        <f t="shared" ref="H65:L67" si="21">ROUND($D65/12,-3)</f>
        <v>81000</v>
      </c>
      <c r="I65" s="37">
        <f t="shared" si="21"/>
        <v>81000</v>
      </c>
      <c r="J65" s="37">
        <f t="shared" si="21"/>
        <v>81000</v>
      </c>
      <c r="K65" s="37">
        <f t="shared" si="21"/>
        <v>81000</v>
      </c>
      <c r="L65" s="37">
        <f t="shared" si="21"/>
        <v>81000</v>
      </c>
      <c r="M65" s="37">
        <f>D65-SUM(F65:L65)</f>
        <v>78000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237000</v>
      </c>
      <c r="E66" s="111" t="s">
        <v>678</v>
      </c>
      <c r="F66" s="37">
        <f>ROUND($D66/12*5,-3)</f>
        <v>99000</v>
      </c>
      <c r="G66" s="37">
        <f t="shared" ref="G66:G67" si="22">ROUND($D66/12,-3)</f>
        <v>20000</v>
      </c>
      <c r="H66" s="37">
        <f t="shared" si="21"/>
        <v>20000</v>
      </c>
      <c r="I66" s="37">
        <f t="shared" si="21"/>
        <v>20000</v>
      </c>
      <c r="J66" s="37">
        <f t="shared" si="21"/>
        <v>20000</v>
      </c>
      <c r="K66" s="37">
        <f t="shared" si="21"/>
        <v>20000</v>
      </c>
      <c r="L66" s="37">
        <f t="shared" si="21"/>
        <v>20000</v>
      </c>
      <c r="M66" s="37">
        <f t="shared" ref="M66:M67" si="23">D66-SUM(F66:L66)</f>
        <v>18000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840000</v>
      </c>
      <c r="E67" s="111" t="s">
        <v>678</v>
      </c>
      <c r="F67" s="37">
        <f>ROUND($D67/12*5,-3)</f>
        <v>350000</v>
      </c>
      <c r="G67" s="37">
        <f t="shared" si="22"/>
        <v>70000</v>
      </c>
      <c r="H67" s="37">
        <f t="shared" si="21"/>
        <v>70000</v>
      </c>
      <c r="I67" s="37">
        <f t="shared" si="21"/>
        <v>70000</v>
      </c>
      <c r="J67" s="37">
        <f t="shared" si="21"/>
        <v>70000</v>
      </c>
      <c r="K67" s="37">
        <f t="shared" si="21"/>
        <v>70000</v>
      </c>
      <c r="L67" s="37">
        <f t="shared" si="21"/>
        <v>70000</v>
      </c>
      <c r="M67" s="37">
        <f t="shared" si="23"/>
        <v>70000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9000</v>
      </c>
      <c r="E68" s="37" t="s">
        <v>195</v>
      </c>
      <c r="F68" s="37"/>
      <c r="G68" s="37"/>
      <c r="H68" s="37">
        <f>D68</f>
        <v>9000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97000</v>
      </c>
      <c r="E69" s="37" t="s">
        <v>194</v>
      </c>
      <c r="F69" s="37">
        <f>D69</f>
        <v>97000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16556000</v>
      </c>
      <c r="E71" s="239"/>
      <c r="F71" s="239">
        <f t="shared" ref="F71:P71" si="24">ROUND(SUM(F49:F70),-3)</f>
        <v>7389000</v>
      </c>
      <c r="G71" s="239">
        <f t="shared" si="24"/>
        <v>1203000</v>
      </c>
      <c r="H71" s="239">
        <f t="shared" si="24"/>
        <v>1212000</v>
      </c>
      <c r="I71" s="239">
        <f t="shared" si="24"/>
        <v>1203000</v>
      </c>
      <c r="J71" s="239">
        <f t="shared" si="24"/>
        <v>1203000</v>
      </c>
      <c r="K71" s="239">
        <f t="shared" si="24"/>
        <v>1203000</v>
      </c>
      <c r="L71" s="239">
        <f t="shared" si="24"/>
        <v>1203000</v>
      </c>
      <c r="M71" s="239">
        <f t="shared" si="24"/>
        <v>1199000</v>
      </c>
      <c r="N71" s="239">
        <f t="shared" si="24"/>
        <v>660000</v>
      </c>
      <c r="O71" s="239">
        <f t="shared" si="24"/>
        <v>28000</v>
      </c>
      <c r="P71" s="239">
        <f t="shared" si="24"/>
        <v>28000</v>
      </c>
      <c r="Q71" s="239">
        <f>D71-SUM(F71:P71)</f>
        <v>25000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1912000</v>
      </c>
      <c r="E73" s="111" t="s">
        <v>678</v>
      </c>
      <c r="F73" s="37">
        <f>ROUND($D73/12*5,-3)</f>
        <v>797000</v>
      </c>
      <c r="G73" s="37">
        <f>ROUND($D73/12,-3)</f>
        <v>159000</v>
      </c>
      <c r="H73" s="37">
        <f t="shared" ref="H73:L76" si="25">ROUND($D73/12,-3)</f>
        <v>159000</v>
      </c>
      <c r="I73" s="37">
        <f t="shared" si="25"/>
        <v>159000</v>
      </c>
      <c r="J73" s="37">
        <f t="shared" si="25"/>
        <v>159000</v>
      </c>
      <c r="K73" s="37">
        <f t="shared" si="25"/>
        <v>159000</v>
      </c>
      <c r="L73" s="37">
        <f t="shared" si="25"/>
        <v>159000</v>
      </c>
      <c r="M73" s="37">
        <f>D73-SUM(F73:L73)</f>
        <v>161000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1912000</v>
      </c>
      <c r="E77" s="239"/>
      <c r="F77" s="239">
        <f>ROUND(SUM(F72:F76),-3)</f>
        <v>797000</v>
      </c>
      <c r="G77" s="239">
        <f t="shared" ref="G77:N77" si="27">ROUND(SUM(G72:G76),-3)</f>
        <v>159000</v>
      </c>
      <c r="H77" s="239">
        <f t="shared" si="27"/>
        <v>159000</v>
      </c>
      <c r="I77" s="239">
        <f t="shared" si="27"/>
        <v>159000</v>
      </c>
      <c r="J77" s="239">
        <f t="shared" si="27"/>
        <v>159000</v>
      </c>
      <c r="K77" s="239">
        <f t="shared" si="27"/>
        <v>159000</v>
      </c>
      <c r="L77" s="239">
        <f t="shared" si="27"/>
        <v>159000</v>
      </c>
      <c r="M77" s="239">
        <f t="shared" si="27"/>
        <v>161000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9000</v>
      </c>
      <c r="E78" s="37" t="s">
        <v>655</v>
      </c>
      <c r="F78" s="216"/>
      <c r="G78" s="216"/>
      <c r="H78" s="216">
        <f>ROUND($D78/2,-3)</f>
        <v>5000</v>
      </c>
      <c r="I78" s="216"/>
      <c r="J78" s="216"/>
      <c r="K78" s="216"/>
      <c r="L78" s="216"/>
      <c r="M78" s="216"/>
      <c r="N78" s="216">
        <f>D78-H78</f>
        <v>4000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18477000</v>
      </c>
      <c r="E79" s="218"/>
      <c r="F79" s="218">
        <f>F77+F71+F78</f>
        <v>8186000</v>
      </c>
      <c r="G79" s="218">
        <f t="shared" ref="G79:Q79" si="29">G77+G71+G78</f>
        <v>1362000</v>
      </c>
      <c r="H79" s="218">
        <f t="shared" si="29"/>
        <v>1376000</v>
      </c>
      <c r="I79" s="218">
        <f t="shared" si="29"/>
        <v>1362000</v>
      </c>
      <c r="J79" s="218">
        <f t="shared" si="29"/>
        <v>1362000</v>
      </c>
      <c r="K79" s="218">
        <f t="shared" si="29"/>
        <v>1362000</v>
      </c>
      <c r="L79" s="218">
        <f t="shared" si="29"/>
        <v>1362000</v>
      </c>
      <c r="M79" s="218">
        <f t="shared" si="29"/>
        <v>1360000</v>
      </c>
      <c r="N79" s="218">
        <f t="shared" si="29"/>
        <v>664000</v>
      </c>
      <c r="O79" s="218">
        <f t="shared" si="29"/>
        <v>28000</v>
      </c>
      <c r="P79" s="218">
        <f t="shared" si="29"/>
        <v>28000</v>
      </c>
      <c r="Q79" s="218">
        <f t="shared" si="29"/>
        <v>25000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20064000</v>
      </c>
      <c r="E88" s="37"/>
      <c r="F88" s="37">
        <f>F89+F90+F91+F92+F93</f>
        <v>8468000</v>
      </c>
      <c r="G88" s="37">
        <f t="shared" ref="G88:Q88" si="32">G89+G90+G91+G92+G93</f>
        <v>1481000</v>
      </c>
      <c r="H88" s="37">
        <f t="shared" si="32"/>
        <v>1501000</v>
      </c>
      <c r="I88" s="37">
        <f t="shared" si="32"/>
        <v>1492000</v>
      </c>
      <c r="J88" s="37">
        <f t="shared" si="32"/>
        <v>1491000</v>
      </c>
      <c r="K88" s="37">
        <f t="shared" si="32"/>
        <v>1487000</v>
      </c>
      <c r="L88" s="37">
        <f t="shared" si="32"/>
        <v>1507000</v>
      </c>
      <c r="M88" s="37">
        <f t="shared" si="32"/>
        <v>1485000</v>
      </c>
      <c r="N88" s="37">
        <f t="shared" si="32"/>
        <v>793000</v>
      </c>
      <c r="O88" s="37">
        <f t="shared" si="32"/>
        <v>156000</v>
      </c>
      <c r="P88" s="37">
        <f t="shared" si="32"/>
        <v>106000</v>
      </c>
      <c r="Q88" s="37">
        <f t="shared" si="32"/>
        <v>97000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20063000</v>
      </c>
      <c r="E93" s="106"/>
      <c r="F93" s="106">
        <f>F94+F95+F96+F97</f>
        <v>8468000</v>
      </c>
      <c r="G93" s="106">
        <f t="shared" ref="G93:Q93" si="34">G94+G95+G96+G97</f>
        <v>1481000</v>
      </c>
      <c r="H93" s="106">
        <f t="shared" si="34"/>
        <v>1501000</v>
      </c>
      <c r="I93" s="106">
        <f t="shared" si="34"/>
        <v>1492000</v>
      </c>
      <c r="J93" s="106">
        <f t="shared" si="34"/>
        <v>1491000</v>
      </c>
      <c r="K93" s="106">
        <f t="shared" si="34"/>
        <v>1487000</v>
      </c>
      <c r="L93" s="106">
        <f t="shared" si="34"/>
        <v>1507000</v>
      </c>
      <c r="M93" s="106">
        <f t="shared" si="34"/>
        <v>1485000</v>
      </c>
      <c r="N93" s="106">
        <f t="shared" si="34"/>
        <v>793000</v>
      </c>
      <c r="O93" s="106">
        <f t="shared" si="34"/>
        <v>156000</v>
      </c>
      <c r="P93" s="106">
        <f t="shared" si="34"/>
        <v>106000</v>
      </c>
      <c r="Q93" s="106">
        <f t="shared" si="34"/>
        <v>96000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2542000</v>
      </c>
      <c r="E94" s="111" t="s">
        <v>522</v>
      </c>
      <c r="F94" s="37">
        <f>ROUND($D94/12*5,-3)</f>
        <v>1059000</v>
      </c>
      <c r="G94" s="37">
        <f>ROUND($D94/12,-3)</f>
        <v>212000</v>
      </c>
      <c r="H94" s="37">
        <f t="shared" ref="H94:L94" si="35">ROUND($D94/12,-3)</f>
        <v>212000</v>
      </c>
      <c r="I94" s="37">
        <f t="shared" si="35"/>
        <v>212000</v>
      </c>
      <c r="J94" s="37">
        <f t="shared" si="35"/>
        <v>212000</v>
      </c>
      <c r="K94" s="37">
        <f t="shared" si="35"/>
        <v>212000</v>
      </c>
      <c r="L94" s="37">
        <f t="shared" si="35"/>
        <v>212000</v>
      </c>
      <c r="M94" s="37">
        <f>D94-SUM(F94:L94)</f>
        <v>211000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17431000</v>
      </c>
      <c r="E97" s="37"/>
      <c r="F97" s="37">
        <f>F2+F87-F89-F90-F91-F92-F94-F95-F96</f>
        <v>7401000</v>
      </c>
      <c r="G97" s="37">
        <f t="shared" ref="G97:Q97" si="37">G2+G87-G89-G90-G91-G92-G94-G95-G96</f>
        <v>1261000</v>
      </c>
      <c r="H97" s="37">
        <f t="shared" si="37"/>
        <v>1281000</v>
      </c>
      <c r="I97" s="37">
        <f t="shared" si="37"/>
        <v>1272000</v>
      </c>
      <c r="J97" s="37">
        <f t="shared" si="37"/>
        <v>1271000</v>
      </c>
      <c r="K97" s="37">
        <f t="shared" si="37"/>
        <v>1267000</v>
      </c>
      <c r="L97" s="37">
        <f t="shared" si="37"/>
        <v>1287000</v>
      </c>
      <c r="M97" s="37">
        <f t="shared" si="37"/>
        <v>1266000</v>
      </c>
      <c r="N97" s="37">
        <f t="shared" si="37"/>
        <v>785000</v>
      </c>
      <c r="O97" s="37">
        <f>O2+O87-O89-O90-O91-O92-O94-O95-O96</f>
        <v>148000</v>
      </c>
      <c r="P97" s="37">
        <f t="shared" si="37"/>
        <v>98000</v>
      </c>
      <c r="Q97" s="37">
        <f t="shared" si="37"/>
        <v>94000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800000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1092000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17431000</v>
      </c>
    </row>
    <row r="110" spans="2:18" ht="16.5" customHeight="1"/>
    <row r="111" spans="2:18" ht="19.5" customHeight="1">
      <c r="B111" s="4" t="s">
        <v>700</v>
      </c>
      <c r="F111" s="30">
        <f>F93-F77-F78</f>
        <v>7671000</v>
      </c>
      <c r="G111" s="30">
        <f t="shared" ref="G111:Q111" si="38">G93-G77-G78</f>
        <v>1322000</v>
      </c>
      <c r="H111" s="30">
        <f t="shared" si="38"/>
        <v>1337000</v>
      </c>
      <c r="I111" s="30">
        <f t="shared" si="38"/>
        <v>1333000</v>
      </c>
      <c r="J111" s="30">
        <f t="shared" si="38"/>
        <v>1332000</v>
      </c>
      <c r="K111" s="30">
        <f t="shared" si="38"/>
        <v>1328000</v>
      </c>
      <c r="L111" s="30">
        <f t="shared" si="38"/>
        <v>1348000</v>
      </c>
      <c r="M111" s="30">
        <f t="shared" si="38"/>
        <v>1324000</v>
      </c>
      <c r="N111" s="30">
        <f t="shared" si="38"/>
        <v>789000</v>
      </c>
      <c r="O111" s="30">
        <f t="shared" si="38"/>
        <v>156000</v>
      </c>
      <c r="P111" s="30">
        <f t="shared" si="38"/>
        <v>106000</v>
      </c>
      <c r="Q111" s="30">
        <f t="shared" si="38"/>
        <v>96000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49" priority="1" operator="lessThan">
      <formula>0</formula>
    </cfRule>
  </conditionalFormatting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E8" sqref="E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658</v>
      </c>
      <c r="D1" s="230" t="str">
        <f>VLOOKUP(C1,學校編號!A:B,2,FALSE)</f>
        <v>658玉里國小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87294000</v>
      </c>
      <c r="E2" s="37"/>
      <c r="F2" s="37">
        <f>F48+F71+F77+F78+F84</f>
        <v>37125000</v>
      </c>
      <c r="G2" s="37">
        <f t="shared" ref="G2:Q2" si="0">G48+G71+G77+G78+G84</f>
        <v>6192000</v>
      </c>
      <c r="H2" s="37">
        <f t="shared" si="0"/>
        <v>6396000</v>
      </c>
      <c r="I2" s="37">
        <f t="shared" si="0"/>
        <v>6219000</v>
      </c>
      <c r="J2" s="37">
        <f t="shared" si="0"/>
        <v>6207000</v>
      </c>
      <c r="K2" s="37">
        <f t="shared" si="0"/>
        <v>6203000</v>
      </c>
      <c r="L2" s="37">
        <f t="shared" si="0"/>
        <v>6563000</v>
      </c>
      <c r="M2" s="37">
        <f t="shared" si="0"/>
        <v>6202000</v>
      </c>
      <c r="N2" s="37">
        <f t="shared" si="0"/>
        <v>5004000</v>
      </c>
      <c r="O2" s="37">
        <f t="shared" si="0"/>
        <v>451000</v>
      </c>
      <c r="P2" s="37">
        <f t="shared" si="0"/>
        <v>359000</v>
      </c>
      <c r="Q2" s="37">
        <f t="shared" si="0"/>
        <v>373000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391000</v>
      </c>
      <c r="E3" s="37" t="s">
        <v>513</v>
      </c>
      <c r="F3" s="37">
        <f t="shared" ref="F3:P17" si="1">ROUND($D3/12,0)</f>
        <v>32583</v>
      </c>
      <c r="G3" s="37">
        <f t="shared" si="1"/>
        <v>32583</v>
      </c>
      <c r="H3" s="37">
        <f t="shared" si="1"/>
        <v>32583</v>
      </c>
      <c r="I3" s="37">
        <f t="shared" si="1"/>
        <v>32583</v>
      </c>
      <c r="J3" s="37">
        <f t="shared" si="1"/>
        <v>32583</v>
      </c>
      <c r="K3" s="37">
        <f t="shared" si="1"/>
        <v>32583</v>
      </c>
      <c r="L3" s="37">
        <f t="shared" si="1"/>
        <v>32583</v>
      </c>
      <c r="M3" s="37">
        <f t="shared" si="1"/>
        <v>32583</v>
      </c>
      <c r="N3" s="37">
        <f t="shared" si="1"/>
        <v>32583</v>
      </c>
      <c r="O3" s="37">
        <f t="shared" si="1"/>
        <v>32583</v>
      </c>
      <c r="P3" s="37">
        <f t="shared" si="1"/>
        <v>32583</v>
      </c>
      <c r="Q3" s="37">
        <f t="shared" ref="Q3:Q10" si="2">D3-SUM(F3:P3)</f>
        <v>32587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168000</v>
      </c>
      <c r="E4" s="37" t="s">
        <v>513</v>
      </c>
      <c r="F4" s="37">
        <f t="shared" si="1"/>
        <v>14000</v>
      </c>
      <c r="G4" s="37">
        <f t="shared" si="1"/>
        <v>14000</v>
      </c>
      <c r="H4" s="37">
        <f t="shared" si="1"/>
        <v>14000</v>
      </c>
      <c r="I4" s="37">
        <f t="shared" si="1"/>
        <v>14000</v>
      </c>
      <c r="J4" s="37">
        <f t="shared" si="1"/>
        <v>14000</v>
      </c>
      <c r="K4" s="37">
        <f t="shared" si="1"/>
        <v>14000</v>
      </c>
      <c r="L4" s="37">
        <f t="shared" si="1"/>
        <v>14000</v>
      </c>
      <c r="M4" s="37">
        <f t="shared" si="1"/>
        <v>14000</v>
      </c>
      <c r="N4" s="37">
        <f t="shared" si="1"/>
        <v>14000</v>
      </c>
      <c r="O4" s="37">
        <f t="shared" si="1"/>
        <v>14000</v>
      </c>
      <c r="P4" s="37">
        <f t="shared" si="1"/>
        <v>14000</v>
      </c>
      <c r="Q4" s="37">
        <f t="shared" si="2"/>
        <v>14000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45000</v>
      </c>
      <c r="E5" s="37" t="s">
        <v>513</v>
      </c>
      <c r="F5" s="37">
        <f t="shared" si="1"/>
        <v>3750</v>
      </c>
      <c r="G5" s="37">
        <f t="shared" si="1"/>
        <v>3750</v>
      </c>
      <c r="H5" s="37">
        <f t="shared" si="1"/>
        <v>3750</v>
      </c>
      <c r="I5" s="37">
        <f t="shared" si="1"/>
        <v>3750</v>
      </c>
      <c r="J5" s="37">
        <f t="shared" si="1"/>
        <v>3750</v>
      </c>
      <c r="K5" s="37">
        <f t="shared" si="1"/>
        <v>3750</v>
      </c>
      <c r="L5" s="37">
        <f t="shared" si="1"/>
        <v>3750</v>
      </c>
      <c r="M5" s="37">
        <f t="shared" si="1"/>
        <v>3750</v>
      </c>
      <c r="N5" s="37">
        <f t="shared" si="1"/>
        <v>3750</v>
      </c>
      <c r="O5" s="37">
        <f t="shared" si="1"/>
        <v>3750</v>
      </c>
      <c r="P5" s="37">
        <f t="shared" si="1"/>
        <v>3750</v>
      </c>
      <c r="Q5" s="37">
        <f t="shared" si="2"/>
        <v>3750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170000</v>
      </c>
      <c r="E6" s="37" t="s">
        <v>513</v>
      </c>
      <c r="F6" s="37">
        <f t="shared" si="1"/>
        <v>14167</v>
      </c>
      <c r="G6" s="37">
        <f t="shared" si="1"/>
        <v>14167</v>
      </c>
      <c r="H6" s="37">
        <f t="shared" si="1"/>
        <v>14167</v>
      </c>
      <c r="I6" s="37">
        <f t="shared" si="1"/>
        <v>14167</v>
      </c>
      <c r="J6" s="37">
        <f t="shared" si="1"/>
        <v>14167</v>
      </c>
      <c r="K6" s="37">
        <f t="shared" si="1"/>
        <v>14167</v>
      </c>
      <c r="L6" s="37">
        <f t="shared" si="1"/>
        <v>14167</v>
      </c>
      <c r="M6" s="37">
        <f t="shared" si="1"/>
        <v>14167</v>
      </c>
      <c r="N6" s="37">
        <f t="shared" si="1"/>
        <v>14167</v>
      </c>
      <c r="O6" s="37">
        <f t="shared" si="1"/>
        <v>14167</v>
      </c>
      <c r="P6" s="37">
        <f t="shared" si="1"/>
        <v>14167</v>
      </c>
      <c r="Q6" s="37">
        <f t="shared" si="2"/>
        <v>14163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75000</v>
      </c>
      <c r="E7" s="37" t="s">
        <v>513</v>
      </c>
      <c r="F7" s="37">
        <f t="shared" si="1"/>
        <v>6250</v>
      </c>
      <c r="G7" s="37">
        <f t="shared" si="1"/>
        <v>6250</v>
      </c>
      <c r="H7" s="37">
        <f t="shared" si="1"/>
        <v>6250</v>
      </c>
      <c r="I7" s="37">
        <f t="shared" si="1"/>
        <v>6250</v>
      </c>
      <c r="J7" s="37">
        <f t="shared" si="1"/>
        <v>6250</v>
      </c>
      <c r="K7" s="37">
        <f t="shared" si="1"/>
        <v>6250</v>
      </c>
      <c r="L7" s="37">
        <f t="shared" si="1"/>
        <v>6250</v>
      </c>
      <c r="M7" s="37">
        <f t="shared" si="1"/>
        <v>6250</v>
      </c>
      <c r="N7" s="37">
        <f t="shared" si="1"/>
        <v>6250</v>
      </c>
      <c r="O7" s="37">
        <f t="shared" si="1"/>
        <v>6250</v>
      </c>
      <c r="P7" s="37">
        <f t="shared" si="1"/>
        <v>6250</v>
      </c>
      <c r="Q7" s="37">
        <f t="shared" si="2"/>
        <v>6250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3000</v>
      </c>
      <c r="E9" s="37" t="s">
        <v>513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59000</v>
      </c>
      <c r="E10" s="37" t="s">
        <v>513</v>
      </c>
      <c r="F10" s="37">
        <f t="shared" si="1"/>
        <v>4917</v>
      </c>
      <c r="G10" s="37">
        <f t="shared" si="1"/>
        <v>4917</v>
      </c>
      <c r="H10" s="37">
        <f t="shared" si="1"/>
        <v>4917</v>
      </c>
      <c r="I10" s="37">
        <f t="shared" si="1"/>
        <v>4917</v>
      </c>
      <c r="J10" s="37">
        <f t="shared" si="1"/>
        <v>4917</v>
      </c>
      <c r="K10" s="37">
        <f t="shared" si="1"/>
        <v>4917</v>
      </c>
      <c r="L10" s="37">
        <f t="shared" si="1"/>
        <v>4917</v>
      </c>
      <c r="M10" s="37">
        <f t="shared" si="1"/>
        <v>4917</v>
      </c>
      <c r="N10" s="37">
        <f t="shared" si="1"/>
        <v>4917</v>
      </c>
      <c r="O10" s="37">
        <f t="shared" si="1"/>
        <v>4917</v>
      </c>
      <c r="P10" s="37">
        <f t="shared" si="1"/>
        <v>4917</v>
      </c>
      <c r="Q10" s="37">
        <f t="shared" si="2"/>
        <v>4913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32000</v>
      </c>
      <c r="E11" s="37" t="s">
        <v>194</v>
      </c>
      <c r="F11" s="37">
        <f>D11</f>
        <v>32000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1136000</v>
      </c>
      <c r="E12" s="110" t="s">
        <v>200</v>
      </c>
      <c r="F12" s="37">
        <f>ROUND($D12/12*3,-3)</f>
        <v>284000</v>
      </c>
      <c r="G12" s="37">
        <f>ROUND($D12/12,-3)</f>
        <v>95000</v>
      </c>
      <c r="H12" s="37">
        <f t="shared" ref="H12:N12" si="4">ROUND($D12/12,-3)</f>
        <v>95000</v>
      </c>
      <c r="I12" s="37">
        <f t="shared" si="4"/>
        <v>95000</v>
      </c>
      <c r="J12" s="37">
        <f t="shared" si="4"/>
        <v>95000</v>
      </c>
      <c r="K12" s="37">
        <f t="shared" si="4"/>
        <v>95000</v>
      </c>
      <c r="L12" s="37">
        <f t="shared" si="4"/>
        <v>95000</v>
      </c>
      <c r="M12" s="37">
        <f t="shared" si="4"/>
        <v>95000</v>
      </c>
      <c r="N12" s="37">
        <f t="shared" si="4"/>
        <v>95000</v>
      </c>
      <c r="O12" s="37">
        <f>D12-SUM(F12:N12)</f>
        <v>92000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328000</v>
      </c>
      <c r="E13" s="37" t="s">
        <v>513</v>
      </c>
      <c r="F13" s="37">
        <f>ROUND($D13/12,0)</f>
        <v>27333</v>
      </c>
      <c r="G13" s="37">
        <f t="shared" si="1"/>
        <v>27333</v>
      </c>
      <c r="H13" s="37">
        <f t="shared" si="1"/>
        <v>27333</v>
      </c>
      <c r="I13" s="37">
        <f t="shared" si="1"/>
        <v>27333</v>
      </c>
      <c r="J13" s="37">
        <f t="shared" si="1"/>
        <v>27333</v>
      </c>
      <c r="K13" s="37">
        <f t="shared" si="1"/>
        <v>27333</v>
      </c>
      <c r="L13" s="37">
        <f t="shared" si="1"/>
        <v>27333</v>
      </c>
      <c r="M13" s="37">
        <f t="shared" si="1"/>
        <v>27333</v>
      </c>
      <c r="N13" s="37">
        <f t="shared" si="1"/>
        <v>27333</v>
      </c>
      <c r="O13" s="37">
        <f t="shared" si="1"/>
        <v>27333</v>
      </c>
      <c r="P13" s="37">
        <f t="shared" si="1"/>
        <v>27333</v>
      </c>
      <c r="Q13" s="37">
        <f>D13-SUM(F13:P13)</f>
        <v>27337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171000</v>
      </c>
      <c r="E15" s="37" t="s">
        <v>193</v>
      </c>
      <c r="F15" s="37">
        <f>ROUND($D15/2,-3)</f>
        <v>86000</v>
      </c>
      <c r="G15" s="37"/>
      <c r="H15" s="37"/>
      <c r="I15" s="37"/>
      <c r="J15" s="37"/>
      <c r="K15" s="37"/>
      <c r="L15" s="37">
        <f>D15-F15</f>
        <v>85000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72000</v>
      </c>
      <c r="E17" s="37" t="s">
        <v>513</v>
      </c>
      <c r="F17" s="37">
        <f>ROUND($D17/12,0)</f>
        <v>6000</v>
      </c>
      <c r="G17" s="37">
        <f t="shared" si="1"/>
        <v>6000</v>
      </c>
      <c r="H17" s="37">
        <f t="shared" si="1"/>
        <v>6000</v>
      </c>
      <c r="I17" s="37">
        <f t="shared" si="1"/>
        <v>6000</v>
      </c>
      <c r="J17" s="37">
        <f t="shared" si="1"/>
        <v>6000</v>
      </c>
      <c r="K17" s="37">
        <f t="shared" si="1"/>
        <v>6000</v>
      </c>
      <c r="L17" s="37">
        <f t="shared" si="1"/>
        <v>6000</v>
      </c>
      <c r="M17" s="37">
        <f t="shared" si="1"/>
        <v>6000</v>
      </c>
      <c r="N17" s="37">
        <f t="shared" si="1"/>
        <v>6000</v>
      </c>
      <c r="O17" s="37">
        <f t="shared" si="1"/>
        <v>6000</v>
      </c>
      <c r="P17" s="37">
        <f t="shared" si="1"/>
        <v>6000</v>
      </c>
      <c r="Q17" s="37">
        <f>D17-SUM(F17:P17)</f>
        <v>6000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400000</v>
      </c>
      <c r="E24" s="37" t="s">
        <v>193</v>
      </c>
      <c r="F24" s="37">
        <f>ROUND($D24/2,-3)</f>
        <v>200000</v>
      </c>
      <c r="G24" s="37"/>
      <c r="H24" s="37"/>
      <c r="I24" s="37"/>
      <c r="J24" s="37"/>
      <c r="K24" s="37"/>
      <c r="L24" s="37">
        <f>D24-F24</f>
        <v>200000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3160000</v>
      </c>
      <c r="E25" s="106"/>
      <c r="F25" s="106">
        <f>ROUND(SUM(F3:F24),-3)</f>
        <v>720000</v>
      </c>
      <c r="G25" s="106">
        <f t="shared" ref="G25:P25" si="5">ROUND(SUM(G3:G24),-3)</f>
        <v>213000</v>
      </c>
      <c r="H25" s="106">
        <f t="shared" si="5"/>
        <v>213000</v>
      </c>
      <c r="I25" s="106">
        <f t="shared" si="5"/>
        <v>213000</v>
      </c>
      <c r="J25" s="106">
        <f t="shared" si="5"/>
        <v>213000</v>
      </c>
      <c r="K25" s="106">
        <f t="shared" si="5"/>
        <v>213000</v>
      </c>
      <c r="L25" s="106">
        <f t="shared" si="5"/>
        <v>498000</v>
      </c>
      <c r="M25" s="106">
        <f t="shared" si="5"/>
        <v>213000</v>
      </c>
      <c r="N25" s="106">
        <f t="shared" si="5"/>
        <v>213000</v>
      </c>
      <c r="O25" s="106">
        <f t="shared" si="5"/>
        <v>210000</v>
      </c>
      <c r="P25" s="106">
        <f t="shared" si="5"/>
        <v>118000</v>
      </c>
      <c r="Q25" s="106">
        <f t="shared" ref="Q25:Q33" si="6">D25-SUM(F25:P25)</f>
        <v>123000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113000</v>
      </c>
      <c r="E26" s="111" t="s">
        <v>202</v>
      </c>
      <c r="F26" s="37">
        <f>ROUND($D26/10,-3)</f>
        <v>11000</v>
      </c>
      <c r="G26" s="37"/>
      <c r="H26" s="37">
        <f>ROUND($D26/10,-3)</f>
        <v>11000</v>
      </c>
      <c r="I26" s="37">
        <f>ROUND($D26/10,-3)</f>
        <v>11000</v>
      </c>
      <c r="J26" s="37">
        <f>ROUND($D26/10,-3)</f>
        <v>11000</v>
      </c>
      <c r="K26" s="37">
        <f>ROUND($D26/10,-3)</f>
        <v>11000</v>
      </c>
      <c r="L26" s="37"/>
      <c r="M26" s="37">
        <f>ROUND($D26/10,-3)</f>
        <v>11000</v>
      </c>
      <c r="N26" s="37">
        <f>ROUND($D26/10,-3)</f>
        <v>11000</v>
      </c>
      <c r="O26" s="37">
        <f>ROUND($D26/10,-3)</f>
        <v>11000</v>
      </c>
      <c r="P26" s="37">
        <f>ROUND($D26/10,-3)</f>
        <v>11000</v>
      </c>
      <c r="Q26" s="37">
        <f t="shared" si="6"/>
        <v>14000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475000</v>
      </c>
      <c r="E27" s="37" t="s">
        <v>513</v>
      </c>
      <c r="F27" s="37">
        <f t="shared" ref="F27:P33" si="8">ROUND($D27/12,0)</f>
        <v>39583</v>
      </c>
      <c r="G27" s="37">
        <f t="shared" si="8"/>
        <v>39583</v>
      </c>
      <c r="H27" s="37">
        <f t="shared" si="8"/>
        <v>39583</v>
      </c>
      <c r="I27" s="37">
        <f t="shared" si="8"/>
        <v>39583</v>
      </c>
      <c r="J27" s="37">
        <f t="shared" si="8"/>
        <v>39583</v>
      </c>
      <c r="K27" s="37">
        <f t="shared" si="8"/>
        <v>39583</v>
      </c>
      <c r="L27" s="37">
        <f t="shared" si="8"/>
        <v>39583</v>
      </c>
      <c r="M27" s="37">
        <f t="shared" si="8"/>
        <v>39583</v>
      </c>
      <c r="N27" s="37">
        <f t="shared" si="8"/>
        <v>39583</v>
      </c>
      <c r="O27" s="37">
        <f t="shared" si="8"/>
        <v>39583</v>
      </c>
      <c r="P27" s="37">
        <f t="shared" si="8"/>
        <v>39583</v>
      </c>
      <c r="Q27" s="37">
        <f t="shared" si="6"/>
        <v>39587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16000</v>
      </c>
      <c r="E28" s="37" t="s">
        <v>513</v>
      </c>
      <c r="F28" s="37">
        <f t="shared" si="8"/>
        <v>1333</v>
      </c>
      <c r="G28" s="37">
        <f t="shared" si="8"/>
        <v>1333</v>
      </c>
      <c r="H28" s="37">
        <f t="shared" si="8"/>
        <v>1333</v>
      </c>
      <c r="I28" s="37">
        <f t="shared" si="8"/>
        <v>1333</v>
      </c>
      <c r="J28" s="37">
        <f t="shared" si="8"/>
        <v>1333</v>
      </c>
      <c r="K28" s="37">
        <f t="shared" si="8"/>
        <v>1333</v>
      </c>
      <c r="L28" s="37">
        <f t="shared" si="8"/>
        <v>1333</v>
      </c>
      <c r="M28" s="37">
        <f t="shared" si="8"/>
        <v>1333</v>
      </c>
      <c r="N28" s="37">
        <f t="shared" si="8"/>
        <v>1333</v>
      </c>
      <c r="O28" s="37">
        <f t="shared" si="8"/>
        <v>1333</v>
      </c>
      <c r="P28" s="37">
        <f t="shared" si="8"/>
        <v>1333</v>
      </c>
      <c r="Q28" s="37">
        <f t="shared" si="6"/>
        <v>1337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38000</v>
      </c>
      <c r="E29" s="37" t="s">
        <v>513</v>
      </c>
      <c r="F29" s="37">
        <f t="shared" si="8"/>
        <v>3167</v>
      </c>
      <c r="G29" s="37">
        <f t="shared" si="8"/>
        <v>3167</v>
      </c>
      <c r="H29" s="37">
        <f t="shared" si="8"/>
        <v>3167</v>
      </c>
      <c r="I29" s="37">
        <f t="shared" si="8"/>
        <v>3167</v>
      </c>
      <c r="J29" s="37">
        <f t="shared" si="8"/>
        <v>3167</v>
      </c>
      <c r="K29" s="37">
        <f t="shared" si="8"/>
        <v>3167</v>
      </c>
      <c r="L29" s="37">
        <f t="shared" si="8"/>
        <v>3167</v>
      </c>
      <c r="M29" s="37">
        <f t="shared" si="8"/>
        <v>3167</v>
      </c>
      <c r="N29" s="37">
        <f t="shared" si="8"/>
        <v>3167</v>
      </c>
      <c r="O29" s="37">
        <f t="shared" si="8"/>
        <v>3167</v>
      </c>
      <c r="P29" s="37">
        <f t="shared" si="8"/>
        <v>3167</v>
      </c>
      <c r="Q29" s="37">
        <f t="shared" si="6"/>
        <v>3163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70000</v>
      </c>
      <c r="E30" s="37" t="s">
        <v>513</v>
      </c>
      <c r="F30" s="37">
        <f t="shared" si="8"/>
        <v>5833</v>
      </c>
      <c r="G30" s="37">
        <f t="shared" si="8"/>
        <v>5833</v>
      </c>
      <c r="H30" s="37">
        <f t="shared" si="8"/>
        <v>5833</v>
      </c>
      <c r="I30" s="37">
        <f t="shared" si="8"/>
        <v>5833</v>
      </c>
      <c r="J30" s="37">
        <f t="shared" si="8"/>
        <v>5833</v>
      </c>
      <c r="K30" s="37">
        <f t="shared" si="8"/>
        <v>5833</v>
      </c>
      <c r="L30" s="37">
        <f t="shared" si="8"/>
        <v>5833</v>
      </c>
      <c r="M30" s="37">
        <f t="shared" si="8"/>
        <v>5833</v>
      </c>
      <c r="N30" s="37">
        <f t="shared" si="8"/>
        <v>5833</v>
      </c>
      <c r="O30" s="37">
        <f t="shared" si="8"/>
        <v>5833</v>
      </c>
      <c r="P30" s="37">
        <f t="shared" si="8"/>
        <v>5833</v>
      </c>
      <c r="Q30" s="37">
        <f t="shared" si="6"/>
        <v>5837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33000</v>
      </c>
      <c r="E31" s="37" t="s">
        <v>513</v>
      </c>
      <c r="F31" s="37">
        <f t="shared" si="8"/>
        <v>2750</v>
      </c>
      <c r="G31" s="37">
        <f t="shared" si="8"/>
        <v>2750</v>
      </c>
      <c r="H31" s="37">
        <f t="shared" si="8"/>
        <v>2750</v>
      </c>
      <c r="I31" s="37">
        <f t="shared" si="8"/>
        <v>2750</v>
      </c>
      <c r="J31" s="37">
        <f t="shared" si="8"/>
        <v>2750</v>
      </c>
      <c r="K31" s="37">
        <f t="shared" si="8"/>
        <v>2750</v>
      </c>
      <c r="L31" s="37">
        <f t="shared" si="8"/>
        <v>2750</v>
      </c>
      <c r="M31" s="37">
        <f t="shared" si="8"/>
        <v>2750</v>
      </c>
      <c r="N31" s="37">
        <f t="shared" si="8"/>
        <v>2750</v>
      </c>
      <c r="O31" s="37">
        <f t="shared" si="8"/>
        <v>2750</v>
      </c>
      <c r="P31" s="37">
        <f t="shared" si="8"/>
        <v>2750</v>
      </c>
      <c r="Q31" s="37">
        <f t="shared" si="6"/>
        <v>2750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96000</v>
      </c>
      <c r="E32" s="37" t="s">
        <v>513</v>
      </c>
      <c r="F32" s="37">
        <f t="shared" si="8"/>
        <v>8000</v>
      </c>
      <c r="G32" s="37">
        <f t="shared" si="8"/>
        <v>8000</v>
      </c>
      <c r="H32" s="37">
        <f t="shared" si="8"/>
        <v>8000</v>
      </c>
      <c r="I32" s="37">
        <f t="shared" si="8"/>
        <v>8000</v>
      </c>
      <c r="J32" s="37">
        <f t="shared" si="8"/>
        <v>8000</v>
      </c>
      <c r="K32" s="37">
        <f t="shared" si="8"/>
        <v>8000</v>
      </c>
      <c r="L32" s="37">
        <f t="shared" si="8"/>
        <v>8000</v>
      </c>
      <c r="M32" s="37">
        <f t="shared" si="8"/>
        <v>8000</v>
      </c>
      <c r="N32" s="37">
        <f t="shared" si="8"/>
        <v>8000</v>
      </c>
      <c r="O32" s="37">
        <f t="shared" si="8"/>
        <v>8000</v>
      </c>
      <c r="P32" s="37">
        <f t="shared" si="8"/>
        <v>8000</v>
      </c>
      <c r="Q32" s="37">
        <f t="shared" si="6"/>
        <v>8000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29000</v>
      </c>
      <c r="E33" s="37" t="s">
        <v>513</v>
      </c>
      <c r="F33" s="37">
        <f t="shared" si="8"/>
        <v>2417</v>
      </c>
      <c r="G33" s="37">
        <f t="shared" si="8"/>
        <v>2417</v>
      </c>
      <c r="H33" s="37">
        <f t="shared" si="8"/>
        <v>2417</v>
      </c>
      <c r="I33" s="37">
        <f t="shared" si="8"/>
        <v>2417</v>
      </c>
      <c r="J33" s="37">
        <f t="shared" si="8"/>
        <v>2417</v>
      </c>
      <c r="K33" s="37">
        <f t="shared" si="8"/>
        <v>2417</v>
      </c>
      <c r="L33" s="37">
        <f t="shared" si="8"/>
        <v>2417</v>
      </c>
      <c r="M33" s="37">
        <f t="shared" si="8"/>
        <v>2417</v>
      </c>
      <c r="N33" s="37">
        <f t="shared" si="8"/>
        <v>2417</v>
      </c>
      <c r="O33" s="37">
        <f t="shared" si="8"/>
        <v>2417</v>
      </c>
      <c r="P33" s="37">
        <f t="shared" si="8"/>
        <v>2417</v>
      </c>
      <c r="Q33" s="37">
        <f t="shared" si="6"/>
        <v>2413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150000</v>
      </c>
      <c r="E36" s="37" t="s">
        <v>193</v>
      </c>
      <c r="F36" s="37">
        <f>ROUND($D36/2,-3)</f>
        <v>75000</v>
      </c>
      <c r="G36" s="37"/>
      <c r="H36" s="37"/>
      <c r="I36" s="37"/>
      <c r="J36" s="37"/>
      <c r="K36" s="37"/>
      <c r="L36" s="37">
        <f>D36-F36</f>
        <v>75000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1020000</v>
      </c>
      <c r="E37" s="106"/>
      <c r="F37" s="106">
        <f t="shared" ref="F37:P37" si="9">ROUND(SUM(F26:F36),-3)</f>
        <v>149000</v>
      </c>
      <c r="G37" s="106">
        <f t="shared" si="9"/>
        <v>63000</v>
      </c>
      <c r="H37" s="106">
        <f t="shared" si="9"/>
        <v>74000</v>
      </c>
      <c r="I37" s="106">
        <f t="shared" si="9"/>
        <v>74000</v>
      </c>
      <c r="J37" s="106">
        <f t="shared" si="9"/>
        <v>74000</v>
      </c>
      <c r="K37" s="106">
        <f t="shared" si="9"/>
        <v>74000</v>
      </c>
      <c r="L37" s="106">
        <f t="shared" si="9"/>
        <v>138000</v>
      </c>
      <c r="M37" s="106">
        <f t="shared" si="9"/>
        <v>74000</v>
      </c>
      <c r="N37" s="106">
        <f t="shared" si="9"/>
        <v>74000</v>
      </c>
      <c r="O37" s="106">
        <f t="shared" si="9"/>
        <v>74000</v>
      </c>
      <c r="P37" s="106">
        <f t="shared" si="9"/>
        <v>74000</v>
      </c>
      <c r="Q37" s="106">
        <f>D37-SUM(F37:P37)</f>
        <v>78000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16000</v>
      </c>
      <c r="E42" s="37" t="s">
        <v>197</v>
      </c>
      <c r="F42" s="37"/>
      <c r="G42" s="37"/>
      <c r="H42" s="37"/>
      <c r="I42" s="37">
        <f>D42</f>
        <v>16000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2000</v>
      </c>
      <c r="E43" s="37" t="s">
        <v>194</v>
      </c>
      <c r="F43" s="37">
        <f>D43</f>
        <v>2000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11000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29000</v>
      </c>
      <c r="E45" s="106"/>
      <c r="F45" s="106">
        <f t="shared" ref="F45:P45" si="12">ROUND(SUM(F42:F44),-3)</f>
        <v>2000</v>
      </c>
      <c r="G45" s="106">
        <f t="shared" si="12"/>
        <v>0</v>
      </c>
      <c r="H45" s="106">
        <f t="shared" si="12"/>
        <v>0</v>
      </c>
      <c r="I45" s="106">
        <f t="shared" si="12"/>
        <v>16000</v>
      </c>
      <c r="J45" s="106">
        <f t="shared" si="12"/>
        <v>0</v>
      </c>
      <c r="K45" s="106">
        <f t="shared" si="12"/>
        <v>0</v>
      </c>
      <c r="L45" s="106">
        <f t="shared" si="12"/>
        <v>11000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708</v>
      </c>
      <c r="F46" s="37">
        <f>ROUND($D46/3,0)</f>
        <v>4000</v>
      </c>
      <c r="G46" s="37"/>
      <c r="H46" s="37"/>
      <c r="I46" s="37"/>
      <c r="J46" s="37">
        <f>ROUND($D46/3,0)</f>
        <v>4000</v>
      </c>
      <c r="K46" s="37"/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12000</v>
      </c>
      <c r="E47" s="106"/>
      <c r="F47" s="106">
        <f t="shared" ref="F47:P47" si="13">ROUND(SUM(F46),-3)</f>
        <v>4000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4000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4000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4221000</v>
      </c>
      <c r="E48" s="37"/>
      <c r="F48" s="112">
        <f>F25+F37+F45+F47</f>
        <v>875000</v>
      </c>
      <c r="G48" s="112">
        <f t="shared" ref="G48:R48" si="14">G25+G37+G45+G47</f>
        <v>276000</v>
      </c>
      <c r="H48" s="112">
        <f t="shared" si="14"/>
        <v>287000</v>
      </c>
      <c r="I48" s="112">
        <f t="shared" si="14"/>
        <v>303000</v>
      </c>
      <c r="J48" s="112">
        <f t="shared" si="14"/>
        <v>291000</v>
      </c>
      <c r="K48" s="112">
        <f t="shared" si="14"/>
        <v>287000</v>
      </c>
      <c r="L48" s="112">
        <f t="shared" si="14"/>
        <v>647000</v>
      </c>
      <c r="M48" s="112">
        <f t="shared" si="14"/>
        <v>287000</v>
      </c>
      <c r="N48" s="112">
        <f t="shared" si="14"/>
        <v>291000</v>
      </c>
      <c r="O48" s="112">
        <f t="shared" si="14"/>
        <v>284000</v>
      </c>
      <c r="P48" s="112">
        <f t="shared" si="14"/>
        <v>192000</v>
      </c>
      <c r="Q48" s="112">
        <f t="shared" si="14"/>
        <v>201000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48396000</v>
      </c>
      <c r="E49" s="111" t="s">
        <v>678</v>
      </c>
      <c r="F49" s="37">
        <f>ROUND($D49/12*5,-3)</f>
        <v>20165000</v>
      </c>
      <c r="G49" s="37">
        <f>ROUND($D49/12,-3)</f>
        <v>4033000</v>
      </c>
      <c r="H49" s="37">
        <f t="shared" ref="H49:L53" si="15">ROUND($D49/12,-3)</f>
        <v>4033000</v>
      </c>
      <c r="I49" s="37">
        <f t="shared" si="15"/>
        <v>4033000</v>
      </c>
      <c r="J49" s="37">
        <f t="shared" si="15"/>
        <v>4033000</v>
      </c>
      <c r="K49" s="37">
        <f t="shared" si="15"/>
        <v>4033000</v>
      </c>
      <c r="L49" s="37">
        <f t="shared" si="15"/>
        <v>4033000</v>
      </c>
      <c r="M49" s="37">
        <f>D49-SUM(F49:L49)</f>
        <v>4033000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433000</v>
      </c>
      <c r="E50" s="111" t="s">
        <v>678</v>
      </c>
      <c r="F50" s="37">
        <f t="shared" ref="F50:F52" si="16">ROUND($D50/12*5,-3)</f>
        <v>180000</v>
      </c>
      <c r="G50" s="37">
        <f t="shared" ref="G50:G53" si="17">ROUND($D50/12,-3)</f>
        <v>36000</v>
      </c>
      <c r="H50" s="37">
        <f t="shared" si="15"/>
        <v>36000</v>
      </c>
      <c r="I50" s="37">
        <f t="shared" si="15"/>
        <v>36000</v>
      </c>
      <c r="J50" s="37">
        <f t="shared" si="15"/>
        <v>36000</v>
      </c>
      <c r="K50" s="37">
        <f t="shared" si="15"/>
        <v>36000</v>
      </c>
      <c r="L50" s="37">
        <f t="shared" si="15"/>
        <v>36000</v>
      </c>
      <c r="M50" s="37">
        <f t="shared" ref="M50:M53" si="18">D50-SUM(F50:L50)</f>
        <v>37000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1471000</v>
      </c>
      <c r="E51" s="111" t="s">
        <v>678</v>
      </c>
      <c r="F51" s="37">
        <f t="shared" si="16"/>
        <v>613000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434000</v>
      </c>
      <c r="E52" s="111" t="s">
        <v>678</v>
      </c>
      <c r="F52" s="37">
        <f t="shared" si="16"/>
        <v>181000</v>
      </c>
      <c r="G52" s="37">
        <f t="shared" si="17"/>
        <v>36000</v>
      </c>
      <c r="H52" s="37">
        <f t="shared" si="15"/>
        <v>36000</v>
      </c>
      <c r="I52" s="37">
        <f t="shared" si="15"/>
        <v>36000</v>
      </c>
      <c r="J52" s="37">
        <f t="shared" si="15"/>
        <v>36000</v>
      </c>
      <c r="K52" s="37">
        <f t="shared" si="15"/>
        <v>36000</v>
      </c>
      <c r="L52" s="37">
        <f t="shared" si="15"/>
        <v>36000</v>
      </c>
      <c r="M52" s="37">
        <f t="shared" si="18"/>
        <v>37000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174000</v>
      </c>
      <c r="E54" s="37" t="s">
        <v>513</v>
      </c>
      <c r="F54" s="37">
        <f t="shared" ref="F54:P62" si="19">ROUND($D54/12,0)</f>
        <v>14500</v>
      </c>
      <c r="G54" s="37">
        <f t="shared" si="19"/>
        <v>14500</v>
      </c>
      <c r="H54" s="37">
        <f t="shared" si="19"/>
        <v>14500</v>
      </c>
      <c r="I54" s="37">
        <f t="shared" si="19"/>
        <v>14500</v>
      </c>
      <c r="J54" s="37">
        <f t="shared" si="19"/>
        <v>14500</v>
      </c>
      <c r="K54" s="37">
        <f t="shared" si="19"/>
        <v>14500</v>
      </c>
      <c r="L54" s="37">
        <f t="shared" si="19"/>
        <v>14500</v>
      </c>
      <c r="M54" s="37">
        <f t="shared" si="19"/>
        <v>14500</v>
      </c>
      <c r="N54" s="37">
        <f t="shared" si="19"/>
        <v>14500</v>
      </c>
      <c r="O54" s="37">
        <f t="shared" si="19"/>
        <v>14500</v>
      </c>
      <c r="P54" s="37">
        <f t="shared" si="19"/>
        <v>14500</v>
      </c>
      <c r="Q54" s="37">
        <f t="shared" ref="Q54:Q62" si="20">D54-SUM(F54:P54)</f>
        <v>14500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435000</v>
      </c>
      <c r="E55" s="37" t="s">
        <v>513</v>
      </c>
      <c r="F55" s="37">
        <f t="shared" si="19"/>
        <v>36250</v>
      </c>
      <c r="G55" s="37">
        <f t="shared" si="19"/>
        <v>36250</v>
      </c>
      <c r="H55" s="37">
        <f t="shared" si="19"/>
        <v>36250</v>
      </c>
      <c r="I55" s="37">
        <f t="shared" si="19"/>
        <v>36250</v>
      </c>
      <c r="J55" s="37">
        <f t="shared" si="19"/>
        <v>36250</v>
      </c>
      <c r="K55" s="37">
        <f t="shared" si="19"/>
        <v>36250</v>
      </c>
      <c r="L55" s="37">
        <f t="shared" si="19"/>
        <v>36250</v>
      </c>
      <c r="M55" s="37">
        <f t="shared" si="19"/>
        <v>36250</v>
      </c>
      <c r="N55" s="37">
        <f t="shared" si="19"/>
        <v>36250</v>
      </c>
      <c r="O55" s="37">
        <f t="shared" si="19"/>
        <v>36250</v>
      </c>
      <c r="P55" s="37">
        <f t="shared" si="19"/>
        <v>36250</v>
      </c>
      <c r="Q55" s="37">
        <f t="shared" si="20"/>
        <v>36250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72000</v>
      </c>
      <c r="E56" s="37" t="s">
        <v>513</v>
      </c>
      <c r="F56" s="37">
        <f t="shared" si="19"/>
        <v>6000</v>
      </c>
      <c r="G56" s="37">
        <f t="shared" si="19"/>
        <v>6000</v>
      </c>
      <c r="H56" s="37">
        <f t="shared" si="19"/>
        <v>6000</v>
      </c>
      <c r="I56" s="37">
        <f t="shared" si="19"/>
        <v>6000</v>
      </c>
      <c r="J56" s="37">
        <f t="shared" si="19"/>
        <v>6000</v>
      </c>
      <c r="K56" s="37">
        <f t="shared" si="19"/>
        <v>6000</v>
      </c>
      <c r="L56" s="37">
        <f t="shared" si="19"/>
        <v>6000</v>
      </c>
      <c r="M56" s="37">
        <f t="shared" si="19"/>
        <v>6000</v>
      </c>
      <c r="N56" s="37">
        <f t="shared" si="19"/>
        <v>6000</v>
      </c>
      <c r="O56" s="37">
        <f t="shared" si="19"/>
        <v>6000</v>
      </c>
      <c r="P56" s="37">
        <f t="shared" si="19"/>
        <v>6000</v>
      </c>
      <c r="Q56" s="37">
        <f t="shared" si="20"/>
        <v>6000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69000</v>
      </c>
      <c r="E57" s="37" t="s">
        <v>513</v>
      </c>
      <c r="F57" s="37">
        <f t="shared" si="19"/>
        <v>5750</v>
      </c>
      <c r="G57" s="37">
        <f t="shared" si="19"/>
        <v>5750</v>
      </c>
      <c r="H57" s="37">
        <f t="shared" si="19"/>
        <v>5750</v>
      </c>
      <c r="I57" s="37">
        <f t="shared" si="19"/>
        <v>5750</v>
      </c>
      <c r="J57" s="37">
        <f t="shared" si="19"/>
        <v>5750</v>
      </c>
      <c r="K57" s="37">
        <f t="shared" si="19"/>
        <v>5750</v>
      </c>
      <c r="L57" s="37">
        <f t="shared" si="19"/>
        <v>5750</v>
      </c>
      <c r="M57" s="37">
        <f t="shared" si="19"/>
        <v>5750</v>
      </c>
      <c r="N57" s="37">
        <f t="shared" si="19"/>
        <v>5750</v>
      </c>
      <c r="O57" s="37">
        <f t="shared" si="19"/>
        <v>5750</v>
      </c>
      <c r="P57" s="37">
        <f t="shared" si="19"/>
        <v>5750</v>
      </c>
      <c r="Q57" s="37">
        <f t="shared" si="20"/>
        <v>5750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144000</v>
      </c>
      <c r="E58" s="37" t="s">
        <v>513</v>
      </c>
      <c r="F58" s="37">
        <f t="shared" si="19"/>
        <v>12000</v>
      </c>
      <c r="G58" s="37">
        <f t="shared" si="19"/>
        <v>12000</v>
      </c>
      <c r="H58" s="37">
        <f t="shared" si="19"/>
        <v>12000</v>
      </c>
      <c r="I58" s="37">
        <f t="shared" si="19"/>
        <v>12000</v>
      </c>
      <c r="J58" s="37">
        <f t="shared" si="19"/>
        <v>12000</v>
      </c>
      <c r="K58" s="37">
        <f t="shared" si="19"/>
        <v>12000</v>
      </c>
      <c r="L58" s="37">
        <f t="shared" si="19"/>
        <v>12000</v>
      </c>
      <c r="M58" s="37">
        <f t="shared" si="19"/>
        <v>12000</v>
      </c>
      <c r="N58" s="37">
        <f t="shared" si="19"/>
        <v>12000</v>
      </c>
      <c r="O58" s="37">
        <f t="shared" si="19"/>
        <v>12000</v>
      </c>
      <c r="P58" s="37">
        <f t="shared" si="19"/>
        <v>12000</v>
      </c>
      <c r="Q58" s="37">
        <f t="shared" si="20"/>
        <v>12000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1115000</v>
      </c>
      <c r="E62" s="37" t="s">
        <v>194</v>
      </c>
      <c r="F62" s="37">
        <f t="shared" si="19"/>
        <v>92917</v>
      </c>
      <c r="G62" s="37">
        <f t="shared" si="19"/>
        <v>92917</v>
      </c>
      <c r="H62" s="37">
        <f t="shared" si="19"/>
        <v>92917</v>
      </c>
      <c r="I62" s="37">
        <f t="shared" si="19"/>
        <v>92917</v>
      </c>
      <c r="J62" s="37">
        <f t="shared" si="19"/>
        <v>92917</v>
      </c>
      <c r="K62" s="37">
        <f t="shared" si="19"/>
        <v>92917</v>
      </c>
      <c r="L62" s="37">
        <f t="shared" si="19"/>
        <v>92917</v>
      </c>
      <c r="M62" s="37">
        <f t="shared" si="19"/>
        <v>92917</v>
      </c>
      <c r="N62" s="37">
        <f t="shared" si="19"/>
        <v>92917</v>
      </c>
      <c r="O62" s="37">
        <f t="shared" si="19"/>
        <v>92917</v>
      </c>
      <c r="P62" s="37">
        <f t="shared" si="19"/>
        <v>92917</v>
      </c>
      <c r="Q62" s="37">
        <f t="shared" si="20"/>
        <v>92913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5542000</v>
      </c>
      <c r="E63" s="37" t="s">
        <v>679</v>
      </c>
      <c r="F63" s="37">
        <f>ROUND($D63/5,-3)</f>
        <v>1108000</v>
      </c>
      <c r="G63" s="37"/>
      <c r="H63" s="37"/>
      <c r="I63" s="37"/>
      <c r="J63" s="37"/>
      <c r="K63" s="37"/>
      <c r="L63" s="37"/>
      <c r="M63" s="37"/>
      <c r="N63" s="37">
        <f>D63-F63</f>
        <v>4434000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5861000</v>
      </c>
      <c r="E64" s="37" t="s">
        <v>194</v>
      </c>
      <c r="F64" s="37">
        <f>D64</f>
        <v>5861000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4959000</v>
      </c>
      <c r="E65" s="111" t="s">
        <v>678</v>
      </c>
      <c r="F65" s="37">
        <f>ROUND($D65/12*5,-3)</f>
        <v>2066000</v>
      </c>
      <c r="G65" s="37">
        <f>ROUND($D65/12,-3)</f>
        <v>413000</v>
      </c>
      <c r="H65" s="37">
        <f t="shared" ref="H65:L67" si="21">ROUND($D65/12,-3)</f>
        <v>413000</v>
      </c>
      <c r="I65" s="37">
        <f t="shared" si="21"/>
        <v>413000</v>
      </c>
      <c r="J65" s="37">
        <f t="shared" si="21"/>
        <v>413000</v>
      </c>
      <c r="K65" s="37">
        <f t="shared" si="21"/>
        <v>413000</v>
      </c>
      <c r="L65" s="37">
        <f t="shared" si="21"/>
        <v>413000</v>
      </c>
      <c r="M65" s="37">
        <f>D65-SUM(F65:L65)</f>
        <v>415000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1247000</v>
      </c>
      <c r="E66" s="111" t="s">
        <v>678</v>
      </c>
      <c r="F66" s="37">
        <f>ROUND($D66/12*5,-3)</f>
        <v>520000</v>
      </c>
      <c r="G66" s="37">
        <f t="shared" ref="G66:G67" si="22">ROUND($D66/12,-3)</f>
        <v>104000</v>
      </c>
      <c r="H66" s="37">
        <f t="shared" si="21"/>
        <v>104000</v>
      </c>
      <c r="I66" s="37">
        <f t="shared" si="21"/>
        <v>104000</v>
      </c>
      <c r="J66" s="37">
        <f t="shared" si="21"/>
        <v>104000</v>
      </c>
      <c r="K66" s="37">
        <f t="shared" si="21"/>
        <v>104000</v>
      </c>
      <c r="L66" s="37">
        <f t="shared" si="21"/>
        <v>104000</v>
      </c>
      <c r="M66" s="37">
        <f t="shared" ref="M66:M67" si="23">D66-SUM(F66:L66)</f>
        <v>103000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3364000</v>
      </c>
      <c r="E67" s="111" t="s">
        <v>678</v>
      </c>
      <c r="F67" s="37">
        <f>ROUND($D67/12*5,-3)</f>
        <v>1402000</v>
      </c>
      <c r="G67" s="37">
        <f t="shared" si="22"/>
        <v>280000</v>
      </c>
      <c r="H67" s="37">
        <f t="shared" si="21"/>
        <v>280000</v>
      </c>
      <c r="I67" s="37">
        <f t="shared" si="21"/>
        <v>280000</v>
      </c>
      <c r="J67" s="37">
        <f t="shared" si="21"/>
        <v>280000</v>
      </c>
      <c r="K67" s="37">
        <f t="shared" si="21"/>
        <v>280000</v>
      </c>
      <c r="L67" s="37">
        <f t="shared" si="21"/>
        <v>280000</v>
      </c>
      <c r="M67" s="37">
        <f t="shared" si="23"/>
        <v>282000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81000</v>
      </c>
      <c r="E68" s="37" t="s">
        <v>195</v>
      </c>
      <c r="F68" s="37"/>
      <c r="G68" s="37"/>
      <c r="H68" s="37">
        <f>D68</f>
        <v>81000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368000</v>
      </c>
      <c r="E69" s="37" t="s">
        <v>194</v>
      </c>
      <c r="F69" s="37">
        <f>D69</f>
        <v>368000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74165000</v>
      </c>
      <c r="E71" s="239"/>
      <c r="F71" s="239">
        <f t="shared" ref="F71:P71" si="24">ROUND(SUM(F49:F70),-3)</f>
        <v>32631000</v>
      </c>
      <c r="G71" s="239">
        <f t="shared" si="24"/>
        <v>5192000</v>
      </c>
      <c r="H71" s="239">
        <f t="shared" si="24"/>
        <v>5273000</v>
      </c>
      <c r="I71" s="239">
        <f t="shared" si="24"/>
        <v>5192000</v>
      </c>
      <c r="J71" s="239">
        <f t="shared" si="24"/>
        <v>5192000</v>
      </c>
      <c r="K71" s="239">
        <f t="shared" si="24"/>
        <v>5192000</v>
      </c>
      <c r="L71" s="239">
        <f t="shared" si="24"/>
        <v>5192000</v>
      </c>
      <c r="M71" s="239">
        <f t="shared" si="24"/>
        <v>5194000</v>
      </c>
      <c r="N71" s="239">
        <f t="shared" si="24"/>
        <v>4601000</v>
      </c>
      <c r="O71" s="239">
        <f t="shared" si="24"/>
        <v>167000</v>
      </c>
      <c r="P71" s="239">
        <f t="shared" si="24"/>
        <v>167000</v>
      </c>
      <c r="Q71" s="239">
        <f>D71-SUM(F71:P71)</f>
        <v>172000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7922000</v>
      </c>
      <c r="E73" s="111" t="s">
        <v>678</v>
      </c>
      <c r="F73" s="37">
        <f>ROUND($D73/12*5,-3)</f>
        <v>3301000</v>
      </c>
      <c r="G73" s="37">
        <f>ROUND($D73/12,-3)</f>
        <v>660000</v>
      </c>
      <c r="H73" s="37">
        <f t="shared" ref="H73:L76" si="25">ROUND($D73/12,-3)</f>
        <v>660000</v>
      </c>
      <c r="I73" s="37">
        <f t="shared" si="25"/>
        <v>660000</v>
      </c>
      <c r="J73" s="37">
        <f t="shared" si="25"/>
        <v>660000</v>
      </c>
      <c r="K73" s="37">
        <f t="shared" si="25"/>
        <v>660000</v>
      </c>
      <c r="L73" s="37">
        <f t="shared" si="25"/>
        <v>660000</v>
      </c>
      <c r="M73" s="37">
        <f>D73-SUM(F73:L73)</f>
        <v>661000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762000</v>
      </c>
      <c r="E76" s="111" t="s">
        <v>678</v>
      </c>
      <c r="F76" s="37">
        <f>ROUND($D76/12*5,-3)</f>
        <v>318000</v>
      </c>
      <c r="G76" s="37">
        <f>ROUND($D76/12,-3)</f>
        <v>64000</v>
      </c>
      <c r="H76" s="37">
        <f t="shared" si="25"/>
        <v>64000</v>
      </c>
      <c r="I76" s="37">
        <f t="shared" si="25"/>
        <v>64000</v>
      </c>
      <c r="J76" s="37">
        <f t="shared" si="25"/>
        <v>64000</v>
      </c>
      <c r="K76" s="37">
        <f t="shared" si="25"/>
        <v>64000</v>
      </c>
      <c r="L76" s="37">
        <f t="shared" si="25"/>
        <v>64000</v>
      </c>
      <c r="M76" s="37">
        <f t="shared" si="26"/>
        <v>60000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8684000</v>
      </c>
      <c r="E77" s="239"/>
      <c r="F77" s="239">
        <f>ROUND(SUM(F72:F76),-3)</f>
        <v>3619000</v>
      </c>
      <c r="G77" s="239">
        <f t="shared" ref="G77:N77" si="27">ROUND(SUM(G72:G76),-3)</f>
        <v>724000</v>
      </c>
      <c r="H77" s="239">
        <f t="shared" si="27"/>
        <v>724000</v>
      </c>
      <c r="I77" s="239">
        <f t="shared" si="27"/>
        <v>724000</v>
      </c>
      <c r="J77" s="239">
        <f t="shared" si="27"/>
        <v>724000</v>
      </c>
      <c r="K77" s="239">
        <f t="shared" si="27"/>
        <v>724000</v>
      </c>
      <c r="L77" s="239">
        <f t="shared" si="27"/>
        <v>724000</v>
      </c>
      <c r="M77" s="239">
        <f t="shared" si="27"/>
        <v>721000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224000</v>
      </c>
      <c r="E78" s="37" t="s">
        <v>655</v>
      </c>
      <c r="F78" s="216"/>
      <c r="G78" s="216"/>
      <c r="H78" s="216">
        <f>ROUND($D78/2,-3)</f>
        <v>112000</v>
      </c>
      <c r="I78" s="216"/>
      <c r="J78" s="216"/>
      <c r="K78" s="216"/>
      <c r="L78" s="216"/>
      <c r="M78" s="216"/>
      <c r="N78" s="216">
        <f>D78-H78</f>
        <v>112000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83073000</v>
      </c>
      <c r="E79" s="218"/>
      <c r="F79" s="218">
        <f>F77+F71+F78</f>
        <v>36250000</v>
      </c>
      <c r="G79" s="218">
        <f t="shared" ref="G79:Q79" si="29">G77+G71+G78</f>
        <v>5916000</v>
      </c>
      <c r="H79" s="218">
        <f t="shared" si="29"/>
        <v>6109000</v>
      </c>
      <c r="I79" s="218">
        <f t="shared" si="29"/>
        <v>5916000</v>
      </c>
      <c r="J79" s="218">
        <f t="shared" si="29"/>
        <v>5916000</v>
      </c>
      <c r="K79" s="218">
        <f t="shared" si="29"/>
        <v>5916000</v>
      </c>
      <c r="L79" s="218">
        <f t="shared" si="29"/>
        <v>5916000</v>
      </c>
      <c r="M79" s="218">
        <f t="shared" si="29"/>
        <v>5915000</v>
      </c>
      <c r="N79" s="218">
        <f t="shared" si="29"/>
        <v>4713000</v>
      </c>
      <c r="O79" s="218">
        <f t="shared" si="29"/>
        <v>167000</v>
      </c>
      <c r="P79" s="218">
        <f t="shared" si="29"/>
        <v>167000</v>
      </c>
      <c r="Q79" s="218">
        <f t="shared" si="29"/>
        <v>172000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87294000</v>
      </c>
      <c r="E88" s="37"/>
      <c r="F88" s="37">
        <f>F89+F90+F91+F92+F93</f>
        <v>37125000</v>
      </c>
      <c r="G88" s="37">
        <f t="shared" ref="G88:Q88" si="32">G89+G90+G91+G92+G93</f>
        <v>6192000</v>
      </c>
      <c r="H88" s="37">
        <f t="shared" si="32"/>
        <v>6396000</v>
      </c>
      <c r="I88" s="37">
        <f t="shared" si="32"/>
        <v>6219000</v>
      </c>
      <c r="J88" s="37">
        <f t="shared" si="32"/>
        <v>6207000</v>
      </c>
      <c r="K88" s="37">
        <f t="shared" si="32"/>
        <v>6203000</v>
      </c>
      <c r="L88" s="37">
        <f t="shared" si="32"/>
        <v>6563000</v>
      </c>
      <c r="M88" s="37">
        <f t="shared" si="32"/>
        <v>6202000</v>
      </c>
      <c r="N88" s="37">
        <f t="shared" si="32"/>
        <v>5004000</v>
      </c>
      <c r="O88" s="37">
        <f t="shared" si="32"/>
        <v>451000</v>
      </c>
      <c r="P88" s="37">
        <f t="shared" si="32"/>
        <v>359000</v>
      </c>
      <c r="Q88" s="37">
        <f t="shared" si="32"/>
        <v>373000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550000</v>
      </c>
      <c r="E90" s="106" t="s">
        <v>702</v>
      </c>
      <c r="F90" s="106"/>
      <c r="G90" s="106"/>
      <c r="H90" s="106">
        <f>ROUND($D90/2,-3)</f>
        <v>275000</v>
      </c>
      <c r="I90" s="106"/>
      <c r="J90" s="106"/>
      <c r="K90" s="106"/>
      <c r="L90" s="106"/>
      <c r="M90" s="106">
        <f>D90-H90</f>
        <v>275000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12000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6000</v>
      </c>
      <c r="M92" s="106"/>
      <c r="N92" s="106"/>
      <c r="O92" s="106"/>
      <c r="P92" s="106"/>
      <c r="Q92" s="106">
        <f>ROUND($D92/2,-3)</f>
        <v>6000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86732000</v>
      </c>
      <c r="E93" s="106"/>
      <c r="F93" s="106">
        <f>F94+F95+F96+F97</f>
        <v>37125000</v>
      </c>
      <c r="G93" s="106">
        <f t="shared" ref="G93:Q93" si="34">G94+G95+G96+G97</f>
        <v>6192000</v>
      </c>
      <c r="H93" s="106">
        <f t="shared" si="34"/>
        <v>6121000</v>
      </c>
      <c r="I93" s="106">
        <f t="shared" si="34"/>
        <v>6219000</v>
      </c>
      <c r="J93" s="106">
        <f t="shared" si="34"/>
        <v>6207000</v>
      </c>
      <c r="K93" s="106">
        <f t="shared" si="34"/>
        <v>6203000</v>
      </c>
      <c r="L93" s="106">
        <f t="shared" si="34"/>
        <v>6557000</v>
      </c>
      <c r="M93" s="106">
        <f t="shared" si="34"/>
        <v>5927000</v>
      </c>
      <c r="N93" s="106">
        <f t="shared" si="34"/>
        <v>5004000</v>
      </c>
      <c r="O93" s="106">
        <f t="shared" si="34"/>
        <v>451000</v>
      </c>
      <c r="P93" s="106">
        <f t="shared" si="34"/>
        <v>359000</v>
      </c>
      <c r="Q93" s="106">
        <f t="shared" si="34"/>
        <v>367000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4582000</v>
      </c>
      <c r="E94" s="111" t="s">
        <v>522</v>
      </c>
      <c r="F94" s="37">
        <f>ROUND($D94/12*5,-3)</f>
        <v>1909000</v>
      </c>
      <c r="G94" s="37">
        <f>ROUND($D94/12,-3)</f>
        <v>382000</v>
      </c>
      <c r="H94" s="37">
        <f t="shared" ref="H94:L94" si="35">ROUND($D94/12,-3)</f>
        <v>382000</v>
      </c>
      <c r="I94" s="37">
        <f t="shared" si="35"/>
        <v>382000</v>
      </c>
      <c r="J94" s="37">
        <f t="shared" si="35"/>
        <v>382000</v>
      </c>
      <c r="K94" s="37">
        <f t="shared" si="35"/>
        <v>382000</v>
      </c>
      <c r="L94" s="37">
        <f t="shared" si="35"/>
        <v>382000</v>
      </c>
      <c r="M94" s="37">
        <f>D94-SUM(F94:L94)</f>
        <v>381000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522000</v>
      </c>
      <c r="E95" s="107" t="s">
        <v>225</v>
      </c>
      <c r="F95" s="37">
        <f>ROUND($D95/12,-3)</f>
        <v>44000</v>
      </c>
      <c r="G95" s="37">
        <f t="shared" ref="G95:P95" si="36">ROUND($D95/12,-3)</f>
        <v>44000</v>
      </c>
      <c r="H95" s="37">
        <f t="shared" si="36"/>
        <v>44000</v>
      </c>
      <c r="I95" s="37">
        <f t="shared" si="36"/>
        <v>44000</v>
      </c>
      <c r="J95" s="37">
        <f t="shared" si="36"/>
        <v>44000</v>
      </c>
      <c r="K95" s="37">
        <f t="shared" si="36"/>
        <v>44000</v>
      </c>
      <c r="L95" s="37">
        <f t="shared" si="36"/>
        <v>44000</v>
      </c>
      <c r="M95" s="37">
        <f t="shared" si="36"/>
        <v>44000</v>
      </c>
      <c r="N95" s="37">
        <f t="shared" si="36"/>
        <v>44000</v>
      </c>
      <c r="O95" s="37">
        <f t="shared" si="36"/>
        <v>44000</v>
      </c>
      <c r="P95" s="37">
        <f t="shared" si="36"/>
        <v>44000</v>
      </c>
      <c r="Q95" s="37">
        <f>D95-SUM(F95:P95)</f>
        <v>38000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644000</v>
      </c>
      <c r="E96" s="186" t="s">
        <v>701</v>
      </c>
      <c r="F96" s="37"/>
      <c r="G96" s="37"/>
      <c r="H96" s="37">
        <f>ROUND($D96/2,-3)</f>
        <v>322000</v>
      </c>
      <c r="I96" s="37"/>
      <c r="J96" s="37"/>
      <c r="K96" s="37"/>
      <c r="L96" s="37"/>
      <c r="M96" s="37">
        <f>D96-H96</f>
        <v>322000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80984000</v>
      </c>
      <c r="E97" s="37"/>
      <c r="F97" s="37">
        <f>F2+F87-F89-F90-F91-F92-F94-F95-F96</f>
        <v>35172000</v>
      </c>
      <c r="G97" s="37">
        <f t="shared" ref="G97:Q97" si="37">G2+G87-G89-G90-G91-G92-G94-G95-G96</f>
        <v>5766000</v>
      </c>
      <c r="H97" s="37">
        <f t="shared" si="37"/>
        <v>5373000</v>
      </c>
      <c r="I97" s="37">
        <f t="shared" si="37"/>
        <v>5793000</v>
      </c>
      <c r="J97" s="37">
        <f t="shared" si="37"/>
        <v>5781000</v>
      </c>
      <c r="K97" s="37">
        <f t="shared" si="37"/>
        <v>5777000</v>
      </c>
      <c r="L97" s="37">
        <f t="shared" si="37"/>
        <v>6131000</v>
      </c>
      <c r="M97" s="37">
        <f t="shared" si="37"/>
        <v>5180000</v>
      </c>
      <c r="N97" s="37">
        <f t="shared" si="37"/>
        <v>4960000</v>
      </c>
      <c r="O97" s="37">
        <f>O2+O87-O89-O90-O91-O92-O94-O95-O96</f>
        <v>407000</v>
      </c>
      <c r="P97" s="37">
        <f t="shared" si="37"/>
        <v>315000</v>
      </c>
      <c r="Q97" s="37">
        <f t="shared" si="37"/>
        <v>329000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800000</v>
      </c>
    </row>
    <row r="101" spans="2:18" ht="33">
      <c r="B101" s="70" t="s">
        <v>232</v>
      </c>
      <c r="D101" s="30">
        <f>HLOOKUP(D1,縣庫撥款收入明細表!H:DD,5,FALSE)</f>
        <v>660000</v>
      </c>
    </row>
    <row r="102" spans="2:18" ht="33">
      <c r="B102" s="70" t="s">
        <v>233</v>
      </c>
      <c r="D102" s="30">
        <f>HLOOKUP(D1,縣庫撥款收入明細表!H:DD,6,FALSE)</f>
        <v>602000</v>
      </c>
    </row>
    <row r="103" spans="2:18" ht="33">
      <c r="B103" s="70" t="s">
        <v>234</v>
      </c>
      <c r="D103" s="30">
        <f>HLOOKUP(D1,縣庫撥款收入明細表!H:DD,15,FALSE)</f>
        <v>1870000</v>
      </c>
    </row>
    <row r="104" spans="2:18" ht="33">
      <c r="B104" s="69" t="s">
        <v>235</v>
      </c>
      <c r="D104" s="30">
        <f>HLOOKUP(D1,縣庫撥款收入明細表!H:DD,16,FALSE)</f>
        <v>491000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644000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31000</v>
      </c>
    </row>
    <row r="109" spans="2:18" ht="33">
      <c r="B109" s="75" t="s">
        <v>239</v>
      </c>
      <c r="D109" s="30">
        <f>HLOOKUP(D1,縣庫撥款收入明細表!H:DD,21,FALSE)</f>
        <v>80984000</v>
      </c>
    </row>
    <row r="110" spans="2:18" ht="16.5" customHeight="1"/>
    <row r="111" spans="2:18" ht="19.5" customHeight="1">
      <c r="B111" s="4" t="s">
        <v>700</v>
      </c>
      <c r="F111" s="30">
        <f>F93-F77-F78</f>
        <v>33506000</v>
      </c>
      <c r="G111" s="30">
        <f t="shared" ref="G111:Q111" si="38">G93-G77-G78</f>
        <v>5468000</v>
      </c>
      <c r="H111" s="30">
        <f t="shared" si="38"/>
        <v>5285000</v>
      </c>
      <c r="I111" s="30">
        <f t="shared" si="38"/>
        <v>5495000</v>
      </c>
      <c r="J111" s="30">
        <f t="shared" si="38"/>
        <v>5483000</v>
      </c>
      <c r="K111" s="30">
        <f t="shared" si="38"/>
        <v>5479000</v>
      </c>
      <c r="L111" s="30">
        <f t="shared" si="38"/>
        <v>5833000</v>
      </c>
      <c r="M111" s="30">
        <f t="shared" si="38"/>
        <v>5206000</v>
      </c>
      <c r="N111" s="30">
        <f t="shared" si="38"/>
        <v>4892000</v>
      </c>
      <c r="O111" s="30">
        <f t="shared" si="38"/>
        <v>451000</v>
      </c>
      <c r="P111" s="30">
        <f t="shared" si="38"/>
        <v>359000</v>
      </c>
      <c r="Q111" s="30">
        <f t="shared" si="38"/>
        <v>367000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4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56" workbookViewId="0">
      <selection activeCell="A72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659</v>
      </c>
      <c r="D1" s="230" t="str">
        <f>VLOOKUP(C1,學校編號!A:B,2,FALSE)</f>
        <v>659源城國小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25331000</v>
      </c>
      <c r="E2" s="37"/>
      <c r="F2" s="37">
        <f>F48+F71+F77+F78+F84</f>
        <v>10916000</v>
      </c>
      <c r="G2" s="37">
        <f t="shared" ref="G2:Q2" si="0">G48+G71+G77+G78+G84</f>
        <v>1827000</v>
      </c>
      <c r="H2" s="37">
        <f t="shared" si="0"/>
        <v>1865000</v>
      </c>
      <c r="I2" s="37">
        <f t="shared" si="0"/>
        <v>1827000</v>
      </c>
      <c r="J2" s="37">
        <f t="shared" si="0"/>
        <v>1827000</v>
      </c>
      <c r="K2" s="37">
        <f t="shared" si="0"/>
        <v>1827000</v>
      </c>
      <c r="L2" s="37">
        <f t="shared" si="0"/>
        <v>1855000</v>
      </c>
      <c r="M2" s="37">
        <f t="shared" si="0"/>
        <v>1824000</v>
      </c>
      <c r="N2" s="37">
        <f t="shared" si="0"/>
        <v>1257000</v>
      </c>
      <c r="O2" s="37">
        <f t="shared" si="0"/>
        <v>101000</v>
      </c>
      <c r="P2" s="37">
        <f t="shared" si="0"/>
        <v>101000</v>
      </c>
      <c r="Q2" s="37">
        <f t="shared" si="0"/>
        <v>104000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107000</v>
      </c>
      <c r="E13" s="37" t="s">
        <v>513</v>
      </c>
      <c r="F13" s="37">
        <f>ROUND($D13/12,0)</f>
        <v>8917</v>
      </c>
      <c r="G13" s="37">
        <f t="shared" si="1"/>
        <v>8917</v>
      </c>
      <c r="H13" s="37">
        <f t="shared" si="1"/>
        <v>8917</v>
      </c>
      <c r="I13" s="37">
        <f t="shared" si="1"/>
        <v>8917</v>
      </c>
      <c r="J13" s="37">
        <f t="shared" si="1"/>
        <v>8917</v>
      </c>
      <c r="K13" s="37">
        <f t="shared" si="1"/>
        <v>8917</v>
      </c>
      <c r="L13" s="37">
        <f t="shared" si="1"/>
        <v>8917</v>
      </c>
      <c r="M13" s="37">
        <f t="shared" si="1"/>
        <v>8917</v>
      </c>
      <c r="N13" s="37">
        <f t="shared" si="1"/>
        <v>8917</v>
      </c>
      <c r="O13" s="37">
        <f t="shared" si="1"/>
        <v>8917</v>
      </c>
      <c r="P13" s="37">
        <f t="shared" si="1"/>
        <v>8917</v>
      </c>
      <c r="Q13" s="37">
        <f>D13-SUM(F13:P13)</f>
        <v>8913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56000</v>
      </c>
      <c r="E16" s="37" t="s">
        <v>513</v>
      </c>
      <c r="F16" s="37">
        <f>ROUND($D16/12,0)</f>
        <v>4667</v>
      </c>
      <c r="G16" s="37">
        <f t="shared" si="1"/>
        <v>4667</v>
      </c>
      <c r="H16" s="37">
        <f t="shared" si="1"/>
        <v>4667</v>
      </c>
      <c r="I16" s="37">
        <f t="shared" si="1"/>
        <v>4667</v>
      </c>
      <c r="J16" s="37">
        <f t="shared" si="1"/>
        <v>4667</v>
      </c>
      <c r="K16" s="37">
        <f t="shared" si="1"/>
        <v>4667</v>
      </c>
      <c r="L16" s="37">
        <f t="shared" si="1"/>
        <v>4667</v>
      </c>
      <c r="M16" s="37">
        <f t="shared" si="1"/>
        <v>4667</v>
      </c>
      <c r="N16" s="37">
        <f t="shared" si="1"/>
        <v>4667</v>
      </c>
      <c r="O16" s="37">
        <f t="shared" si="1"/>
        <v>4667</v>
      </c>
      <c r="P16" s="37">
        <f t="shared" si="1"/>
        <v>4667</v>
      </c>
      <c r="Q16" s="37">
        <f>D16-SUM(F16:P16)</f>
        <v>4663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516000</v>
      </c>
      <c r="E25" s="106"/>
      <c r="F25" s="106">
        <f>ROUND(SUM(F3:F24),-3)</f>
        <v>65000</v>
      </c>
      <c r="G25" s="106">
        <f t="shared" ref="G25:P25" si="5">ROUND(SUM(G3:G24),-3)</f>
        <v>39000</v>
      </c>
      <c r="H25" s="106">
        <f t="shared" si="5"/>
        <v>39000</v>
      </c>
      <c r="I25" s="106">
        <f t="shared" si="5"/>
        <v>39000</v>
      </c>
      <c r="J25" s="106">
        <f t="shared" si="5"/>
        <v>39000</v>
      </c>
      <c r="K25" s="106">
        <f t="shared" si="5"/>
        <v>39000</v>
      </c>
      <c r="L25" s="106">
        <f t="shared" si="5"/>
        <v>64000</v>
      </c>
      <c r="M25" s="106">
        <f t="shared" si="5"/>
        <v>39000</v>
      </c>
      <c r="N25" s="106">
        <f t="shared" si="5"/>
        <v>39000</v>
      </c>
      <c r="O25" s="106">
        <f t="shared" si="5"/>
        <v>39000</v>
      </c>
      <c r="P25" s="106">
        <f t="shared" si="5"/>
        <v>39000</v>
      </c>
      <c r="Q25" s="106">
        <f t="shared" ref="Q25:Q33" si="6">D25-SUM(F25:P25)</f>
        <v>36000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9000</v>
      </c>
      <c r="E30" s="37" t="s">
        <v>513</v>
      </c>
      <c r="F30" s="37">
        <f t="shared" si="8"/>
        <v>750</v>
      </c>
      <c r="G30" s="37">
        <f t="shared" si="8"/>
        <v>750</v>
      </c>
      <c r="H30" s="37">
        <f t="shared" si="8"/>
        <v>750</v>
      </c>
      <c r="I30" s="37">
        <f t="shared" si="8"/>
        <v>750</v>
      </c>
      <c r="J30" s="37">
        <f t="shared" si="8"/>
        <v>750</v>
      </c>
      <c r="K30" s="37">
        <f t="shared" si="8"/>
        <v>750</v>
      </c>
      <c r="L30" s="37">
        <f t="shared" si="8"/>
        <v>750</v>
      </c>
      <c r="M30" s="37">
        <f t="shared" si="8"/>
        <v>750</v>
      </c>
      <c r="N30" s="37">
        <f t="shared" si="8"/>
        <v>750</v>
      </c>
      <c r="O30" s="37">
        <f t="shared" si="8"/>
        <v>750</v>
      </c>
      <c r="P30" s="37">
        <f t="shared" si="8"/>
        <v>750</v>
      </c>
      <c r="Q30" s="37">
        <f t="shared" si="6"/>
        <v>750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3000</v>
      </c>
      <c r="E31" s="37" t="s">
        <v>513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6000</v>
      </c>
      <c r="E36" s="37" t="s">
        <v>193</v>
      </c>
      <c r="F36" s="37">
        <f>ROUND($D36/2,-3)</f>
        <v>3000</v>
      </c>
      <c r="G36" s="37"/>
      <c r="H36" s="37"/>
      <c r="I36" s="37"/>
      <c r="J36" s="37"/>
      <c r="K36" s="37"/>
      <c r="L36" s="37">
        <f>D36-F36</f>
        <v>3000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284000</v>
      </c>
      <c r="E37" s="106"/>
      <c r="F37" s="106">
        <f t="shared" ref="F37:P37" si="9">ROUND(SUM(F26:F36),-3)</f>
        <v>26000</v>
      </c>
      <c r="G37" s="106">
        <f t="shared" si="9"/>
        <v>23000</v>
      </c>
      <c r="H37" s="106">
        <f t="shared" si="9"/>
        <v>23000</v>
      </c>
      <c r="I37" s="106">
        <f t="shared" si="9"/>
        <v>23000</v>
      </c>
      <c r="J37" s="106">
        <f t="shared" si="9"/>
        <v>23000</v>
      </c>
      <c r="K37" s="106">
        <f t="shared" si="9"/>
        <v>23000</v>
      </c>
      <c r="L37" s="106">
        <f t="shared" si="9"/>
        <v>26000</v>
      </c>
      <c r="M37" s="106">
        <f t="shared" si="9"/>
        <v>23000</v>
      </c>
      <c r="N37" s="106">
        <f t="shared" si="9"/>
        <v>23000</v>
      </c>
      <c r="O37" s="106">
        <f t="shared" si="9"/>
        <v>23000</v>
      </c>
      <c r="P37" s="106">
        <f t="shared" si="9"/>
        <v>23000</v>
      </c>
      <c r="Q37" s="106">
        <f>D37-SUM(F37:P37)</f>
        <v>25000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0</v>
      </c>
      <c r="E46" s="37" t="s">
        <v>708</v>
      </c>
      <c r="F46" s="37">
        <f>ROUND($D46/3,0)</f>
        <v>0</v>
      </c>
      <c r="G46" s="37"/>
      <c r="H46" s="37"/>
      <c r="I46" s="37"/>
      <c r="J46" s="37">
        <f>ROUND($D46/3,0)</f>
        <v>0</v>
      </c>
      <c r="K46" s="37"/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0</v>
      </c>
      <c r="E47" s="106"/>
      <c r="F47" s="106">
        <f t="shared" ref="F47:P47" si="13">ROUND(SUM(F46),-3)</f>
        <v>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800000</v>
      </c>
      <c r="E48" s="37"/>
      <c r="F48" s="112">
        <f>F25+F37+F45+F47</f>
        <v>91000</v>
      </c>
      <c r="G48" s="112">
        <f t="shared" ref="G48:R48" si="14">G25+G37+G45+G47</f>
        <v>62000</v>
      </c>
      <c r="H48" s="112">
        <f t="shared" si="14"/>
        <v>62000</v>
      </c>
      <c r="I48" s="112">
        <f t="shared" si="14"/>
        <v>62000</v>
      </c>
      <c r="J48" s="112">
        <f t="shared" si="14"/>
        <v>62000</v>
      </c>
      <c r="K48" s="112">
        <f t="shared" si="14"/>
        <v>62000</v>
      </c>
      <c r="L48" s="112">
        <f t="shared" si="14"/>
        <v>90000</v>
      </c>
      <c r="M48" s="112">
        <f t="shared" si="14"/>
        <v>62000</v>
      </c>
      <c r="N48" s="112">
        <f t="shared" si="14"/>
        <v>62000</v>
      </c>
      <c r="O48" s="112">
        <f t="shared" si="14"/>
        <v>62000</v>
      </c>
      <c r="P48" s="112">
        <f t="shared" si="14"/>
        <v>62000</v>
      </c>
      <c r="Q48" s="112">
        <f t="shared" si="14"/>
        <v>61000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13924000</v>
      </c>
      <c r="E49" s="111" t="s">
        <v>678</v>
      </c>
      <c r="F49" s="37">
        <f>ROUND($D49/12*5,-3)</f>
        <v>5802000</v>
      </c>
      <c r="G49" s="37">
        <f>ROUND($D49/12,-3)</f>
        <v>1160000</v>
      </c>
      <c r="H49" s="37">
        <f t="shared" ref="H49:L53" si="15">ROUND($D49/12,-3)</f>
        <v>1160000</v>
      </c>
      <c r="I49" s="37">
        <f t="shared" si="15"/>
        <v>1160000</v>
      </c>
      <c r="J49" s="37">
        <f t="shared" si="15"/>
        <v>1160000</v>
      </c>
      <c r="K49" s="37">
        <f t="shared" si="15"/>
        <v>1160000</v>
      </c>
      <c r="L49" s="37">
        <f t="shared" si="15"/>
        <v>1160000</v>
      </c>
      <c r="M49" s="37">
        <f>D49-SUM(F49:L49)</f>
        <v>1162000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433000</v>
      </c>
      <c r="E50" s="111" t="s">
        <v>678</v>
      </c>
      <c r="F50" s="37">
        <f t="shared" ref="F50:F52" si="16">ROUND($D50/12*5,-3)</f>
        <v>180000</v>
      </c>
      <c r="G50" s="37">
        <f t="shared" ref="G50:G53" si="17">ROUND($D50/12,-3)</f>
        <v>36000</v>
      </c>
      <c r="H50" s="37">
        <f t="shared" si="15"/>
        <v>36000</v>
      </c>
      <c r="I50" s="37">
        <f t="shared" si="15"/>
        <v>36000</v>
      </c>
      <c r="J50" s="37">
        <f t="shared" si="15"/>
        <v>36000</v>
      </c>
      <c r="K50" s="37">
        <f t="shared" si="15"/>
        <v>36000</v>
      </c>
      <c r="L50" s="37">
        <f t="shared" si="15"/>
        <v>36000</v>
      </c>
      <c r="M50" s="37">
        <f t="shared" ref="M50:M53" si="18">D50-SUM(F50:L50)</f>
        <v>37000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1471000</v>
      </c>
      <c r="E51" s="111" t="s">
        <v>678</v>
      </c>
      <c r="F51" s="37">
        <f t="shared" si="16"/>
        <v>613000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440000</v>
      </c>
      <c r="E62" s="37" t="s">
        <v>194</v>
      </c>
      <c r="F62" s="37">
        <f t="shared" si="19"/>
        <v>36667</v>
      </c>
      <c r="G62" s="37">
        <f t="shared" si="19"/>
        <v>36667</v>
      </c>
      <c r="H62" s="37">
        <f t="shared" si="19"/>
        <v>36667</v>
      </c>
      <c r="I62" s="37">
        <f t="shared" si="19"/>
        <v>36667</v>
      </c>
      <c r="J62" s="37">
        <f t="shared" si="19"/>
        <v>36667</v>
      </c>
      <c r="K62" s="37">
        <f t="shared" si="19"/>
        <v>36667</v>
      </c>
      <c r="L62" s="37">
        <f t="shared" si="19"/>
        <v>36667</v>
      </c>
      <c r="M62" s="37">
        <f t="shared" si="19"/>
        <v>36667</v>
      </c>
      <c r="N62" s="37">
        <f t="shared" si="19"/>
        <v>36667</v>
      </c>
      <c r="O62" s="37">
        <f t="shared" si="19"/>
        <v>36667</v>
      </c>
      <c r="P62" s="37">
        <f t="shared" si="19"/>
        <v>36667</v>
      </c>
      <c r="Q62" s="37">
        <f t="shared" si="20"/>
        <v>36663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1421000</v>
      </c>
      <c r="E63" s="37" t="s">
        <v>679</v>
      </c>
      <c r="F63" s="37">
        <f>ROUND($D63/5,-3)</f>
        <v>284000</v>
      </c>
      <c r="G63" s="37"/>
      <c r="H63" s="37"/>
      <c r="I63" s="37"/>
      <c r="J63" s="37"/>
      <c r="K63" s="37"/>
      <c r="L63" s="37"/>
      <c r="M63" s="37"/>
      <c r="N63" s="37">
        <f>D63-F63</f>
        <v>1137000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1730000</v>
      </c>
      <c r="E64" s="37" t="s">
        <v>194</v>
      </c>
      <c r="F64" s="37">
        <f>D64</f>
        <v>1730000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1367000</v>
      </c>
      <c r="E65" s="111" t="s">
        <v>678</v>
      </c>
      <c r="F65" s="37">
        <f>ROUND($D65/12*5,-3)</f>
        <v>570000</v>
      </c>
      <c r="G65" s="37">
        <f>ROUND($D65/12,-3)</f>
        <v>114000</v>
      </c>
      <c r="H65" s="37">
        <f t="shared" ref="H65:L67" si="21">ROUND($D65/12,-3)</f>
        <v>114000</v>
      </c>
      <c r="I65" s="37">
        <f t="shared" si="21"/>
        <v>114000</v>
      </c>
      <c r="J65" s="37">
        <f t="shared" si="21"/>
        <v>114000</v>
      </c>
      <c r="K65" s="37">
        <f t="shared" si="21"/>
        <v>114000</v>
      </c>
      <c r="L65" s="37">
        <f t="shared" si="21"/>
        <v>114000</v>
      </c>
      <c r="M65" s="37">
        <f>D65-SUM(F65:L65)</f>
        <v>113000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345000</v>
      </c>
      <c r="E66" s="111" t="s">
        <v>678</v>
      </c>
      <c r="F66" s="37">
        <f>ROUND($D66/12*5,-3)</f>
        <v>144000</v>
      </c>
      <c r="G66" s="37">
        <f t="shared" ref="G66:G67" si="22">ROUND($D66/12,-3)</f>
        <v>29000</v>
      </c>
      <c r="H66" s="37">
        <f t="shared" si="21"/>
        <v>29000</v>
      </c>
      <c r="I66" s="37">
        <f t="shared" si="21"/>
        <v>29000</v>
      </c>
      <c r="J66" s="37">
        <f t="shared" si="21"/>
        <v>29000</v>
      </c>
      <c r="K66" s="37">
        <f t="shared" si="21"/>
        <v>29000</v>
      </c>
      <c r="L66" s="37">
        <f t="shared" si="21"/>
        <v>29000</v>
      </c>
      <c r="M66" s="37">
        <f t="shared" ref="M66:M67" si="23">D66-SUM(F66:L66)</f>
        <v>27000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1071000</v>
      </c>
      <c r="E67" s="111" t="s">
        <v>678</v>
      </c>
      <c r="F67" s="37">
        <f>ROUND($D67/12*5,-3)</f>
        <v>446000</v>
      </c>
      <c r="G67" s="37">
        <f t="shared" si="22"/>
        <v>89000</v>
      </c>
      <c r="H67" s="37">
        <f t="shared" si="21"/>
        <v>89000</v>
      </c>
      <c r="I67" s="37">
        <f t="shared" si="21"/>
        <v>89000</v>
      </c>
      <c r="J67" s="37">
        <f t="shared" si="21"/>
        <v>89000</v>
      </c>
      <c r="K67" s="37">
        <f t="shared" si="21"/>
        <v>89000</v>
      </c>
      <c r="L67" s="37">
        <f t="shared" si="21"/>
        <v>89000</v>
      </c>
      <c r="M67" s="37">
        <f t="shared" si="23"/>
        <v>91000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18000</v>
      </c>
      <c r="E68" s="37" t="s">
        <v>195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144000</v>
      </c>
      <c r="E69" s="37" t="s">
        <v>194</v>
      </c>
      <c r="F69" s="37">
        <f>D69</f>
        <v>144000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22716000</v>
      </c>
      <c r="E71" s="239"/>
      <c r="F71" s="239">
        <f t="shared" ref="F71:P71" si="24">ROUND(SUM(F49:F70),-3)</f>
        <v>10085000</v>
      </c>
      <c r="G71" s="239">
        <f t="shared" si="24"/>
        <v>1617000</v>
      </c>
      <c r="H71" s="239">
        <f t="shared" si="24"/>
        <v>1635000</v>
      </c>
      <c r="I71" s="239">
        <f t="shared" si="24"/>
        <v>1617000</v>
      </c>
      <c r="J71" s="239">
        <f t="shared" si="24"/>
        <v>1617000</v>
      </c>
      <c r="K71" s="239">
        <f t="shared" si="24"/>
        <v>1617000</v>
      </c>
      <c r="L71" s="239">
        <f t="shared" si="24"/>
        <v>1617000</v>
      </c>
      <c r="M71" s="239">
        <f t="shared" si="24"/>
        <v>1614000</v>
      </c>
      <c r="N71" s="239">
        <f t="shared" si="24"/>
        <v>1176000</v>
      </c>
      <c r="O71" s="239">
        <f t="shared" si="24"/>
        <v>39000</v>
      </c>
      <c r="P71" s="239">
        <f t="shared" si="24"/>
        <v>39000</v>
      </c>
      <c r="Q71" s="239">
        <f>D71-SUM(F71:P71)</f>
        <v>43000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1397000</v>
      </c>
      <c r="E73" s="111" t="s">
        <v>678</v>
      </c>
      <c r="F73" s="37">
        <f>ROUND($D73/12*5,-3)</f>
        <v>582000</v>
      </c>
      <c r="G73" s="37">
        <f>ROUND($D73/12,-3)</f>
        <v>116000</v>
      </c>
      <c r="H73" s="37">
        <f t="shared" ref="H73:L76" si="25">ROUND($D73/12,-3)</f>
        <v>116000</v>
      </c>
      <c r="I73" s="37">
        <f t="shared" si="25"/>
        <v>116000</v>
      </c>
      <c r="J73" s="37">
        <f t="shared" si="25"/>
        <v>116000</v>
      </c>
      <c r="K73" s="37">
        <f t="shared" si="25"/>
        <v>116000</v>
      </c>
      <c r="L73" s="37">
        <f t="shared" si="25"/>
        <v>116000</v>
      </c>
      <c r="M73" s="37">
        <f>D73-SUM(F73:L73)</f>
        <v>119000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379000</v>
      </c>
      <c r="E76" s="111" t="s">
        <v>678</v>
      </c>
      <c r="F76" s="37">
        <f>ROUND($D76/12*5,-3)</f>
        <v>158000</v>
      </c>
      <c r="G76" s="37">
        <f>ROUND($D76/12,-3)</f>
        <v>32000</v>
      </c>
      <c r="H76" s="37">
        <f t="shared" si="25"/>
        <v>32000</v>
      </c>
      <c r="I76" s="37">
        <f t="shared" si="25"/>
        <v>32000</v>
      </c>
      <c r="J76" s="37">
        <f t="shared" si="25"/>
        <v>32000</v>
      </c>
      <c r="K76" s="37">
        <f t="shared" si="25"/>
        <v>32000</v>
      </c>
      <c r="L76" s="37">
        <f t="shared" si="25"/>
        <v>32000</v>
      </c>
      <c r="M76" s="37">
        <f t="shared" si="26"/>
        <v>29000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1776000</v>
      </c>
      <c r="E77" s="239"/>
      <c r="F77" s="239">
        <f>ROUND(SUM(F72:F76),-3)</f>
        <v>740000</v>
      </c>
      <c r="G77" s="239">
        <f t="shared" ref="G77:N77" si="27">ROUND(SUM(G72:G76),-3)</f>
        <v>148000</v>
      </c>
      <c r="H77" s="239">
        <f t="shared" si="27"/>
        <v>148000</v>
      </c>
      <c r="I77" s="239">
        <f t="shared" si="27"/>
        <v>148000</v>
      </c>
      <c r="J77" s="239">
        <f t="shared" si="27"/>
        <v>148000</v>
      </c>
      <c r="K77" s="239">
        <f t="shared" si="27"/>
        <v>148000</v>
      </c>
      <c r="L77" s="239">
        <f t="shared" si="27"/>
        <v>148000</v>
      </c>
      <c r="M77" s="239">
        <f t="shared" si="27"/>
        <v>148000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39000</v>
      </c>
      <c r="E78" s="37" t="s">
        <v>655</v>
      </c>
      <c r="F78" s="216"/>
      <c r="G78" s="216"/>
      <c r="H78" s="216">
        <f>ROUND($D78/2,-3)</f>
        <v>20000</v>
      </c>
      <c r="I78" s="216"/>
      <c r="J78" s="216"/>
      <c r="K78" s="216"/>
      <c r="L78" s="216"/>
      <c r="M78" s="216"/>
      <c r="N78" s="216">
        <f>D78-H78</f>
        <v>19000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24531000</v>
      </c>
      <c r="E79" s="218"/>
      <c r="F79" s="218">
        <f>F77+F71+F78</f>
        <v>10825000</v>
      </c>
      <c r="G79" s="218">
        <f t="shared" ref="G79:Q79" si="29">G77+G71+G78</f>
        <v>1765000</v>
      </c>
      <c r="H79" s="218">
        <f t="shared" si="29"/>
        <v>1803000</v>
      </c>
      <c r="I79" s="218">
        <f t="shared" si="29"/>
        <v>1765000</v>
      </c>
      <c r="J79" s="218">
        <f t="shared" si="29"/>
        <v>1765000</v>
      </c>
      <c r="K79" s="218">
        <f t="shared" si="29"/>
        <v>1765000</v>
      </c>
      <c r="L79" s="218">
        <f t="shared" si="29"/>
        <v>1765000</v>
      </c>
      <c r="M79" s="218">
        <f t="shared" si="29"/>
        <v>1762000</v>
      </c>
      <c r="N79" s="218">
        <f t="shared" si="29"/>
        <v>1195000</v>
      </c>
      <c r="O79" s="218">
        <f t="shared" si="29"/>
        <v>39000</v>
      </c>
      <c r="P79" s="218">
        <f t="shared" si="29"/>
        <v>39000</v>
      </c>
      <c r="Q79" s="218">
        <f t="shared" si="29"/>
        <v>43000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25331000</v>
      </c>
      <c r="E88" s="37"/>
      <c r="F88" s="37">
        <f>F89+F90+F91+F92+F93</f>
        <v>10916000</v>
      </c>
      <c r="G88" s="37">
        <f t="shared" ref="G88:Q88" si="32">G89+G90+G91+G92+G93</f>
        <v>1827000</v>
      </c>
      <c r="H88" s="37">
        <f t="shared" si="32"/>
        <v>1865000</v>
      </c>
      <c r="I88" s="37">
        <f t="shared" si="32"/>
        <v>1827000</v>
      </c>
      <c r="J88" s="37">
        <f t="shared" si="32"/>
        <v>1827000</v>
      </c>
      <c r="K88" s="37">
        <f t="shared" si="32"/>
        <v>1827000</v>
      </c>
      <c r="L88" s="37">
        <f t="shared" si="32"/>
        <v>1855000</v>
      </c>
      <c r="M88" s="37">
        <f t="shared" si="32"/>
        <v>1824000</v>
      </c>
      <c r="N88" s="37">
        <f t="shared" si="32"/>
        <v>1257000</v>
      </c>
      <c r="O88" s="37">
        <f t="shared" si="32"/>
        <v>101000</v>
      </c>
      <c r="P88" s="37">
        <f t="shared" si="32"/>
        <v>101000</v>
      </c>
      <c r="Q88" s="37">
        <f t="shared" si="32"/>
        <v>104000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6000</v>
      </c>
      <c r="E90" s="106" t="s">
        <v>702</v>
      </c>
      <c r="F90" s="106"/>
      <c r="G90" s="106"/>
      <c r="H90" s="106">
        <f>ROUND($D90/2,-3)</f>
        <v>3000</v>
      </c>
      <c r="I90" s="106"/>
      <c r="J90" s="106"/>
      <c r="K90" s="106"/>
      <c r="L90" s="106"/>
      <c r="M90" s="106">
        <f>D90-H90</f>
        <v>3000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25324000</v>
      </c>
      <c r="E93" s="106"/>
      <c r="F93" s="106">
        <f>F94+F95+F96+F97</f>
        <v>10916000</v>
      </c>
      <c r="G93" s="106">
        <f t="shared" ref="G93:Q93" si="34">G94+G95+G96+G97</f>
        <v>1827000</v>
      </c>
      <c r="H93" s="106">
        <f t="shared" si="34"/>
        <v>1862000</v>
      </c>
      <c r="I93" s="106">
        <f t="shared" si="34"/>
        <v>1827000</v>
      </c>
      <c r="J93" s="106">
        <f t="shared" si="34"/>
        <v>1827000</v>
      </c>
      <c r="K93" s="106">
        <f t="shared" si="34"/>
        <v>1827000</v>
      </c>
      <c r="L93" s="106">
        <f t="shared" si="34"/>
        <v>1855000</v>
      </c>
      <c r="M93" s="106">
        <f t="shared" si="34"/>
        <v>1821000</v>
      </c>
      <c r="N93" s="106">
        <f t="shared" si="34"/>
        <v>1257000</v>
      </c>
      <c r="O93" s="106">
        <f t="shared" si="34"/>
        <v>101000</v>
      </c>
      <c r="P93" s="106">
        <f t="shared" si="34"/>
        <v>101000</v>
      </c>
      <c r="Q93" s="106">
        <f t="shared" si="34"/>
        <v>103000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3876000</v>
      </c>
      <c r="E94" s="111" t="s">
        <v>522</v>
      </c>
      <c r="F94" s="37">
        <f>ROUND($D94/12*5,-3)</f>
        <v>1615000</v>
      </c>
      <c r="G94" s="37">
        <f>ROUND($D94/12,-3)</f>
        <v>323000</v>
      </c>
      <c r="H94" s="37">
        <f t="shared" ref="H94:L94" si="35">ROUND($D94/12,-3)</f>
        <v>323000</v>
      </c>
      <c r="I94" s="37">
        <f t="shared" si="35"/>
        <v>323000</v>
      </c>
      <c r="J94" s="37">
        <f t="shared" si="35"/>
        <v>323000</v>
      </c>
      <c r="K94" s="37">
        <f t="shared" si="35"/>
        <v>323000</v>
      </c>
      <c r="L94" s="37">
        <f t="shared" si="35"/>
        <v>323000</v>
      </c>
      <c r="M94" s="37">
        <f>D94-SUM(F94:L94)</f>
        <v>323000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21358000</v>
      </c>
      <c r="E97" s="37"/>
      <c r="F97" s="37">
        <f>F2+F87-F89-F90-F91-F92-F94-F95-F96</f>
        <v>9293000</v>
      </c>
      <c r="G97" s="37">
        <f t="shared" ref="G97:Q97" si="37">G2+G87-G89-G90-G91-G92-G94-G95-G96</f>
        <v>1496000</v>
      </c>
      <c r="H97" s="37">
        <f t="shared" si="37"/>
        <v>1531000</v>
      </c>
      <c r="I97" s="37">
        <f t="shared" si="37"/>
        <v>1496000</v>
      </c>
      <c r="J97" s="37">
        <f t="shared" si="37"/>
        <v>1496000</v>
      </c>
      <c r="K97" s="37">
        <f t="shared" si="37"/>
        <v>1496000</v>
      </c>
      <c r="L97" s="37">
        <f t="shared" si="37"/>
        <v>1524000</v>
      </c>
      <c r="M97" s="37">
        <f t="shared" si="37"/>
        <v>1490000</v>
      </c>
      <c r="N97" s="37">
        <f t="shared" si="37"/>
        <v>1249000</v>
      </c>
      <c r="O97" s="37">
        <f>O2+O87-O89-O90-O91-O92-O94-O95-O96</f>
        <v>93000</v>
      </c>
      <c r="P97" s="37">
        <f t="shared" si="37"/>
        <v>93000</v>
      </c>
      <c r="Q97" s="37">
        <f t="shared" si="37"/>
        <v>101000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1460000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21358000</v>
      </c>
    </row>
    <row r="110" spans="2:18" ht="16.5" customHeight="1"/>
    <row r="111" spans="2:18" ht="19.5" customHeight="1">
      <c r="B111" s="4" t="s">
        <v>700</v>
      </c>
      <c r="F111" s="30">
        <f>F93-F77-F78</f>
        <v>10176000</v>
      </c>
      <c r="G111" s="30">
        <f t="shared" ref="G111:Q111" si="38">G93-G77-G78</f>
        <v>1679000</v>
      </c>
      <c r="H111" s="30">
        <f t="shared" si="38"/>
        <v>1694000</v>
      </c>
      <c r="I111" s="30">
        <f t="shared" si="38"/>
        <v>1679000</v>
      </c>
      <c r="J111" s="30">
        <f t="shared" si="38"/>
        <v>1679000</v>
      </c>
      <c r="K111" s="30">
        <f t="shared" si="38"/>
        <v>1679000</v>
      </c>
      <c r="L111" s="30">
        <f t="shared" si="38"/>
        <v>1707000</v>
      </c>
      <c r="M111" s="30">
        <f t="shared" si="38"/>
        <v>1673000</v>
      </c>
      <c r="N111" s="30">
        <f t="shared" si="38"/>
        <v>1238000</v>
      </c>
      <c r="O111" s="30">
        <f t="shared" si="38"/>
        <v>101000</v>
      </c>
      <c r="P111" s="30">
        <f t="shared" si="38"/>
        <v>101000</v>
      </c>
      <c r="Q111" s="30">
        <f t="shared" si="38"/>
        <v>103000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47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56" workbookViewId="0">
      <selection activeCell="A72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660</v>
      </c>
      <c r="D1" s="230" t="str">
        <f>VLOOKUP(C1,學校編號!A:B,2,FALSE)</f>
        <v>660樂合國小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25190000</v>
      </c>
      <c r="E2" s="37"/>
      <c r="F2" s="37">
        <f>F48+F71+F77+F78+F84</f>
        <v>10647000</v>
      </c>
      <c r="G2" s="37">
        <f t="shared" ref="G2:Q2" si="0">G48+G71+G77+G78+G84</f>
        <v>1839000</v>
      </c>
      <c r="H2" s="37">
        <f t="shared" si="0"/>
        <v>1883000</v>
      </c>
      <c r="I2" s="37">
        <f t="shared" si="0"/>
        <v>1850000</v>
      </c>
      <c r="J2" s="37">
        <f t="shared" si="0"/>
        <v>1847000</v>
      </c>
      <c r="K2" s="37">
        <f t="shared" si="0"/>
        <v>1845000</v>
      </c>
      <c r="L2" s="37">
        <f t="shared" si="0"/>
        <v>1869000</v>
      </c>
      <c r="M2" s="37">
        <f t="shared" si="0"/>
        <v>1836000</v>
      </c>
      <c r="N2" s="37">
        <f t="shared" si="0"/>
        <v>1183000</v>
      </c>
      <c r="O2" s="37">
        <f t="shared" si="0"/>
        <v>166000</v>
      </c>
      <c r="P2" s="37">
        <f t="shared" si="0"/>
        <v>116000</v>
      </c>
      <c r="Q2" s="37">
        <f t="shared" si="0"/>
        <v>109000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34000</v>
      </c>
      <c r="E10" s="37" t="s">
        <v>513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23000</v>
      </c>
      <c r="E11" s="37" t="s">
        <v>194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568000</v>
      </c>
      <c r="E12" s="110" t="s">
        <v>200</v>
      </c>
      <c r="F12" s="37">
        <f>ROUND($D12/12*3,-3)</f>
        <v>142000</v>
      </c>
      <c r="G12" s="37">
        <f>ROUND($D12/12,-3)</f>
        <v>47000</v>
      </c>
      <c r="H12" s="37">
        <f t="shared" ref="H12:N12" si="4">ROUND($D12/12,-3)</f>
        <v>47000</v>
      </c>
      <c r="I12" s="37">
        <f t="shared" si="4"/>
        <v>47000</v>
      </c>
      <c r="J12" s="37">
        <f t="shared" si="4"/>
        <v>47000</v>
      </c>
      <c r="K12" s="37">
        <f t="shared" si="4"/>
        <v>47000</v>
      </c>
      <c r="L12" s="37">
        <f t="shared" si="4"/>
        <v>47000</v>
      </c>
      <c r="M12" s="37">
        <f t="shared" si="4"/>
        <v>47000</v>
      </c>
      <c r="N12" s="37">
        <f t="shared" si="4"/>
        <v>47000</v>
      </c>
      <c r="O12" s="37">
        <f>D12-SUM(F12:N12)</f>
        <v>50000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1000</v>
      </c>
      <c r="E24" s="37" t="s">
        <v>193</v>
      </c>
      <c r="F24" s="37">
        <f>ROUND($D24/2,-3)</f>
        <v>1000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1203000</v>
      </c>
      <c r="E25" s="106"/>
      <c r="F25" s="106">
        <f>ROUND(SUM(F3:F24),-3)</f>
        <v>239000</v>
      </c>
      <c r="G25" s="106">
        <f t="shared" ref="G25:P25" si="5">ROUND(SUM(G3:G24),-3)</f>
        <v>94000</v>
      </c>
      <c r="H25" s="106">
        <f t="shared" si="5"/>
        <v>94000</v>
      </c>
      <c r="I25" s="106">
        <f t="shared" si="5"/>
        <v>94000</v>
      </c>
      <c r="J25" s="106">
        <f t="shared" si="5"/>
        <v>94000</v>
      </c>
      <c r="K25" s="106">
        <f t="shared" si="5"/>
        <v>94000</v>
      </c>
      <c r="L25" s="106">
        <f t="shared" si="5"/>
        <v>119000</v>
      </c>
      <c r="M25" s="106">
        <f t="shared" si="5"/>
        <v>94000</v>
      </c>
      <c r="N25" s="106">
        <f t="shared" si="5"/>
        <v>94000</v>
      </c>
      <c r="O25" s="106">
        <f t="shared" si="5"/>
        <v>97000</v>
      </c>
      <c r="P25" s="106">
        <f t="shared" si="5"/>
        <v>47000</v>
      </c>
      <c r="Q25" s="106">
        <f t="shared" ref="Q25:Q33" si="6">D25-SUM(F25:P25)</f>
        <v>43000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62000</v>
      </c>
      <c r="E26" s="111" t="s">
        <v>202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8000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8000</v>
      </c>
      <c r="E30" s="37" t="s">
        <v>513</v>
      </c>
      <c r="F30" s="37">
        <f t="shared" si="8"/>
        <v>667</v>
      </c>
      <c r="G30" s="37">
        <f t="shared" si="8"/>
        <v>667</v>
      </c>
      <c r="H30" s="37">
        <f t="shared" si="8"/>
        <v>667</v>
      </c>
      <c r="I30" s="37">
        <f t="shared" si="8"/>
        <v>667</v>
      </c>
      <c r="J30" s="37">
        <f t="shared" si="8"/>
        <v>667</v>
      </c>
      <c r="K30" s="37">
        <f t="shared" si="8"/>
        <v>667</v>
      </c>
      <c r="L30" s="37">
        <f t="shared" si="8"/>
        <v>667</v>
      </c>
      <c r="M30" s="37">
        <f t="shared" si="8"/>
        <v>667</v>
      </c>
      <c r="N30" s="37">
        <f t="shared" si="8"/>
        <v>667</v>
      </c>
      <c r="O30" s="37">
        <f t="shared" si="8"/>
        <v>667</v>
      </c>
      <c r="P30" s="37">
        <f t="shared" si="8"/>
        <v>667</v>
      </c>
      <c r="Q30" s="37">
        <f t="shared" si="6"/>
        <v>663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3000</v>
      </c>
      <c r="E31" s="37" t="s">
        <v>513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339000</v>
      </c>
      <c r="E37" s="106"/>
      <c r="F37" s="106">
        <f t="shared" ref="F37:P37" si="9">ROUND(SUM(F26:F36),-3)</f>
        <v>29000</v>
      </c>
      <c r="G37" s="106">
        <f t="shared" si="9"/>
        <v>23000</v>
      </c>
      <c r="H37" s="106">
        <f t="shared" si="9"/>
        <v>29000</v>
      </c>
      <c r="I37" s="106">
        <f t="shared" si="9"/>
        <v>29000</v>
      </c>
      <c r="J37" s="106">
        <f t="shared" si="9"/>
        <v>29000</v>
      </c>
      <c r="K37" s="106">
        <f t="shared" si="9"/>
        <v>29000</v>
      </c>
      <c r="L37" s="106">
        <f t="shared" si="9"/>
        <v>23000</v>
      </c>
      <c r="M37" s="106">
        <f t="shared" si="9"/>
        <v>29000</v>
      </c>
      <c r="N37" s="106">
        <f t="shared" si="9"/>
        <v>29000</v>
      </c>
      <c r="O37" s="106">
        <f t="shared" si="9"/>
        <v>29000</v>
      </c>
      <c r="P37" s="106">
        <f t="shared" si="9"/>
        <v>29000</v>
      </c>
      <c r="Q37" s="106">
        <f>D37-SUM(F37:P37)</f>
        <v>32000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5000</v>
      </c>
      <c r="E42" s="37" t="s">
        <v>197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194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5000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11000</v>
      </c>
      <c r="E45" s="106"/>
      <c r="F45" s="106">
        <f t="shared" ref="F45:P45" si="12">ROUND(SUM(F42:F44),-3)</f>
        <v>1000</v>
      </c>
      <c r="G45" s="106">
        <f t="shared" si="12"/>
        <v>0</v>
      </c>
      <c r="H45" s="106">
        <f t="shared" si="12"/>
        <v>0</v>
      </c>
      <c r="I45" s="106">
        <f t="shared" si="12"/>
        <v>5000</v>
      </c>
      <c r="J45" s="106">
        <f t="shared" si="12"/>
        <v>0</v>
      </c>
      <c r="K45" s="106">
        <f t="shared" si="12"/>
        <v>0</v>
      </c>
      <c r="L45" s="106">
        <f t="shared" si="12"/>
        <v>5000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1559000</v>
      </c>
      <c r="E48" s="37"/>
      <c r="F48" s="112">
        <f>F25+F37+F45+F47</f>
        <v>271000</v>
      </c>
      <c r="G48" s="112">
        <f t="shared" ref="G48:R48" si="14">G25+G37+G45+G47</f>
        <v>117000</v>
      </c>
      <c r="H48" s="112">
        <f t="shared" si="14"/>
        <v>123000</v>
      </c>
      <c r="I48" s="112">
        <f t="shared" si="14"/>
        <v>128000</v>
      </c>
      <c r="J48" s="112">
        <f t="shared" si="14"/>
        <v>125000</v>
      </c>
      <c r="K48" s="112">
        <f t="shared" si="14"/>
        <v>123000</v>
      </c>
      <c r="L48" s="112">
        <f t="shared" si="14"/>
        <v>147000</v>
      </c>
      <c r="M48" s="112">
        <f t="shared" si="14"/>
        <v>123000</v>
      </c>
      <c r="N48" s="112">
        <f t="shared" si="14"/>
        <v>125000</v>
      </c>
      <c r="O48" s="112">
        <f t="shared" si="14"/>
        <v>126000</v>
      </c>
      <c r="P48" s="112">
        <f t="shared" si="14"/>
        <v>76000</v>
      </c>
      <c r="Q48" s="112">
        <f t="shared" si="14"/>
        <v>75000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12939000</v>
      </c>
      <c r="E49" s="111" t="s">
        <v>678</v>
      </c>
      <c r="F49" s="37">
        <f>ROUND($D49/12*5,-3)</f>
        <v>5391000</v>
      </c>
      <c r="G49" s="37">
        <f>ROUND($D49/12,-3)</f>
        <v>1078000</v>
      </c>
      <c r="H49" s="37">
        <f t="shared" ref="H49:L53" si="15">ROUND($D49/12,-3)</f>
        <v>1078000</v>
      </c>
      <c r="I49" s="37">
        <f t="shared" si="15"/>
        <v>1078000</v>
      </c>
      <c r="J49" s="37">
        <f t="shared" si="15"/>
        <v>1078000</v>
      </c>
      <c r="K49" s="37">
        <f t="shared" si="15"/>
        <v>1078000</v>
      </c>
      <c r="L49" s="37">
        <f t="shared" si="15"/>
        <v>1078000</v>
      </c>
      <c r="M49" s="37">
        <f>D49-SUM(F49:L49)</f>
        <v>1080000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779000</v>
      </c>
      <c r="E51" s="111" t="s">
        <v>678</v>
      </c>
      <c r="F51" s="37">
        <f t="shared" si="16"/>
        <v>325000</v>
      </c>
      <c r="G51" s="37">
        <f t="shared" si="17"/>
        <v>65000</v>
      </c>
      <c r="H51" s="37">
        <f t="shared" si="15"/>
        <v>65000</v>
      </c>
      <c r="I51" s="37">
        <f t="shared" si="15"/>
        <v>65000</v>
      </c>
      <c r="J51" s="37">
        <f t="shared" si="15"/>
        <v>65000</v>
      </c>
      <c r="K51" s="37">
        <f t="shared" si="15"/>
        <v>65000</v>
      </c>
      <c r="L51" s="37">
        <f t="shared" si="15"/>
        <v>65000</v>
      </c>
      <c r="M51" s="37">
        <f t="shared" si="18"/>
        <v>64000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418000</v>
      </c>
      <c r="E62" s="37" t="s">
        <v>194</v>
      </c>
      <c r="F62" s="37">
        <f t="shared" si="19"/>
        <v>34833</v>
      </c>
      <c r="G62" s="37">
        <f t="shared" si="19"/>
        <v>34833</v>
      </c>
      <c r="H62" s="37">
        <f t="shared" si="19"/>
        <v>34833</v>
      </c>
      <c r="I62" s="37">
        <f t="shared" si="19"/>
        <v>34833</v>
      </c>
      <c r="J62" s="37">
        <f t="shared" si="19"/>
        <v>34833</v>
      </c>
      <c r="K62" s="37">
        <f t="shared" si="19"/>
        <v>34833</v>
      </c>
      <c r="L62" s="37">
        <f t="shared" si="19"/>
        <v>34833</v>
      </c>
      <c r="M62" s="37">
        <f t="shared" si="19"/>
        <v>34833</v>
      </c>
      <c r="N62" s="37">
        <f t="shared" si="19"/>
        <v>34833</v>
      </c>
      <c r="O62" s="37">
        <f t="shared" si="19"/>
        <v>34833</v>
      </c>
      <c r="P62" s="37">
        <f t="shared" si="19"/>
        <v>34833</v>
      </c>
      <c r="Q62" s="37">
        <f t="shared" si="20"/>
        <v>34837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1249000</v>
      </c>
      <c r="E63" s="37" t="s">
        <v>679</v>
      </c>
      <c r="F63" s="37">
        <f>ROUND($D63/5,-3)</f>
        <v>250000</v>
      </c>
      <c r="G63" s="37"/>
      <c r="H63" s="37"/>
      <c r="I63" s="37"/>
      <c r="J63" s="37"/>
      <c r="K63" s="37"/>
      <c r="L63" s="37"/>
      <c r="M63" s="37"/>
      <c r="N63" s="37">
        <f>D63-F63</f>
        <v>999000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1561000</v>
      </c>
      <c r="E64" s="37" t="s">
        <v>194</v>
      </c>
      <c r="F64" s="37">
        <f>D64</f>
        <v>1561000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1247000</v>
      </c>
      <c r="E65" s="111" t="s">
        <v>678</v>
      </c>
      <c r="F65" s="37">
        <f>ROUND($D65/12*5,-3)</f>
        <v>520000</v>
      </c>
      <c r="G65" s="37">
        <f>ROUND($D65/12,-3)</f>
        <v>104000</v>
      </c>
      <c r="H65" s="37">
        <f t="shared" ref="H65:L67" si="21">ROUND($D65/12,-3)</f>
        <v>104000</v>
      </c>
      <c r="I65" s="37">
        <f t="shared" si="21"/>
        <v>104000</v>
      </c>
      <c r="J65" s="37">
        <f t="shared" si="21"/>
        <v>104000</v>
      </c>
      <c r="K65" s="37">
        <f t="shared" si="21"/>
        <v>104000</v>
      </c>
      <c r="L65" s="37">
        <f t="shared" si="21"/>
        <v>104000</v>
      </c>
      <c r="M65" s="37">
        <f>D65-SUM(F65:L65)</f>
        <v>103000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306000</v>
      </c>
      <c r="E66" s="111" t="s">
        <v>678</v>
      </c>
      <c r="F66" s="37">
        <f>ROUND($D66/12*5,-3)</f>
        <v>128000</v>
      </c>
      <c r="G66" s="37">
        <f t="shared" ref="G66:G67" si="22">ROUND($D66/12,-3)</f>
        <v>26000</v>
      </c>
      <c r="H66" s="37">
        <f t="shared" si="21"/>
        <v>26000</v>
      </c>
      <c r="I66" s="37">
        <f t="shared" si="21"/>
        <v>26000</v>
      </c>
      <c r="J66" s="37">
        <f t="shared" si="21"/>
        <v>26000</v>
      </c>
      <c r="K66" s="37">
        <f t="shared" si="21"/>
        <v>26000</v>
      </c>
      <c r="L66" s="37">
        <f t="shared" si="21"/>
        <v>26000</v>
      </c>
      <c r="M66" s="37">
        <f t="shared" ref="M66:M67" si="23">D66-SUM(F66:L66)</f>
        <v>22000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955000</v>
      </c>
      <c r="E67" s="111" t="s">
        <v>678</v>
      </c>
      <c r="F67" s="37">
        <f>ROUND($D67/12*5,-3)</f>
        <v>398000</v>
      </c>
      <c r="G67" s="37">
        <f t="shared" si="22"/>
        <v>80000</v>
      </c>
      <c r="H67" s="37">
        <f t="shared" si="21"/>
        <v>80000</v>
      </c>
      <c r="I67" s="37">
        <f t="shared" si="21"/>
        <v>80000</v>
      </c>
      <c r="J67" s="37">
        <f t="shared" si="21"/>
        <v>80000</v>
      </c>
      <c r="K67" s="37">
        <f t="shared" si="21"/>
        <v>80000</v>
      </c>
      <c r="L67" s="37">
        <f t="shared" si="21"/>
        <v>80000</v>
      </c>
      <c r="M67" s="37">
        <f t="shared" si="23"/>
        <v>77000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18000</v>
      </c>
      <c r="E68" s="37" t="s">
        <v>195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120000</v>
      </c>
      <c r="E69" s="37" t="s">
        <v>194</v>
      </c>
      <c r="F69" s="37">
        <f>D69</f>
        <v>120000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19968000</v>
      </c>
      <c r="E71" s="239"/>
      <c r="F71" s="239">
        <f t="shared" ref="F71:P71" si="24">ROUND(SUM(F49:F70),-3)</f>
        <v>8866000</v>
      </c>
      <c r="G71" s="239">
        <f t="shared" si="24"/>
        <v>1420000</v>
      </c>
      <c r="H71" s="239">
        <f t="shared" si="24"/>
        <v>1438000</v>
      </c>
      <c r="I71" s="239">
        <f t="shared" si="24"/>
        <v>1420000</v>
      </c>
      <c r="J71" s="239">
        <f t="shared" si="24"/>
        <v>1420000</v>
      </c>
      <c r="K71" s="239">
        <f t="shared" si="24"/>
        <v>1420000</v>
      </c>
      <c r="L71" s="239">
        <f t="shared" si="24"/>
        <v>1420000</v>
      </c>
      <c r="M71" s="239">
        <f t="shared" si="24"/>
        <v>1411000</v>
      </c>
      <c r="N71" s="239">
        <f t="shared" si="24"/>
        <v>1039000</v>
      </c>
      <c r="O71" s="239">
        <f t="shared" si="24"/>
        <v>40000</v>
      </c>
      <c r="P71" s="239">
        <f t="shared" si="24"/>
        <v>40000</v>
      </c>
      <c r="Q71" s="239">
        <f>D71-SUM(F71:P71)</f>
        <v>34000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3120000</v>
      </c>
      <c r="E73" s="111" t="s">
        <v>678</v>
      </c>
      <c r="F73" s="37">
        <f>ROUND($D73/12*5,-3)</f>
        <v>1300000</v>
      </c>
      <c r="G73" s="37">
        <f>ROUND($D73/12,-3)</f>
        <v>260000</v>
      </c>
      <c r="H73" s="37">
        <f t="shared" ref="H73:L76" si="25">ROUND($D73/12,-3)</f>
        <v>260000</v>
      </c>
      <c r="I73" s="37">
        <f t="shared" si="25"/>
        <v>260000</v>
      </c>
      <c r="J73" s="37">
        <f t="shared" si="25"/>
        <v>260000</v>
      </c>
      <c r="K73" s="37">
        <f t="shared" si="25"/>
        <v>260000</v>
      </c>
      <c r="L73" s="37">
        <f t="shared" si="25"/>
        <v>260000</v>
      </c>
      <c r="M73" s="37">
        <f>D73-SUM(F73:L73)</f>
        <v>260000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504000</v>
      </c>
      <c r="E76" s="111" t="s">
        <v>678</v>
      </c>
      <c r="F76" s="37">
        <f>ROUND($D76/12*5,-3)</f>
        <v>210000</v>
      </c>
      <c r="G76" s="37">
        <f>ROUND($D76/12,-3)</f>
        <v>42000</v>
      </c>
      <c r="H76" s="37">
        <f t="shared" si="25"/>
        <v>42000</v>
      </c>
      <c r="I76" s="37">
        <f t="shared" si="25"/>
        <v>42000</v>
      </c>
      <c r="J76" s="37">
        <f t="shared" si="25"/>
        <v>42000</v>
      </c>
      <c r="K76" s="37">
        <f t="shared" si="25"/>
        <v>42000</v>
      </c>
      <c r="L76" s="37">
        <f t="shared" si="25"/>
        <v>42000</v>
      </c>
      <c r="M76" s="37">
        <f t="shared" si="26"/>
        <v>42000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3624000</v>
      </c>
      <c r="E77" s="239"/>
      <c r="F77" s="239">
        <f>ROUND(SUM(F72:F76),-3)</f>
        <v>1510000</v>
      </c>
      <c r="G77" s="239">
        <f t="shared" ref="G77:N77" si="27">ROUND(SUM(G72:G76),-3)</f>
        <v>302000</v>
      </c>
      <c r="H77" s="239">
        <f t="shared" si="27"/>
        <v>302000</v>
      </c>
      <c r="I77" s="239">
        <f t="shared" si="27"/>
        <v>302000</v>
      </c>
      <c r="J77" s="239">
        <f t="shared" si="27"/>
        <v>302000</v>
      </c>
      <c r="K77" s="239">
        <f t="shared" si="27"/>
        <v>302000</v>
      </c>
      <c r="L77" s="239">
        <f t="shared" si="27"/>
        <v>302000</v>
      </c>
      <c r="M77" s="239">
        <f t="shared" si="27"/>
        <v>302000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39000</v>
      </c>
      <c r="E78" s="37" t="s">
        <v>655</v>
      </c>
      <c r="F78" s="216"/>
      <c r="G78" s="216"/>
      <c r="H78" s="216">
        <f>ROUND($D78/2,-3)</f>
        <v>20000</v>
      </c>
      <c r="I78" s="216"/>
      <c r="J78" s="216"/>
      <c r="K78" s="216"/>
      <c r="L78" s="216"/>
      <c r="M78" s="216"/>
      <c r="N78" s="216">
        <f>D78-H78</f>
        <v>19000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23631000</v>
      </c>
      <c r="E79" s="218"/>
      <c r="F79" s="218">
        <f>F77+F71+F78</f>
        <v>10376000</v>
      </c>
      <c r="G79" s="218">
        <f t="shared" ref="G79:Q79" si="29">G77+G71+G78</f>
        <v>1722000</v>
      </c>
      <c r="H79" s="218">
        <f t="shared" si="29"/>
        <v>1760000</v>
      </c>
      <c r="I79" s="218">
        <f t="shared" si="29"/>
        <v>1722000</v>
      </c>
      <c r="J79" s="218">
        <f t="shared" si="29"/>
        <v>1722000</v>
      </c>
      <c r="K79" s="218">
        <f t="shared" si="29"/>
        <v>1722000</v>
      </c>
      <c r="L79" s="218">
        <f t="shared" si="29"/>
        <v>1722000</v>
      </c>
      <c r="M79" s="218">
        <f t="shared" si="29"/>
        <v>1713000</v>
      </c>
      <c r="N79" s="218">
        <f t="shared" si="29"/>
        <v>1058000</v>
      </c>
      <c r="O79" s="218">
        <f t="shared" si="29"/>
        <v>40000</v>
      </c>
      <c r="P79" s="218">
        <f t="shared" si="29"/>
        <v>40000</v>
      </c>
      <c r="Q79" s="218">
        <f t="shared" si="29"/>
        <v>34000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25190000</v>
      </c>
      <c r="E88" s="37"/>
      <c r="F88" s="37">
        <f>F89+F90+F91+F92+F93</f>
        <v>10647000</v>
      </c>
      <c r="G88" s="37">
        <f t="shared" ref="G88:Q88" si="32">G89+G90+G91+G92+G93</f>
        <v>1839000</v>
      </c>
      <c r="H88" s="37">
        <f t="shared" si="32"/>
        <v>1883000</v>
      </c>
      <c r="I88" s="37">
        <f t="shared" si="32"/>
        <v>1850000</v>
      </c>
      <c r="J88" s="37">
        <f t="shared" si="32"/>
        <v>1847000</v>
      </c>
      <c r="K88" s="37">
        <f t="shared" si="32"/>
        <v>1845000</v>
      </c>
      <c r="L88" s="37">
        <f t="shared" si="32"/>
        <v>1869000</v>
      </c>
      <c r="M88" s="37">
        <f t="shared" si="32"/>
        <v>1836000</v>
      </c>
      <c r="N88" s="37">
        <f t="shared" si="32"/>
        <v>1183000</v>
      </c>
      <c r="O88" s="37">
        <f t="shared" si="32"/>
        <v>166000</v>
      </c>
      <c r="P88" s="37">
        <f t="shared" si="32"/>
        <v>116000</v>
      </c>
      <c r="Q88" s="37">
        <f t="shared" si="32"/>
        <v>109000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1000</v>
      </c>
      <c r="E89" s="106" t="s">
        <v>193</v>
      </c>
      <c r="F89" s="106">
        <f>ROUND($D89/2,-3)</f>
        <v>1000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25188000</v>
      </c>
      <c r="E93" s="106"/>
      <c r="F93" s="106">
        <f>F94+F95+F96+F97</f>
        <v>10646000</v>
      </c>
      <c r="G93" s="106">
        <f t="shared" ref="G93:Q93" si="34">G94+G95+G96+G97</f>
        <v>1839000</v>
      </c>
      <c r="H93" s="106">
        <f t="shared" si="34"/>
        <v>1883000</v>
      </c>
      <c r="I93" s="106">
        <f t="shared" si="34"/>
        <v>1850000</v>
      </c>
      <c r="J93" s="106">
        <f t="shared" si="34"/>
        <v>1847000</v>
      </c>
      <c r="K93" s="106">
        <f t="shared" si="34"/>
        <v>1845000</v>
      </c>
      <c r="L93" s="106">
        <f t="shared" si="34"/>
        <v>1869000</v>
      </c>
      <c r="M93" s="106">
        <f t="shared" si="34"/>
        <v>1836000</v>
      </c>
      <c r="N93" s="106">
        <f t="shared" si="34"/>
        <v>1183000</v>
      </c>
      <c r="O93" s="106">
        <f t="shared" si="34"/>
        <v>166000</v>
      </c>
      <c r="P93" s="106">
        <f t="shared" si="34"/>
        <v>116000</v>
      </c>
      <c r="Q93" s="106">
        <f t="shared" si="34"/>
        <v>108000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3042000</v>
      </c>
      <c r="E94" s="111" t="s">
        <v>522</v>
      </c>
      <c r="F94" s="37">
        <f>ROUND($D94/12*5,-3)</f>
        <v>1268000</v>
      </c>
      <c r="G94" s="37">
        <f>ROUND($D94/12,-3)</f>
        <v>254000</v>
      </c>
      <c r="H94" s="37">
        <f t="shared" ref="H94:L94" si="35">ROUND($D94/12,-3)</f>
        <v>254000</v>
      </c>
      <c r="I94" s="37">
        <f t="shared" si="35"/>
        <v>254000</v>
      </c>
      <c r="J94" s="37">
        <f t="shared" si="35"/>
        <v>254000</v>
      </c>
      <c r="K94" s="37">
        <f t="shared" si="35"/>
        <v>254000</v>
      </c>
      <c r="L94" s="37">
        <f t="shared" si="35"/>
        <v>254000</v>
      </c>
      <c r="M94" s="37">
        <f>D94-SUM(F94:L94)</f>
        <v>250000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126000</v>
      </c>
      <c r="E95" s="107" t="s">
        <v>225</v>
      </c>
      <c r="F95" s="37">
        <f>ROUND($D95/12,-3)</f>
        <v>11000</v>
      </c>
      <c r="G95" s="37">
        <f t="shared" ref="G95:P95" si="36">ROUND($D95/12,-3)</f>
        <v>11000</v>
      </c>
      <c r="H95" s="37">
        <f t="shared" si="36"/>
        <v>11000</v>
      </c>
      <c r="I95" s="37">
        <f t="shared" si="36"/>
        <v>11000</v>
      </c>
      <c r="J95" s="37">
        <f t="shared" si="36"/>
        <v>11000</v>
      </c>
      <c r="K95" s="37">
        <f t="shared" si="36"/>
        <v>11000</v>
      </c>
      <c r="L95" s="37">
        <f t="shared" si="36"/>
        <v>11000</v>
      </c>
      <c r="M95" s="37">
        <f t="shared" si="36"/>
        <v>11000</v>
      </c>
      <c r="N95" s="37">
        <f t="shared" si="36"/>
        <v>11000</v>
      </c>
      <c r="O95" s="37">
        <f t="shared" si="36"/>
        <v>11000</v>
      </c>
      <c r="P95" s="37">
        <f t="shared" si="36"/>
        <v>11000</v>
      </c>
      <c r="Q95" s="37">
        <f>D95-SUM(F95:P95)</f>
        <v>5000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224000</v>
      </c>
      <c r="E96" s="186" t="s">
        <v>701</v>
      </c>
      <c r="F96" s="37"/>
      <c r="G96" s="37"/>
      <c r="H96" s="37">
        <f>ROUND($D96/2,-3)</f>
        <v>112000</v>
      </c>
      <c r="I96" s="37"/>
      <c r="J96" s="37"/>
      <c r="K96" s="37"/>
      <c r="L96" s="37"/>
      <c r="M96" s="37">
        <f>D96-H96</f>
        <v>112000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21796000</v>
      </c>
      <c r="E97" s="37"/>
      <c r="F97" s="37">
        <f>F2+F87-F89-F90-F91-F92-F94-F95-F96</f>
        <v>9367000</v>
      </c>
      <c r="G97" s="37">
        <f t="shared" ref="G97:Q97" si="37">G2+G87-G89-G90-G91-G92-G94-G95-G96</f>
        <v>1574000</v>
      </c>
      <c r="H97" s="37">
        <f t="shared" si="37"/>
        <v>1506000</v>
      </c>
      <c r="I97" s="37">
        <f t="shared" si="37"/>
        <v>1585000</v>
      </c>
      <c r="J97" s="37">
        <f t="shared" si="37"/>
        <v>1582000</v>
      </c>
      <c r="K97" s="37">
        <f t="shared" si="37"/>
        <v>1580000</v>
      </c>
      <c r="L97" s="37">
        <f t="shared" si="37"/>
        <v>1604000</v>
      </c>
      <c r="M97" s="37">
        <f t="shared" si="37"/>
        <v>1463000</v>
      </c>
      <c r="N97" s="37">
        <f t="shared" si="37"/>
        <v>1172000</v>
      </c>
      <c r="O97" s="37">
        <f>O2+O87-O89-O90-O91-O92-O94-O95-O96</f>
        <v>155000</v>
      </c>
      <c r="P97" s="37">
        <f t="shared" si="37"/>
        <v>105000</v>
      </c>
      <c r="Q97" s="37">
        <f t="shared" si="37"/>
        <v>103000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1092000</v>
      </c>
    </row>
    <row r="104" spans="2:18" ht="33">
      <c r="B104" s="69" t="s">
        <v>235</v>
      </c>
      <c r="D104" s="30">
        <f>HLOOKUP(D1,縣庫撥款收入明細表!H:DD,16,FALSE)</f>
        <v>120000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224000</v>
      </c>
    </row>
    <row r="107" spans="2:18" ht="33">
      <c r="B107" s="70" t="s">
        <v>368</v>
      </c>
      <c r="D107" s="30">
        <f>HLOOKUP(D1,縣庫撥款收入明細表!H:DD,19,FALSE)</f>
        <v>1300000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21796000</v>
      </c>
    </row>
    <row r="110" spans="2:18" ht="16.5" customHeight="1"/>
    <row r="111" spans="2:18" ht="19.5" customHeight="1">
      <c r="B111" s="4" t="s">
        <v>700</v>
      </c>
      <c r="F111" s="30">
        <f>F93-F77-F78</f>
        <v>9136000</v>
      </c>
      <c r="G111" s="30">
        <f t="shared" ref="G111:Q111" si="38">G93-G77-G78</f>
        <v>1537000</v>
      </c>
      <c r="H111" s="30">
        <f t="shared" si="38"/>
        <v>1561000</v>
      </c>
      <c r="I111" s="30">
        <f t="shared" si="38"/>
        <v>1548000</v>
      </c>
      <c r="J111" s="30">
        <f t="shared" si="38"/>
        <v>1545000</v>
      </c>
      <c r="K111" s="30">
        <f t="shared" si="38"/>
        <v>1543000</v>
      </c>
      <c r="L111" s="30">
        <f t="shared" si="38"/>
        <v>1567000</v>
      </c>
      <c r="M111" s="30">
        <f t="shared" si="38"/>
        <v>1534000</v>
      </c>
      <c r="N111" s="30">
        <f t="shared" si="38"/>
        <v>1164000</v>
      </c>
      <c r="O111" s="30">
        <f t="shared" si="38"/>
        <v>166000</v>
      </c>
      <c r="P111" s="30">
        <f t="shared" si="38"/>
        <v>116000</v>
      </c>
      <c r="Q111" s="30">
        <f t="shared" si="38"/>
        <v>108000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46" priority="1" operator="lessThan">
      <formula>0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68" workbookViewId="0">
      <selection activeCell="A4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661</v>
      </c>
      <c r="D1" s="230" t="str">
        <f>VLOOKUP(C1,學校編號!A:B,2,FALSE)</f>
        <v>661觀音國小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17676000</v>
      </c>
      <c r="E2" s="37"/>
      <c r="F2" s="37">
        <f>F48+F71+F77+F78+F84</f>
        <v>7615000</v>
      </c>
      <c r="G2" s="37">
        <f t="shared" ref="G2:Q2" si="0">G48+G71+G77+G78+G84</f>
        <v>1264000</v>
      </c>
      <c r="H2" s="37">
        <f t="shared" si="0"/>
        <v>1268000</v>
      </c>
      <c r="I2" s="37">
        <f t="shared" si="0"/>
        <v>1264000</v>
      </c>
      <c r="J2" s="37">
        <f t="shared" si="0"/>
        <v>1264000</v>
      </c>
      <c r="K2" s="37">
        <f t="shared" si="0"/>
        <v>1264000</v>
      </c>
      <c r="L2" s="37">
        <f t="shared" si="0"/>
        <v>1323000</v>
      </c>
      <c r="M2" s="37">
        <f t="shared" si="0"/>
        <v>1261000</v>
      </c>
      <c r="N2" s="37">
        <f t="shared" si="0"/>
        <v>876000</v>
      </c>
      <c r="O2" s="37">
        <f t="shared" si="0"/>
        <v>90000</v>
      </c>
      <c r="P2" s="37">
        <f t="shared" si="0"/>
        <v>90000</v>
      </c>
      <c r="Q2" s="37">
        <f t="shared" si="0"/>
        <v>97000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513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51000</v>
      </c>
      <c r="E4" s="37" t="s">
        <v>513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63000</v>
      </c>
      <c r="E7" s="37" t="s">
        <v>513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39000</v>
      </c>
      <c r="E15" s="37" t="s">
        <v>193</v>
      </c>
      <c r="F15" s="37">
        <f>ROUND($D15/2,-3)</f>
        <v>20000</v>
      </c>
      <c r="G15" s="37"/>
      <c r="H15" s="37"/>
      <c r="I15" s="37"/>
      <c r="J15" s="37"/>
      <c r="K15" s="37"/>
      <c r="L15" s="37">
        <f>D15-F15</f>
        <v>19000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513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80000</v>
      </c>
      <c r="E24" s="37" t="s">
        <v>193</v>
      </c>
      <c r="F24" s="37">
        <f>ROUND($D24/2,-3)</f>
        <v>40000</v>
      </c>
      <c r="G24" s="37"/>
      <c r="H24" s="37"/>
      <c r="I24" s="37"/>
      <c r="J24" s="37"/>
      <c r="K24" s="37"/>
      <c r="L24" s="37">
        <f>D24-F24</f>
        <v>40000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639000</v>
      </c>
      <c r="E25" s="106"/>
      <c r="F25" s="106">
        <f>ROUND(SUM(F3:F24),-3)</f>
        <v>103000</v>
      </c>
      <c r="G25" s="106">
        <f t="shared" ref="G25:P25" si="5">ROUND(SUM(G3:G24),-3)</f>
        <v>43000</v>
      </c>
      <c r="H25" s="106">
        <f t="shared" si="5"/>
        <v>43000</v>
      </c>
      <c r="I25" s="106">
        <f t="shared" si="5"/>
        <v>43000</v>
      </c>
      <c r="J25" s="106">
        <f t="shared" si="5"/>
        <v>43000</v>
      </c>
      <c r="K25" s="106">
        <f t="shared" si="5"/>
        <v>43000</v>
      </c>
      <c r="L25" s="106">
        <f t="shared" si="5"/>
        <v>102000</v>
      </c>
      <c r="M25" s="106">
        <f t="shared" si="5"/>
        <v>43000</v>
      </c>
      <c r="N25" s="106">
        <f t="shared" si="5"/>
        <v>43000</v>
      </c>
      <c r="O25" s="106">
        <f t="shared" si="5"/>
        <v>43000</v>
      </c>
      <c r="P25" s="106">
        <f t="shared" si="5"/>
        <v>43000</v>
      </c>
      <c r="Q25" s="106">
        <f t="shared" ref="Q25:Q33" si="6">D25-SUM(F25:P25)</f>
        <v>47000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513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513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6000</v>
      </c>
      <c r="E30" s="37" t="s">
        <v>513</v>
      </c>
      <c r="F30" s="37">
        <f t="shared" si="8"/>
        <v>500</v>
      </c>
      <c r="G30" s="37">
        <f t="shared" si="8"/>
        <v>500</v>
      </c>
      <c r="H30" s="37">
        <f t="shared" si="8"/>
        <v>500</v>
      </c>
      <c r="I30" s="37">
        <f t="shared" si="8"/>
        <v>500</v>
      </c>
      <c r="J30" s="37">
        <f t="shared" si="8"/>
        <v>500</v>
      </c>
      <c r="K30" s="37">
        <f t="shared" si="8"/>
        <v>500</v>
      </c>
      <c r="L30" s="37">
        <f t="shared" si="8"/>
        <v>500</v>
      </c>
      <c r="M30" s="37">
        <f t="shared" si="8"/>
        <v>500</v>
      </c>
      <c r="N30" s="37">
        <f t="shared" si="8"/>
        <v>500</v>
      </c>
      <c r="O30" s="37">
        <f t="shared" si="8"/>
        <v>500</v>
      </c>
      <c r="P30" s="37">
        <f t="shared" si="8"/>
        <v>500</v>
      </c>
      <c r="Q30" s="37">
        <f t="shared" si="6"/>
        <v>500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1000</v>
      </c>
      <c r="E31" s="37" t="s">
        <v>513</v>
      </c>
      <c r="F31" s="37">
        <f t="shared" si="8"/>
        <v>83</v>
      </c>
      <c r="G31" s="37">
        <f t="shared" si="8"/>
        <v>83</v>
      </c>
      <c r="H31" s="37">
        <f t="shared" si="8"/>
        <v>83</v>
      </c>
      <c r="I31" s="37">
        <f t="shared" si="8"/>
        <v>83</v>
      </c>
      <c r="J31" s="37">
        <f t="shared" si="8"/>
        <v>83</v>
      </c>
      <c r="K31" s="37">
        <f t="shared" si="8"/>
        <v>83</v>
      </c>
      <c r="L31" s="37">
        <f t="shared" si="8"/>
        <v>83</v>
      </c>
      <c r="M31" s="37">
        <f t="shared" si="8"/>
        <v>83</v>
      </c>
      <c r="N31" s="37">
        <f t="shared" si="8"/>
        <v>83</v>
      </c>
      <c r="O31" s="37">
        <f t="shared" si="8"/>
        <v>83</v>
      </c>
      <c r="P31" s="37">
        <f t="shared" si="8"/>
        <v>83</v>
      </c>
      <c r="Q31" s="37">
        <f t="shared" si="6"/>
        <v>87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266000</v>
      </c>
      <c r="E37" s="106"/>
      <c r="F37" s="106">
        <f t="shared" ref="F37:P37" si="9">ROUND(SUM(F26:F36),-3)</f>
        <v>22000</v>
      </c>
      <c r="G37" s="106">
        <f t="shared" si="9"/>
        <v>22000</v>
      </c>
      <c r="H37" s="106">
        <f t="shared" si="9"/>
        <v>22000</v>
      </c>
      <c r="I37" s="106">
        <f t="shared" si="9"/>
        <v>22000</v>
      </c>
      <c r="J37" s="106">
        <f t="shared" si="9"/>
        <v>22000</v>
      </c>
      <c r="K37" s="106">
        <f t="shared" si="9"/>
        <v>22000</v>
      </c>
      <c r="L37" s="106">
        <f t="shared" si="9"/>
        <v>22000</v>
      </c>
      <c r="M37" s="106">
        <f t="shared" si="9"/>
        <v>22000</v>
      </c>
      <c r="N37" s="106">
        <f t="shared" si="9"/>
        <v>22000</v>
      </c>
      <c r="O37" s="106">
        <f t="shared" si="9"/>
        <v>22000</v>
      </c>
      <c r="P37" s="106">
        <f t="shared" si="9"/>
        <v>22000</v>
      </c>
      <c r="Q37" s="106">
        <f>D37-SUM(F37:P37)</f>
        <v>24000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0</v>
      </c>
      <c r="E46" s="37" t="s">
        <v>708</v>
      </c>
      <c r="F46" s="37">
        <f>ROUND($D46/3,0)</f>
        <v>0</v>
      </c>
      <c r="G46" s="37"/>
      <c r="H46" s="37"/>
      <c r="I46" s="37"/>
      <c r="J46" s="37">
        <f>ROUND($D46/3,0)</f>
        <v>0</v>
      </c>
      <c r="K46" s="37"/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0</v>
      </c>
      <c r="E47" s="106"/>
      <c r="F47" s="106">
        <f t="shared" ref="F47:P47" si="13">ROUND(SUM(F46),-3)</f>
        <v>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905000</v>
      </c>
      <c r="E48" s="37"/>
      <c r="F48" s="112">
        <f>F25+F37+F45+F47</f>
        <v>125000</v>
      </c>
      <c r="G48" s="112">
        <f t="shared" ref="G48:R48" si="14">G25+G37+G45+G47</f>
        <v>65000</v>
      </c>
      <c r="H48" s="112">
        <f t="shared" si="14"/>
        <v>65000</v>
      </c>
      <c r="I48" s="112">
        <f t="shared" si="14"/>
        <v>65000</v>
      </c>
      <c r="J48" s="112">
        <f t="shared" si="14"/>
        <v>65000</v>
      </c>
      <c r="K48" s="112">
        <f t="shared" si="14"/>
        <v>65000</v>
      </c>
      <c r="L48" s="112">
        <f t="shared" si="14"/>
        <v>124000</v>
      </c>
      <c r="M48" s="112">
        <f t="shared" si="14"/>
        <v>65000</v>
      </c>
      <c r="N48" s="112">
        <f t="shared" si="14"/>
        <v>65000</v>
      </c>
      <c r="O48" s="112">
        <f t="shared" si="14"/>
        <v>65000</v>
      </c>
      <c r="P48" s="112">
        <f t="shared" si="14"/>
        <v>65000</v>
      </c>
      <c r="Q48" s="112">
        <f t="shared" si="14"/>
        <v>71000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10734000</v>
      </c>
      <c r="E49" s="111" t="s">
        <v>678</v>
      </c>
      <c r="F49" s="37">
        <f>ROUND($D49/12*5,-3)</f>
        <v>4473000</v>
      </c>
      <c r="G49" s="37">
        <f>ROUND($D49/12,-3)</f>
        <v>895000</v>
      </c>
      <c r="H49" s="37">
        <f t="shared" ref="H49:L53" si="15">ROUND($D49/12,-3)</f>
        <v>895000</v>
      </c>
      <c r="I49" s="37">
        <f t="shared" si="15"/>
        <v>895000</v>
      </c>
      <c r="J49" s="37">
        <f t="shared" si="15"/>
        <v>895000</v>
      </c>
      <c r="K49" s="37">
        <f t="shared" si="15"/>
        <v>895000</v>
      </c>
      <c r="L49" s="37">
        <f t="shared" si="15"/>
        <v>895000</v>
      </c>
      <c r="M49" s="37">
        <f>D49-SUM(F49:L49)</f>
        <v>891000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0</v>
      </c>
      <c r="E51" s="111" t="s">
        <v>678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0</v>
      </c>
      <c r="E52" s="111" t="s">
        <v>678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513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249000</v>
      </c>
      <c r="E62" s="37" t="s">
        <v>194</v>
      </c>
      <c r="F62" s="37">
        <f t="shared" si="19"/>
        <v>20750</v>
      </c>
      <c r="G62" s="37">
        <f t="shared" si="19"/>
        <v>20750</v>
      </c>
      <c r="H62" s="37">
        <f t="shared" si="19"/>
        <v>20750</v>
      </c>
      <c r="I62" s="37">
        <f t="shared" si="19"/>
        <v>20750</v>
      </c>
      <c r="J62" s="37">
        <f t="shared" si="19"/>
        <v>20750</v>
      </c>
      <c r="K62" s="37">
        <f t="shared" si="19"/>
        <v>20750</v>
      </c>
      <c r="L62" s="37">
        <f t="shared" si="19"/>
        <v>20750</v>
      </c>
      <c r="M62" s="37">
        <f t="shared" si="19"/>
        <v>20750</v>
      </c>
      <c r="N62" s="37">
        <f t="shared" si="19"/>
        <v>20750</v>
      </c>
      <c r="O62" s="37">
        <f t="shared" si="19"/>
        <v>20750</v>
      </c>
      <c r="P62" s="37">
        <f t="shared" si="19"/>
        <v>20750</v>
      </c>
      <c r="Q62" s="37">
        <f t="shared" si="20"/>
        <v>20750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983000</v>
      </c>
      <c r="E63" s="37" t="s">
        <v>679</v>
      </c>
      <c r="F63" s="37">
        <f>ROUND($D63/5,-3)</f>
        <v>197000</v>
      </c>
      <c r="G63" s="37"/>
      <c r="H63" s="37"/>
      <c r="I63" s="37"/>
      <c r="J63" s="37"/>
      <c r="K63" s="37"/>
      <c r="L63" s="37"/>
      <c r="M63" s="37"/>
      <c r="N63" s="37">
        <f>D63-F63</f>
        <v>786000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1300000</v>
      </c>
      <c r="E64" s="37" t="s">
        <v>194</v>
      </c>
      <c r="F64" s="37">
        <f>D64</f>
        <v>1300000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1015000</v>
      </c>
      <c r="E65" s="111" t="s">
        <v>678</v>
      </c>
      <c r="F65" s="37">
        <f>ROUND($D65/12*5,-3)</f>
        <v>423000</v>
      </c>
      <c r="G65" s="37">
        <f>ROUND($D65/12,-3)</f>
        <v>85000</v>
      </c>
      <c r="H65" s="37">
        <f t="shared" ref="H65:L67" si="21">ROUND($D65/12,-3)</f>
        <v>85000</v>
      </c>
      <c r="I65" s="37">
        <f t="shared" si="21"/>
        <v>85000</v>
      </c>
      <c r="J65" s="37">
        <f t="shared" si="21"/>
        <v>85000</v>
      </c>
      <c r="K65" s="37">
        <f t="shared" si="21"/>
        <v>85000</v>
      </c>
      <c r="L65" s="37">
        <f t="shared" si="21"/>
        <v>85000</v>
      </c>
      <c r="M65" s="37">
        <f>D65-SUM(F65:L65)</f>
        <v>82000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251000</v>
      </c>
      <c r="E66" s="111" t="s">
        <v>678</v>
      </c>
      <c r="F66" s="37">
        <f>ROUND($D66/12*5,-3)</f>
        <v>105000</v>
      </c>
      <c r="G66" s="37">
        <f t="shared" ref="G66:G67" si="22">ROUND($D66/12,-3)</f>
        <v>21000</v>
      </c>
      <c r="H66" s="37">
        <f t="shared" si="21"/>
        <v>21000</v>
      </c>
      <c r="I66" s="37">
        <f t="shared" si="21"/>
        <v>21000</v>
      </c>
      <c r="J66" s="37">
        <f t="shared" si="21"/>
        <v>21000</v>
      </c>
      <c r="K66" s="37">
        <f t="shared" si="21"/>
        <v>21000</v>
      </c>
      <c r="L66" s="37">
        <f t="shared" si="21"/>
        <v>21000</v>
      </c>
      <c r="M66" s="37">
        <f t="shared" ref="M66:M67" si="23">D66-SUM(F66:L66)</f>
        <v>20000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828000</v>
      </c>
      <c r="E67" s="111" t="s">
        <v>678</v>
      </c>
      <c r="F67" s="37">
        <f>ROUND($D67/12*5,-3)</f>
        <v>345000</v>
      </c>
      <c r="G67" s="37">
        <f t="shared" si="22"/>
        <v>69000</v>
      </c>
      <c r="H67" s="37">
        <f t="shared" si="21"/>
        <v>69000</v>
      </c>
      <c r="I67" s="37">
        <f t="shared" si="21"/>
        <v>69000</v>
      </c>
      <c r="J67" s="37">
        <f t="shared" si="21"/>
        <v>69000</v>
      </c>
      <c r="K67" s="37">
        <f t="shared" si="21"/>
        <v>69000</v>
      </c>
      <c r="L67" s="37">
        <f t="shared" si="21"/>
        <v>69000</v>
      </c>
      <c r="M67" s="37">
        <f t="shared" si="23"/>
        <v>69000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4000</v>
      </c>
      <c r="E68" s="37" t="s">
        <v>195</v>
      </c>
      <c r="F68" s="37"/>
      <c r="G68" s="37"/>
      <c r="H68" s="37">
        <f>D68</f>
        <v>4000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99000</v>
      </c>
      <c r="E69" s="37" t="s">
        <v>194</v>
      </c>
      <c r="F69" s="37">
        <f>D69</f>
        <v>99000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15515000</v>
      </c>
      <c r="E71" s="239"/>
      <c r="F71" s="239">
        <f t="shared" ref="F71:P71" si="24">ROUND(SUM(F49:F70),-3)</f>
        <v>6967000</v>
      </c>
      <c r="G71" s="239">
        <f t="shared" si="24"/>
        <v>1095000</v>
      </c>
      <c r="H71" s="239">
        <f t="shared" si="24"/>
        <v>1099000</v>
      </c>
      <c r="I71" s="239">
        <f t="shared" si="24"/>
        <v>1095000</v>
      </c>
      <c r="J71" s="239">
        <f t="shared" si="24"/>
        <v>1095000</v>
      </c>
      <c r="K71" s="239">
        <f t="shared" si="24"/>
        <v>1095000</v>
      </c>
      <c r="L71" s="239">
        <f t="shared" si="24"/>
        <v>1095000</v>
      </c>
      <c r="M71" s="239">
        <f t="shared" si="24"/>
        <v>1087000</v>
      </c>
      <c r="N71" s="239">
        <f t="shared" si="24"/>
        <v>811000</v>
      </c>
      <c r="O71" s="239">
        <f t="shared" si="24"/>
        <v>25000</v>
      </c>
      <c r="P71" s="239">
        <f t="shared" si="24"/>
        <v>25000</v>
      </c>
      <c r="Q71" s="239">
        <f>D71-SUM(F71:P71)</f>
        <v>26000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1119000</v>
      </c>
      <c r="E73" s="111" t="s">
        <v>678</v>
      </c>
      <c r="F73" s="37">
        <f>ROUND($D73/12*5,-3)</f>
        <v>466000</v>
      </c>
      <c r="G73" s="37">
        <f>ROUND($D73/12,-3)</f>
        <v>93000</v>
      </c>
      <c r="H73" s="37">
        <f t="shared" ref="H73:L76" si="25">ROUND($D73/12,-3)</f>
        <v>93000</v>
      </c>
      <c r="I73" s="37">
        <f t="shared" si="25"/>
        <v>93000</v>
      </c>
      <c r="J73" s="37">
        <f t="shared" si="25"/>
        <v>93000</v>
      </c>
      <c r="K73" s="37">
        <f t="shared" si="25"/>
        <v>93000</v>
      </c>
      <c r="L73" s="37">
        <f t="shared" si="25"/>
        <v>93000</v>
      </c>
      <c r="M73" s="37">
        <f>D73-SUM(F73:L73)</f>
        <v>95000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137000</v>
      </c>
      <c r="E76" s="111" t="s">
        <v>678</v>
      </c>
      <c r="F76" s="37">
        <f>ROUND($D76/12*5,-3)</f>
        <v>57000</v>
      </c>
      <c r="G76" s="37">
        <f>ROUND($D76/12,-3)</f>
        <v>11000</v>
      </c>
      <c r="H76" s="37">
        <f t="shared" si="25"/>
        <v>11000</v>
      </c>
      <c r="I76" s="37">
        <f t="shared" si="25"/>
        <v>11000</v>
      </c>
      <c r="J76" s="37">
        <f t="shared" si="25"/>
        <v>11000</v>
      </c>
      <c r="K76" s="37">
        <f t="shared" si="25"/>
        <v>11000</v>
      </c>
      <c r="L76" s="37">
        <f t="shared" si="25"/>
        <v>11000</v>
      </c>
      <c r="M76" s="37">
        <f t="shared" si="26"/>
        <v>14000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1256000</v>
      </c>
      <c r="E77" s="239"/>
      <c r="F77" s="239">
        <f>ROUND(SUM(F72:F76),-3)</f>
        <v>523000</v>
      </c>
      <c r="G77" s="239">
        <f t="shared" ref="G77:N77" si="27">ROUND(SUM(G72:G76),-3)</f>
        <v>104000</v>
      </c>
      <c r="H77" s="239">
        <f t="shared" si="27"/>
        <v>104000</v>
      </c>
      <c r="I77" s="239">
        <f t="shared" si="27"/>
        <v>104000</v>
      </c>
      <c r="J77" s="239">
        <f t="shared" si="27"/>
        <v>104000</v>
      </c>
      <c r="K77" s="239">
        <f t="shared" si="27"/>
        <v>104000</v>
      </c>
      <c r="L77" s="239">
        <f t="shared" si="27"/>
        <v>104000</v>
      </c>
      <c r="M77" s="239">
        <f t="shared" si="27"/>
        <v>109000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0</v>
      </c>
      <c r="E78" s="37" t="s">
        <v>655</v>
      </c>
      <c r="F78" s="216"/>
      <c r="G78" s="216"/>
      <c r="H78" s="216">
        <f>ROUND($D78/2,-3)</f>
        <v>0</v>
      </c>
      <c r="I78" s="216"/>
      <c r="J78" s="216"/>
      <c r="K78" s="216"/>
      <c r="L78" s="216"/>
      <c r="M78" s="216"/>
      <c r="N78" s="216">
        <f>D78-H78</f>
        <v>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16771000</v>
      </c>
      <c r="E79" s="218"/>
      <c r="F79" s="218">
        <f>F77+F71+F78</f>
        <v>7490000</v>
      </c>
      <c r="G79" s="218">
        <f t="shared" ref="G79:Q79" si="29">G77+G71+G78</f>
        <v>1199000</v>
      </c>
      <c r="H79" s="218">
        <f t="shared" si="29"/>
        <v>1203000</v>
      </c>
      <c r="I79" s="218">
        <f t="shared" si="29"/>
        <v>1199000</v>
      </c>
      <c r="J79" s="218">
        <f t="shared" si="29"/>
        <v>1199000</v>
      </c>
      <c r="K79" s="218">
        <f t="shared" si="29"/>
        <v>1199000</v>
      </c>
      <c r="L79" s="218">
        <f t="shared" si="29"/>
        <v>1199000</v>
      </c>
      <c r="M79" s="218">
        <f t="shared" si="29"/>
        <v>1196000</v>
      </c>
      <c r="N79" s="218">
        <f t="shared" si="29"/>
        <v>811000</v>
      </c>
      <c r="O79" s="218">
        <f t="shared" si="29"/>
        <v>25000</v>
      </c>
      <c r="P79" s="218">
        <f t="shared" si="29"/>
        <v>25000</v>
      </c>
      <c r="Q79" s="218">
        <f t="shared" si="29"/>
        <v>26000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-80000</v>
      </c>
      <c r="E87" s="37"/>
      <c r="F87" s="37">
        <f>D87</f>
        <v>-80000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17596000</v>
      </c>
      <c r="E88" s="37"/>
      <c r="F88" s="37">
        <f>F89+F90+F91+F92+F93</f>
        <v>7535000</v>
      </c>
      <c r="G88" s="37">
        <f t="shared" ref="G88:Q88" si="32">G89+G90+G91+G92+G93</f>
        <v>1264000</v>
      </c>
      <c r="H88" s="37">
        <f t="shared" si="32"/>
        <v>1268000</v>
      </c>
      <c r="I88" s="37">
        <f t="shared" si="32"/>
        <v>1264000</v>
      </c>
      <c r="J88" s="37">
        <f t="shared" si="32"/>
        <v>1264000</v>
      </c>
      <c r="K88" s="37">
        <f t="shared" si="32"/>
        <v>1264000</v>
      </c>
      <c r="L88" s="37">
        <f t="shared" si="32"/>
        <v>1323000</v>
      </c>
      <c r="M88" s="37">
        <f t="shared" si="32"/>
        <v>1261000</v>
      </c>
      <c r="N88" s="37">
        <f t="shared" si="32"/>
        <v>876000</v>
      </c>
      <c r="O88" s="37">
        <f t="shared" si="32"/>
        <v>90000</v>
      </c>
      <c r="P88" s="37">
        <f t="shared" si="32"/>
        <v>90000</v>
      </c>
      <c r="Q88" s="37">
        <f t="shared" si="32"/>
        <v>97000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17595000</v>
      </c>
      <c r="E93" s="106"/>
      <c r="F93" s="106">
        <f>F94+F95+F96+F97</f>
        <v>7535000</v>
      </c>
      <c r="G93" s="106">
        <f t="shared" ref="G93:Q93" si="34">G94+G95+G96+G97</f>
        <v>1264000</v>
      </c>
      <c r="H93" s="106">
        <f t="shared" si="34"/>
        <v>1268000</v>
      </c>
      <c r="I93" s="106">
        <f t="shared" si="34"/>
        <v>1264000</v>
      </c>
      <c r="J93" s="106">
        <f t="shared" si="34"/>
        <v>1264000</v>
      </c>
      <c r="K93" s="106">
        <f t="shared" si="34"/>
        <v>1264000</v>
      </c>
      <c r="L93" s="106">
        <f t="shared" si="34"/>
        <v>1323000</v>
      </c>
      <c r="M93" s="106">
        <f t="shared" si="34"/>
        <v>1261000</v>
      </c>
      <c r="N93" s="106">
        <f t="shared" si="34"/>
        <v>876000</v>
      </c>
      <c r="O93" s="106">
        <f t="shared" si="34"/>
        <v>90000</v>
      </c>
      <c r="P93" s="106">
        <f t="shared" si="34"/>
        <v>90000</v>
      </c>
      <c r="Q93" s="106">
        <f t="shared" si="34"/>
        <v>96000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650000</v>
      </c>
      <c r="E94" s="111" t="s">
        <v>522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77000</v>
      </c>
      <c r="E95" s="107" t="s">
        <v>225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16868000</v>
      </c>
      <c r="E97" s="37"/>
      <c r="F97" s="37">
        <f>F2+F87-F89-F90-F91-F92-F94-F95-F96</f>
        <v>7258000</v>
      </c>
      <c r="G97" s="37">
        <f t="shared" ref="G97:Q97" si="37">G2+G87-G89-G90-G91-G92-G94-G95-G96</f>
        <v>1204000</v>
      </c>
      <c r="H97" s="37">
        <f t="shared" si="37"/>
        <v>1208000</v>
      </c>
      <c r="I97" s="37">
        <f t="shared" si="37"/>
        <v>1204000</v>
      </c>
      <c r="J97" s="37">
        <f t="shared" si="37"/>
        <v>1204000</v>
      </c>
      <c r="K97" s="37">
        <f t="shared" si="37"/>
        <v>1204000</v>
      </c>
      <c r="L97" s="37">
        <f t="shared" si="37"/>
        <v>1263000</v>
      </c>
      <c r="M97" s="37">
        <f t="shared" si="37"/>
        <v>1200000</v>
      </c>
      <c r="N97" s="37">
        <f t="shared" si="37"/>
        <v>870000</v>
      </c>
      <c r="O97" s="37">
        <f>O2+O87-O89-O90-O91-O92-O94-O95-O96</f>
        <v>84000</v>
      </c>
      <c r="P97" s="37">
        <f t="shared" si="37"/>
        <v>84000</v>
      </c>
      <c r="Q97" s="37">
        <f t="shared" si="37"/>
        <v>85000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0</v>
      </c>
    </row>
    <row r="104" spans="2:18" ht="33">
      <c r="B104" s="69" t="s">
        <v>235</v>
      </c>
      <c r="D104" s="30">
        <f>HLOOKUP(D1,縣庫撥款收入明細表!H:DD,16,FALSE)</f>
        <v>72000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5000</v>
      </c>
    </row>
    <row r="109" spans="2:18" ht="33">
      <c r="B109" s="75" t="s">
        <v>239</v>
      </c>
      <c r="D109" s="30">
        <f>HLOOKUP(D1,縣庫撥款收入明細表!H:DD,21,FALSE)</f>
        <v>16868000</v>
      </c>
    </row>
    <row r="110" spans="2:18" ht="16.5" customHeight="1"/>
    <row r="111" spans="2:18" ht="19.5" customHeight="1">
      <c r="B111" s="4" t="s">
        <v>700</v>
      </c>
      <c r="F111" s="30">
        <f>F93-F77-F78</f>
        <v>7012000</v>
      </c>
      <c r="G111" s="30">
        <f t="shared" ref="G111:Q111" si="38">G93-G77-G78</f>
        <v>1160000</v>
      </c>
      <c r="H111" s="30">
        <f t="shared" si="38"/>
        <v>1164000</v>
      </c>
      <c r="I111" s="30">
        <f t="shared" si="38"/>
        <v>1160000</v>
      </c>
      <c r="J111" s="30">
        <f t="shared" si="38"/>
        <v>1160000</v>
      </c>
      <c r="K111" s="30">
        <f t="shared" si="38"/>
        <v>1160000</v>
      </c>
      <c r="L111" s="30">
        <f t="shared" si="38"/>
        <v>1219000</v>
      </c>
      <c r="M111" s="30">
        <f t="shared" si="38"/>
        <v>1152000</v>
      </c>
      <c r="N111" s="30">
        <f t="shared" si="38"/>
        <v>876000</v>
      </c>
      <c r="O111" s="30">
        <f t="shared" si="38"/>
        <v>90000</v>
      </c>
      <c r="P111" s="30">
        <f t="shared" si="38"/>
        <v>90000</v>
      </c>
      <c r="Q111" s="30">
        <f t="shared" si="38"/>
        <v>96000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45" priority="1" operator="lessThan">
      <formula>0</formula>
    </cfRule>
  </conditionalFormatting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55" zoomScale="89" zoomScaleNormal="89" workbookViewId="0">
      <selection activeCell="A72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662</v>
      </c>
      <c r="D1" s="230" t="str">
        <f>VLOOKUP(C1,學校編號!A:B,2,FALSE)</f>
        <v>662三民國小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20927000</v>
      </c>
      <c r="E2" s="37"/>
      <c r="F2" s="37">
        <f>F48+F71+F77+F78+F84</f>
        <v>9079000</v>
      </c>
      <c r="G2" s="37">
        <f t="shared" ref="G2:Q2" si="0">G48+G71+G77+G78+G84</f>
        <v>1538000</v>
      </c>
      <c r="H2" s="37">
        <f t="shared" si="0"/>
        <v>1576000</v>
      </c>
      <c r="I2" s="37">
        <f t="shared" si="0"/>
        <v>1538000</v>
      </c>
      <c r="J2" s="37">
        <f t="shared" si="0"/>
        <v>1540000</v>
      </c>
      <c r="K2" s="37">
        <f t="shared" si="0"/>
        <v>1538000</v>
      </c>
      <c r="L2" s="37">
        <f t="shared" si="0"/>
        <v>1563000</v>
      </c>
      <c r="M2" s="37">
        <f t="shared" si="0"/>
        <v>1528000</v>
      </c>
      <c r="N2" s="37">
        <f t="shared" si="0"/>
        <v>770000</v>
      </c>
      <c r="O2" s="37">
        <f t="shared" si="0"/>
        <v>87000</v>
      </c>
      <c r="P2" s="37">
        <f t="shared" si="0"/>
        <v>87000</v>
      </c>
      <c r="Q2" s="37">
        <f t="shared" si="0"/>
        <v>83000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0</v>
      </c>
      <c r="E13" s="37" t="s">
        <v>513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164000</v>
      </c>
      <c r="E16" s="37" t="s">
        <v>513</v>
      </c>
      <c r="F16" s="37">
        <f>ROUND($D16/12,0)</f>
        <v>13667</v>
      </c>
      <c r="G16" s="37">
        <f t="shared" si="1"/>
        <v>13667</v>
      </c>
      <c r="H16" s="37">
        <f t="shared" si="1"/>
        <v>13667</v>
      </c>
      <c r="I16" s="37">
        <f t="shared" si="1"/>
        <v>13667</v>
      </c>
      <c r="J16" s="37">
        <f t="shared" si="1"/>
        <v>13667</v>
      </c>
      <c r="K16" s="37">
        <f t="shared" si="1"/>
        <v>13667</v>
      </c>
      <c r="L16" s="37">
        <f t="shared" si="1"/>
        <v>13667</v>
      </c>
      <c r="M16" s="37">
        <f t="shared" si="1"/>
        <v>13667</v>
      </c>
      <c r="N16" s="37">
        <f t="shared" si="1"/>
        <v>13667</v>
      </c>
      <c r="O16" s="37">
        <f t="shared" si="1"/>
        <v>13667</v>
      </c>
      <c r="P16" s="37">
        <f t="shared" si="1"/>
        <v>13667</v>
      </c>
      <c r="Q16" s="37">
        <f>D16-SUM(F16:P16)</f>
        <v>13663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3000</v>
      </c>
      <c r="E24" s="37" t="s">
        <v>193</v>
      </c>
      <c r="F24" s="37">
        <f>ROUND($D24/2,-3)</f>
        <v>2000</v>
      </c>
      <c r="G24" s="37"/>
      <c r="H24" s="37"/>
      <c r="I24" s="37"/>
      <c r="J24" s="37"/>
      <c r="K24" s="37"/>
      <c r="L24" s="37">
        <f>D24-F24</f>
        <v>1000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577000</v>
      </c>
      <c r="E25" s="106"/>
      <c r="F25" s="106">
        <f>ROUND(SUM(F3:F24),-3)</f>
        <v>70000</v>
      </c>
      <c r="G25" s="106">
        <f t="shared" ref="G25:P25" si="5">ROUND(SUM(G3:G24),-3)</f>
        <v>44000</v>
      </c>
      <c r="H25" s="106">
        <f t="shared" si="5"/>
        <v>44000</v>
      </c>
      <c r="I25" s="106">
        <f t="shared" si="5"/>
        <v>44000</v>
      </c>
      <c r="J25" s="106">
        <f t="shared" si="5"/>
        <v>44000</v>
      </c>
      <c r="K25" s="106">
        <f t="shared" si="5"/>
        <v>44000</v>
      </c>
      <c r="L25" s="106">
        <f t="shared" si="5"/>
        <v>69000</v>
      </c>
      <c r="M25" s="106">
        <f t="shared" si="5"/>
        <v>44000</v>
      </c>
      <c r="N25" s="106">
        <f t="shared" si="5"/>
        <v>44000</v>
      </c>
      <c r="O25" s="106">
        <f t="shared" si="5"/>
        <v>44000</v>
      </c>
      <c r="P25" s="106">
        <f t="shared" si="5"/>
        <v>44000</v>
      </c>
      <c r="Q25" s="106">
        <f t="shared" ref="Q25:Q33" si="6">D25-SUM(F25:P25)</f>
        <v>42000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16000</v>
      </c>
      <c r="E30" s="37" t="s">
        <v>513</v>
      </c>
      <c r="F30" s="37">
        <f t="shared" si="8"/>
        <v>1333</v>
      </c>
      <c r="G30" s="37">
        <f t="shared" si="8"/>
        <v>1333</v>
      </c>
      <c r="H30" s="37">
        <f t="shared" si="8"/>
        <v>1333</v>
      </c>
      <c r="I30" s="37">
        <f t="shared" si="8"/>
        <v>1333</v>
      </c>
      <c r="J30" s="37">
        <f t="shared" si="8"/>
        <v>1333</v>
      </c>
      <c r="K30" s="37">
        <f t="shared" si="8"/>
        <v>1333</v>
      </c>
      <c r="L30" s="37">
        <f t="shared" si="8"/>
        <v>1333</v>
      </c>
      <c r="M30" s="37">
        <f t="shared" si="8"/>
        <v>1333</v>
      </c>
      <c r="N30" s="37">
        <f t="shared" si="8"/>
        <v>1333</v>
      </c>
      <c r="O30" s="37">
        <f t="shared" si="8"/>
        <v>1333</v>
      </c>
      <c r="P30" s="37">
        <f t="shared" si="8"/>
        <v>1333</v>
      </c>
      <c r="Q30" s="37">
        <f t="shared" si="6"/>
        <v>1337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6000</v>
      </c>
      <c r="E31" s="37" t="s">
        <v>513</v>
      </c>
      <c r="F31" s="37">
        <f t="shared" si="8"/>
        <v>500</v>
      </c>
      <c r="G31" s="37">
        <f t="shared" si="8"/>
        <v>500</v>
      </c>
      <c r="H31" s="37">
        <f t="shared" si="8"/>
        <v>500</v>
      </c>
      <c r="I31" s="37">
        <f t="shared" si="8"/>
        <v>500</v>
      </c>
      <c r="J31" s="37">
        <f t="shared" si="8"/>
        <v>500</v>
      </c>
      <c r="K31" s="37">
        <f t="shared" si="8"/>
        <v>500</v>
      </c>
      <c r="L31" s="37">
        <f t="shared" si="8"/>
        <v>500</v>
      </c>
      <c r="M31" s="37">
        <f t="shared" si="8"/>
        <v>500</v>
      </c>
      <c r="N31" s="37">
        <f t="shared" si="8"/>
        <v>500</v>
      </c>
      <c r="O31" s="37">
        <f t="shared" si="8"/>
        <v>500</v>
      </c>
      <c r="P31" s="37">
        <f t="shared" si="8"/>
        <v>500</v>
      </c>
      <c r="Q31" s="37">
        <f t="shared" si="6"/>
        <v>500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288000</v>
      </c>
      <c r="E37" s="106"/>
      <c r="F37" s="106">
        <f t="shared" ref="F37:P37" si="9">ROUND(SUM(F26:F36),-3)</f>
        <v>24000</v>
      </c>
      <c r="G37" s="106">
        <f t="shared" si="9"/>
        <v>24000</v>
      </c>
      <c r="H37" s="106">
        <f t="shared" si="9"/>
        <v>24000</v>
      </c>
      <c r="I37" s="106">
        <f t="shared" si="9"/>
        <v>24000</v>
      </c>
      <c r="J37" s="106">
        <f t="shared" si="9"/>
        <v>24000</v>
      </c>
      <c r="K37" s="106">
        <f t="shared" si="9"/>
        <v>24000</v>
      </c>
      <c r="L37" s="106">
        <f t="shared" si="9"/>
        <v>24000</v>
      </c>
      <c r="M37" s="106">
        <f t="shared" si="9"/>
        <v>24000</v>
      </c>
      <c r="N37" s="106">
        <f t="shared" si="9"/>
        <v>24000</v>
      </c>
      <c r="O37" s="106">
        <f t="shared" si="9"/>
        <v>24000</v>
      </c>
      <c r="P37" s="106">
        <f t="shared" si="9"/>
        <v>24000</v>
      </c>
      <c r="Q37" s="106">
        <f>D37-SUM(F37:P37)</f>
        <v>24000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871000</v>
      </c>
      <c r="E48" s="37"/>
      <c r="F48" s="112">
        <f>F25+F37+F45+F47</f>
        <v>96000</v>
      </c>
      <c r="G48" s="112">
        <f t="shared" ref="G48:R48" si="14">G25+G37+G45+G47</f>
        <v>68000</v>
      </c>
      <c r="H48" s="112">
        <f t="shared" si="14"/>
        <v>68000</v>
      </c>
      <c r="I48" s="112">
        <f t="shared" si="14"/>
        <v>68000</v>
      </c>
      <c r="J48" s="112">
        <f t="shared" si="14"/>
        <v>70000</v>
      </c>
      <c r="K48" s="112">
        <f t="shared" si="14"/>
        <v>68000</v>
      </c>
      <c r="L48" s="112">
        <f t="shared" si="14"/>
        <v>93000</v>
      </c>
      <c r="M48" s="112">
        <f t="shared" si="14"/>
        <v>68000</v>
      </c>
      <c r="N48" s="112">
        <f t="shared" si="14"/>
        <v>70000</v>
      </c>
      <c r="O48" s="112">
        <f t="shared" si="14"/>
        <v>68000</v>
      </c>
      <c r="P48" s="112">
        <f t="shared" si="14"/>
        <v>68000</v>
      </c>
      <c r="Q48" s="112">
        <f t="shared" si="14"/>
        <v>66000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11926000</v>
      </c>
      <c r="E49" s="111" t="s">
        <v>678</v>
      </c>
      <c r="F49" s="37">
        <f>ROUND($D49/12*5,-3)</f>
        <v>4969000</v>
      </c>
      <c r="G49" s="37">
        <f>ROUND($D49/12,-3)</f>
        <v>994000</v>
      </c>
      <c r="H49" s="37">
        <f t="shared" ref="H49:L53" si="15">ROUND($D49/12,-3)</f>
        <v>994000</v>
      </c>
      <c r="I49" s="37">
        <f t="shared" si="15"/>
        <v>994000</v>
      </c>
      <c r="J49" s="37">
        <f t="shared" si="15"/>
        <v>994000</v>
      </c>
      <c r="K49" s="37">
        <f t="shared" si="15"/>
        <v>994000</v>
      </c>
      <c r="L49" s="37">
        <f t="shared" si="15"/>
        <v>994000</v>
      </c>
      <c r="M49" s="37">
        <f>D49-SUM(F49:L49)</f>
        <v>993000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1471000</v>
      </c>
      <c r="E51" s="111" t="s">
        <v>678</v>
      </c>
      <c r="F51" s="37">
        <f t="shared" si="16"/>
        <v>613000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194000</v>
      </c>
      <c r="E62" s="37" t="s">
        <v>194</v>
      </c>
      <c r="F62" s="37">
        <f t="shared" si="19"/>
        <v>16167</v>
      </c>
      <c r="G62" s="37">
        <f t="shared" si="19"/>
        <v>16167</v>
      </c>
      <c r="H62" s="37">
        <f t="shared" si="19"/>
        <v>16167</v>
      </c>
      <c r="I62" s="37">
        <f t="shared" si="19"/>
        <v>16167</v>
      </c>
      <c r="J62" s="37">
        <f t="shared" si="19"/>
        <v>16167</v>
      </c>
      <c r="K62" s="37">
        <f t="shared" si="19"/>
        <v>16167</v>
      </c>
      <c r="L62" s="37">
        <f t="shared" si="19"/>
        <v>16167</v>
      </c>
      <c r="M62" s="37">
        <f t="shared" si="19"/>
        <v>16167</v>
      </c>
      <c r="N62" s="37">
        <f t="shared" si="19"/>
        <v>16167</v>
      </c>
      <c r="O62" s="37">
        <f t="shared" si="19"/>
        <v>16167</v>
      </c>
      <c r="P62" s="37">
        <f t="shared" si="19"/>
        <v>16167</v>
      </c>
      <c r="Q62" s="37">
        <f t="shared" si="20"/>
        <v>16163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826000</v>
      </c>
      <c r="E63" s="37" t="s">
        <v>679</v>
      </c>
      <c r="F63" s="37">
        <f>ROUND($D63/5,-3)</f>
        <v>165000</v>
      </c>
      <c r="G63" s="37"/>
      <c r="H63" s="37"/>
      <c r="I63" s="37"/>
      <c r="J63" s="37"/>
      <c r="K63" s="37"/>
      <c r="L63" s="37"/>
      <c r="M63" s="37"/>
      <c r="N63" s="37">
        <f>D63-F63</f>
        <v>661000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1440000</v>
      </c>
      <c r="E64" s="37" t="s">
        <v>194</v>
      </c>
      <c r="F64" s="37">
        <f>D64</f>
        <v>1440000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1050000</v>
      </c>
      <c r="E65" s="111" t="s">
        <v>678</v>
      </c>
      <c r="F65" s="37">
        <f>ROUND($D65/12*5,-3)</f>
        <v>438000</v>
      </c>
      <c r="G65" s="37">
        <f>ROUND($D65/12,-3)</f>
        <v>88000</v>
      </c>
      <c r="H65" s="37">
        <f t="shared" ref="H65:L67" si="21">ROUND($D65/12,-3)</f>
        <v>88000</v>
      </c>
      <c r="I65" s="37">
        <f t="shared" si="21"/>
        <v>88000</v>
      </c>
      <c r="J65" s="37">
        <f t="shared" si="21"/>
        <v>88000</v>
      </c>
      <c r="K65" s="37">
        <f t="shared" si="21"/>
        <v>88000</v>
      </c>
      <c r="L65" s="37">
        <f t="shared" si="21"/>
        <v>88000</v>
      </c>
      <c r="M65" s="37">
        <f>D65-SUM(F65:L65)</f>
        <v>84000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214000</v>
      </c>
      <c r="E66" s="111" t="s">
        <v>678</v>
      </c>
      <c r="F66" s="37">
        <f>ROUND($D66/12*5,-3)</f>
        <v>89000</v>
      </c>
      <c r="G66" s="37">
        <f t="shared" ref="G66:G67" si="22">ROUND($D66/12,-3)</f>
        <v>18000</v>
      </c>
      <c r="H66" s="37">
        <f t="shared" si="21"/>
        <v>18000</v>
      </c>
      <c r="I66" s="37">
        <f t="shared" si="21"/>
        <v>18000</v>
      </c>
      <c r="J66" s="37">
        <f t="shared" si="21"/>
        <v>18000</v>
      </c>
      <c r="K66" s="37">
        <f t="shared" si="21"/>
        <v>18000</v>
      </c>
      <c r="L66" s="37">
        <f t="shared" si="21"/>
        <v>18000</v>
      </c>
      <c r="M66" s="37">
        <f t="shared" ref="M66:M67" si="23">D66-SUM(F66:L66)</f>
        <v>17000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1019000</v>
      </c>
      <c r="E67" s="111" t="s">
        <v>678</v>
      </c>
      <c r="F67" s="37">
        <f>ROUND($D67/12*5,-3)</f>
        <v>425000</v>
      </c>
      <c r="G67" s="37">
        <f t="shared" si="22"/>
        <v>85000</v>
      </c>
      <c r="H67" s="37">
        <f t="shared" si="21"/>
        <v>85000</v>
      </c>
      <c r="I67" s="37">
        <f t="shared" si="21"/>
        <v>85000</v>
      </c>
      <c r="J67" s="37">
        <f t="shared" si="21"/>
        <v>85000</v>
      </c>
      <c r="K67" s="37">
        <f t="shared" si="21"/>
        <v>85000</v>
      </c>
      <c r="L67" s="37">
        <f t="shared" si="21"/>
        <v>85000</v>
      </c>
      <c r="M67" s="37">
        <f t="shared" si="23"/>
        <v>84000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18000</v>
      </c>
      <c r="E68" s="37" t="s">
        <v>195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110000</v>
      </c>
      <c r="E69" s="37" t="s">
        <v>194</v>
      </c>
      <c r="F69" s="37">
        <f>D69</f>
        <v>110000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18620000</v>
      </c>
      <c r="E71" s="239"/>
      <c r="F71" s="239">
        <f t="shared" ref="F71:P71" si="24">ROUND(SUM(F49:F70),-3)</f>
        <v>8401000</v>
      </c>
      <c r="G71" s="239">
        <f t="shared" si="24"/>
        <v>1354000</v>
      </c>
      <c r="H71" s="239">
        <f t="shared" si="24"/>
        <v>1372000</v>
      </c>
      <c r="I71" s="239">
        <f t="shared" si="24"/>
        <v>1354000</v>
      </c>
      <c r="J71" s="239">
        <f t="shared" si="24"/>
        <v>1354000</v>
      </c>
      <c r="K71" s="239">
        <f t="shared" si="24"/>
        <v>1354000</v>
      </c>
      <c r="L71" s="239">
        <f t="shared" si="24"/>
        <v>1354000</v>
      </c>
      <c r="M71" s="239">
        <f t="shared" si="24"/>
        <v>1342000</v>
      </c>
      <c r="N71" s="239">
        <f t="shared" si="24"/>
        <v>680000</v>
      </c>
      <c r="O71" s="239">
        <f t="shared" si="24"/>
        <v>19000</v>
      </c>
      <c r="P71" s="239">
        <f t="shared" si="24"/>
        <v>19000</v>
      </c>
      <c r="Q71" s="239">
        <f>D71-SUM(F71:P71)</f>
        <v>17000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1396000</v>
      </c>
      <c r="E73" s="111" t="s">
        <v>678</v>
      </c>
      <c r="F73" s="37">
        <f>ROUND($D73/12*5,-3)</f>
        <v>582000</v>
      </c>
      <c r="G73" s="37">
        <f>ROUND($D73/12,-3)</f>
        <v>116000</v>
      </c>
      <c r="H73" s="37">
        <f t="shared" ref="H73:L76" si="25">ROUND($D73/12,-3)</f>
        <v>116000</v>
      </c>
      <c r="I73" s="37">
        <f t="shared" si="25"/>
        <v>116000</v>
      </c>
      <c r="J73" s="37">
        <f t="shared" si="25"/>
        <v>116000</v>
      </c>
      <c r="K73" s="37">
        <f t="shared" si="25"/>
        <v>116000</v>
      </c>
      <c r="L73" s="37">
        <f t="shared" si="25"/>
        <v>116000</v>
      </c>
      <c r="M73" s="37">
        <f>D73-SUM(F73:L73)</f>
        <v>118000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1396000</v>
      </c>
      <c r="E77" s="239"/>
      <c r="F77" s="239">
        <f>ROUND(SUM(F72:F76),-3)</f>
        <v>582000</v>
      </c>
      <c r="G77" s="239">
        <f t="shared" ref="G77:N77" si="27">ROUND(SUM(G72:G76),-3)</f>
        <v>116000</v>
      </c>
      <c r="H77" s="239">
        <f t="shared" si="27"/>
        <v>116000</v>
      </c>
      <c r="I77" s="239">
        <f t="shared" si="27"/>
        <v>116000</v>
      </c>
      <c r="J77" s="239">
        <f t="shared" si="27"/>
        <v>116000</v>
      </c>
      <c r="K77" s="239">
        <f t="shared" si="27"/>
        <v>116000</v>
      </c>
      <c r="L77" s="239">
        <f t="shared" si="27"/>
        <v>116000</v>
      </c>
      <c r="M77" s="239">
        <f t="shared" si="27"/>
        <v>118000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40000</v>
      </c>
      <c r="E78" s="37" t="s">
        <v>655</v>
      </c>
      <c r="F78" s="216"/>
      <c r="G78" s="216"/>
      <c r="H78" s="216">
        <f>ROUND($D78/2,-3)</f>
        <v>20000</v>
      </c>
      <c r="I78" s="216"/>
      <c r="J78" s="216"/>
      <c r="K78" s="216"/>
      <c r="L78" s="216"/>
      <c r="M78" s="216"/>
      <c r="N78" s="216">
        <f>D78-H78</f>
        <v>20000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20056000</v>
      </c>
      <c r="E79" s="218"/>
      <c r="F79" s="218">
        <f>F77+F71+F78</f>
        <v>8983000</v>
      </c>
      <c r="G79" s="218">
        <f t="shared" ref="G79:Q79" si="29">G77+G71+G78</f>
        <v>1470000</v>
      </c>
      <c r="H79" s="218">
        <f t="shared" si="29"/>
        <v>1508000</v>
      </c>
      <c r="I79" s="218">
        <f t="shared" si="29"/>
        <v>1470000</v>
      </c>
      <c r="J79" s="218">
        <f t="shared" si="29"/>
        <v>1470000</v>
      </c>
      <c r="K79" s="218">
        <f t="shared" si="29"/>
        <v>1470000</v>
      </c>
      <c r="L79" s="218">
        <f t="shared" si="29"/>
        <v>1470000</v>
      </c>
      <c r="M79" s="218">
        <f t="shared" si="29"/>
        <v>1460000</v>
      </c>
      <c r="N79" s="218">
        <f t="shared" si="29"/>
        <v>700000</v>
      </c>
      <c r="O79" s="218">
        <f t="shared" si="29"/>
        <v>19000</v>
      </c>
      <c r="P79" s="218">
        <f t="shared" si="29"/>
        <v>19000</v>
      </c>
      <c r="Q79" s="218">
        <f t="shared" si="29"/>
        <v>17000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20927000</v>
      </c>
      <c r="E88" s="37"/>
      <c r="F88" s="37">
        <f>F89+F90+F91+F92+F93</f>
        <v>9079000</v>
      </c>
      <c r="G88" s="37">
        <f t="shared" ref="G88:Q88" si="32">G89+G90+G91+G92+G93</f>
        <v>1538000</v>
      </c>
      <c r="H88" s="37">
        <f t="shared" si="32"/>
        <v>1576000</v>
      </c>
      <c r="I88" s="37">
        <f t="shared" si="32"/>
        <v>1538000</v>
      </c>
      <c r="J88" s="37">
        <f t="shared" si="32"/>
        <v>1540000</v>
      </c>
      <c r="K88" s="37">
        <f t="shared" si="32"/>
        <v>1538000</v>
      </c>
      <c r="L88" s="37">
        <f t="shared" si="32"/>
        <v>1563000</v>
      </c>
      <c r="M88" s="37">
        <f t="shared" si="32"/>
        <v>1528000</v>
      </c>
      <c r="N88" s="37">
        <f t="shared" si="32"/>
        <v>770000</v>
      </c>
      <c r="O88" s="37">
        <f t="shared" si="32"/>
        <v>87000</v>
      </c>
      <c r="P88" s="37">
        <f t="shared" si="32"/>
        <v>87000</v>
      </c>
      <c r="Q88" s="37">
        <f t="shared" si="32"/>
        <v>83000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3000</v>
      </c>
      <c r="E90" s="106" t="s">
        <v>702</v>
      </c>
      <c r="F90" s="106"/>
      <c r="G90" s="106"/>
      <c r="H90" s="106">
        <f>ROUND($D90/2,-3)</f>
        <v>2000</v>
      </c>
      <c r="I90" s="106"/>
      <c r="J90" s="106"/>
      <c r="K90" s="106"/>
      <c r="L90" s="106"/>
      <c r="M90" s="106">
        <f>D90-H90</f>
        <v>1000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20923000</v>
      </c>
      <c r="E93" s="106"/>
      <c r="F93" s="106">
        <f>F94+F95+F96+F97</f>
        <v>9079000</v>
      </c>
      <c r="G93" s="106">
        <f t="shared" ref="G93:Q93" si="34">G94+G95+G96+G97</f>
        <v>1538000</v>
      </c>
      <c r="H93" s="106">
        <f t="shared" si="34"/>
        <v>1574000</v>
      </c>
      <c r="I93" s="106">
        <f t="shared" si="34"/>
        <v>1538000</v>
      </c>
      <c r="J93" s="106">
        <f t="shared" si="34"/>
        <v>1540000</v>
      </c>
      <c r="K93" s="106">
        <f t="shared" si="34"/>
        <v>1538000</v>
      </c>
      <c r="L93" s="106">
        <f t="shared" si="34"/>
        <v>1563000</v>
      </c>
      <c r="M93" s="106">
        <f t="shared" si="34"/>
        <v>1527000</v>
      </c>
      <c r="N93" s="106">
        <f t="shared" si="34"/>
        <v>770000</v>
      </c>
      <c r="O93" s="106">
        <f t="shared" si="34"/>
        <v>87000</v>
      </c>
      <c r="P93" s="106">
        <f t="shared" si="34"/>
        <v>87000</v>
      </c>
      <c r="Q93" s="106">
        <f t="shared" si="34"/>
        <v>82000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4526000</v>
      </c>
      <c r="E94" s="111" t="s">
        <v>522</v>
      </c>
      <c r="F94" s="37">
        <f>ROUND($D94/12*5,-3)</f>
        <v>1886000</v>
      </c>
      <c r="G94" s="37">
        <f>ROUND($D94/12,-3)</f>
        <v>377000</v>
      </c>
      <c r="H94" s="37">
        <f t="shared" ref="H94:L94" si="35">ROUND($D94/12,-3)</f>
        <v>377000</v>
      </c>
      <c r="I94" s="37">
        <f t="shared" si="35"/>
        <v>377000</v>
      </c>
      <c r="J94" s="37">
        <f t="shared" si="35"/>
        <v>377000</v>
      </c>
      <c r="K94" s="37">
        <f t="shared" si="35"/>
        <v>377000</v>
      </c>
      <c r="L94" s="37">
        <f t="shared" si="35"/>
        <v>377000</v>
      </c>
      <c r="M94" s="37">
        <f>D94-SUM(F94:L94)</f>
        <v>378000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16307000</v>
      </c>
      <c r="E97" s="37"/>
      <c r="F97" s="37">
        <f>F2+F87-F89-F90-F91-F92-F94-F95-F96</f>
        <v>7185000</v>
      </c>
      <c r="G97" s="37">
        <f t="shared" ref="G97:Q97" si="37">G2+G87-G89-G90-G91-G92-G94-G95-G96</f>
        <v>1153000</v>
      </c>
      <c r="H97" s="37">
        <f t="shared" si="37"/>
        <v>1189000</v>
      </c>
      <c r="I97" s="37">
        <f t="shared" si="37"/>
        <v>1153000</v>
      </c>
      <c r="J97" s="37">
        <f t="shared" si="37"/>
        <v>1155000</v>
      </c>
      <c r="K97" s="37">
        <f t="shared" si="37"/>
        <v>1153000</v>
      </c>
      <c r="L97" s="37">
        <f t="shared" si="37"/>
        <v>1178000</v>
      </c>
      <c r="M97" s="37">
        <f t="shared" si="37"/>
        <v>1141000</v>
      </c>
      <c r="N97" s="37">
        <f t="shared" si="37"/>
        <v>762000</v>
      </c>
      <c r="O97" s="37">
        <f>O2+O87-O89-O90-O91-O92-O94-O95-O96</f>
        <v>79000</v>
      </c>
      <c r="P97" s="37">
        <f t="shared" si="37"/>
        <v>79000</v>
      </c>
      <c r="Q97" s="37">
        <f t="shared" si="37"/>
        <v>80000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1460000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1300000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16307000</v>
      </c>
    </row>
    <row r="110" spans="2:18" ht="16.5" customHeight="1"/>
    <row r="111" spans="2:18" ht="19.5" customHeight="1">
      <c r="B111" s="4" t="s">
        <v>700</v>
      </c>
      <c r="F111" s="30">
        <f>F93-F77-F78</f>
        <v>8497000</v>
      </c>
      <c r="G111" s="30">
        <f t="shared" ref="G111:Q111" si="38">G93-G77-G78</f>
        <v>1422000</v>
      </c>
      <c r="H111" s="30">
        <f t="shared" si="38"/>
        <v>1438000</v>
      </c>
      <c r="I111" s="30">
        <f t="shared" si="38"/>
        <v>1422000</v>
      </c>
      <c r="J111" s="30">
        <f t="shared" si="38"/>
        <v>1424000</v>
      </c>
      <c r="K111" s="30">
        <f t="shared" si="38"/>
        <v>1422000</v>
      </c>
      <c r="L111" s="30">
        <f t="shared" si="38"/>
        <v>1447000</v>
      </c>
      <c r="M111" s="30">
        <f t="shared" si="38"/>
        <v>1409000</v>
      </c>
      <c r="N111" s="30">
        <f t="shared" si="38"/>
        <v>750000</v>
      </c>
      <c r="O111" s="30">
        <f t="shared" si="38"/>
        <v>87000</v>
      </c>
      <c r="P111" s="30">
        <f t="shared" si="38"/>
        <v>87000</v>
      </c>
      <c r="Q111" s="30">
        <f t="shared" si="38"/>
        <v>82000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44" priority="1" operator="lessThan">
      <formula>0</formula>
    </cfRule>
  </conditionalFormatting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66" zoomScale="106" zoomScaleNormal="106" workbookViewId="0">
      <selection activeCell="A72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663</v>
      </c>
      <c r="D1" s="230" t="str">
        <f>VLOOKUP(C1,學校編號!A:B,2,FALSE)</f>
        <v>663春日國小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24158000</v>
      </c>
      <c r="E2" s="37"/>
      <c r="F2" s="37">
        <f>F48+F71+F77+F78+F84</f>
        <v>10262000</v>
      </c>
      <c r="G2" s="37">
        <f t="shared" ref="G2:Q2" si="0">G48+G71+G77+G78+G84</f>
        <v>1713000</v>
      </c>
      <c r="H2" s="37">
        <f t="shared" si="0"/>
        <v>1785000</v>
      </c>
      <c r="I2" s="37">
        <f t="shared" si="0"/>
        <v>1740000</v>
      </c>
      <c r="J2" s="37">
        <f t="shared" si="0"/>
        <v>1726000</v>
      </c>
      <c r="K2" s="37">
        <f t="shared" si="0"/>
        <v>1724000</v>
      </c>
      <c r="L2" s="37">
        <f t="shared" si="0"/>
        <v>1894000</v>
      </c>
      <c r="M2" s="37">
        <f t="shared" si="0"/>
        <v>1731000</v>
      </c>
      <c r="N2" s="37">
        <f t="shared" si="0"/>
        <v>1153000</v>
      </c>
      <c r="O2" s="37">
        <f t="shared" si="0"/>
        <v>190000</v>
      </c>
      <c r="P2" s="37">
        <f t="shared" si="0"/>
        <v>120000</v>
      </c>
      <c r="Q2" s="37">
        <f t="shared" si="0"/>
        <v>120000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85000</v>
      </c>
      <c r="E10" s="37" t="s">
        <v>513</v>
      </c>
      <c r="F10" s="37">
        <f t="shared" si="1"/>
        <v>7083</v>
      </c>
      <c r="G10" s="37">
        <f t="shared" si="1"/>
        <v>7083</v>
      </c>
      <c r="H10" s="37">
        <f t="shared" si="1"/>
        <v>7083</v>
      </c>
      <c r="I10" s="37">
        <f t="shared" si="1"/>
        <v>7083</v>
      </c>
      <c r="J10" s="37">
        <f t="shared" si="1"/>
        <v>7083</v>
      </c>
      <c r="K10" s="37">
        <f t="shared" si="1"/>
        <v>7083</v>
      </c>
      <c r="L10" s="37">
        <f t="shared" si="1"/>
        <v>7083</v>
      </c>
      <c r="M10" s="37">
        <f t="shared" si="1"/>
        <v>7083</v>
      </c>
      <c r="N10" s="37">
        <f t="shared" si="1"/>
        <v>7083</v>
      </c>
      <c r="O10" s="37">
        <f t="shared" si="1"/>
        <v>7083</v>
      </c>
      <c r="P10" s="37">
        <f t="shared" si="1"/>
        <v>7083</v>
      </c>
      <c r="Q10" s="37">
        <f t="shared" si="2"/>
        <v>7087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37000</v>
      </c>
      <c r="E11" s="37" t="s">
        <v>194</v>
      </c>
      <c r="F11" s="37">
        <f>D11</f>
        <v>37000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797000</v>
      </c>
      <c r="E12" s="110" t="s">
        <v>200</v>
      </c>
      <c r="F12" s="37">
        <f>ROUND($D12/12*3,-3)</f>
        <v>199000</v>
      </c>
      <c r="G12" s="37">
        <f>ROUND($D12/12,-3)</f>
        <v>66000</v>
      </c>
      <c r="H12" s="37">
        <f t="shared" ref="H12:N12" si="4">ROUND($D12/12,-3)</f>
        <v>66000</v>
      </c>
      <c r="I12" s="37">
        <f t="shared" si="4"/>
        <v>66000</v>
      </c>
      <c r="J12" s="37">
        <f t="shared" si="4"/>
        <v>66000</v>
      </c>
      <c r="K12" s="37">
        <f t="shared" si="4"/>
        <v>66000</v>
      </c>
      <c r="L12" s="37">
        <f t="shared" si="4"/>
        <v>66000</v>
      </c>
      <c r="M12" s="37">
        <f t="shared" si="4"/>
        <v>66000</v>
      </c>
      <c r="N12" s="37">
        <f t="shared" si="4"/>
        <v>66000</v>
      </c>
      <c r="O12" s="37">
        <f>D12-SUM(F12:N12)</f>
        <v>70000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293000</v>
      </c>
      <c r="E24" s="37" t="s">
        <v>193</v>
      </c>
      <c r="F24" s="37">
        <f>ROUND($D24/2,-3)</f>
        <v>147000</v>
      </c>
      <c r="G24" s="37"/>
      <c r="H24" s="37"/>
      <c r="I24" s="37"/>
      <c r="J24" s="37"/>
      <c r="K24" s="37"/>
      <c r="L24" s="37">
        <f>D24-F24</f>
        <v>146000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1806000</v>
      </c>
      <c r="E25" s="106"/>
      <c r="F25" s="106">
        <f>ROUND(SUM(F3:F24),-3)</f>
        <v>460000</v>
      </c>
      <c r="G25" s="106">
        <f t="shared" ref="G25:P25" si="5">ROUND(SUM(G3:G24),-3)</f>
        <v>119000</v>
      </c>
      <c r="H25" s="106">
        <f t="shared" si="5"/>
        <v>119000</v>
      </c>
      <c r="I25" s="106">
        <f t="shared" si="5"/>
        <v>119000</v>
      </c>
      <c r="J25" s="106">
        <f t="shared" si="5"/>
        <v>119000</v>
      </c>
      <c r="K25" s="106">
        <f t="shared" si="5"/>
        <v>119000</v>
      </c>
      <c r="L25" s="106">
        <f t="shared" si="5"/>
        <v>289000</v>
      </c>
      <c r="M25" s="106">
        <f t="shared" si="5"/>
        <v>119000</v>
      </c>
      <c r="N25" s="106">
        <f t="shared" si="5"/>
        <v>119000</v>
      </c>
      <c r="O25" s="106">
        <f t="shared" si="5"/>
        <v>123000</v>
      </c>
      <c r="P25" s="106">
        <f t="shared" si="5"/>
        <v>53000</v>
      </c>
      <c r="Q25" s="106">
        <f t="shared" ref="Q25:Q33" si="6">D25-SUM(F25:P25)</f>
        <v>48000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114000</v>
      </c>
      <c r="E26" s="111" t="s">
        <v>202</v>
      </c>
      <c r="F26" s="37">
        <f>ROUND($D26/10,-3)</f>
        <v>11000</v>
      </c>
      <c r="G26" s="37"/>
      <c r="H26" s="37">
        <f>ROUND($D26/10,-3)</f>
        <v>11000</v>
      </c>
      <c r="I26" s="37">
        <f>ROUND($D26/10,-3)</f>
        <v>11000</v>
      </c>
      <c r="J26" s="37">
        <f>ROUND($D26/10,-3)</f>
        <v>11000</v>
      </c>
      <c r="K26" s="37">
        <f>ROUND($D26/10,-3)</f>
        <v>11000</v>
      </c>
      <c r="L26" s="37"/>
      <c r="M26" s="37">
        <f>ROUND($D26/10,-3)</f>
        <v>11000</v>
      </c>
      <c r="N26" s="37">
        <f>ROUND($D26/10,-3)</f>
        <v>11000</v>
      </c>
      <c r="O26" s="37">
        <f>ROUND($D26/10,-3)</f>
        <v>11000</v>
      </c>
      <c r="P26" s="37">
        <f>ROUND($D26/10,-3)</f>
        <v>11000</v>
      </c>
      <c r="Q26" s="37">
        <f t="shared" si="6"/>
        <v>15000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8000</v>
      </c>
      <c r="E30" s="37" t="s">
        <v>513</v>
      </c>
      <c r="F30" s="37">
        <f t="shared" si="8"/>
        <v>667</v>
      </c>
      <c r="G30" s="37">
        <f t="shared" si="8"/>
        <v>667</v>
      </c>
      <c r="H30" s="37">
        <f t="shared" si="8"/>
        <v>667</v>
      </c>
      <c r="I30" s="37">
        <f t="shared" si="8"/>
        <v>667</v>
      </c>
      <c r="J30" s="37">
        <f t="shared" si="8"/>
        <v>667</v>
      </c>
      <c r="K30" s="37">
        <f t="shared" si="8"/>
        <v>667</v>
      </c>
      <c r="L30" s="37">
        <f t="shared" si="8"/>
        <v>667</v>
      </c>
      <c r="M30" s="37">
        <f t="shared" si="8"/>
        <v>667</v>
      </c>
      <c r="N30" s="37">
        <f t="shared" si="8"/>
        <v>667</v>
      </c>
      <c r="O30" s="37">
        <f t="shared" si="8"/>
        <v>667</v>
      </c>
      <c r="P30" s="37">
        <f t="shared" si="8"/>
        <v>667</v>
      </c>
      <c r="Q30" s="37">
        <f t="shared" si="6"/>
        <v>663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3000</v>
      </c>
      <c r="E31" s="37" t="s">
        <v>513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391000</v>
      </c>
      <c r="E37" s="106"/>
      <c r="F37" s="106">
        <f t="shared" ref="F37:P37" si="9">ROUND(SUM(F26:F36),-3)</f>
        <v>34000</v>
      </c>
      <c r="G37" s="106">
        <f t="shared" si="9"/>
        <v>23000</v>
      </c>
      <c r="H37" s="106">
        <f t="shared" si="9"/>
        <v>34000</v>
      </c>
      <c r="I37" s="106">
        <f t="shared" si="9"/>
        <v>34000</v>
      </c>
      <c r="J37" s="106">
        <f t="shared" si="9"/>
        <v>34000</v>
      </c>
      <c r="K37" s="106">
        <f t="shared" si="9"/>
        <v>34000</v>
      </c>
      <c r="L37" s="106">
        <f t="shared" si="9"/>
        <v>23000</v>
      </c>
      <c r="M37" s="106">
        <f t="shared" si="9"/>
        <v>34000</v>
      </c>
      <c r="N37" s="106">
        <f t="shared" si="9"/>
        <v>34000</v>
      </c>
      <c r="O37" s="106">
        <f t="shared" si="9"/>
        <v>34000</v>
      </c>
      <c r="P37" s="106">
        <f t="shared" si="9"/>
        <v>34000</v>
      </c>
      <c r="Q37" s="106">
        <f>D37-SUM(F37:P37)</f>
        <v>39000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16000</v>
      </c>
      <c r="E42" s="37" t="s">
        <v>197</v>
      </c>
      <c r="F42" s="37"/>
      <c r="G42" s="37"/>
      <c r="H42" s="37"/>
      <c r="I42" s="37">
        <f>D42</f>
        <v>16000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2000</v>
      </c>
      <c r="E43" s="37" t="s">
        <v>194</v>
      </c>
      <c r="F43" s="37">
        <f>D43</f>
        <v>2000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11000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29000</v>
      </c>
      <c r="E45" s="106"/>
      <c r="F45" s="106">
        <f t="shared" ref="F45:P45" si="12">ROUND(SUM(F42:F44),-3)</f>
        <v>2000</v>
      </c>
      <c r="G45" s="106">
        <f t="shared" si="12"/>
        <v>0</v>
      </c>
      <c r="H45" s="106">
        <f t="shared" si="12"/>
        <v>0</v>
      </c>
      <c r="I45" s="106">
        <f t="shared" si="12"/>
        <v>16000</v>
      </c>
      <c r="J45" s="106">
        <f t="shared" si="12"/>
        <v>0</v>
      </c>
      <c r="K45" s="106">
        <f t="shared" si="12"/>
        <v>0</v>
      </c>
      <c r="L45" s="106">
        <f t="shared" si="12"/>
        <v>11000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2232000</v>
      </c>
      <c r="E48" s="37"/>
      <c r="F48" s="112">
        <f>F25+F37+F45+F47</f>
        <v>498000</v>
      </c>
      <c r="G48" s="112">
        <f t="shared" ref="G48:R48" si="14">G25+G37+G45+G47</f>
        <v>142000</v>
      </c>
      <c r="H48" s="112">
        <f t="shared" si="14"/>
        <v>153000</v>
      </c>
      <c r="I48" s="112">
        <f t="shared" si="14"/>
        <v>169000</v>
      </c>
      <c r="J48" s="112">
        <f t="shared" si="14"/>
        <v>155000</v>
      </c>
      <c r="K48" s="112">
        <f t="shared" si="14"/>
        <v>153000</v>
      </c>
      <c r="L48" s="112">
        <f t="shared" si="14"/>
        <v>323000</v>
      </c>
      <c r="M48" s="112">
        <f t="shared" si="14"/>
        <v>153000</v>
      </c>
      <c r="N48" s="112">
        <f t="shared" si="14"/>
        <v>155000</v>
      </c>
      <c r="O48" s="112">
        <f t="shared" si="14"/>
        <v>157000</v>
      </c>
      <c r="P48" s="112">
        <f t="shared" si="14"/>
        <v>87000</v>
      </c>
      <c r="Q48" s="112">
        <f t="shared" si="14"/>
        <v>87000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12842000</v>
      </c>
      <c r="E49" s="111" t="s">
        <v>678</v>
      </c>
      <c r="F49" s="37">
        <f>ROUND($D49/12*5,-3)</f>
        <v>5351000</v>
      </c>
      <c r="G49" s="37">
        <f>ROUND($D49/12,-3)</f>
        <v>1070000</v>
      </c>
      <c r="H49" s="37">
        <f t="shared" ref="H49:L53" si="15">ROUND($D49/12,-3)</f>
        <v>1070000</v>
      </c>
      <c r="I49" s="37">
        <f t="shared" si="15"/>
        <v>1070000</v>
      </c>
      <c r="J49" s="37">
        <f t="shared" si="15"/>
        <v>1070000</v>
      </c>
      <c r="K49" s="37">
        <f t="shared" si="15"/>
        <v>1070000</v>
      </c>
      <c r="L49" s="37">
        <f t="shared" si="15"/>
        <v>1070000</v>
      </c>
      <c r="M49" s="37">
        <f>D49-SUM(F49:L49)</f>
        <v>1071000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1553000</v>
      </c>
      <c r="E51" s="111" t="s">
        <v>678</v>
      </c>
      <c r="F51" s="37">
        <f t="shared" si="16"/>
        <v>647000</v>
      </c>
      <c r="G51" s="37">
        <f t="shared" si="17"/>
        <v>129000</v>
      </c>
      <c r="H51" s="37">
        <f t="shared" si="15"/>
        <v>129000</v>
      </c>
      <c r="I51" s="37">
        <f t="shared" si="15"/>
        <v>129000</v>
      </c>
      <c r="J51" s="37">
        <f t="shared" si="15"/>
        <v>129000</v>
      </c>
      <c r="K51" s="37">
        <f t="shared" si="15"/>
        <v>129000</v>
      </c>
      <c r="L51" s="37">
        <f t="shared" si="15"/>
        <v>129000</v>
      </c>
      <c r="M51" s="37">
        <f t="shared" si="18"/>
        <v>132000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364000</v>
      </c>
      <c r="E62" s="37" t="s">
        <v>194</v>
      </c>
      <c r="F62" s="37">
        <f t="shared" si="19"/>
        <v>30333</v>
      </c>
      <c r="G62" s="37">
        <f t="shared" si="19"/>
        <v>30333</v>
      </c>
      <c r="H62" s="37">
        <f t="shared" si="19"/>
        <v>30333</v>
      </c>
      <c r="I62" s="37">
        <f t="shared" si="19"/>
        <v>30333</v>
      </c>
      <c r="J62" s="37">
        <f t="shared" si="19"/>
        <v>30333</v>
      </c>
      <c r="K62" s="37">
        <f t="shared" si="19"/>
        <v>30333</v>
      </c>
      <c r="L62" s="37">
        <f t="shared" si="19"/>
        <v>30333</v>
      </c>
      <c r="M62" s="37">
        <f t="shared" si="19"/>
        <v>30333</v>
      </c>
      <c r="N62" s="37">
        <f t="shared" si="19"/>
        <v>30333</v>
      </c>
      <c r="O62" s="37">
        <f t="shared" si="19"/>
        <v>30333</v>
      </c>
      <c r="P62" s="37">
        <f t="shared" si="19"/>
        <v>30333</v>
      </c>
      <c r="Q62" s="37">
        <f t="shared" si="20"/>
        <v>30337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1159000</v>
      </c>
      <c r="E63" s="37" t="s">
        <v>679</v>
      </c>
      <c r="F63" s="37">
        <f>ROUND($D63/5,-3)</f>
        <v>232000</v>
      </c>
      <c r="G63" s="37"/>
      <c r="H63" s="37"/>
      <c r="I63" s="37"/>
      <c r="J63" s="37"/>
      <c r="K63" s="37"/>
      <c r="L63" s="37"/>
      <c r="M63" s="37"/>
      <c r="N63" s="37">
        <f>D63-F63</f>
        <v>927000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1551000</v>
      </c>
      <c r="E64" s="37" t="s">
        <v>194</v>
      </c>
      <c r="F64" s="37">
        <f>D64</f>
        <v>1551000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1177000</v>
      </c>
      <c r="E65" s="111" t="s">
        <v>678</v>
      </c>
      <c r="F65" s="37">
        <f>ROUND($D65/12*5,-3)</f>
        <v>490000</v>
      </c>
      <c r="G65" s="37">
        <f>ROUND($D65/12,-3)</f>
        <v>98000</v>
      </c>
      <c r="H65" s="37">
        <f t="shared" ref="H65:L67" si="21">ROUND($D65/12,-3)</f>
        <v>98000</v>
      </c>
      <c r="I65" s="37">
        <f t="shared" si="21"/>
        <v>98000</v>
      </c>
      <c r="J65" s="37">
        <f t="shared" si="21"/>
        <v>98000</v>
      </c>
      <c r="K65" s="37">
        <f t="shared" si="21"/>
        <v>98000</v>
      </c>
      <c r="L65" s="37">
        <f t="shared" si="21"/>
        <v>98000</v>
      </c>
      <c r="M65" s="37">
        <f>D65-SUM(F65:L65)</f>
        <v>99000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257000</v>
      </c>
      <c r="E66" s="111" t="s">
        <v>678</v>
      </c>
      <c r="F66" s="37">
        <f>ROUND($D66/12*5,-3)</f>
        <v>107000</v>
      </c>
      <c r="G66" s="37">
        <f t="shared" ref="G66:G67" si="22">ROUND($D66/12,-3)</f>
        <v>21000</v>
      </c>
      <c r="H66" s="37">
        <f t="shared" si="21"/>
        <v>21000</v>
      </c>
      <c r="I66" s="37">
        <f t="shared" si="21"/>
        <v>21000</v>
      </c>
      <c r="J66" s="37">
        <f t="shared" si="21"/>
        <v>21000</v>
      </c>
      <c r="K66" s="37">
        <f t="shared" si="21"/>
        <v>21000</v>
      </c>
      <c r="L66" s="37">
        <f t="shared" si="21"/>
        <v>21000</v>
      </c>
      <c r="M66" s="37">
        <f t="shared" ref="M66:M67" si="23">D66-SUM(F66:L66)</f>
        <v>24000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1034000</v>
      </c>
      <c r="E67" s="111" t="s">
        <v>678</v>
      </c>
      <c r="F67" s="37">
        <f>ROUND($D67/12*5,-3)</f>
        <v>431000</v>
      </c>
      <c r="G67" s="37">
        <f t="shared" si="22"/>
        <v>86000</v>
      </c>
      <c r="H67" s="37">
        <f t="shared" si="21"/>
        <v>86000</v>
      </c>
      <c r="I67" s="37">
        <f t="shared" si="21"/>
        <v>86000</v>
      </c>
      <c r="J67" s="37">
        <f t="shared" si="21"/>
        <v>86000</v>
      </c>
      <c r="K67" s="37">
        <f t="shared" si="21"/>
        <v>86000</v>
      </c>
      <c r="L67" s="37">
        <f t="shared" si="21"/>
        <v>86000</v>
      </c>
      <c r="M67" s="37">
        <f t="shared" si="23"/>
        <v>87000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22000</v>
      </c>
      <c r="E68" s="37" t="s">
        <v>195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123000</v>
      </c>
      <c r="E69" s="37" t="s">
        <v>194</v>
      </c>
      <c r="F69" s="37">
        <f>D69</f>
        <v>123000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20434000</v>
      </c>
      <c r="E71" s="239"/>
      <c r="F71" s="239">
        <f t="shared" ref="F71:P71" si="24">ROUND(SUM(F49:F70),-3)</f>
        <v>9098000</v>
      </c>
      <c r="G71" s="239">
        <f t="shared" si="24"/>
        <v>1464000</v>
      </c>
      <c r="H71" s="239">
        <f t="shared" si="24"/>
        <v>1486000</v>
      </c>
      <c r="I71" s="239">
        <f t="shared" si="24"/>
        <v>1464000</v>
      </c>
      <c r="J71" s="239">
        <f t="shared" si="24"/>
        <v>1464000</v>
      </c>
      <c r="K71" s="239">
        <f t="shared" si="24"/>
        <v>1464000</v>
      </c>
      <c r="L71" s="239">
        <f t="shared" si="24"/>
        <v>1464000</v>
      </c>
      <c r="M71" s="239">
        <f t="shared" si="24"/>
        <v>1471000</v>
      </c>
      <c r="N71" s="239">
        <f t="shared" si="24"/>
        <v>960000</v>
      </c>
      <c r="O71" s="239">
        <f t="shared" si="24"/>
        <v>33000</v>
      </c>
      <c r="P71" s="239">
        <f t="shared" si="24"/>
        <v>33000</v>
      </c>
      <c r="Q71" s="239">
        <f>D71-SUM(F71:P71)</f>
        <v>33000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623000</v>
      </c>
      <c r="E73" s="111" t="s">
        <v>678</v>
      </c>
      <c r="F73" s="37">
        <f>ROUND($D73/12*5,-3)</f>
        <v>260000</v>
      </c>
      <c r="G73" s="37">
        <f>ROUND($D73/12,-3)</f>
        <v>52000</v>
      </c>
      <c r="H73" s="37">
        <f t="shared" ref="H73:L76" si="25">ROUND($D73/12,-3)</f>
        <v>52000</v>
      </c>
      <c r="I73" s="37">
        <f t="shared" si="25"/>
        <v>52000</v>
      </c>
      <c r="J73" s="37">
        <f t="shared" si="25"/>
        <v>52000</v>
      </c>
      <c r="K73" s="37">
        <f t="shared" si="25"/>
        <v>52000</v>
      </c>
      <c r="L73" s="37">
        <f t="shared" si="25"/>
        <v>52000</v>
      </c>
      <c r="M73" s="37">
        <f>D73-SUM(F73:L73)</f>
        <v>51000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59000</v>
      </c>
      <c r="E75" s="111" t="s">
        <v>678</v>
      </c>
      <c r="F75" s="37">
        <f>ROUND($D75/12*5,-3)</f>
        <v>25000</v>
      </c>
      <c r="G75" s="37">
        <f>ROUND($D75/12,-3)</f>
        <v>5000</v>
      </c>
      <c r="H75" s="37">
        <f t="shared" si="25"/>
        <v>5000</v>
      </c>
      <c r="I75" s="37">
        <f t="shared" si="25"/>
        <v>5000</v>
      </c>
      <c r="J75" s="37">
        <f t="shared" si="25"/>
        <v>5000</v>
      </c>
      <c r="K75" s="37">
        <f t="shared" si="25"/>
        <v>5000</v>
      </c>
      <c r="L75" s="37">
        <f t="shared" si="25"/>
        <v>5000</v>
      </c>
      <c r="M75" s="37">
        <f t="shared" si="26"/>
        <v>4000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603000</v>
      </c>
      <c r="E76" s="111" t="s">
        <v>678</v>
      </c>
      <c r="F76" s="37">
        <f>ROUND($D76/12*5,-3)</f>
        <v>251000</v>
      </c>
      <c r="G76" s="37">
        <f>ROUND($D76/12,-3)</f>
        <v>50000</v>
      </c>
      <c r="H76" s="37">
        <f t="shared" si="25"/>
        <v>50000</v>
      </c>
      <c r="I76" s="37">
        <f t="shared" si="25"/>
        <v>50000</v>
      </c>
      <c r="J76" s="37">
        <f t="shared" si="25"/>
        <v>50000</v>
      </c>
      <c r="K76" s="37">
        <f t="shared" si="25"/>
        <v>50000</v>
      </c>
      <c r="L76" s="37">
        <f t="shared" si="25"/>
        <v>50000</v>
      </c>
      <c r="M76" s="37">
        <f t="shared" si="26"/>
        <v>52000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1285000</v>
      </c>
      <c r="E77" s="239"/>
      <c r="F77" s="239">
        <f>ROUND(SUM(F72:F76),-3)</f>
        <v>536000</v>
      </c>
      <c r="G77" s="239">
        <f t="shared" ref="G77:N77" si="27">ROUND(SUM(G72:G76),-3)</f>
        <v>107000</v>
      </c>
      <c r="H77" s="239">
        <f t="shared" si="27"/>
        <v>107000</v>
      </c>
      <c r="I77" s="239">
        <f t="shared" si="27"/>
        <v>107000</v>
      </c>
      <c r="J77" s="239">
        <f t="shared" si="27"/>
        <v>107000</v>
      </c>
      <c r="K77" s="239">
        <f t="shared" si="27"/>
        <v>107000</v>
      </c>
      <c r="L77" s="239">
        <f t="shared" si="27"/>
        <v>107000</v>
      </c>
      <c r="M77" s="239">
        <f t="shared" si="27"/>
        <v>107000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77000</v>
      </c>
      <c r="E78" s="37" t="s">
        <v>655</v>
      </c>
      <c r="F78" s="216"/>
      <c r="G78" s="216"/>
      <c r="H78" s="216">
        <f>ROUND($D78/2,-3)</f>
        <v>39000</v>
      </c>
      <c r="I78" s="216"/>
      <c r="J78" s="216"/>
      <c r="K78" s="216"/>
      <c r="L78" s="216"/>
      <c r="M78" s="216"/>
      <c r="N78" s="216">
        <f>D78-H78</f>
        <v>38000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21796000</v>
      </c>
      <c r="E79" s="218"/>
      <c r="F79" s="218">
        <f>F77+F71+F78</f>
        <v>9634000</v>
      </c>
      <c r="G79" s="218">
        <f t="shared" ref="G79:Q79" si="29">G77+G71+G78</f>
        <v>1571000</v>
      </c>
      <c r="H79" s="218">
        <f t="shared" si="29"/>
        <v>1632000</v>
      </c>
      <c r="I79" s="218">
        <f t="shared" si="29"/>
        <v>1571000</v>
      </c>
      <c r="J79" s="218">
        <f t="shared" si="29"/>
        <v>1571000</v>
      </c>
      <c r="K79" s="218">
        <f t="shared" si="29"/>
        <v>1571000</v>
      </c>
      <c r="L79" s="218">
        <f t="shared" si="29"/>
        <v>1571000</v>
      </c>
      <c r="M79" s="218">
        <f t="shared" si="29"/>
        <v>1578000</v>
      </c>
      <c r="N79" s="218">
        <f t="shared" si="29"/>
        <v>998000</v>
      </c>
      <c r="O79" s="218">
        <f t="shared" si="29"/>
        <v>33000</v>
      </c>
      <c r="P79" s="218">
        <f t="shared" si="29"/>
        <v>33000</v>
      </c>
      <c r="Q79" s="218">
        <f t="shared" si="29"/>
        <v>33000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130000</v>
      </c>
      <c r="E81" s="106" t="s">
        <v>194</v>
      </c>
      <c r="F81" s="106">
        <f t="shared" ref="F81:F83" si="30">D81</f>
        <v>130000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130000</v>
      </c>
      <c r="E84" s="113"/>
      <c r="F84" s="113">
        <f>SUM(F80:F83)</f>
        <v>130000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-423000</v>
      </c>
      <c r="E87" s="37"/>
      <c r="F87" s="37">
        <f>D87</f>
        <v>-423000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23735000</v>
      </c>
      <c r="E88" s="37"/>
      <c r="F88" s="37">
        <f>F89+F90+F91+F92+F93</f>
        <v>9839000</v>
      </c>
      <c r="G88" s="37">
        <f t="shared" ref="G88:Q88" si="32">G89+G90+G91+G92+G93</f>
        <v>1713000</v>
      </c>
      <c r="H88" s="37">
        <f t="shared" si="32"/>
        <v>1785000</v>
      </c>
      <c r="I88" s="37">
        <f t="shared" si="32"/>
        <v>1740000</v>
      </c>
      <c r="J88" s="37">
        <f t="shared" si="32"/>
        <v>1726000</v>
      </c>
      <c r="K88" s="37">
        <f t="shared" si="32"/>
        <v>1724000</v>
      </c>
      <c r="L88" s="37">
        <f t="shared" si="32"/>
        <v>1894000</v>
      </c>
      <c r="M88" s="37">
        <f t="shared" si="32"/>
        <v>1731000</v>
      </c>
      <c r="N88" s="37">
        <f t="shared" si="32"/>
        <v>1153000</v>
      </c>
      <c r="O88" s="37">
        <f t="shared" si="32"/>
        <v>190000</v>
      </c>
      <c r="P88" s="37">
        <f t="shared" si="32"/>
        <v>120000</v>
      </c>
      <c r="Q88" s="37">
        <f t="shared" si="32"/>
        <v>120000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5000</v>
      </c>
      <c r="E90" s="106" t="s">
        <v>702</v>
      </c>
      <c r="F90" s="106"/>
      <c r="G90" s="106"/>
      <c r="H90" s="106">
        <f>ROUND($D90/2,-3)</f>
        <v>3000</v>
      </c>
      <c r="I90" s="106"/>
      <c r="J90" s="106"/>
      <c r="K90" s="106"/>
      <c r="L90" s="106"/>
      <c r="M90" s="106">
        <f>D90-H90</f>
        <v>2000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2000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23728000</v>
      </c>
      <c r="E93" s="106"/>
      <c r="F93" s="106">
        <f>F94+F95+F96+F97</f>
        <v>9839000</v>
      </c>
      <c r="G93" s="106">
        <f t="shared" ref="G93:Q93" si="34">G94+G95+G96+G97</f>
        <v>1713000</v>
      </c>
      <c r="H93" s="106">
        <f t="shared" si="34"/>
        <v>1782000</v>
      </c>
      <c r="I93" s="106">
        <f t="shared" si="34"/>
        <v>1740000</v>
      </c>
      <c r="J93" s="106">
        <f t="shared" si="34"/>
        <v>1726000</v>
      </c>
      <c r="K93" s="106">
        <f t="shared" si="34"/>
        <v>1724000</v>
      </c>
      <c r="L93" s="106">
        <f t="shared" si="34"/>
        <v>1893000</v>
      </c>
      <c r="M93" s="106">
        <f t="shared" si="34"/>
        <v>1729000</v>
      </c>
      <c r="N93" s="106">
        <f t="shared" si="34"/>
        <v>1153000</v>
      </c>
      <c r="O93" s="106">
        <f t="shared" si="34"/>
        <v>190000</v>
      </c>
      <c r="P93" s="106">
        <f t="shared" si="34"/>
        <v>120000</v>
      </c>
      <c r="Q93" s="106">
        <f t="shared" si="34"/>
        <v>119000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3066000</v>
      </c>
      <c r="E94" s="111" t="s">
        <v>522</v>
      </c>
      <c r="F94" s="37">
        <f>ROUND($D94/12*5,-3)</f>
        <v>1278000</v>
      </c>
      <c r="G94" s="37">
        <f>ROUND($D94/12,-3)</f>
        <v>256000</v>
      </c>
      <c r="H94" s="37">
        <f t="shared" ref="H94:L94" si="35">ROUND($D94/12,-3)</f>
        <v>256000</v>
      </c>
      <c r="I94" s="37">
        <f t="shared" si="35"/>
        <v>256000</v>
      </c>
      <c r="J94" s="37">
        <f t="shared" si="35"/>
        <v>256000</v>
      </c>
      <c r="K94" s="37">
        <f t="shared" si="35"/>
        <v>256000</v>
      </c>
      <c r="L94" s="37">
        <f t="shared" si="35"/>
        <v>256000</v>
      </c>
      <c r="M94" s="37">
        <f>D94-SUM(F94:L94)</f>
        <v>252000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322000</v>
      </c>
      <c r="E96" s="186" t="s">
        <v>701</v>
      </c>
      <c r="F96" s="37"/>
      <c r="G96" s="37"/>
      <c r="H96" s="37">
        <f>ROUND($D96/2,-3)</f>
        <v>161000</v>
      </c>
      <c r="I96" s="37"/>
      <c r="J96" s="37"/>
      <c r="K96" s="37"/>
      <c r="L96" s="37"/>
      <c r="M96" s="37">
        <f>D96-H96</f>
        <v>161000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20250000</v>
      </c>
      <c r="E97" s="37"/>
      <c r="F97" s="37">
        <f>F2+F87-F89-F90-F91-F92-F94-F95-F96</f>
        <v>8553000</v>
      </c>
      <c r="G97" s="37">
        <f t="shared" ref="G97:Q97" si="37">G2+G87-G89-G90-G91-G92-G94-G95-G96</f>
        <v>1449000</v>
      </c>
      <c r="H97" s="37">
        <f t="shared" si="37"/>
        <v>1357000</v>
      </c>
      <c r="I97" s="37">
        <f t="shared" si="37"/>
        <v>1476000</v>
      </c>
      <c r="J97" s="37">
        <f t="shared" si="37"/>
        <v>1462000</v>
      </c>
      <c r="K97" s="37">
        <f t="shared" si="37"/>
        <v>1460000</v>
      </c>
      <c r="L97" s="37">
        <f t="shared" si="37"/>
        <v>1629000</v>
      </c>
      <c r="M97" s="37">
        <f t="shared" si="37"/>
        <v>1308000</v>
      </c>
      <c r="N97" s="37">
        <f t="shared" si="37"/>
        <v>1145000</v>
      </c>
      <c r="O97" s="37">
        <f>O2+O87-O89-O90-O91-O92-O94-O95-O96</f>
        <v>182000</v>
      </c>
      <c r="P97" s="37">
        <f t="shared" si="37"/>
        <v>112000</v>
      </c>
      <c r="Q97" s="37">
        <f t="shared" si="37"/>
        <v>117000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322000</v>
      </c>
    </row>
    <row r="107" spans="2:18" ht="33">
      <c r="B107" s="70" t="s">
        <v>368</v>
      </c>
      <c r="D107" s="30">
        <f>HLOOKUP(D1,縣庫撥款收入明細表!H:DD,19,FALSE)</f>
        <v>1300000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20250000</v>
      </c>
    </row>
    <row r="110" spans="2:18" ht="16.5" customHeight="1"/>
    <row r="111" spans="2:18" ht="19.5" customHeight="1">
      <c r="B111" s="4" t="s">
        <v>700</v>
      </c>
      <c r="F111" s="30">
        <f>F93-F77-F78</f>
        <v>9303000</v>
      </c>
      <c r="G111" s="30">
        <f t="shared" ref="G111:Q111" si="38">G93-G77-G78</f>
        <v>1606000</v>
      </c>
      <c r="H111" s="30">
        <f t="shared" si="38"/>
        <v>1636000</v>
      </c>
      <c r="I111" s="30">
        <f t="shared" si="38"/>
        <v>1633000</v>
      </c>
      <c r="J111" s="30">
        <f t="shared" si="38"/>
        <v>1619000</v>
      </c>
      <c r="K111" s="30">
        <f t="shared" si="38"/>
        <v>1617000</v>
      </c>
      <c r="L111" s="30">
        <f t="shared" si="38"/>
        <v>1786000</v>
      </c>
      <c r="M111" s="30">
        <f t="shared" si="38"/>
        <v>1622000</v>
      </c>
      <c r="N111" s="30">
        <f t="shared" si="38"/>
        <v>1115000</v>
      </c>
      <c r="O111" s="30">
        <f t="shared" si="38"/>
        <v>190000</v>
      </c>
      <c r="P111" s="30">
        <f t="shared" si="38"/>
        <v>120000</v>
      </c>
      <c r="Q111" s="30">
        <f t="shared" si="38"/>
        <v>119000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4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3">
    <pageSetUpPr fitToPage="1"/>
  </sheetPr>
  <dimension ref="A1:DA79"/>
  <sheetViews>
    <sheetView zoomScaleNormal="100" workbookViewId="0">
      <pane xSplit="4" ySplit="12" topLeftCell="BZ58" activePane="bottomRight" state="frozen"/>
      <selection activeCell="J24" sqref="J24:K24"/>
      <selection pane="topRight" activeCell="J24" sqref="J24:K24"/>
      <selection pane="bottomLeft" activeCell="J24" sqref="J24:K24"/>
      <selection pane="bottomRight" activeCell="CD76" sqref="CD76"/>
    </sheetView>
  </sheetViews>
  <sheetFormatPr defaultColWidth="9" defaultRowHeight="16.5"/>
  <cols>
    <col min="1" max="1" width="4.125" style="4" customWidth="1"/>
    <col min="2" max="2" width="27.5" style="8" customWidth="1"/>
    <col min="3" max="3" width="9.25" style="9" bestFit="1" customWidth="1"/>
    <col min="4" max="4" width="14" style="4" bestFit="1" customWidth="1"/>
    <col min="5" max="5" width="14.125" style="4" customWidth="1"/>
    <col min="6" max="6" width="16.125" style="4" customWidth="1"/>
    <col min="7" max="8" width="14.125" style="4" customWidth="1"/>
    <col min="9" max="9" width="16.25" style="4" customWidth="1"/>
    <col min="10" max="43" width="14.125" style="4" customWidth="1"/>
    <col min="44" max="44" width="16.375" style="4" customWidth="1"/>
    <col min="45" max="56" width="14.125" style="4" customWidth="1"/>
    <col min="57" max="105" width="14.125" style="4" bestFit="1" customWidth="1"/>
    <col min="106" max="16384" width="9" style="4"/>
  </cols>
  <sheetData>
    <row r="1" spans="1:105" s="1" customFormat="1">
      <c r="A1" s="292" t="s">
        <v>697</v>
      </c>
      <c r="B1" s="292"/>
      <c r="C1" s="21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</row>
    <row r="2" spans="1:105" ht="16.5" hidden="1" customHeight="1">
      <c r="A2" s="292" t="s">
        <v>0</v>
      </c>
      <c r="B2" s="292"/>
      <c r="C2" s="206"/>
      <c r="D2" s="2">
        <v>3</v>
      </c>
      <c r="E2" s="3"/>
      <c r="F2" s="3">
        <v>1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>
        <v>1</v>
      </c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>
        <v>1</v>
      </c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</row>
    <row r="3" spans="1:105" ht="16.5" hidden="1" customHeight="1">
      <c r="A3" s="292" t="s">
        <v>1</v>
      </c>
      <c r="B3" s="292"/>
      <c r="C3" s="206"/>
      <c r="D3" s="2">
        <v>132</v>
      </c>
      <c r="E3" s="3">
        <v>4</v>
      </c>
      <c r="F3" s="3">
        <v>7</v>
      </c>
      <c r="G3" s="3">
        <v>4</v>
      </c>
      <c r="H3" s="3">
        <v>3</v>
      </c>
      <c r="I3" s="3">
        <v>1</v>
      </c>
      <c r="J3" s="3">
        <v>1</v>
      </c>
      <c r="K3" s="3">
        <v>1</v>
      </c>
      <c r="L3" s="3">
        <v>3</v>
      </c>
      <c r="M3" s="3">
        <v>2</v>
      </c>
      <c r="N3" s="3">
        <v>1</v>
      </c>
      <c r="O3" s="3">
        <v>2</v>
      </c>
      <c r="P3" s="3">
        <v>1</v>
      </c>
      <c r="Q3" s="3">
        <v>2</v>
      </c>
      <c r="R3" s="3">
        <v>3</v>
      </c>
      <c r="S3" s="3">
        <v>1</v>
      </c>
      <c r="T3" s="3"/>
      <c r="U3" s="3">
        <v>3</v>
      </c>
      <c r="V3" s="3">
        <v>2</v>
      </c>
      <c r="W3" s="3">
        <v>3</v>
      </c>
      <c r="X3" s="3">
        <v>2</v>
      </c>
      <c r="Y3" s="3">
        <v>3</v>
      </c>
      <c r="Z3" s="3">
        <v>1</v>
      </c>
      <c r="AA3" s="3">
        <v>3</v>
      </c>
      <c r="AB3" s="3">
        <v>2</v>
      </c>
      <c r="AC3" s="3"/>
      <c r="AD3" s="3">
        <v>2</v>
      </c>
      <c r="AE3" s="3"/>
      <c r="AF3" s="3">
        <v>2</v>
      </c>
      <c r="AG3" s="3">
        <v>1</v>
      </c>
      <c r="AH3" s="3"/>
      <c r="AI3" s="3">
        <v>1</v>
      </c>
      <c r="AJ3" s="3"/>
      <c r="AK3" s="3">
        <v>2</v>
      </c>
      <c r="AL3" s="3">
        <v>1</v>
      </c>
      <c r="AM3" s="3">
        <v>1</v>
      </c>
      <c r="AN3" s="3">
        <v>1</v>
      </c>
      <c r="AO3" s="3">
        <v>1</v>
      </c>
      <c r="AP3" s="3">
        <v>2</v>
      </c>
      <c r="AQ3" s="3">
        <v>2</v>
      </c>
      <c r="AR3" s="3">
        <v>1</v>
      </c>
      <c r="AS3" s="3">
        <v>2</v>
      </c>
      <c r="AT3" s="3">
        <v>2</v>
      </c>
      <c r="AU3" s="3">
        <v>1</v>
      </c>
      <c r="AV3" s="3"/>
      <c r="AW3" s="3"/>
      <c r="AX3" s="3">
        <v>1</v>
      </c>
      <c r="AY3" s="3">
        <v>1</v>
      </c>
      <c r="AZ3" s="3">
        <v>1</v>
      </c>
      <c r="BA3" s="3">
        <v>1</v>
      </c>
      <c r="BB3" s="3"/>
      <c r="BC3" s="3">
        <v>1</v>
      </c>
      <c r="BD3" s="3">
        <v>1</v>
      </c>
      <c r="BE3" s="3">
        <v>3</v>
      </c>
      <c r="BF3" s="3">
        <v>1</v>
      </c>
      <c r="BG3" s="3">
        <v>1</v>
      </c>
      <c r="BH3" s="3"/>
      <c r="BI3" s="3">
        <v>1</v>
      </c>
      <c r="BJ3" s="3">
        <v>1</v>
      </c>
      <c r="BK3" s="3"/>
      <c r="BL3" s="3">
        <v>3</v>
      </c>
      <c r="BM3" s="3">
        <v>1</v>
      </c>
      <c r="BN3" s="3">
        <v>1</v>
      </c>
      <c r="BO3" s="3">
        <v>1</v>
      </c>
      <c r="BP3" s="3">
        <v>1</v>
      </c>
      <c r="BQ3" s="3">
        <v>2</v>
      </c>
      <c r="BR3" s="3"/>
      <c r="BS3" s="3">
        <v>1</v>
      </c>
      <c r="BT3" s="3">
        <v>1</v>
      </c>
      <c r="BU3" s="3">
        <v>2</v>
      </c>
      <c r="BV3" s="3">
        <v>2</v>
      </c>
      <c r="BW3" s="3">
        <v>1</v>
      </c>
      <c r="BX3" s="3"/>
      <c r="BY3" s="3">
        <v>2</v>
      </c>
      <c r="BZ3" s="3">
        <v>1</v>
      </c>
      <c r="CA3" s="3">
        <v>1</v>
      </c>
      <c r="CB3" s="3"/>
      <c r="CC3" s="3">
        <v>1</v>
      </c>
      <c r="CD3" s="3">
        <v>1</v>
      </c>
      <c r="CE3" s="3">
        <v>1</v>
      </c>
      <c r="CF3" s="3">
        <v>1</v>
      </c>
      <c r="CG3" s="3"/>
      <c r="CH3" s="3">
        <v>1</v>
      </c>
      <c r="CI3" s="3"/>
      <c r="CJ3" s="3"/>
      <c r="CK3" s="3">
        <v>1</v>
      </c>
      <c r="CL3" s="3">
        <v>1</v>
      </c>
      <c r="CM3" s="3"/>
      <c r="CN3" s="3">
        <v>2</v>
      </c>
      <c r="CO3" s="3">
        <v>1</v>
      </c>
      <c r="CP3" s="3">
        <v>1</v>
      </c>
      <c r="CQ3" s="3">
        <v>1</v>
      </c>
      <c r="CR3" s="3">
        <v>1</v>
      </c>
      <c r="CS3" s="3">
        <v>1</v>
      </c>
      <c r="CT3" s="3">
        <v>1</v>
      </c>
      <c r="CU3" s="3">
        <v>1</v>
      </c>
      <c r="CV3" s="3">
        <v>1</v>
      </c>
      <c r="CW3" s="3">
        <v>1</v>
      </c>
      <c r="CX3" s="3"/>
      <c r="CY3" s="3"/>
      <c r="CZ3" s="3">
        <v>4</v>
      </c>
      <c r="DA3" s="3"/>
    </row>
    <row r="4" spans="1:105" ht="16.5" hidden="1" customHeight="1">
      <c r="A4" s="292" t="s">
        <v>2</v>
      </c>
      <c r="B4" s="292"/>
      <c r="C4" s="206"/>
      <c r="D4" s="2">
        <v>1091</v>
      </c>
      <c r="E4" s="2">
        <v>17</v>
      </c>
      <c r="F4" s="2">
        <v>65</v>
      </c>
      <c r="G4" s="2">
        <v>26</v>
      </c>
      <c r="H4" s="2">
        <v>20</v>
      </c>
      <c r="I4" s="2">
        <v>41</v>
      </c>
      <c r="J4" s="2">
        <v>7</v>
      </c>
      <c r="K4" s="2">
        <v>7</v>
      </c>
      <c r="L4" s="2">
        <v>17</v>
      </c>
      <c r="M4" s="2">
        <v>22</v>
      </c>
      <c r="N4" s="2">
        <v>7</v>
      </c>
      <c r="O4" s="2">
        <v>27</v>
      </c>
      <c r="P4" s="2">
        <v>7</v>
      </c>
      <c r="Q4" s="2">
        <v>19</v>
      </c>
      <c r="R4" s="2">
        <v>24</v>
      </c>
      <c r="S4" s="2">
        <v>7</v>
      </c>
      <c r="T4" s="2">
        <v>6</v>
      </c>
      <c r="U4" s="2">
        <v>21</v>
      </c>
      <c r="V4" s="2">
        <v>46</v>
      </c>
      <c r="W4" s="2">
        <v>36</v>
      </c>
      <c r="X4" s="2">
        <v>8</v>
      </c>
      <c r="Y4" s="2">
        <v>16</v>
      </c>
      <c r="Z4" s="2">
        <v>7</v>
      </c>
      <c r="AA4" s="2">
        <v>16</v>
      </c>
      <c r="AB4" s="2">
        <v>17</v>
      </c>
      <c r="AC4" s="2">
        <v>6</v>
      </c>
      <c r="AD4" s="2">
        <v>11</v>
      </c>
      <c r="AE4" s="2">
        <v>6</v>
      </c>
      <c r="AF4" s="2">
        <v>9</v>
      </c>
      <c r="AG4" s="2">
        <v>9</v>
      </c>
      <c r="AH4" s="2">
        <v>6</v>
      </c>
      <c r="AI4" s="2">
        <v>7</v>
      </c>
      <c r="AJ4" s="2">
        <v>5</v>
      </c>
      <c r="AK4" s="2">
        <v>15</v>
      </c>
      <c r="AL4" s="2">
        <v>7</v>
      </c>
      <c r="AM4" s="2">
        <v>7</v>
      </c>
      <c r="AN4" s="2">
        <v>7</v>
      </c>
      <c r="AO4" s="2">
        <v>7</v>
      </c>
      <c r="AP4" s="2">
        <v>8</v>
      </c>
      <c r="AQ4" s="2">
        <v>10</v>
      </c>
      <c r="AR4" s="2">
        <v>7</v>
      </c>
      <c r="AS4" s="2">
        <v>8</v>
      </c>
      <c r="AT4" s="2">
        <v>17</v>
      </c>
      <c r="AU4" s="2">
        <v>7</v>
      </c>
      <c r="AV4" s="2">
        <v>6</v>
      </c>
      <c r="AW4" s="2">
        <v>5</v>
      </c>
      <c r="AX4" s="2">
        <v>6</v>
      </c>
      <c r="AY4" s="2">
        <v>7</v>
      </c>
      <c r="AZ4" s="2">
        <v>7</v>
      </c>
      <c r="BA4" s="2">
        <v>8</v>
      </c>
      <c r="BB4" s="2">
        <v>4</v>
      </c>
      <c r="BC4" s="2">
        <v>7</v>
      </c>
      <c r="BD4" s="2">
        <v>7</v>
      </c>
      <c r="BE4" s="2">
        <v>24</v>
      </c>
      <c r="BF4" s="2">
        <v>7</v>
      </c>
      <c r="BG4" s="2">
        <v>7</v>
      </c>
      <c r="BH4" s="2">
        <v>6</v>
      </c>
      <c r="BI4" s="2">
        <v>7</v>
      </c>
      <c r="BJ4" s="2">
        <v>7</v>
      </c>
      <c r="BK4" s="2">
        <v>6</v>
      </c>
      <c r="BL4" s="2">
        <v>16</v>
      </c>
      <c r="BM4" s="2">
        <v>7</v>
      </c>
      <c r="BN4" s="2">
        <v>7</v>
      </c>
      <c r="BO4" s="2">
        <v>7</v>
      </c>
      <c r="BP4" s="2">
        <v>7</v>
      </c>
      <c r="BQ4" s="2">
        <v>10</v>
      </c>
      <c r="BR4" s="2">
        <v>6</v>
      </c>
      <c r="BS4" s="2">
        <v>7</v>
      </c>
      <c r="BT4" s="2">
        <v>7</v>
      </c>
      <c r="BU4" s="2">
        <v>8</v>
      </c>
      <c r="BV4" s="2">
        <v>8</v>
      </c>
      <c r="BW4" s="2">
        <v>7</v>
      </c>
      <c r="BX4" s="2">
        <v>6</v>
      </c>
      <c r="BY4" s="2">
        <v>9</v>
      </c>
      <c r="BZ4" s="2">
        <v>7</v>
      </c>
      <c r="CA4" s="2">
        <v>8</v>
      </c>
      <c r="CB4" s="2">
        <v>6</v>
      </c>
      <c r="CC4" s="2">
        <v>7</v>
      </c>
      <c r="CD4" s="2">
        <v>7</v>
      </c>
      <c r="CE4" s="2">
        <v>7</v>
      </c>
      <c r="CF4" s="2">
        <v>7</v>
      </c>
      <c r="CG4" s="2">
        <v>7</v>
      </c>
      <c r="CH4" s="2">
        <v>7</v>
      </c>
      <c r="CI4" s="2">
        <v>6</v>
      </c>
      <c r="CJ4" s="2">
        <v>10</v>
      </c>
      <c r="CK4" s="2">
        <v>7</v>
      </c>
      <c r="CL4" s="2">
        <v>7</v>
      </c>
      <c r="CM4" s="2">
        <v>6</v>
      </c>
      <c r="CN4" s="2">
        <v>8</v>
      </c>
      <c r="CO4" s="2">
        <v>7</v>
      </c>
      <c r="CP4" s="2">
        <v>7</v>
      </c>
      <c r="CQ4" s="2">
        <v>7</v>
      </c>
      <c r="CR4" s="2">
        <v>7</v>
      </c>
      <c r="CS4" s="2">
        <v>7</v>
      </c>
      <c r="CT4" s="2">
        <v>7</v>
      </c>
      <c r="CU4" s="2">
        <v>7</v>
      </c>
      <c r="CV4" s="2">
        <v>7</v>
      </c>
      <c r="CW4" s="2">
        <v>7</v>
      </c>
      <c r="CX4" s="2">
        <v>6</v>
      </c>
      <c r="CY4" s="2">
        <v>6</v>
      </c>
      <c r="CZ4" s="2">
        <v>25</v>
      </c>
      <c r="DA4" s="2">
        <v>6</v>
      </c>
    </row>
    <row r="5" spans="1:105" ht="16.5" hidden="1" customHeight="1">
      <c r="A5" s="292" t="s">
        <v>3</v>
      </c>
      <c r="B5" s="292"/>
      <c r="C5" s="206"/>
      <c r="D5" s="2">
        <v>2264</v>
      </c>
      <c r="E5" s="2">
        <v>29</v>
      </c>
      <c r="F5" s="2">
        <v>124</v>
      </c>
      <c r="G5" s="2">
        <v>48</v>
      </c>
      <c r="H5" s="2">
        <v>38</v>
      </c>
      <c r="I5" s="2">
        <v>78</v>
      </c>
      <c r="J5" s="2">
        <v>14</v>
      </c>
      <c r="K5" s="2">
        <v>15</v>
      </c>
      <c r="L5" s="2">
        <v>35</v>
      </c>
      <c r="M5" s="2">
        <v>44</v>
      </c>
      <c r="N5" s="2">
        <v>14</v>
      </c>
      <c r="O5" s="2">
        <v>50</v>
      </c>
      <c r="P5" s="2">
        <v>14</v>
      </c>
      <c r="Q5" s="2">
        <v>39</v>
      </c>
      <c r="R5" s="2">
        <v>47</v>
      </c>
      <c r="S5" s="2">
        <v>14</v>
      </c>
      <c r="T5" s="2">
        <v>14</v>
      </c>
      <c r="U5" s="2">
        <v>40</v>
      </c>
      <c r="V5" s="2">
        <v>88</v>
      </c>
      <c r="W5" s="2">
        <v>67</v>
      </c>
      <c r="X5" s="2">
        <v>14</v>
      </c>
      <c r="Y5" s="2">
        <v>33</v>
      </c>
      <c r="Z5" s="2">
        <v>15</v>
      </c>
      <c r="AA5" s="2">
        <v>32</v>
      </c>
      <c r="AB5" s="2">
        <v>34</v>
      </c>
      <c r="AC5" s="2">
        <v>15</v>
      </c>
      <c r="AD5" s="2">
        <v>21</v>
      </c>
      <c r="AE5" s="2">
        <v>15</v>
      </c>
      <c r="AF5" s="2">
        <v>18</v>
      </c>
      <c r="AG5" s="2">
        <v>18</v>
      </c>
      <c r="AH5" s="2">
        <v>13</v>
      </c>
      <c r="AI5" s="2">
        <v>14</v>
      </c>
      <c r="AJ5" s="2">
        <v>12</v>
      </c>
      <c r="AK5" s="2">
        <v>29</v>
      </c>
      <c r="AL5" s="2">
        <v>16</v>
      </c>
      <c r="AM5" s="2">
        <v>14</v>
      </c>
      <c r="AN5" s="2">
        <v>14</v>
      </c>
      <c r="AO5" s="2">
        <v>14</v>
      </c>
      <c r="AP5" s="2">
        <v>17</v>
      </c>
      <c r="AQ5" s="2">
        <v>21</v>
      </c>
      <c r="AR5" s="2">
        <v>16</v>
      </c>
      <c r="AS5" s="2">
        <v>16</v>
      </c>
      <c r="AT5" s="2">
        <v>36</v>
      </c>
      <c r="AU5" s="2">
        <v>16</v>
      </c>
      <c r="AV5" s="2">
        <v>14</v>
      </c>
      <c r="AW5" s="2">
        <v>12</v>
      </c>
      <c r="AX5" s="2">
        <v>15</v>
      </c>
      <c r="AY5" s="2">
        <v>16</v>
      </c>
      <c r="AZ5" s="2">
        <v>16</v>
      </c>
      <c r="BA5" s="2">
        <v>18</v>
      </c>
      <c r="BB5" s="2">
        <v>10</v>
      </c>
      <c r="BC5" s="2">
        <v>15</v>
      </c>
      <c r="BD5" s="2">
        <v>14</v>
      </c>
      <c r="BE5" s="2">
        <v>53</v>
      </c>
      <c r="BF5" s="2">
        <v>16</v>
      </c>
      <c r="BG5" s="2">
        <v>18</v>
      </c>
      <c r="BH5" s="2">
        <v>13</v>
      </c>
      <c r="BI5" s="2">
        <v>16</v>
      </c>
      <c r="BJ5" s="2">
        <v>16</v>
      </c>
      <c r="BK5" s="2">
        <v>13</v>
      </c>
      <c r="BL5" s="2">
        <v>33</v>
      </c>
      <c r="BM5" s="2">
        <v>14</v>
      </c>
      <c r="BN5" s="2">
        <v>16</v>
      </c>
      <c r="BO5" s="2">
        <v>16</v>
      </c>
      <c r="BP5" s="2">
        <v>14</v>
      </c>
      <c r="BQ5" s="2">
        <v>21</v>
      </c>
      <c r="BR5" s="2">
        <v>13</v>
      </c>
      <c r="BS5" s="2">
        <v>14</v>
      </c>
      <c r="BT5" s="2">
        <v>14</v>
      </c>
      <c r="BU5" s="2">
        <v>17</v>
      </c>
      <c r="BV5" s="2">
        <v>17</v>
      </c>
      <c r="BW5" s="2">
        <v>14</v>
      </c>
      <c r="BX5" s="2">
        <v>15</v>
      </c>
      <c r="BY5" s="2">
        <v>19</v>
      </c>
      <c r="BZ5" s="2">
        <v>16</v>
      </c>
      <c r="CA5" s="2">
        <v>18</v>
      </c>
      <c r="CB5" s="2">
        <v>13</v>
      </c>
      <c r="CC5" s="2">
        <v>16</v>
      </c>
      <c r="CD5" s="2">
        <v>14</v>
      </c>
      <c r="CE5" s="2">
        <v>16</v>
      </c>
      <c r="CF5" s="2">
        <v>18</v>
      </c>
      <c r="CG5" s="2">
        <v>15</v>
      </c>
      <c r="CH5" s="2">
        <v>16</v>
      </c>
      <c r="CI5" s="2">
        <v>15</v>
      </c>
      <c r="CJ5" s="2">
        <v>22</v>
      </c>
      <c r="CK5" s="2">
        <v>16</v>
      </c>
      <c r="CL5" s="2">
        <v>16</v>
      </c>
      <c r="CM5" s="2">
        <v>15</v>
      </c>
      <c r="CN5" s="2">
        <v>17</v>
      </c>
      <c r="CO5" s="2">
        <v>16</v>
      </c>
      <c r="CP5" s="2">
        <v>16</v>
      </c>
      <c r="CQ5" s="2">
        <v>16</v>
      </c>
      <c r="CR5" s="2">
        <v>17</v>
      </c>
      <c r="CS5" s="2">
        <v>14</v>
      </c>
      <c r="CT5" s="2">
        <v>16</v>
      </c>
      <c r="CU5" s="2">
        <v>16</v>
      </c>
      <c r="CV5" s="2">
        <v>16</v>
      </c>
      <c r="CW5" s="2">
        <v>14</v>
      </c>
      <c r="CX5" s="2">
        <v>13</v>
      </c>
      <c r="CY5" s="2">
        <v>13</v>
      </c>
      <c r="CZ5" s="2">
        <v>50</v>
      </c>
      <c r="DA5" s="2">
        <v>17</v>
      </c>
    </row>
    <row r="6" spans="1:105" ht="16.5" hidden="1" customHeight="1">
      <c r="A6" s="292" t="s">
        <v>648</v>
      </c>
      <c r="B6" s="292"/>
      <c r="C6" s="206"/>
      <c r="D6" s="2">
        <v>190</v>
      </c>
      <c r="E6" s="2">
        <v>5</v>
      </c>
      <c r="F6" s="2">
        <v>8</v>
      </c>
      <c r="G6" s="2">
        <v>7</v>
      </c>
      <c r="H6" s="2">
        <v>5</v>
      </c>
      <c r="I6" s="2">
        <v>2</v>
      </c>
      <c r="J6" s="2">
        <v>2</v>
      </c>
      <c r="K6" s="2">
        <v>2</v>
      </c>
      <c r="L6" s="2">
        <v>4</v>
      </c>
      <c r="M6" s="2">
        <v>3</v>
      </c>
      <c r="N6" s="2">
        <v>2</v>
      </c>
      <c r="O6" s="2">
        <v>3</v>
      </c>
      <c r="P6" s="2">
        <v>2</v>
      </c>
      <c r="Q6" s="2">
        <v>3</v>
      </c>
      <c r="R6" s="2">
        <v>4</v>
      </c>
      <c r="S6" s="2">
        <v>2</v>
      </c>
      <c r="T6" s="2">
        <v>0</v>
      </c>
      <c r="U6" s="2">
        <v>4</v>
      </c>
      <c r="V6" s="2">
        <v>3</v>
      </c>
      <c r="W6" s="2">
        <v>4</v>
      </c>
      <c r="X6" s="2">
        <v>4</v>
      </c>
      <c r="Y6" s="2">
        <v>3</v>
      </c>
      <c r="Z6" s="2">
        <v>1</v>
      </c>
      <c r="AA6" s="2">
        <v>5</v>
      </c>
      <c r="AB6" s="2">
        <v>3</v>
      </c>
      <c r="AC6" s="2">
        <v>0</v>
      </c>
      <c r="AD6" s="2">
        <v>1</v>
      </c>
      <c r="AE6" s="2">
        <v>0</v>
      </c>
      <c r="AF6" s="2">
        <v>3</v>
      </c>
      <c r="AG6" s="2">
        <v>2</v>
      </c>
      <c r="AH6" s="2">
        <v>0</v>
      </c>
      <c r="AI6" s="2">
        <v>1</v>
      </c>
      <c r="AJ6" s="2">
        <v>0</v>
      </c>
      <c r="AK6" s="2">
        <v>3</v>
      </c>
      <c r="AL6" s="2">
        <v>2</v>
      </c>
      <c r="AM6" s="2">
        <v>2</v>
      </c>
      <c r="AN6" s="2">
        <v>1</v>
      </c>
      <c r="AO6" s="2">
        <v>2</v>
      </c>
      <c r="AP6" s="2">
        <v>2</v>
      </c>
      <c r="AQ6" s="2">
        <v>2</v>
      </c>
      <c r="AR6" s="2">
        <v>2</v>
      </c>
      <c r="AS6" s="2">
        <v>3</v>
      </c>
      <c r="AT6" s="2">
        <v>2</v>
      </c>
      <c r="AU6" s="2">
        <v>2</v>
      </c>
      <c r="AV6" s="2">
        <v>0</v>
      </c>
      <c r="AW6" s="2">
        <v>0</v>
      </c>
      <c r="AX6" s="2">
        <v>1</v>
      </c>
      <c r="AY6" s="2">
        <v>2</v>
      </c>
      <c r="AZ6" s="2">
        <v>2</v>
      </c>
      <c r="BA6" s="2">
        <v>2</v>
      </c>
      <c r="BB6" s="2">
        <v>0</v>
      </c>
      <c r="BC6" s="2">
        <v>1</v>
      </c>
      <c r="BD6" s="2">
        <v>1</v>
      </c>
      <c r="BE6" s="2">
        <v>2</v>
      </c>
      <c r="BF6" s="2">
        <v>2</v>
      </c>
      <c r="BG6" s="2">
        <v>1</v>
      </c>
      <c r="BH6" s="2">
        <v>0</v>
      </c>
      <c r="BI6" s="2">
        <v>2</v>
      </c>
      <c r="BJ6" s="2">
        <v>2</v>
      </c>
      <c r="BK6" s="2">
        <v>0</v>
      </c>
      <c r="BL6" s="2">
        <v>5</v>
      </c>
      <c r="BM6" s="2">
        <v>2</v>
      </c>
      <c r="BN6" s="2">
        <v>2</v>
      </c>
      <c r="BO6" s="2">
        <v>2</v>
      </c>
      <c r="BP6" s="2">
        <v>2</v>
      </c>
      <c r="BQ6" s="2">
        <v>2</v>
      </c>
      <c r="BR6" s="2">
        <v>0</v>
      </c>
      <c r="BS6" s="2">
        <v>1</v>
      </c>
      <c r="BT6" s="2">
        <v>1</v>
      </c>
      <c r="BU6" s="2">
        <v>2</v>
      </c>
      <c r="BV6" s="2">
        <v>2</v>
      </c>
      <c r="BW6" s="2">
        <v>1</v>
      </c>
      <c r="BX6" s="2">
        <v>0</v>
      </c>
      <c r="BY6" s="2">
        <v>2</v>
      </c>
      <c r="BZ6" s="2">
        <v>2</v>
      </c>
      <c r="CA6" s="2">
        <v>2</v>
      </c>
      <c r="CB6" s="2">
        <v>0</v>
      </c>
      <c r="CC6" s="2">
        <v>2</v>
      </c>
      <c r="CD6" s="2">
        <v>2</v>
      </c>
      <c r="CE6" s="2">
        <v>2</v>
      </c>
      <c r="CF6" s="2">
        <v>1</v>
      </c>
      <c r="CG6" s="2">
        <v>0</v>
      </c>
      <c r="CH6" s="2">
        <v>1</v>
      </c>
      <c r="CI6" s="2">
        <v>0</v>
      </c>
      <c r="CJ6" s="2">
        <v>0</v>
      </c>
      <c r="CK6" s="2">
        <v>2</v>
      </c>
      <c r="CL6" s="2">
        <v>2</v>
      </c>
      <c r="CM6" s="2">
        <v>0</v>
      </c>
      <c r="CN6" s="2">
        <v>2</v>
      </c>
      <c r="CO6" s="2">
        <v>2</v>
      </c>
      <c r="CP6" s="2">
        <v>2</v>
      </c>
      <c r="CQ6" s="2">
        <v>2</v>
      </c>
      <c r="CR6" s="2">
        <v>1</v>
      </c>
      <c r="CS6" s="2">
        <v>1</v>
      </c>
      <c r="CT6" s="2">
        <v>2</v>
      </c>
      <c r="CU6" s="2">
        <v>2</v>
      </c>
      <c r="CV6" s="2">
        <v>1</v>
      </c>
      <c r="CW6" s="2">
        <v>2</v>
      </c>
      <c r="CX6" s="2">
        <v>0</v>
      </c>
      <c r="CY6" s="2">
        <v>0</v>
      </c>
      <c r="CZ6" s="2">
        <v>4</v>
      </c>
      <c r="DA6" s="2">
        <v>0</v>
      </c>
    </row>
    <row r="7" spans="1:105" ht="16.5" hidden="1" customHeight="1">
      <c r="A7" s="292" t="s">
        <v>649</v>
      </c>
      <c r="B7" s="292"/>
      <c r="C7" s="206"/>
      <c r="D7" s="2">
        <v>21</v>
      </c>
      <c r="E7" s="2">
        <v>2</v>
      </c>
      <c r="F7" s="2">
        <v>3</v>
      </c>
      <c r="G7" s="2">
        <v>1</v>
      </c>
      <c r="H7" s="2">
        <v>1</v>
      </c>
      <c r="I7" s="2">
        <v>0</v>
      </c>
      <c r="J7" s="2">
        <v>0</v>
      </c>
      <c r="K7" s="2">
        <v>0</v>
      </c>
      <c r="L7" s="2">
        <v>1</v>
      </c>
      <c r="M7" s="2">
        <v>1</v>
      </c>
      <c r="N7" s="2">
        <v>0</v>
      </c>
      <c r="O7" s="2">
        <v>1</v>
      </c>
      <c r="P7" s="2">
        <v>0</v>
      </c>
      <c r="Q7" s="2">
        <v>0</v>
      </c>
      <c r="R7" s="2">
        <v>1</v>
      </c>
      <c r="S7" s="2">
        <v>0</v>
      </c>
      <c r="T7" s="2">
        <v>0</v>
      </c>
      <c r="U7" s="2">
        <v>1</v>
      </c>
      <c r="V7" s="2">
        <v>0</v>
      </c>
      <c r="W7" s="2">
        <v>1</v>
      </c>
      <c r="X7" s="2">
        <v>1</v>
      </c>
      <c r="Y7" s="2">
        <v>1</v>
      </c>
      <c r="Z7" s="2">
        <v>0</v>
      </c>
      <c r="AA7" s="2">
        <v>1</v>
      </c>
      <c r="AB7" s="2">
        <v>1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1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1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1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1</v>
      </c>
      <c r="DA7" s="2">
        <v>0</v>
      </c>
    </row>
    <row r="8" spans="1:105" ht="16.5" hidden="1" customHeight="1">
      <c r="A8" s="292" t="s">
        <v>650</v>
      </c>
      <c r="B8" s="292"/>
      <c r="C8" s="206"/>
      <c r="D8" s="2">
        <v>65</v>
      </c>
      <c r="E8" s="2">
        <v>0</v>
      </c>
      <c r="F8" s="2">
        <v>0</v>
      </c>
      <c r="G8" s="2">
        <v>1</v>
      </c>
      <c r="H8" s="2">
        <v>0</v>
      </c>
      <c r="I8" s="2">
        <v>1</v>
      </c>
      <c r="J8" s="2">
        <v>1</v>
      </c>
      <c r="K8" s="2">
        <v>1</v>
      </c>
      <c r="L8" s="2">
        <v>0</v>
      </c>
      <c r="M8" s="2">
        <v>0</v>
      </c>
      <c r="N8" s="2">
        <v>1</v>
      </c>
      <c r="O8" s="2">
        <v>0</v>
      </c>
      <c r="P8" s="2">
        <v>1</v>
      </c>
      <c r="Q8" s="2">
        <v>1</v>
      </c>
      <c r="R8" s="2">
        <v>0</v>
      </c>
      <c r="S8" s="2">
        <v>1</v>
      </c>
      <c r="T8" s="2">
        <v>0</v>
      </c>
      <c r="U8" s="2">
        <v>0</v>
      </c>
      <c r="V8" s="2">
        <v>1</v>
      </c>
      <c r="W8" s="2">
        <v>0</v>
      </c>
      <c r="X8" s="2">
        <v>0</v>
      </c>
      <c r="Y8" s="2">
        <v>0</v>
      </c>
      <c r="Z8" s="2">
        <v>1</v>
      </c>
      <c r="AA8" s="2">
        <v>0</v>
      </c>
      <c r="AB8" s="2">
        <v>0</v>
      </c>
      <c r="AC8" s="2">
        <v>0</v>
      </c>
      <c r="AD8" s="2">
        <v>1</v>
      </c>
      <c r="AE8" s="2">
        <v>0</v>
      </c>
      <c r="AF8" s="2">
        <v>1</v>
      </c>
      <c r="AG8" s="2">
        <v>1</v>
      </c>
      <c r="AH8" s="2">
        <v>0</v>
      </c>
      <c r="AI8" s="2">
        <v>1</v>
      </c>
      <c r="AJ8" s="2">
        <v>0</v>
      </c>
      <c r="AK8" s="2">
        <v>0</v>
      </c>
      <c r="AL8" s="2">
        <v>1</v>
      </c>
      <c r="AM8" s="2">
        <v>1</v>
      </c>
      <c r="AN8" s="2">
        <v>1</v>
      </c>
      <c r="AO8" s="2">
        <v>1</v>
      </c>
      <c r="AP8" s="2">
        <v>1</v>
      </c>
      <c r="AQ8" s="2">
        <v>1</v>
      </c>
      <c r="AR8" s="2">
        <v>1</v>
      </c>
      <c r="AS8" s="2">
        <v>1</v>
      </c>
      <c r="AT8" s="2">
        <v>1</v>
      </c>
      <c r="AU8" s="2">
        <v>1</v>
      </c>
      <c r="AV8" s="2">
        <v>0</v>
      </c>
      <c r="AW8" s="2">
        <v>0</v>
      </c>
      <c r="AX8" s="2">
        <v>1</v>
      </c>
      <c r="AY8" s="2">
        <v>1</v>
      </c>
      <c r="AZ8" s="2">
        <v>1</v>
      </c>
      <c r="BA8" s="2">
        <v>1</v>
      </c>
      <c r="BB8" s="2">
        <v>0</v>
      </c>
      <c r="BC8" s="2">
        <v>1</v>
      </c>
      <c r="BD8" s="2">
        <v>1</v>
      </c>
      <c r="BE8" s="2">
        <v>0</v>
      </c>
      <c r="BF8" s="2">
        <v>1</v>
      </c>
      <c r="BG8" s="2">
        <v>1</v>
      </c>
      <c r="BH8" s="2">
        <v>0</v>
      </c>
      <c r="BI8" s="2">
        <v>1</v>
      </c>
      <c r="BJ8" s="2">
        <v>1</v>
      </c>
      <c r="BK8" s="2">
        <v>0</v>
      </c>
      <c r="BL8" s="2">
        <v>0</v>
      </c>
      <c r="BM8" s="2">
        <v>1</v>
      </c>
      <c r="BN8" s="2">
        <v>1</v>
      </c>
      <c r="BO8" s="2">
        <v>1</v>
      </c>
      <c r="BP8" s="2">
        <v>1</v>
      </c>
      <c r="BQ8" s="2">
        <v>1</v>
      </c>
      <c r="BR8" s="2">
        <v>0</v>
      </c>
      <c r="BS8" s="2">
        <v>1</v>
      </c>
      <c r="BT8" s="2">
        <v>1</v>
      </c>
      <c r="BU8" s="2">
        <v>1</v>
      </c>
      <c r="BV8" s="2">
        <v>1</v>
      </c>
      <c r="BW8" s="2">
        <v>1</v>
      </c>
      <c r="BX8" s="2">
        <v>0</v>
      </c>
      <c r="BY8" s="2">
        <v>1</v>
      </c>
      <c r="BZ8" s="2">
        <v>1</v>
      </c>
      <c r="CA8" s="2">
        <v>1</v>
      </c>
      <c r="CB8" s="2">
        <v>0</v>
      </c>
      <c r="CC8" s="2">
        <v>1</v>
      </c>
      <c r="CD8" s="2">
        <v>1</v>
      </c>
      <c r="CE8" s="2">
        <v>1</v>
      </c>
      <c r="CF8" s="2">
        <v>1</v>
      </c>
      <c r="CG8" s="2">
        <v>0</v>
      </c>
      <c r="CH8" s="2">
        <v>1</v>
      </c>
      <c r="CI8" s="2">
        <v>0</v>
      </c>
      <c r="CJ8" s="2">
        <v>0</v>
      </c>
      <c r="CK8" s="2">
        <v>1</v>
      </c>
      <c r="CL8" s="2">
        <v>1</v>
      </c>
      <c r="CM8" s="2">
        <v>0</v>
      </c>
      <c r="CN8" s="2">
        <v>1</v>
      </c>
      <c r="CO8" s="2">
        <v>1</v>
      </c>
      <c r="CP8" s="2">
        <v>1</v>
      </c>
      <c r="CQ8" s="2">
        <v>1</v>
      </c>
      <c r="CR8" s="2">
        <v>1</v>
      </c>
      <c r="CS8" s="2">
        <v>1</v>
      </c>
      <c r="CT8" s="2">
        <v>1</v>
      </c>
      <c r="CU8" s="2">
        <v>1</v>
      </c>
      <c r="CV8" s="2">
        <v>1</v>
      </c>
      <c r="CW8" s="2">
        <v>1</v>
      </c>
      <c r="CX8" s="2">
        <v>0</v>
      </c>
      <c r="CY8" s="2">
        <v>0</v>
      </c>
      <c r="CZ8" s="2">
        <v>1</v>
      </c>
      <c r="DA8" s="2">
        <v>0</v>
      </c>
    </row>
    <row r="9" spans="1:105" ht="16.5" hidden="1" customHeight="1">
      <c r="A9" s="292" t="s">
        <v>651</v>
      </c>
      <c r="B9" s="292"/>
      <c r="C9" s="206"/>
      <c r="D9" s="2">
        <v>1</v>
      </c>
      <c r="E9" s="2">
        <v>0</v>
      </c>
      <c r="F9" s="2">
        <v>1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</row>
    <row r="10" spans="1:105" ht="16.5" hidden="1" customHeight="1">
      <c r="A10" s="292" t="s">
        <v>4</v>
      </c>
      <c r="B10" s="292"/>
      <c r="C10" s="206"/>
      <c r="D10" s="2">
        <v>46</v>
      </c>
      <c r="E10" s="2">
        <v>0</v>
      </c>
      <c r="F10" s="2">
        <v>2</v>
      </c>
      <c r="G10" s="2">
        <v>1</v>
      </c>
      <c r="H10" s="2">
        <v>0</v>
      </c>
      <c r="I10" s="2">
        <v>1</v>
      </c>
      <c r="J10" s="2">
        <v>0</v>
      </c>
      <c r="K10" s="2">
        <v>1</v>
      </c>
      <c r="L10" s="2">
        <v>1</v>
      </c>
      <c r="M10" s="2">
        <v>0</v>
      </c>
      <c r="N10" s="2">
        <v>0</v>
      </c>
      <c r="O10" s="2">
        <v>2</v>
      </c>
      <c r="P10" s="2">
        <v>1</v>
      </c>
      <c r="Q10" s="2">
        <v>0</v>
      </c>
      <c r="R10" s="2">
        <v>0</v>
      </c>
      <c r="S10" s="2">
        <v>1</v>
      </c>
      <c r="T10" s="2">
        <v>2</v>
      </c>
      <c r="U10" s="2">
        <v>1</v>
      </c>
      <c r="V10" s="2">
        <v>1</v>
      </c>
      <c r="W10" s="2">
        <v>1</v>
      </c>
      <c r="X10" s="2">
        <v>0</v>
      </c>
      <c r="Y10" s="2">
        <v>0</v>
      </c>
      <c r="Z10" s="2">
        <v>2</v>
      </c>
      <c r="AA10" s="2">
        <v>0</v>
      </c>
      <c r="AB10" s="2">
        <v>1</v>
      </c>
      <c r="AC10" s="2">
        <v>2</v>
      </c>
      <c r="AD10" s="2">
        <v>0</v>
      </c>
      <c r="AE10" s="2">
        <v>0</v>
      </c>
      <c r="AF10" s="2">
        <v>0</v>
      </c>
      <c r="AG10" s="2">
        <v>0</v>
      </c>
      <c r="AH10" s="2">
        <v>1</v>
      </c>
      <c r="AI10" s="2">
        <v>0</v>
      </c>
      <c r="AJ10" s="2">
        <v>0</v>
      </c>
      <c r="AK10" s="2">
        <v>0</v>
      </c>
      <c r="AL10" s="2">
        <v>1</v>
      </c>
      <c r="AM10" s="2">
        <v>0</v>
      </c>
      <c r="AN10" s="2">
        <v>0</v>
      </c>
      <c r="AO10" s="2">
        <v>0</v>
      </c>
      <c r="AP10" s="2">
        <v>2</v>
      </c>
      <c r="AQ10" s="2">
        <v>1</v>
      </c>
      <c r="AR10" s="2">
        <v>1</v>
      </c>
      <c r="AS10" s="2">
        <v>1</v>
      </c>
      <c r="AT10" s="2">
        <v>0</v>
      </c>
      <c r="AU10" s="2">
        <v>0</v>
      </c>
      <c r="AV10" s="2">
        <v>0</v>
      </c>
      <c r="AW10" s="2">
        <v>0</v>
      </c>
      <c r="AX10" s="2">
        <v>1</v>
      </c>
      <c r="AY10" s="2">
        <v>0</v>
      </c>
      <c r="AZ10" s="2">
        <v>1</v>
      </c>
      <c r="BA10" s="2">
        <v>0</v>
      </c>
      <c r="BB10" s="2">
        <v>0</v>
      </c>
      <c r="BC10" s="2">
        <v>0</v>
      </c>
      <c r="BD10" s="2">
        <v>0</v>
      </c>
      <c r="BE10" s="2">
        <v>1</v>
      </c>
      <c r="BF10" s="2">
        <v>1</v>
      </c>
      <c r="BG10" s="2">
        <v>0</v>
      </c>
      <c r="BH10" s="2">
        <v>0</v>
      </c>
      <c r="BI10" s="2">
        <v>0</v>
      </c>
      <c r="BJ10" s="2">
        <v>0</v>
      </c>
      <c r="BK10" s="2">
        <v>1</v>
      </c>
      <c r="BL10" s="2">
        <v>1</v>
      </c>
      <c r="BM10" s="2">
        <v>0</v>
      </c>
      <c r="BN10" s="2">
        <v>0</v>
      </c>
      <c r="BO10" s="2">
        <v>1</v>
      </c>
      <c r="BP10" s="2">
        <v>0</v>
      </c>
      <c r="BQ10" s="2">
        <v>0</v>
      </c>
      <c r="BR10" s="2">
        <v>1</v>
      </c>
      <c r="BS10" s="2">
        <v>0</v>
      </c>
      <c r="BT10" s="2">
        <v>0</v>
      </c>
      <c r="BU10" s="2">
        <v>0</v>
      </c>
      <c r="BV10" s="2">
        <v>0</v>
      </c>
      <c r="BW10" s="2">
        <v>1</v>
      </c>
      <c r="BX10" s="2">
        <v>0</v>
      </c>
      <c r="BY10" s="2">
        <v>0</v>
      </c>
      <c r="BZ10" s="2">
        <v>0</v>
      </c>
      <c r="CA10" s="2">
        <v>1</v>
      </c>
      <c r="CB10" s="2">
        <v>0</v>
      </c>
      <c r="CC10" s="2">
        <v>0</v>
      </c>
      <c r="CD10" s="2">
        <v>0</v>
      </c>
      <c r="CE10" s="2">
        <v>1</v>
      </c>
      <c r="CF10" s="2">
        <v>0</v>
      </c>
      <c r="CG10" s="2">
        <v>0</v>
      </c>
      <c r="CH10" s="2">
        <v>0</v>
      </c>
      <c r="CI10" s="2">
        <v>1</v>
      </c>
      <c r="CJ10" s="2">
        <v>1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1</v>
      </c>
      <c r="CR10" s="2">
        <v>1</v>
      </c>
      <c r="CS10" s="2">
        <v>0</v>
      </c>
      <c r="CT10" s="2">
        <v>1</v>
      </c>
      <c r="CU10" s="2">
        <v>0</v>
      </c>
      <c r="CV10" s="2">
        <v>1</v>
      </c>
      <c r="CW10" s="2">
        <v>0</v>
      </c>
      <c r="CX10" s="2">
        <v>1</v>
      </c>
      <c r="CY10" s="2">
        <v>0</v>
      </c>
      <c r="CZ10" s="2">
        <v>1</v>
      </c>
      <c r="DA10" s="2">
        <v>0</v>
      </c>
    </row>
    <row r="11" spans="1:105" ht="16.5" hidden="1" customHeight="1">
      <c r="A11" s="292" t="s">
        <v>5</v>
      </c>
      <c r="B11" s="292"/>
      <c r="C11" s="206"/>
      <c r="D11" s="2">
        <v>2310</v>
      </c>
      <c r="E11" s="2">
        <v>29</v>
      </c>
      <c r="F11" s="2">
        <v>126</v>
      </c>
      <c r="G11" s="2">
        <v>49</v>
      </c>
      <c r="H11" s="2">
        <v>38</v>
      </c>
      <c r="I11" s="2">
        <v>79</v>
      </c>
      <c r="J11" s="2">
        <v>14</v>
      </c>
      <c r="K11" s="2">
        <v>16</v>
      </c>
      <c r="L11" s="2">
        <v>36</v>
      </c>
      <c r="M11" s="2">
        <v>44</v>
      </c>
      <c r="N11" s="2">
        <v>14</v>
      </c>
      <c r="O11" s="2">
        <v>52</v>
      </c>
      <c r="P11" s="2">
        <v>15</v>
      </c>
      <c r="Q11" s="2">
        <v>39</v>
      </c>
      <c r="R11" s="2">
        <v>47</v>
      </c>
      <c r="S11" s="2">
        <v>15</v>
      </c>
      <c r="T11" s="2">
        <v>16</v>
      </c>
      <c r="U11" s="2">
        <v>41</v>
      </c>
      <c r="V11" s="2">
        <v>89</v>
      </c>
      <c r="W11" s="2">
        <v>68</v>
      </c>
      <c r="X11" s="2">
        <v>14</v>
      </c>
      <c r="Y11" s="2">
        <v>33</v>
      </c>
      <c r="Z11" s="2">
        <v>17</v>
      </c>
      <c r="AA11" s="2">
        <v>32</v>
      </c>
      <c r="AB11" s="2">
        <v>35</v>
      </c>
      <c r="AC11" s="2">
        <v>17</v>
      </c>
      <c r="AD11" s="2">
        <v>21</v>
      </c>
      <c r="AE11" s="2">
        <v>15</v>
      </c>
      <c r="AF11" s="2">
        <v>18</v>
      </c>
      <c r="AG11" s="2">
        <v>18</v>
      </c>
      <c r="AH11" s="2">
        <v>14</v>
      </c>
      <c r="AI11" s="2">
        <v>14</v>
      </c>
      <c r="AJ11" s="2">
        <v>12</v>
      </c>
      <c r="AK11" s="2">
        <v>29</v>
      </c>
      <c r="AL11" s="2">
        <v>17</v>
      </c>
      <c r="AM11" s="2">
        <v>14</v>
      </c>
      <c r="AN11" s="2">
        <v>14</v>
      </c>
      <c r="AO11" s="2">
        <v>14</v>
      </c>
      <c r="AP11" s="2">
        <v>19</v>
      </c>
      <c r="AQ11" s="2">
        <v>22</v>
      </c>
      <c r="AR11" s="2">
        <v>17</v>
      </c>
      <c r="AS11" s="2">
        <v>17</v>
      </c>
      <c r="AT11" s="2">
        <v>36</v>
      </c>
      <c r="AU11" s="2">
        <v>16</v>
      </c>
      <c r="AV11" s="2">
        <v>14</v>
      </c>
      <c r="AW11" s="2">
        <v>12</v>
      </c>
      <c r="AX11" s="2">
        <v>16</v>
      </c>
      <c r="AY11" s="2">
        <v>16</v>
      </c>
      <c r="AZ11" s="2">
        <v>17</v>
      </c>
      <c r="BA11" s="2">
        <v>18</v>
      </c>
      <c r="BB11" s="2">
        <v>10</v>
      </c>
      <c r="BC11" s="2">
        <v>15</v>
      </c>
      <c r="BD11" s="2">
        <v>14</v>
      </c>
      <c r="BE11" s="2">
        <v>54</v>
      </c>
      <c r="BF11" s="2">
        <v>17</v>
      </c>
      <c r="BG11" s="2">
        <v>18</v>
      </c>
      <c r="BH11" s="2">
        <v>13</v>
      </c>
      <c r="BI11" s="2">
        <v>16</v>
      </c>
      <c r="BJ11" s="2">
        <v>16</v>
      </c>
      <c r="BK11" s="2">
        <v>14</v>
      </c>
      <c r="BL11" s="2">
        <v>34</v>
      </c>
      <c r="BM11" s="2">
        <v>14</v>
      </c>
      <c r="BN11" s="2">
        <v>16</v>
      </c>
      <c r="BO11" s="2">
        <v>17</v>
      </c>
      <c r="BP11" s="2">
        <v>14</v>
      </c>
      <c r="BQ11" s="2">
        <v>21</v>
      </c>
      <c r="BR11" s="2">
        <v>14</v>
      </c>
      <c r="BS11" s="2">
        <v>14</v>
      </c>
      <c r="BT11" s="2">
        <v>14</v>
      </c>
      <c r="BU11" s="2">
        <v>17</v>
      </c>
      <c r="BV11" s="2">
        <v>17</v>
      </c>
      <c r="BW11" s="2">
        <v>15</v>
      </c>
      <c r="BX11" s="2">
        <v>15</v>
      </c>
      <c r="BY11" s="2">
        <v>19</v>
      </c>
      <c r="BZ11" s="2">
        <v>16</v>
      </c>
      <c r="CA11" s="2">
        <v>19</v>
      </c>
      <c r="CB11" s="2">
        <v>13</v>
      </c>
      <c r="CC11" s="2">
        <v>16</v>
      </c>
      <c r="CD11" s="2">
        <v>14</v>
      </c>
      <c r="CE11" s="2">
        <v>17</v>
      </c>
      <c r="CF11" s="2">
        <v>18</v>
      </c>
      <c r="CG11" s="2">
        <v>15</v>
      </c>
      <c r="CH11" s="2">
        <v>16</v>
      </c>
      <c r="CI11" s="2">
        <v>16</v>
      </c>
      <c r="CJ11" s="2">
        <v>23</v>
      </c>
      <c r="CK11" s="2">
        <v>16</v>
      </c>
      <c r="CL11" s="2">
        <v>16</v>
      </c>
      <c r="CM11" s="2">
        <v>15</v>
      </c>
      <c r="CN11" s="2">
        <v>17</v>
      </c>
      <c r="CO11" s="2">
        <v>16</v>
      </c>
      <c r="CP11" s="2">
        <v>16</v>
      </c>
      <c r="CQ11" s="2">
        <v>17</v>
      </c>
      <c r="CR11" s="2">
        <v>18</v>
      </c>
      <c r="CS11" s="2">
        <v>14</v>
      </c>
      <c r="CT11" s="2">
        <v>17</v>
      </c>
      <c r="CU11" s="2">
        <v>16</v>
      </c>
      <c r="CV11" s="2">
        <v>17</v>
      </c>
      <c r="CW11" s="2">
        <v>14</v>
      </c>
      <c r="CX11" s="2">
        <v>14</v>
      </c>
      <c r="CY11" s="2">
        <v>13</v>
      </c>
      <c r="CZ11" s="2">
        <v>51</v>
      </c>
      <c r="DA11" s="2">
        <v>17</v>
      </c>
    </row>
    <row r="12" spans="1:105" s="6" customFormat="1">
      <c r="A12" s="298" t="s">
        <v>6</v>
      </c>
      <c r="B12" s="298"/>
      <c r="C12" s="21"/>
      <c r="D12" s="5" t="s">
        <v>7</v>
      </c>
      <c r="E12" s="5" t="s">
        <v>8</v>
      </c>
      <c r="F12" s="5" t="s">
        <v>9</v>
      </c>
      <c r="G12" s="5" t="s">
        <v>10</v>
      </c>
      <c r="H12" s="5" t="s">
        <v>11</v>
      </c>
      <c r="I12" s="5" t="s">
        <v>12</v>
      </c>
      <c r="J12" s="5" t="s">
        <v>13</v>
      </c>
      <c r="K12" s="5" t="s">
        <v>14</v>
      </c>
      <c r="L12" s="5" t="s">
        <v>15</v>
      </c>
      <c r="M12" s="5" t="s">
        <v>16</v>
      </c>
      <c r="N12" s="5" t="s">
        <v>17</v>
      </c>
      <c r="O12" s="5" t="s">
        <v>18</v>
      </c>
      <c r="P12" s="5" t="s">
        <v>19</v>
      </c>
      <c r="Q12" s="5" t="s">
        <v>20</v>
      </c>
      <c r="R12" s="5" t="s">
        <v>21</v>
      </c>
      <c r="S12" s="5" t="s">
        <v>22</v>
      </c>
      <c r="T12" s="5" t="s">
        <v>23</v>
      </c>
      <c r="U12" s="5" t="s">
        <v>24</v>
      </c>
      <c r="V12" s="5" t="s">
        <v>25</v>
      </c>
      <c r="W12" s="5" t="s">
        <v>26</v>
      </c>
      <c r="X12" s="5" t="s">
        <v>27</v>
      </c>
      <c r="Y12" s="5" t="s">
        <v>28</v>
      </c>
      <c r="Z12" s="5" t="s">
        <v>29</v>
      </c>
      <c r="AA12" s="5" t="s">
        <v>30</v>
      </c>
      <c r="AB12" s="5" t="s">
        <v>31</v>
      </c>
      <c r="AC12" s="5" t="s">
        <v>32</v>
      </c>
      <c r="AD12" s="5" t="s">
        <v>33</v>
      </c>
      <c r="AE12" s="5" t="s">
        <v>34</v>
      </c>
      <c r="AF12" s="5" t="s">
        <v>35</v>
      </c>
      <c r="AG12" s="5" t="s">
        <v>36</v>
      </c>
      <c r="AH12" s="5" t="s">
        <v>37</v>
      </c>
      <c r="AI12" s="5" t="s">
        <v>38</v>
      </c>
      <c r="AJ12" s="5" t="s">
        <v>39</v>
      </c>
      <c r="AK12" s="5" t="s">
        <v>40</v>
      </c>
      <c r="AL12" s="5" t="s">
        <v>41</v>
      </c>
      <c r="AM12" s="5" t="s">
        <v>42</v>
      </c>
      <c r="AN12" s="5" t="s">
        <v>43</v>
      </c>
      <c r="AO12" s="5" t="s">
        <v>44</v>
      </c>
      <c r="AP12" s="5" t="s">
        <v>45</v>
      </c>
      <c r="AQ12" s="5" t="s">
        <v>46</v>
      </c>
      <c r="AR12" s="5" t="s">
        <v>47</v>
      </c>
      <c r="AS12" s="5" t="s">
        <v>48</v>
      </c>
      <c r="AT12" s="5" t="s">
        <v>49</v>
      </c>
      <c r="AU12" s="5" t="s">
        <v>50</v>
      </c>
      <c r="AV12" s="5" t="s">
        <v>51</v>
      </c>
      <c r="AW12" s="5" t="s">
        <v>52</v>
      </c>
      <c r="AX12" s="5" t="s">
        <v>53</v>
      </c>
      <c r="AY12" s="5" t="s">
        <v>54</v>
      </c>
      <c r="AZ12" s="5" t="s">
        <v>55</v>
      </c>
      <c r="BA12" s="5" t="s">
        <v>56</v>
      </c>
      <c r="BB12" s="5" t="s">
        <v>57</v>
      </c>
      <c r="BC12" s="5" t="s">
        <v>58</v>
      </c>
      <c r="BD12" s="5" t="s">
        <v>59</v>
      </c>
      <c r="BE12" s="5" t="s">
        <v>60</v>
      </c>
      <c r="BF12" s="5" t="s">
        <v>61</v>
      </c>
      <c r="BG12" s="5" t="s">
        <v>62</v>
      </c>
      <c r="BH12" s="5" t="s">
        <v>63</v>
      </c>
      <c r="BI12" s="5" t="s">
        <v>64</v>
      </c>
      <c r="BJ12" s="5" t="s">
        <v>65</v>
      </c>
      <c r="BK12" s="5" t="s">
        <v>66</v>
      </c>
      <c r="BL12" s="5" t="s">
        <v>67</v>
      </c>
      <c r="BM12" s="5" t="s">
        <v>68</v>
      </c>
      <c r="BN12" s="5" t="s">
        <v>69</v>
      </c>
      <c r="BO12" s="5" t="s">
        <v>70</v>
      </c>
      <c r="BP12" s="5" t="s">
        <v>71</v>
      </c>
      <c r="BQ12" s="5" t="s">
        <v>72</v>
      </c>
      <c r="BR12" s="5" t="s">
        <v>73</v>
      </c>
      <c r="BS12" s="5" t="s">
        <v>74</v>
      </c>
      <c r="BT12" s="5" t="s">
        <v>75</v>
      </c>
      <c r="BU12" s="5" t="s">
        <v>76</v>
      </c>
      <c r="BV12" s="5" t="s">
        <v>77</v>
      </c>
      <c r="BW12" s="5" t="s">
        <v>78</v>
      </c>
      <c r="BX12" s="5" t="s">
        <v>79</v>
      </c>
      <c r="BY12" s="5" t="s">
        <v>80</v>
      </c>
      <c r="BZ12" s="5" t="s">
        <v>81</v>
      </c>
      <c r="CA12" s="5" t="s">
        <v>82</v>
      </c>
      <c r="CB12" s="5" t="s">
        <v>83</v>
      </c>
      <c r="CC12" s="5" t="s">
        <v>84</v>
      </c>
      <c r="CD12" s="5" t="s">
        <v>85</v>
      </c>
      <c r="CE12" s="5" t="s">
        <v>86</v>
      </c>
      <c r="CF12" s="5" t="s">
        <v>87</v>
      </c>
      <c r="CG12" s="5" t="s">
        <v>88</v>
      </c>
      <c r="CH12" s="5" t="s">
        <v>89</v>
      </c>
      <c r="CI12" s="5" t="s">
        <v>90</v>
      </c>
      <c r="CJ12" s="5" t="s">
        <v>91</v>
      </c>
      <c r="CK12" s="5" t="s">
        <v>92</v>
      </c>
      <c r="CL12" s="5" t="s">
        <v>93</v>
      </c>
      <c r="CM12" s="5" t="s">
        <v>94</v>
      </c>
      <c r="CN12" s="5" t="s">
        <v>95</v>
      </c>
      <c r="CO12" s="5" t="s">
        <v>96</v>
      </c>
      <c r="CP12" s="5" t="s">
        <v>97</v>
      </c>
      <c r="CQ12" s="5" t="s">
        <v>98</v>
      </c>
      <c r="CR12" s="5" t="s">
        <v>99</v>
      </c>
      <c r="CS12" s="5" t="s">
        <v>100</v>
      </c>
      <c r="CT12" s="5" t="s">
        <v>101</v>
      </c>
      <c r="CU12" s="5" t="s">
        <v>102</v>
      </c>
      <c r="CV12" s="5" t="s">
        <v>103</v>
      </c>
      <c r="CW12" s="5" t="s">
        <v>104</v>
      </c>
      <c r="CX12" s="5" t="s">
        <v>105</v>
      </c>
      <c r="CY12" s="5" t="s">
        <v>106</v>
      </c>
      <c r="CZ12" s="5" t="s">
        <v>107</v>
      </c>
      <c r="DA12" s="5" t="s">
        <v>108</v>
      </c>
    </row>
    <row r="13" spans="1:105">
      <c r="A13" s="292" t="s">
        <v>109</v>
      </c>
      <c r="B13" s="292"/>
      <c r="C13" s="21" t="s">
        <v>110</v>
      </c>
      <c r="D13" s="2">
        <f>D46+D69+D75+D76+D79</f>
        <v>3928224000</v>
      </c>
      <c r="E13" s="2">
        <f t="shared" ref="E13:BP13" si="0">E46+E69+E75+E76+E79</f>
        <v>60361000</v>
      </c>
      <c r="F13" s="2">
        <f t="shared" si="0"/>
        <v>234150000</v>
      </c>
      <c r="G13" s="2">
        <f t="shared" si="0"/>
        <v>99354000</v>
      </c>
      <c r="H13" s="2">
        <f t="shared" si="0"/>
        <v>66923000</v>
      </c>
      <c r="I13" s="2">
        <f t="shared" si="0"/>
        <v>146695000</v>
      </c>
      <c r="J13" s="2">
        <f t="shared" si="0"/>
        <v>29998000</v>
      </c>
      <c r="K13" s="2">
        <f t="shared" si="0"/>
        <v>35110000</v>
      </c>
      <c r="L13" s="2">
        <f t="shared" si="0"/>
        <v>60517000</v>
      </c>
      <c r="M13" s="2">
        <f t="shared" si="0"/>
        <v>83186000</v>
      </c>
      <c r="N13" s="2">
        <f t="shared" si="0"/>
        <v>30440000</v>
      </c>
      <c r="O13" s="2">
        <f t="shared" si="0"/>
        <v>103532000</v>
      </c>
      <c r="P13" s="2">
        <f t="shared" si="0"/>
        <v>29322000</v>
      </c>
      <c r="Q13" s="2">
        <f t="shared" si="0"/>
        <v>57537000</v>
      </c>
      <c r="R13" s="2">
        <f t="shared" si="0"/>
        <v>80125000</v>
      </c>
      <c r="S13" s="2">
        <f t="shared" si="0"/>
        <v>27441000</v>
      </c>
      <c r="T13" s="2">
        <f t="shared" si="0"/>
        <v>26796000</v>
      </c>
      <c r="U13" s="2">
        <f t="shared" si="0"/>
        <v>73800000</v>
      </c>
      <c r="V13" s="2">
        <f t="shared" si="0"/>
        <v>160282000</v>
      </c>
      <c r="W13" s="2">
        <f t="shared" si="0"/>
        <v>116807000</v>
      </c>
      <c r="X13" s="2">
        <f t="shared" si="0"/>
        <v>32383000</v>
      </c>
      <c r="Y13" s="2">
        <f t="shared" si="0"/>
        <v>57123000</v>
      </c>
      <c r="Z13" s="2">
        <f t="shared" si="0"/>
        <v>28679000</v>
      </c>
      <c r="AA13" s="2">
        <f t="shared" si="0"/>
        <v>59264000</v>
      </c>
      <c r="AB13" s="2">
        <f t="shared" si="0"/>
        <v>63743000</v>
      </c>
      <c r="AC13" s="2">
        <f t="shared" si="0"/>
        <v>25804000</v>
      </c>
      <c r="AD13" s="2">
        <f t="shared" si="0"/>
        <v>36744000</v>
      </c>
      <c r="AE13" s="2">
        <f t="shared" si="0"/>
        <v>24210000</v>
      </c>
      <c r="AF13" s="2">
        <f t="shared" si="0"/>
        <v>30086000</v>
      </c>
      <c r="AG13" s="2">
        <f t="shared" si="0"/>
        <v>32146000</v>
      </c>
      <c r="AH13" s="2">
        <f t="shared" si="0"/>
        <v>23934000</v>
      </c>
      <c r="AI13" s="2">
        <f t="shared" si="0"/>
        <v>26083000</v>
      </c>
      <c r="AJ13" s="2">
        <f t="shared" si="0"/>
        <v>21754000</v>
      </c>
      <c r="AK13" s="2">
        <f t="shared" si="0"/>
        <v>52450000</v>
      </c>
      <c r="AL13" s="2">
        <f t="shared" si="0"/>
        <v>28740000</v>
      </c>
      <c r="AM13" s="2">
        <f t="shared" si="0"/>
        <v>23403000</v>
      </c>
      <c r="AN13" s="2">
        <f t="shared" si="0"/>
        <v>26389000</v>
      </c>
      <c r="AO13" s="2">
        <f t="shared" si="0"/>
        <v>23665000</v>
      </c>
      <c r="AP13" s="2">
        <f t="shared" si="0"/>
        <v>31470000</v>
      </c>
      <c r="AQ13" s="2">
        <f t="shared" si="0"/>
        <v>40575000</v>
      </c>
      <c r="AR13" s="2">
        <f t="shared" si="0"/>
        <v>26980000</v>
      </c>
      <c r="AS13" s="2">
        <f t="shared" si="0"/>
        <v>28023000</v>
      </c>
      <c r="AT13" s="2">
        <f t="shared" si="0"/>
        <v>57829000</v>
      </c>
      <c r="AU13" s="2">
        <f t="shared" si="0"/>
        <v>25523000</v>
      </c>
      <c r="AV13" s="2">
        <f t="shared" si="0"/>
        <v>15726000</v>
      </c>
      <c r="AW13" s="2">
        <f t="shared" si="0"/>
        <v>18408000</v>
      </c>
      <c r="AX13" s="2">
        <f t="shared" si="0"/>
        <v>22064000</v>
      </c>
      <c r="AY13" s="2">
        <f t="shared" si="0"/>
        <v>23475000</v>
      </c>
      <c r="AZ13" s="2">
        <f t="shared" si="0"/>
        <v>21400000</v>
      </c>
      <c r="BA13" s="2">
        <f t="shared" si="0"/>
        <v>28329000</v>
      </c>
      <c r="BB13" s="2">
        <f t="shared" si="0"/>
        <v>13133000</v>
      </c>
      <c r="BC13" s="2">
        <f t="shared" si="0"/>
        <v>20700000</v>
      </c>
      <c r="BD13" s="2">
        <f t="shared" si="0"/>
        <v>20064000</v>
      </c>
      <c r="BE13" s="2">
        <f t="shared" si="0"/>
        <v>87294000</v>
      </c>
      <c r="BF13" s="2">
        <f t="shared" si="0"/>
        <v>25331000</v>
      </c>
      <c r="BG13" s="2">
        <f t="shared" si="0"/>
        <v>25190000</v>
      </c>
      <c r="BH13" s="2">
        <f t="shared" si="0"/>
        <v>17676000</v>
      </c>
      <c r="BI13" s="2">
        <f t="shared" si="0"/>
        <v>20927000</v>
      </c>
      <c r="BJ13" s="2">
        <f t="shared" si="0"/>
        <v>24158000</v>
      </c>
      <c r="BK13" s="2">
        <f t="shared" si="0"/>
        <v>17315000</v>
      </c>
      <c r="BL13" s="2">
        <f t="shared" si="0"/>
        <v>54885000</v>
      </c>
      <c r="BM13" s="2">
        <f t="shared" si="0"/>
        <v>20545000</v>
      </c>
      <c r="BN13" s="2">
        <f t="shared" si="0"/>
        <v>22243000</v>
      </c>
      <c r="BO13" s="2">
        <f t="shared" si="0"/>
        <v>24825000</v>
      </c>
      <c r="BP13" s="2">
        <f t="shared" si="0"/>
        <v>20653000</v>
      </c>
      <c r="BQ13" s="2">
        <f t="shared" ref="BQ13:DA13" si="1">BQ46+BQ69+BQ75+BQ76+BQ79</f>
        <v>31618000</v>
      </c>
      <c r="BR13" s="2">
        <f t="shared" si="1"/>
        <v>19258000</v>
      </c>
      <c r="BS13" s="2">
        <f t="shared" si="1"/>
        <v>18632000</v>
      </c>
      <c r="BT13" s="2">
        <f t="shared" si="1"/>
        <v>18115000</v>
      </c>
      <c r="BU13" s="2">
        <f t="shared" si="1"/>
        <v>21332000</v>
      </c>
      <c r="BV13" s="2">
        <f t="shared" si="1"/>
        <v>25615000</v>
      </c>
      <c r="BW13" s="2">
        <f t="shared" si="1"/>
        <v>19850000</v>
      </c>
      <c r="BX13" s="2">
        <f t="shared" si="1"/>
        <v>22024000</v>
      </c>
      <c r="BY13" s="2">
        <f t="shared" si="1"/>
        <v>35569000</v>
      </c>
      <c r="BZ13" s="2">
        <f t="shared" si="1"/>
        <v>31652000</v>
      </c>
      <c r="CA13" s="2">
        <f t="shared" si="1"/>
        <v>30320000</v>
      </c>
      <c r="CB13" s="2">
        <f t="shared" si="1"/>
        <v>24841000</v>
      </c>
      <c r="CC13" s="2">
        <f t="shared" si="1"/>
        <v>30140000</v>
      </c>
      <c r="CD13" s="2">
        <f t="shared" si="1"/>
        <v>36954000</v>
      </c>
      <c r="CE13" s="2">
        <f t="shared" si="1"/>
        <v>26664000</v>
      </c>
      <c r="CF13" s="2">
        <f t="shared" si="1"/>
        <v>31740000</v>
      </c>
      <c r="CG13" s="2">
        <f t="shared" si="1"/>
        <v>29335000</v>
      </c>
      <c r="CH13" s="2">
        <f t="shared" si="1"/>
        <v>29772000</v>
      </c>
      <c r="CI13" s="2">
        <f t="shared" si="1"/>
        <v>27335000</v>
      </c>
      <c r="CJ13" s="2">
        <f t="shared" si="1"/>
        <v>34018000</v>
      </c>
      <c r="CK13" s="2">
        <f t="shared" si="1"/>
        <v>27691000</v>
      </c>
      <c r="CL13" s="2">
        <f t="shared" si="1"/>
        <v>26613000</v>
      </c>
      <c r="CM13" s="2">
        <f t="shared" si="1"/>
        <v>23511000</v>
      </c>
      <c r="CN13" s="2">
        <f t="shared" si="1"/>
        <v>29707000</v>
      </c>
      <c r="CO13" s="2">
        <f t="shared" si="1"/>
        <v>28579000</v>
      </c>
      <c r="CP13" s="2">
        <f t="shared" si="1"/>
        <v>29507000</v>
      </c>
      <c r="CQ13" s="2">
        <f t="shared" si="1"/>
        <v>26346000</v>
      </c>
      <c r="CR13" s="2">
        <f t="shared" si="1"/>
        <v>31018000</v>
      </c>
      <c r="CS13" s="2">
        <f t="shared" si="1"/>
        <v>27834000</v>
      </c>
      <c r="CT13" s="2">
        <f t="shared" si="1"/>
        <v>29406000</v>
      </c>
      <c r="CU13" s="2">
        <f t="shared" si="1"/>
        <v>27141000</v>
      </c>
      <c r="CV13" s="2">
        <f t="shared" si="1"/>
        <v>22935000</v>
      </c>
      <c r="CW13" s="2">
        <f t="shared" si="1"/>
        <v>20316000</v>
      </c>
      <c r="CX13" s="2">
        <f t="shared" si="1"/>
        <v>18816000</v>
      </c>
      <c r="CY13" s="2">
        <f t="shared" si="1"/>
        <v>18361000</v>
      </c>
      <c r="CZ13" s="2">
        <f t="shared" si="1"/>
        <v>81483000</v>
      </c>
      <c r="DA13" s="2">
        <f t="shared" si="1"/>
        <v>20459000</v>
      </c>
    </row>
    <row r="14" spans="1:105" s="123" customFormat="1" ht="16.5" customHeight="1">
      <c r="A14" s="299" t="s">
        <v>111</v>
      </c>
      <c r="B14" s="119" t="s">
        <v>112</v>
      </c>
      <c r="C14" s="120">
        <v>212</v>
      </c>
      <c r="D14" s="121">
        <f>SUM(E14:DA14)</f>
        <v>18862000</v>
      </c>
      <c r="E14" s="122">
        <v>283000</v>
      </c>
      <c r="F14" s="122">
        <v>834000</v>
      </c>
      <c r="G14" s="122">
        <v>401000</v>
      </c>
      <c r="H14" s="122">
        <v>321000</v>
      </c>
      <c r="I14" s="122">
        <v>528000</v>
      </c>
      <c r="J14" s="122">
        <v>136000</v>
      </c>
      <c r="K14" s="122">
        <v>136000</v>
      </c>
      <c r="L14" s="122">
        <v>296000</v>
      </c>
      <c r="M14" s="122">
        <v>334000</v>
      </c>
      <c r="N14" s="122">
        <v>136000</v>
      </c>
      <c r="O14" s="122">
        <v>421000</v>
      </c>
      <c r="P14" s="122">
        <v>136000</v>
      </c>
      <c r="Q14" s="122">
        <v>296000</v>
      </c>
      <c r="R14" s="122">
        <v>411000</v>
      </c>
      <c r="S14" s="122">
        <v>136000</v>
      </c>
      <c r="T14" s="122">
        <v>120000</v>
      </c>
      <c r="U14" s="122">
        <v>372000</v>
      </c>
      <c r="V14" s="122">
        <v>607000</v>
      </c>
      <c r="W14" s="122">
        <v>479000</v>
      </c>
      <c r="X14" s="122">
        <v>153000</v>
      </c>
      <c r="Y14" s="122">
        <v>283000</v>
      </c>
      <c r="Z14" s="122">
        <v>136000</v>
      </c>
      <c r="AA14" s="122">
        <v>271000</v>
      </c>
      <c r="AB14" s="122">
        <v>296000</v>
      </c>
      <c r="AC14" s="122">
        <v>120000</v>
      </c>
      <c r="AD14" s="122">
        <v>204000</v>
      </c>
      <c r="AE14" s="122">
        <v>120000</v>
      </c>
      <c r="AF14" s="122">
        <v>153000</v>
      </c>
      <c r="AG14" s="122">
        <v>170000</v>
      </c>
      <c r="AH14" s="122">
        <v>120000</v>
      </c>
      <c r="AI14" s="122">
        <v>136000</v>
      </c>
      <c r="AJ14" s="122">
        <v>120000</v>
      </c>
      <c r="AK14" s="122">
        <v>246000</v>
      </c>
      <c r="AL14" s="122">
        <v>136000</v>
      </c>
      <c r="AM14" s="122">
        <v>136000</v>
      </c>
      <c r="AN14" s="122">
        <v>136000</v>
      </c>
      <c r="AO14" s="122">
        <v>136000</v>
      </c>
      <c r="AP14" s="122">
        <v>153000</v>
      </c>
      <c r="AQ14" s="122">
        <v>204000</v>
      </c>
      <c r="AR14" s="122">
        <v>136000</v>
      </c>
      <c r="AS14" s="122">
        <v>153000</v>
      </c>
      <c r="AT14" s="122">
        <v>296000</v>
      </c>
      <c r="AU14" s="122">
        <v>136000</v>
      </c>
      <c r="AV14" s="122">
        <v>120000</v>
      </c>
      <c r="AW14" s="122">
        <v>101000</v>
      </c>
      <c r="AX14" s="122">
        <v>120000</v>
      </c>
      <c r="AY14" s="122">
        <v>136000</v>
      </c>
      <c r="AZ14" s="122">
        <v>136000</v>
      </c>
      <c r="BA14" s="122">
        <v>153000</v>
      </c>
      <c r="BB14" s="122">
        <v>63000</v>
      </c>
      <c r="BC14" s="122">
        <v>136000</v>
      </c>
      <c r="BD14" s="122">
        <v>136000</v>
      </c>
      <c r="BE14" s="122">
        <v>391000</v>
      </c>
      <c r="BF14" s="122">
        <v>136000</v>
      </c>
      <c r="BG14" s="122">
        <v>136000</v>
      </c>
      <c r="BH14" s="122">
        <v>120000</v>
      </c>
      <c r="BI14" s="122">
        <v>136000</v>
      </c>
      <c r="BJ14" s="122">
        <v>136000</v>
      </c>
      <c r="BK14" s="122">
        <v>120000</v>
      </c>
      <c r="BL14" s="122">
        <v>271000</v>
      </c>
      <c r="BM14" s="122">
        <v>136000</v>
      </c>
      <c r="BN14" s="122">
        <v>136000</v>
      </c>
      <c r="BO14" s="122">
        <v>136000</v>
      </c>
      <c r="BP14" s="122">
        <v>120000</v>
      </c>
      <c r="BQ14" s="122">
        <v>187000</v>
      </c>
      <c r="BR14" s="122">
        <v>120000</v>
      </c>
      <c r="BS14" s="122">
        <v>136000</v>
      </c>
      <c r="BT14" s="122">
        <v>120000</v>
      </c>
      <c r="BU14" s="122">
        <v>153000</v>
      </c>
      <c r="BV14" s="122">
        <v>153000</v>
      </c>
      <c r="BW14" s="122">
        <v>136000</v>
      </c>
      <c r="BX14" s="122">
        <v>120000</v>
      </c>
      <c r="BY14" s="122">
        <v>170000</v>
      </c>
      <c r="BZ14" s="122">
        <v>136000</v>
      </c>
      <c r="CA14" s="122">
        <v>153000</v>
      </c>
      <c r="CB14" s="122">
        <v>120000</v>
      </c>
      <c r="CC14" s="122">
        <v>136000</v>
      </c>
      <c r="CD14" s="122">
        <v>136000</v>
      </c>
      <c r="CE14" s="122">
        <v>136000</v>
      </c>
      <c r="CF14" s="122">
        <v>136000</v>
      </c>
      <c r="CG14" s="122">
        <v>136000</v>
      </c>
      <c r="CH14" s="122">
        <v>136000</v>
      </c>
      <c r="CI14" s="122">
        <v>120000</v>
      </c>
      <c r="CJ14" s="122">
        <v>187000</v>
      </c>
      <c r="CK14" s="122">
        <v>136000</v>
      </c>
      <c r="CL14" s="122">
        <v>136000</v>
      </c>
      <c r="CM14" s="122">
        <v>120000</v>
      </c>
      <c r="CN14" s="122">
        <v>153000</v>
      </c>
      <c r="CO14" s="122">
        <v>136000</v>
      </c>
      <c r="CP14" s="122">
        <v>120000</v>
      </c>
      <c r="CQ14" s="122">
        <v>120000</v>
      </c>
      <c r="CR14" s="122">
        <v>120000</v>
      </c>
      <c r="CS14" s="122">
        <v>136000</v>
      </c>
      <c r="CT14" s="122">
        <v>136000</v>
      </c>
      <c r="CU14" s="122">
        <v>136000</v>
      </c>
      <c r="CV14" s="122">
        <v>136000</v>
      </c>
      <c r="CW14" s="122">
        <v>120000</v>
      </c>
      <c r="CX14" s="122">
        <v>120000</v>
      </c>
      <c r="CY14" s="122">
        <v>101000</v>
      </c>
      <c r="CZ14" s="122">
        <v>381000</v>
      </c>
      <c r="DA14" s="122">
        <v>120000</v>
      </c>
    </row>
    <row r="15" spans="1:105" s="123" customFormat="1">
      <c r="A15" s="299"/>
      <c r="B15" s="119" t="s">
        <v>113</v>
      </c>
      <c r="C15" s="120">
        <v>214</v>
      </c>
      <c r="D15" s="121">
        <f t="shared" ref="D15:D78" si="2">SUM(E15:DA15)</f>
        <v>8108000</v>
      </c>
      <c r="E15" s="122">
        <v>122000</v>
      </c>
      <c r="F15" s="122">
        <v>357000</v>
      </c>
      <c r="G15" s="122">
        <v>172000</v>
      </c>
      <c r="H15" s="122">
        <v>138000</v>
      </c>
      <c r="I15" s="122">
        <v>227000</v>
      </c>
      <c r="J15" s="122">
        <v>59000</v>
      </c>
      <c r="K15" s="122">
        <v>59000</v>
      </c>
      <c r="L15" s="122">
        <v>127000</v>
      </c>
      <c r="M15" s="122">
        <v>143000</v>
      </c>
      <c r="N15" s="122">
        <v>59000</v>
      </c>
      <c r="O15" s="122">
        <v>180000</v>
      </c>
      <c r="P15" s="122">
        <v>59000</v>
      </c>
      <c r="Q15" s="122">
        <v>127000</v>
      </c>
      <c r="R15" s="122">
        <v>176000</v>
      </c>
      <c r="S15" s="122">
        <v>59000</v>
      </c>
      <c r="T15" s="122">
        <v>51000</v>
      </c>
      <c r="U15" s="122">
        <v>159000</v>
      </c>
      <c r="V15" s="122">
        <v>260000</v>
      </c>
      <c r="W15" s="122">
        <v>206000</v>
      </c>
      <c r="X15" s="122">
        <v>66000</v>
      </c>
      <c r="Y15" s="122">
        <v>122000</v>
      </c>
      <c r="Z15" s="122">
        <v>59000</v>
      </c>
      <c r="AA15" s="122">
        <v>116000</v>
      </c>
      <c r="AB15" s="122">
        <v>127000</v>
      </c>
      <c r="AC15" s="122">
        <v>51000</v>
      </c>
      <c r="AD15" s="122">
        <v>87000</v>
      </c>
      <c r="AE15" s="122">
        <v>51000</v>
      </c>
      <c r="AF15" s="122">
        <v>66000</v>
      </c>
      <c r="AG15" s="122">
        <v>73000</v>
      </c>
      <c r="AH15" s="122">
        <v>51000</v>
      </c>
      <c r="AI15" s="122">
        <v>59000</v>
      </c>
      <c r="AJ15" s="122">
        <v>51000</v>
      </c>
      <c r="AK15" s="122">
        <v>105000</v>
      </c>
      <c r="AL15" s="122">
        <v>59000</v>
      </c>
      <c r="AM15" s="122">
        <v>59000</v>
      </c>
      <c r="AN15" s="122">
        <v>59000</v>
      </c>
      <c r="AO15" s="122">
        <v>59000</v>
      </c>
      <c r="AP15" s="122">
        <v>66000</v>
      </c>
      <c r="AQ15" s="122">
        <v>87000</v>
      </c>
      <c r="AR15" s="122">
        <v>59000</v>
      </c>
      <c r="AS15" s="122">
        <v>66000</v>
      </c>
      <c r="AT15" s="122">
        <v>127000</v>
      </c>
      <c r="AU15" s="122">
        <v>59000</v>
      </c>
      <c r="AV15" s="122">
        <v>51000</v>
      </c>
      <c r="AW15" s="122">
        <v>43000</v>
      </c>
      <c r="AX15" s="122">
        <v>51000</v>
      </c>
      <c r="AY15" s="122">
        <v>59000</v>
      </c>
      <c r="AZ15" s="122">
        <v>59000</v>
      </c>
      <c r="BA15" s="122">
        <v>66000</v>
      </c>
      <c r="BB15" s="122">
        <v>27000</v>
      </c>
      <c r="BC15" s="122">
        <v>59000</v>
      </c>
      <c r="BD15" s="122">
        <v>59000</v>
      </c>
      <c r="BE15" s="122">
        <v>168000</v>
      </c>
      <c r="BF15" s="122">
        <v>59000</v>
      </c>
      <c r="BG15" s="122">
        <v>59000</v>
      </c>
      <c r="BH15" s="122">
        <v>51000</v>
      </c>
      <c r="BI15" s="122">
        <v>59000</v>
      </c>
      <c r="BJ15" s="122">
        <v>59000</v>
      </c>
      <c r="BK15" s="122">
        <v>51000</v>
      </c>
      <c r="BL15" s="122">
        <v>116000</v>
      </c>
      <c r="BM15" s="122">
        <v>59000</v>
      </c>
      <c r="BN15" s="122">
        <v>59000</v>
      </c>
      <c r="BO15" s="122">
        <v>59000</v>
      </c>
      <c r="BP15" s="122">
        <v>51000</v>
      </c>
      <c r="BQ15" s="122">
        <v>80000</v>
      </c>
      <c r="BR15" s="122">
        <v>51000</v>
      </c>
      <c r="BS15" s="122">
        <v>59000</v>
      </c>
      <c r="BT15" s="122">
        <v>51000</v>
      </c>
      <c r="BU15" s="122">
        <v>66000</v>
      </c>
      <c r="BV15" s="122">
        <v>66000</v>
      </c>
      <c r="BW15" s="122">
        <v>59000</v>
      </c>
      <c r="BX15" s="122">
        <v>51000</v>
      </c>
      <c r="BY15" s="122">
        <v>73000</v>
      </c>
      <c r="BZ15" s="122">
        <v>59000</v>
      </c>
      <c r="CA15" s="122">
        <v>66000</v>
      </c>
      <c r="CB15" s="122">
        <v>51000</v>
      </c>
      <c r="CC15" s="122">
        <v>59000</v>
      </c>
      <c r="CD15" s="122">
        <v>59000</v>
      </c>
      <c r="CE15" s="122">
        <v>59000</v>
      </c>
      <c r="CF15" s="122">
        <v>59000</v>
      </c>
      <c r="CG15" s="122">
        <v>59000</v>
      </c>
      <c r="CH15" s="122">
        <v>59000</v>
      </c>
      <c r="CI15" s="122">
        <v>51000</v>
      </c>
      <c r="CJ15" s="122">
        <v>80000</v>
      </c>
      <c r="CK15" s="122">
        <v>59000</v>
      </c>
      <c r="CL15" s="122">
        <v>59000</v>
      </c>
      <c r="CM15" s="122">
        <v>51000</v>
      </c>
      <c r="CN15" s="122">
        <v>66000</v>
      </c>
      <c r="CO15" s="122">
        <v>59000</v>
      </c>
      <c r="CP15" s="122">
        <v>51000</v>
      </c>
      <c r="CQ15" s="122">
        <v>51000</v>
      </c>
      <c r="CR15" s="122">
        <v>51000</v>
      </c>
      <c r="CS15" s="122">
        <v>59000</v>
      </c>
      <c r="CT15" s="122">
        <v>59000</v>
      </c>
      <c r="CU15" s="122">
        <v>59000</v>
      </c>
      <c r="CV15" s="122">
        <v>59000</v>
      </c>
      <c r="CW15" s="122">
        <v>51000</v>
      </c>
      <c r="CX15" s="122">
        <v>51000</v>
      </c>
      <c r="CY15" s="122">
        <v>43000</v>
      </c>
      <c r="CZ15" s="122">
        <v>164000</v>
      </c>
      <c r="DA15" s="122">
        <v>51000</v>
      </c>
    </row>
    <row r="16" spans="1:105" s="123" customFormat="1">
      <c r="A16" s="299"/>
      <c r="B16" s="119" t="s">
        <v>114</v>
      </c>
      <c r="C16" s="120" t="s">
        <v>115</v>
      </c>
      <c r="D16" s="121">
        <f t="shared" si="2"/>
        <v>135000</v>
      </c>
      <c r="E16" s="122">
        <v>0</v>
      </c>
      <c r="F16" s="122">
        <v>45000</v>
      </c>
      <c r="G16" s="122">
        <v>0</v>
      </c>
      <c r="H16" s="122">
        <v>0</v>
      </c>
      <c r="I16" s="122">
        <v>0</v>
      </c>
      <c r="J16" s="122">
        <v>0</v>
      </c>
      <c r="K16" s="122">
        <v>0</v>
      </c>
      <c r="L16" s="122">
        <v>0</v>
      </c>
      <c r="M16" s="122">
        <v>0</v>
      </c>
      <c r="N16" s="122">
        <v>0</v>
      </c>
      <c r="O16" s="122">
        <v>0</v>
      </c>
      <c r="P16" s="122">
        <v>0</v>
      </c>
      <c r="Q16" s="122">
        <v>0</v>
      </c>
      <c r="R16" s="122">
        <v>0</v>
      </c>
      <c r="S16" s="122">
        <v>0</v>
      </c>
      <c r="T16" s="122">
        <v>0</v>
      </c>
      <c r="U16" s="122">
        <v>0</v>
      </c>
      <c r="V16" s="122">
        <v>45000</v>
      </c>
      <c r="W16" s="122">
        <v>0</v>
      </c>
      <c r="X16" s="122">
        <v>0</v>
      </c>
      <c r="Y16" s="122">
        <v>0</v>
      </c>
      <c r="Z16" s="122">
        <v>0</v>
      </c>
      <c r="AA16" s="122">
        <v>0</v>
      </c>
      <c r="AB16" s="122">
        <v>0</v>
      </c>
      <c r="AC16" s="122">
        <v>0</v>
      </c>
      <c r="AD16" s="122">
        <v>0</v>
      </c>
      <c r="AE16" s="122">
        <v>0</v>
      </c>
      <c r="AF16" s="122">
        <v>0</v>
      </c>
      <c r="AG16" s="122">
        <v>0</v>
      </c>
      <c r="AH16" s="122">
        <v>0</v>
      </c>
      <c r="AI16" s="122">
        <v>0</v>
      </c>
      <c r="AJ16" s="122">
        <v>0</v>
      </c>
      <c r="AK16" s="122">
        <v>0</v>
      </c>
      <c r="AL16" s="122">
        <v>0</v>
      </c>
      <c r="AM16" s="122">
        <v>0</v>
      </c>
      <c r="AN16" s="122">
        <v>0</v>
      </c>
      <c r="AO16" s="122">
        <v>0</v>
      </c>
      <c r="AP16" s="122">
        <v>0</v>
      </c>
      <c r="AQ16" s="122">
        <v>0</v>
      </c>
      <c r="AR16" s="122">
        <v>0</v>
      </c>
      <c r="AS16" s="122">
        <v>0</v>
      </c>
      <c r="AT16" s="122">
        <v>0</v>
      </c>
      <c r="AU16" s="122">
        <v>0</v>
      </c>
      <c r="AV16" s="122">
        <v>0</v>
      </c>
      <c r="AW16" s="122">
        <v>0</v>
      </c>
      <c r="AX16" s="122">
        <v>0</v>
      </c>
      <c r="AY16" s="122">
        <v>0</v>
      </c>
      <c r="AZ16" s="122">
        <v>0</v>
      </c>
      <c r="BA16" s="122">
        <v>0</v>
      </c>
      <c r="BB16" s="122">
        <v>0</v>
      </c>
      <c r="BC16" s="122">
        <v>0</v>
      </c>
      <c r="BD16" s="122">
        <v>0</v>
      </c>
      <c r="BE16" s="122">
        <v>45000</v>
      </c>
      <c r="BF16" s="122">
        <v>0</v>
      </c>
      <c r="BG16" s="122">
        <v>0</v>
      </c>
      <c r="BH16" s="122">
        <v>0</v>
      </c>
      <c r="BI16" s="122">
        <v>0</v>
      </c>
      <c r="BJ16" s="122">
        <v>0</v>
      </c>
      <c r="BK16" s="122">
        <v>0</v>
      </c>
      <c r="BL16" s="122">
        <v>0</v>
      </c>
      <c r="BM16" s="122">
        <v>0</v>
      </c>
      <c r="BN16" s="122">
        <v>0</v>
      </c>
      <c r="BO16" s="122">
        <v>0</v>
      </c>
      <c r="BP16" s="122">
        <v>0</v>
      </c>
      <c r="BQ16" s="122">
        <v>0</v>
      </c>
      <c r="BR16" s="122">
        <v>0</v>
      </c>
      <c r="BS16" s="122">
        <v>0</v>
      </c>
      <c r="BT16" s="122">
        <v>0</v>
      </c>
      <c r="BU16" s="122">
        <v>0</v>
      </c>
      <c r="BV16" s="122">
        <v>0</v>
      </c>
      <c r="BW16" s="122">
        <v>0</v>
      </c>
      <c r="BX16" s="122">
        <v>0</v>
      </c>
      <c r="BY16" s="122">
        <v>0</v>
      </c>
      <c r="BZ16" s="122">
        <v>0</v>
      </c>
      <c r="CA16" s="122">
        <v>0</v>
      </c>
      <c r="CB16" s="122">
        <v>0</v>
      </c>
      <c r="CC16" s="122">
        <v>0</v>
      </c>
      <c r="CD16" s="122">
        <v>0</v>
      </c>
      <c r="CE16" s="122">
        <v>0</v>
      </c>
      <c r="CF16" s="122">
        <v>0</v>
      </c>
      <c r="CG16" s="122">
        <v>0</v>
      </c>
      <c r="CH16" s="122">
        <v>0</v>
      </c>
      <c r="CI16" s="122">
        <v>0</v>
      </c>
      <c r="CJ16" s="122">
        <v>0</v>
      </c>
      <c r="CK16" s="122">
        <v>0</v>
      </c>
      <c r="CL16" s="122">
        <v>0</v>
      </c>
      <c r="CM16" s="122">
        <v>0</v>
      </c>
      <c r="CN16" s="122">
        <v>0</v>
      </c>
      <c r="CO16" s="122">
        <v>0</v>
      </c>
      <c r="CP16" s="122">
        <v>0</v>
      </c>
      <c r="CQ16" s="122">
        <v>0</v>
      </c>
      <c r="CR16" s="122">
        <v>0</v>
      </c>
      <c r="CS16" s="122">
        <v>0</v>
      </c>
      <c r="CT16" s="122">
        <v>0</v>
      </c>
      <c r="CU16" s="122">
        <v>0</v>
      </c>
      <c r="CV16" s="122">
        <v>0</v>
      </c>
      <c r="CW16" s="122">
        <v>0</v>
      </c>
      <c r="CX16" s="122">
        <v>0</v>
      </c>
      <c r="CY16" s="122">
        <v>0</v>
      </c>
      <c r="CZ16" s="122">
        <v>0</v>
      </c>
      <c r="DA16" s="122">
        <v>0</v>
      </c>
    </row>
    <row r="17" spans="1:105" s="123" customFormat="1">
      <c r="A17" s="299"/>
      <c r="B17" s="119" t="s">
        <v>116</v>
      </c>
      <c r="C17" s="120" t="s">
        <v>117</v>
      </c>
      <c r="D17" s="121">
        <f t="shared" si="2"/>
        <v>752000</v>
      </c>
      <c r="E17" s="122">
        <v>0</v>
      </c>
      <c r="F17" s="122">
        <v>271000</v>
      </c>
      <c r="G17" s="122">
        <v>0</v>
      </c>
      <c r="H17" s="122">
        <v>0</v>
      </c>
      <c r="I17" s="122">
        <v>0</v>
      </c>
      <c r="J17" s="122">
        <v>0</v>
      </c>
      <c r="K17" s="122">
        <v>0</v>
      </c>
      <c r="L17" s="122">
        <v>0</v>
      </c>
      <c r="M17" s="122">
        <v>0</v>
      </c>
      <c r="N17" s="122">
        <v>0</v>
      </c>
      <c r="O17" s="122">
        <v>0</v>
      </c>
      <c r="P17" s="122">
        <v>0</v>
      </c>
      <c r="Q17" s="122">
        <v>118000</v>
      </c>
      <c r="R17" s="122">
        <v>0</v>
      </c>
      <c r="S17" s="122">
        <v>0</v>
      </c>
      <c r="T17" s="122">
        <v>0</v>
      </c>
      <c r="U17" s="122">
        <v>0</v>
      </c>
      <c r="V17" s="122">
        <v>0</v>
      </c>
      <c r="W17" s="122">
        <v>0</v>
      </c>
      <c r="X17" s="122">
        <v>0</v>
      </c>
      <c r="Y17" s="122">
        <v>0</v>
      </c>
      <c r="Z17" s="122">
        <v>0</v>
      </c>
      <c r="AA17" s="122">
        <v>0</v>
      </c>
      <c r="AB17" s="122">
        <v>0</v>
      </c>
      <c r="AC17" s="122">
        <v>0</v>
      </c>
      <c r="AD17" s="122">
        <v>0</v>
      </c>
      <c r="AE17" s="122">
        <v>0</v>
      </c>
      <c r="AF17" s="122">
        <v>0</v>
      </c>
      <c r="AG17" s="122">
        <v>0</v>
      </c>
      <c r="AH17" s="122">
        <v>0</v>
      </c>
      <c r="AI17" s="122">
        <v>0</v>
      </c>
      <c r="AJ17" s="122">
        <v>0</v>
      </c>
      <c r="AK17" s="122">
        <v>0</v>
      </c>
      <c r="AL17" s="122">
        <v>0</v>
      </c>
      <c r="AM17" s="122">
        <v>0</v>
      </c>
      <c r="AN17" s="122">
        <v>0</v>
      </c>
      <c r="AO17" s="122">
        <v>0</v>
      </c>
      <c r="AP17" s="122">
        <v>0</v>
      </c>
      <c r="AQ17" s="122">
        <v>0</v>
      </c>
      <c r="AR17" s="122">
        <v>0</v>
      </c>
      <c r="AS17" s="122">
        <v>0</v>
      </c>
      <c r="AT17" s="122">
        <v>0</v>
      </c>
      <c r="AU17" s="122">
        <v>108000</v>
      </c>
      <c r="AV17" s="122">
        <v>0</v>
      </c>
      <c r="AW17" s="122">
        <v>0</v>
      </c>
      <c r="AX17" s="122">
        <v>0</v>
      </c>
      <c r="AY17" s="122">
        <v>15000</v>
      </c>
      <c r="AZ17" s="122">
        <v>0</v>
      </c>
      <c r="BA17" s="122">
        <v>0</v>
      </c>
      <c r="BB17" s="122">
        <v>0</v>
      </c>
      <c r="BC17" s="122">
        <v>0</v>
      </c>
      <c r="BD17" s="122">
        <v>0</v>
      </c>
      <c r="BE17" s="122">
        <v>170000</v>
      </c>
      <c r="BF17" s="122">
        <v>0</v>
      </c>
      <c r="BG17" s="122">
        <v>0</v>
      </c>
      <c r="BH17" s="122">
        <v>0</v>
      </c>
      <c r="BI17" s="122">
        <v>0</v>
      </c>
      <c r="BJ17" s="122">
        <v>0</v>
      </c>
      <c r="BK17" s="122">
        <v>0</v>
      </c>
      <c r="BL17" s="122">
        <v>0</v>
      </c>
      <c r="BM17" s="122">
        <v>0</v>
      </c>
      <c r="BN17" s="122">
        <v>0</v>
      </c>
      <c r="BO17" s="122">
        <v>0</v>
      </c>
      <c r="BP17" s="122">
        <v>0</v>
      </c>
      <c r="BQ17" s="122">
        <v>70000</v>
      </c>
      <c r="BR17" s="122">
        <v>0</v>
      </c>
      <c r="BS17" s="122">
        <v>0</v>
      </c>
      <c r="BT17" s="122">
        <v>0</v>
      </c>
      <c r="BU17" s="122">
        <v>0</v>
      </c>
      <c r="BV17" s="122">
        <v>0</v>
      </c>
      <c r="BW17" s="122">
        <v>0</v>
      </c>
      <c r="BX17" s="122">
        <v>0</v>
      </c>
      <c r="BY17" s="122">
        <v>0</v>
      </c>
      <c r="BZ17" s="122">
        <v>0</v>
      </c>
      <c r="CA17" s="122">
        <v>0</v>
      </c>
      <c r="CB17" s="122">
        <v>0</v>
      </c>
      <c r="CC17" s="122">
        <v>0</v>
      </c>
      <c r="CD17" s="122">
        <v>0</v>
      </c>
      <c r="CE17" s="122">
        <v>0</v>
      </c>
      <c r="CF17" s="122">
        <v>0</v>
      </c>
      <c r="CG17" s="122">
        <v>0</v>
      </c>
      <c r="CH17" s="122">
        <v>0</v>
      </c>
      <c r="CI17" s="122">
        <v>0</v>
      </c>
      <c r="CJ17" s="122">
        <v>0</v>
      </c>
      <c r="CK17" s="122">
        <v>0</v>
      </c>
      <c r="CL17" s="122">
        <v>0</v>
      </c>
      <c r="CM17" s="122">
        <v>0</v>
      </c>
      <c r="CN17" s="122">
        <v>0</v>
      </c>
      <c r="CO17" s="122">
        <v>0</v>
      </c>
      <c r="CP17" s="122">
        <v>0</v>
      </c>
      <c r="CQ17" s="122">
        <v>0</v>
      </c>
      <c r="CR17" s="122">
        <v>0</v>
      </c>
      <c r="CS17" s="122">
        <v>0</v>
      </c>
      <c r="CT17" s="122">
        <v>0</v>
      </c>
      <c r="CU17" s="122">
        <v>0</v>
      </c>
      <c r="CV17" s="122">
        <v>0</v>
      </c>
      <c r="CW17" s="122">
        <v>0</v>
      </c>
      <c r="CX17" s="122">
        <v>0</v>
      </c>
      <c r="CY17" s="122">
        <v>0</v>
      </c>
      <c r="CZ17" s="122">
        <v>0</v>
      </c>
      <c r="DA17" s="122">
        <v>0</v>
      </c>
    </row>
    <row r="18" spans="1:105" s="123" customFormat="1">
      <c r="A18" s="299"/>
      <c r="B18" s="119" t="s">
        <v>118</v>
      </c>
      <c r="C18" s="120">
        <v>255</v>
      </c>
      <c r="D18" s="121">
        <f t="shared" si="2"/>
        <v>6682000</v>
      </c>
      <c r="E18" s="122">
        <v>70000</v>
      </c>
      <c r="F18" s="122">
        <v>99000</v>
      </c>
      <c r="G18" s="122">
        <v>76000</v>
      </c>
      <c r="H18" s="122">
        <v>72000</v>
      </c>
      <c r="I18" s="122">
        <v>84000</v>
      </c>
      <c r="J18" s="122">
        <v>64000</v>
      </c>
      <c r="K18" s="122">
        <v>64000</v>
      </c>
      <c r="L18" s="122">
        <v>70000</v>
      </c>
      <c r="M18" s="122">
        <v>72000</v>
      </c>
      <c r="N18" s="122">
        <v>64000</v>
      </c>
      <c r="O18" s="122">
        <v>77000</v>
      </c>
      <c r="P18" s="122">
        <v>64000</v>
      </c>
      <c r="Q18" s="122">
        <v>70000</v>
      </c>
      <c r="R18" s="122">
        <v>77000</v>
      </c>
      <c r="S18" s="122">
        <v>64000</v>
      </c>
      <c r="T18" s="122">
        <v>63000</v>
      </c>
      <c r="U18" s="122">
        <v>74000</v>
      </c>
      <c r="V18" s="122">
        <v>88000</v>
      </c>
      <c r="W18" s="122">
        <v>81000</v>
      </c>
      <c r="X18" s="122">
        <v>64000</v>
      </c>
      <c r="Y18" s="122">
        <v>70000</v>
      </c>
      <c r="Z18" s="122">
        <v>64000</v>
      </c>
      <c r="AA18" s="122">
        <v>69000</v>
      </c>
      <c r="AB18" s="122">
        <v>70000</v>
      </c>
      <c r="AC18" s="122">
        <v>63000</v>
      </c>
      <c r="AD18" s="122">
        <v>66000</v>
      </c>
      <c r="AE18" s="122">
        <v>63000</v>
      </c>
      <c r="AF18" s="122">
        <v>64000</v>
      </c>
      <c r="AG18" s="122">
        <v>65000</v>
      </c>
      <c r="AH18" s="122">
        <v>63000</v>
      </c>
      <c r="AI18" s="122">
        <v>64000</v>
      </c>
      <c r="AJ18" s="122">
        <v>63000</v>
      </c>
      <c r="AK18" s="122">
        <v>68000</v>
      </c>
      <c r="AL18" s="122">
        <v>64000</v>
      </c>
      <c r="AM18" s="122">
        <v>64000</v>
      </c>
      <c r="AN18" s="122">
        <v>64000</v>
      </c>
      <c r="AO18" s="122">
        <v>64000</v>
      </c>
      <c r="AP18" s="122">
        <v>64000</v>
      </c>
      <c r="AQ18" s="122">
        <v>66000</v>
      </c>
      <c r="AR18" s="122">
        <v>64000</v>
      </c>
      <c r="AS18" s="122">
        <v>64000</v>
      </c>
      <c r="AT18" s="122">
        <v>70000</v>
      </c>
      <c r="AU18" s="122">
        <v>64000</v>
      </c>
      <c r="AV18" s="122">
        <v>63000</v>
      </c>
      <c r="AW18" s="122">
        <v>63000</v>
      </c>
      <c r="AX18" s="122">
        <v>63000</v>
      </c>
      <c r="AY18" s="122">
        <v>64000</v>
      </c>
      <c r="AZ18" s="122">
        <v>64000</v>
      </c>
      <c r="BA18" s="122">
        <v>64000</v>
      </c>
      <c r="BB18" s="122">
        <v>61000</v>
      </c>
      <c r="BC18" s="122">
        <v>64000</v>
      </c>
      <c r="BD18" s="122">
        <v>64000</v>
      </c>
      <c r="BE18" s="122">
        <v>75000</v>
      </c>
      <c r="BF18" s="122">
        <v>64000</v>
      </c>
      <c r="BG18" s="122">
        <v>64000</v>
      </c>
      <c r="BH18" s="122">
        <v>63000</v>
      </c>
      <c r="BI18" s="122">
        <v>64000</v>
      </c>
      <c r="BJ18" s="122">
        <v>64000</v>
      </c>
      <c r="BK18" s="122">
        <v>63000</v>
      </c>
      <c r="BL18" s="122">
        <v>69000</v>
      </c>
      <c r="BM18" s="122">
        <v>64000</v>
      </c>
      <c r="BN18" s="122">
        <v>64000</v>
      </c>
      <c r="BO18" s="122">
        <v>64000</v>
      </c>
      <c r="BP18" s="122">
        <v>63000</v>
      </c>
      <c r="BQ18" s="122">
        <v>66000</v>
      </c>
      <c r="BR18" s="122">
        <v>63000</v>
      </c>
      <c r="BS18" s="122">
        <v>64000</v>
      </c>
      <c r="BT18" s="122">
        <v>63000</v>
      </c>
      <c r="BU18" s="122">
        <v>64000</v>
      </c>
      <c r="BV18" s="122">
        <v>64000</v>
      </c>
      <c r="BW18" s="122">
        <v>64000</v>
      </c>
      <c r="BX18" s="122">
        <v>63000</v>
      </c>
      <c r="BY18" s="122">
        <v>65000</v>
      </c>
      <c r="BZ18" s="122">
        <v>64000</v>
      </c>
      <c r="CA18" s="122">
        <v>64000</v>
      </c>
      <c r="CB18" s="122">
        <v>63000</v>
      </c>
      <c r="CC18" s="122">
        <v>64000</v>
      </c>
      <c r="CD18" s="122">
        <v>64000</v>
      </c>
      <c r="CE18" s="122">
        <v>64000</v>
      </c>
      <c r="CF18" s="122">
        <v>64000</v>
      </c>
      <c r="CG18" s="122">
        <v>64000</v>
      </c>
      <c r="CH18" s="122">
        <v>64000</v>
      </c>
      <c r="CI18" s="122">
        <v>63000</v>
      </c>
      <c r="CJ18" s="122">
        <v>66000</v>
      </c>
      <c r="CK18" s="122">
        <v>64000</v>
      </c>
      <c r="CL18" s="122">
        <v>64000</v>
      </c>
      <c r="CM18" s="122">
        <v>63000</v>
      </c>
      <c r="CN18" s="122">
        <v>64000</v>
      </c>
      <c r="CO18" s="122">
        <v>64000</v>
      </c>
      <c r="CP18" s="122">
        <v>64000</v>
      </c>
      <c r="CQ18" s="122">
        <v>64000</v>
      </c>
      <c r="CR18" s="122">
        <v>64000</v>
      </c>
      <c r="CS18" s="122">
        <v>64000</v>
      </c>
      <c r="CT18" s="122">
        <v>64000</v>
      </c>
      <c r="CU18" s="122">
        <v>64000</v>
      </c>
      <c r="CV18" s="122">
        <v>64000</v>
      </c>
      <c r="CW18" s="122">
        <v>63000</v>
      </c>
      <c r="CX18" s="122">
        <v>63000</v>
      </c>
      <c r="CY18" s="122">
        <v>63000</v>
      </c>
      <c r="CZ18" s="122">
        <v>75000</v>
      </c>
      <c r="DA18" s="122">
        <v>63000</v>
      </c>
    </row>
    <row r="19" spans="1:105" s="128" customFormat="1">
      <c r="A19" s="299"/>
      <c r="B19" s="124" t="s">
        <v>119</v>
      </c>
      <c r="C19" s="125">
        <v>255</v>
      </c>
      <c r="D19" s="126">
        <f t="shared" si="2"/>
        <v>1872000</v>
      </c>
      <c r="E19" s="127">
        <v>60000</v>
      </c>
      <c r="F19" s="127">
        <v>120000</v>
      </c>
      <c r="G19" s="127">
        <v>90000</v>
      </c>
      <c r="H19" s="127">
        <v>30000</v>
      </c>
      <c r="I19" s="127">
        <v>90000</v>
      </c>
      <c r="J19" s="127">
        <v>30000</v>
      </c>
      <c r="K19" s="127">
        <v>30000</v>
      </c>
      <c r="L19" s="127">
        <v>30000</v>
      </c>
      <c r="M19" s="127">
        <v>60000</v>
      </c>
      <c r="N19" s="127">
        <v>0</v>
      </c>
      <c r="O19" s="127">
        <v>72000</v>
      </c>
      <c r="P19" s="127">
        <v>0</v>
      </c>
      <c r="Q19" s="127">
        <v>30000</v>
      </c>
      <c r="R19" s="127">
        <v>60000</v>
      </c>
      <c r="S19" s="127">
        <v>0</v>
      </c>
      <c r="T19" s="127">
        <v>0</v>
      </c>
      <c r="U19" s="127">
        <v>60000</v>
      </c>
      <c r="V19" s="127">
        <v>90000</v>
      </c>
      <c r="W19" s="127">
        <v>90000</v>
      </c>
      <c r="X19" s="127">
        <v>30000</v>
      </c>
      <c r="Y19" s="127">
        <v>60000</v>
      </c>
      <c r="Z19" s="127">
        <v>60000</v>
      </c>
      <c r="AA19" s="127">
        <v>60000</v>
      </c>
      <c r="AB19" s="127">
        <v>60000</v>
      </c>
      <c r="AC19" s="127">
        <v>0</v>
      </c>
      <c r="AD19" s="127">
        <v>0</v>
      </c>
      <c r="AE19" s="127">
        <v>0</v>
      </c>
      <c r="AF19" s="127">
        <v>0</v>
      </c>
      <c r="AG19" s="127">
        <v>30000</v>
      </c>
      <c r="AH19" s="127">
        <v>0</v>
      </c>
      <c r="AI19" s="127">
        <v>30000</v>
      </c>
      <c r="AJ19" s="127">
        <v>0</v>
      </c>
      <c r="AK19" s="127">
        <v>30000</v>
      </c>
      <c r="AL19" s="127">
        <v>0</v>
      </c>
      <c r="AM19" s="127">
        <v>0</v>
      </c>
      <c r="AN19" s="127">
        <v>0</v>
      </c>
      <c r="AO19" s="127">
        <v>0</v>
      </c>
      <c r="AP19" s="127">
        <v>0</v>
      </c>
      <c r="AQ19" s="127">
        <v>30000</v>
      </c>
      <c r="AR19" s="127">
        <v>0</v>
      </c>
      <c r="AS19" s="127">
        <v>0</v>
      </c>
      <c r="AT19" s="127">
        <v>0</v>
      </c>
      <c r="AU19" s="127">
        <v>0</v>
      </c>
      <c r="AV19" s="127">
        <v>0</v>
      </c>
      <c r="AW19" s="127">
        <v>0</v>
      </c>
      <c r="AX19" s="127">
        <v>0</v>
      </c>
      <c r="AY19" s="127">
        <v>0</v>
      </c>
      <c r="AZ19" s="127">
        <v>0</v>
      </c>
      <c r="BA19" s="127">
        <v>0</v>
      </c>
      <c r="BB19" s="127">
        <v>0</v>
      </c>
      <c r="BC19" s="127">
        <v>0</v>
      </c>
      <c r="BD19" s="127">
        <v>30000</v>
      </c>
      <c r="BE19" s="127">
        <v>30000</v>
      </c>
      <c r="BF19" s="127">
        <v>0</v>
      </c>
      <c r="BG19" s="127">
        <v>0</v>
      </c>
      <c r="BH19" s="127">
        <v>0</v>
      </c>
      <c r="BI19" s="127">
        <v>0</v>
      </c>
      <c r="BJ19" s="127">
        <v>0</v>
      </c>
      <c r="BK19" s="127">
        <v>0</v>
      </c>
      <c r="BL19" s="127">
        <v>30000</v>
      </c>
      <c r="BM19" s="127">
        <v>0</v>
      </c>
      <c r="BN19" s="127">
        <v>0</v>
      </c>
      <c r="BO19" s="127">
        <v>0</v>
      </c>
      <c r="BP19" s="127">
        <v>0</v>
      </c>
      <c r="BQ19" s="127">
        <v>0</v>
      </c>
      <c r="BR19" s="127">
        <v>0</v>
      </c>
      <c r="BS19" s="127">
        <v>0</v>
      </c>
      <c r="BT19" s="127">
        <v>0</v>
      </c>
      <c r="BU19" s="127">
        <v>0</v>
      </c>
      <c r="BV19" s="127">
        <v>30000</v>
      </c>
      <c r="BW19" s="127">
        <v>0</v>
      </c>
      <c r="BX19" s="127">
        <v>30000</v>
      </c>
      <c r="BY19" s="127">
        <v>30000</v>
      </c>
      <c r="BZ19" s="127">
        <v>0</v>
      </c>
      <c r="CA19" s="127">
        <v>30000</v>
      </c>
      <c r="CB19" s="127">
        <v>30000</v>
      </c>
      <c r="CC19" s="127">
        <v>0</v>
      </c>
      <c r="CD19" s="127">
        <v>0</v>
      </c>
      <c r="CE19" s="127">
        <v>0</v>
      </c>
      <c r="CF19" s="127">
        <v>0</v>
      </c>
      <c r="CG19" s="127">
        <v>30000</v>
      </c>
      <c r="CH19" s="127">
        <v>0</v>
      </c>
      <c r="CI19" s="127">
        <v>0</v>
      </c>
      <c r="CJ19" s="127">
        <v>0</v>
      </c>
      <c r="CK19" s="127">
        <v>0</v>
      </c>
      <c r="CL19" s="127">
        <v>0</v>
      </c>
      <c r="CM19" s="127">
        <v>0</v>
      </c>
      <c r="CN19" s="127">
        <v>0</v>
      </c>
      <c r="CO19" s="127">
        <v>30000</v>
      </c>
      <c r="CP19" s="127">
        <v>30000</v>
      </c>
      <c r="CQ19" s="127">
        <v>0</v>
      </c>
      <c r="CR19" s="127">
        <v>0</v>
      </c>
      <c r="CS19" s="127">
        <v>0</v>
      </c>
      <c r="CT19" s="127">
        <v>0</v>
      </c>
      <c r="CU19" s="127">
        <v>30000</v>
      </c>
      <c r="CV19" s="127">
        <v>30000</v>
      </c>
      <c r="CW19" s="127">
        <v>0</v>
      </c>
      <c r="CX19" s="127">
        <v>30000</v>
      </c>
      <c r="CY19" s="127">
        <v>30000</v>
      </c>
      <c r="CZ19" s="127">
        <v>90000</v>
      </c>
      <c r="DA19" s="127">
        <v>0</v>
      </c>
    </row>
    <row r="20" spans="1:105" s="128" customFormat="1">
      <c r="A20" s="299"/>
      <c r="B20" s="124" t="s">
        <v>120</v>
      </c>
      <c r="C20" s="125">
        <v>255</v>
      </c>
      <c r="D20" s="126">
        <f t="shared" si="2"/>
        <v>279000</v>
      </c>
      <c r="E20" s="127">
        <v>3000</v>
      </c>
      <c r="F20" s="127">
        <v>53000</v>
      </c>
      <c r="G20" s="127">
        <v>12000</v>
      </c>
      <c r="H20" s="127">
        <v>6000</v>
      </c>
      <c r="I20" s="127">
        <v>9000</v>
      </c>
      <c r="J20" s="127">
        <v>3000</v>
      </c>
      <c r="K20" s="127">
        <v>3000</v>
      </c>
      <c r="L20" s="127">
        <v>6000</v>
      </c>
      <c r="M20" s="127">
        <v>6000</v>
      </c>
      <c r="N20" s="127">
        <v>0</v>
      </c>
      <c r="O20" s="127">
        <v>6000</v>
      </c>
      <c r="P20" s="127">
        <v>0</v>
      </c>
      <c r="Q20" s="127">
        <v>3000</v>
      </c>
      <c r="R20" s="127">
        <v>6000</v>
      </c>
      <c r="S20" s="127">
        <v>0</v>
      </c>
      <c r="T20" s="127">
        <v>0</v>
      </c>
      <c r="U20" s="127">
        <v>12000</v>
      </c>
      <c r="V20" s="127">
        <v>9000</v>
      </c>
      <c r="W20" s="127">
        <v>15000</v>
      </c>
      <c r="X20" s="127">
        <v>6000</v>
      </c>
      <c r="Y20" s="127">
        <v>6000</v>
      </c>
      <c r="Z20" s="127">
        <v>12000</v>
      </c>
      <c r="AA20" s="127">
        <v>6000</v>
      </c>
      <c r="AB20" s="127">
        <v>6000</v>
      </c>
      <c r="AC20" s="127">
        <v>0</v>
      </c>
      <c r="AD20" s="127">
        <v>0</v>
      </c>
      <c r="AE20" s="127">
        <v>0</v>
      </c>
      <c r="AF20" s="127">
        <v>0</v>
      </c>
      <c r="AG20" s="127">
        <v>6000</v>
      </c>
      <c r="AH20" s="127">
        <v>0</v>
      </c>
      <c r="AI20" s="127">
        <v>6000</v>
      </c>
      <c r="AJ20" s="127">
        <v>0</v>
      </c>
      <c r="AK20" s="127">
        <v>3000</v>
      </c>
      <c r="AL20" s="127">
        <v>0</v>
      </c>
      <c r="AM20" s="127">
        <v>0</v>
      </c>
      <c r="AN20" s="127">
        <v>0</v>
      </c>
      <c r="AO20" s="127">
        <v>0</v>
      </c>
      <c r="AP20" s="127">
        <v>0</v>
      </c>
      <c r="AQ20" s="127">
        <v>3000</v>
      </c>
      <c r="AR20" s="127">
        <v>0</v>
      </c>
      <c r="AS20" s="127">
        <v>0</v>
      </c>
      <c r="AT20" s="127">
        <v>0</v>
      </c>
      <c r="AU20" s="127">
        <v>0</v>
      </c>
      <c r="AV20" s="127">
        <v>0</v>
      </c>
      <c r="AW20" s="127">
        <v>0</v>
      </c>
      <c r="AX20" s="127">
        <v>0</v>
      </c>
      <c r="AY20" s="127">
        <v>0</v>
      </c>
      <c r="AZ20" s="127">
        <v>0</v>
      </c>
      <c r="BA20" s="127">
        <v>0</v>
      </c>
      <c r="BB20" s="127">
        <v>0</v>
      </c>
      <c r="BC20" s="127">
        <v>0</v>
      </c>
      <c r="BD20" s="127">
        <v>3000</v>
      </c>
      <c r="BE20" s="127">
        <v>3000</v>
      </c>
      <c r="BF20" s="127">
        <v>0</v>
      </c>
      <c r="BG20" s="127">
        <v>0</v>
      </c>
      <c r="BH20" s="127">
        <v>0</v>
      </c>
      <c r="BI20" s="127">
        <v>0</v>
      </c>
      <c r="BJ20" s="127">
        <v>0</v>
      </c>
      <c r="BK20" s="127">
        <v>0</v>
      </c>
      <c r="BL20" s="127">
        <v>6000</v>
      </c>
      <c r="BM20" s="127">
        <v>0</v>
      </c>
      <c r="BN20" s="127">
        <v>0</v>
      </c>
      <c r="BO20" s="127">
        <v>0</v>
      </c>
      <c r="BP20" s="127">
        <v>0</v>
      </c>
      <c r="BQ20" s="127">
        <v>0</v>
      </c>
      <c r="BR20" s="127">
        <v>0</v>
      </c>
      <c r="BS20" s="127">
        <v>0</v>
      </c>
      <c r="BT20" s="127">
        <v>0</v>
      </c>
      <c r="BU20" s="127">
        <v>0</v>
      </c>
      <c r="BV20" s="127">
        <v>3000</v>
      </c>
      <c r="BW20" s="127">
        <v>0</v>
      </c>
      <c r="BX20" s="127">
        <v>6000</v>
      </c>
      <c r="BY20" s="127">
        <v>6000</v>
      </c>
      <c r="BZ20" s="127">
        <v>0</v>
      </c>
      <c r="CA20" s="127">
        <v>3000</v>
      </c>
      <c r="CB20" s="127">
        <v>3000</v>
      </c>
      <c r="CC20" s="127">
        <v>0</v>
      </c>
      <c r="CD20" s="127">
        <v>0</v>
      </c>
      <c r="CE20" s="127">
        <v>0</v>
      </c>
      <c r="CF20" s="127">
        <v>0</v>
      </c>
      <c r="CG20" s="127">
        <v>6000</v>
      </c>
      <c r="CH20" s="127">
        <v>0</v>
      </c>
      <c r="CI20" s="127">
        <v>0</v>
      </c>
      <c r="CJ20" s="127">
        <v>0</v>
      </c>
      <c r="CK20" s="127">
        <v>0</v>
      </c>
      <c r="CL20" s="127">
        <v>0</v>
      </c>
      <c r="CM20" s="127">
        <v>0</v>
      </c>
      <c r="CN20" s="127">
        <v>0</v>
      </c>
      <c r="CO20" s="127">
        <v>3000</v>
      </c>
      <c r="CP20" s="127">
        <v>3000</v>
      </c>
      <c r="CQ20" s="127">
        <v>0</v>
      </c>
      <c r="CR20" s="127">
        <v>0</v>
      </c>
      <c r="CS20" s="127">
        <v>0</v>
      </c>
      <c r="CT20" s="127">
        <v>0</v>
      </c>
      <c r="CU20" s="127">
        <v>3000</v>
      </c>
      <c r="CV20" s="127">
        <v>3000</v>
      </c>
      <c r="CW20" s="127">
        <v>0</v>
      </c>
      <c r="CX20" s="127">
        <v>4000</v>
      </c>
      <c r="CY20" s="127">
        <v>3000</v>
      </c>
      <c r="CZ20" s="127">
        <v>15000</v>
      </c>
      <c r="DA20" s="127">
        <v>0</v>
      </c>
    </row>
    <row r="21" spans="1:105" s="133" customFormat="1">
      <c r="A21" s="299"/>
      <c r="B21" s="129" t="s">
        <v>121</v>
      </c>
      <c r="C21" s="130">
        <v>256</v>
      </c>
      <c r="D21" s="131">
        <f t="shared" si="2"/>
        <v>1211000</v>
      </c>
      <c r="E21" s="132">
        <v>0</v>
      </c>
      <c r="F21" s="132">
        <v>0</v>
      </c>
      <c r="G21" s="132">
        <v>0</v>
      </c>
      <c r="H21" s="132">
        <v>34000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2">
        <v>0</v>
      </c>
      <c r="Q21" s="132">
        <v>68000</v>
      </c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25000</v>
      </c>
      <c r="Y21" s="132">
        <v>0</v>
      </c>
      <c r="Z21" s="132">
        <v>0</v>
      </c>
      <c r="AA21" s="132">
        <v>0</v>
      </c>
      <c r="AB21" s="132">
        <v>0</v>
      </c>
      <c r="AC21" s="132">
        <v>34000</v>
      </c>
      <c r="AD21" s="132">
        <v>0</v>
      </c>
      <c r="AE21" s="132">
        <v>0</v>
      </c>
      <c r="AF21" s="132">
        <v>0</v>
      </c>
      <c r="AG21" s="132">
        <v>0</v>
      </c>
      <c r="AH21" s="132">
        <v>25000</v>
      </c>
      <c r="AI21" s="132">
        <v>0</v>
      </c>
      <c r="AJ21" s="132">
        <v>0</v>
      </c>
      <c r="AK21" s="132">
        <v>42000</v>
      </c>
      <c r="AL21" s="132">
        <v>34000</v>
      </c>
      <c r="AM21" s="132">
        <v>0</v>
      </c>
      <c r="AN21" s="132">
        <v>0</v>
      </c>
      <c r="AO21" s="132">
        <v>34000</v>
      </c>
      <c r="AP21" s="132">
        <v>0</v>
      </c>
      <c r="AQ21" s="132">
        <v>34000</v>
      </c>
      <c r="AR21" s="132">
        <v>51000</v>
      </c>
      <c r="AS21" s="132">
        <v>34000</v>
      </c>
      <c r="AT21" s="132">
        <v>59000</v>
      </c>
      <c r="AU21" s="132">
        <v>0</v>
      </c>
      <c r="AV21" s="132">
        <v>0</v>
      </c>
      <c r="AW21" s="132">
        <v>0</v>
      </c>
      <c r="AX21" s="132">
        <v>0</v>
      </c>
      <c r="AY21" s="132">
        <v>0</v>
      </c>
      <c r="AZ21" s="132">
        <v>0</v>
      </c>
      <c r="BA21" s="132">
        <v>34000</v>
      </c>
      <c r="BB21" s="132">
        <v>0</v>
      </c>
      <c r="BC21" s="132">
        <v>0</v>
      </c>
      <c r="BD21" s="132">
        <v>25000</v>
      </c>
      <c r="BE21" s="132">
        <v>59000</v>
      </c>
      <c r="BF21" s="132">
        <v>0</v>
      </c>
      <c r="BG21" s="132">
        <v>34000</v>
      </c>
      <c r="BH21" s="132">
        <v>0</v>
      </c>
      <c r="BI21" s="132">
        <v>0</v>
      </c>
      <c r="BJ21" s="132">
        <v>85000</v>
      </c>
      <c r="BK21" s="132">
        <v>0</v>
      </c>
      <c r="BL21" s="132">
        <v>0</v>
      </c>
      <c r="BM21" s="132">
        <v>34000</v>
      </c>
      <c r="BN21" s="132">
        <v>0</v>
      </c>
      <c r="BO21" s="132">
        <v>0</v>
      </c>
      <c r="BP21" s="132">
        <v>0</v>
      </c>
      <c r="BQ21" s="132">
        <v>8000</v>
      </c>
      <c r="BR21" s="132">
        <v>0</v>
      </c>
      <c r="BS21" s="132">
        <v>25000</v>
      </c>
      <c r="BT21" s="132">
        <v>0</v>
      </c>
      <c r="BU21" s="132">
        <v>34000</v>
      </c>
      <c r="BV21" s="132">
        <v>0</v>
      </c>
      <c r="BW21" s="132">
        <v>0</v>
      </c>
      <c r="BX21" s="132">
        <v>51000</v>
      </c>
      <c r="BY21" s="132">
        <v>0</v>
      </c>
      <c r="BZ21" s="132">
        <v>0</v>
      </c>
      <c r="CA21" s="132">
        <v>34000</v>
      </c>
      <c r="CB21" s="132">
        <v>0</v>
      </c>
      <c r="CC21" s="132">
        <v>0</v>
      </c>
      <c r="CD21" s="132">
        <v>0</v>
      </c>
      <c r="CE21" s="132">
        <v>0</v>
      </c>
      <c r="CF21" s="132">
        <v>85000</v>
      </c>
      <c r="CG21" s="132">
        <v>0</v>
      </c>
      <c r="CH21" s="132">
        <v>0</v>
      </c>
      <c r="CI21" s="132">
        <v>0</v>
      </c>
      <c r="CJ21" s="132">
        <v>0</v>
      </c>
      <c r="CK21" s="132">
        <v>0</v>
      </c>
      <c r="CL21" s="132">
        <v>0</v>
      </c>
      <c r="CM21" s="132">
        <v>0</v>
      </c>
      <c r="CN21" s="132">
        <v>0</v>
      </c>
      <c r="CO21" s="132">
        <v>0</v>
      </c>
      <c r="CP21" s="132">
        <v>0</v>
      </c>
      <c r="CQ21" s="132">
        <v>0</v>
      </c>
      <c r="CR21" s="132">
        <v>34000</v>
      </c>
      <c r="CS21" s="132">
        <v>0</v>
      </c>
      <c r="CT21" s="132">
        <v>68000</v>
      </c>
      <c r="CU21" s="132">
        <v>59000</v>
      </c>
      <c r="CV21" s="132">
        <v>0</v>
      </c>
      <c r="CW21" s="132">
        <v>0</v>
      </c>
      <c r="CX21" s="132">
        <v>0</v>
      </c>
      <c r="CY21" s="132">
        <v>0</v>
      </c>
      <c r="CZ21" s="132">
        <v>34000</v>
      </c>
      <c r="DA21" s="132">
        <v>34000</v>
      </c>
    </row>
    <row r="22" spans="1:105" s="133" customFormat="1">
      <c r="A22" s="299"/>
      <c r="B22" s="129" t="s">
        <v>122</v>
      </c>
      <c r="C22" s="130">
        <v>264</v>
      </c>
      <c r="D22" s="131">
        <f t="shared" si="2"/>
        <v>772000</v>
      </c>
      <c r="E22" s="132">
        <v>0</v>
      </c>
      <c r="F22" s="132">
        <v>0</v>
      </c>
      <c r="G22" s="132">
        <v>0</v>
      </c>
      <c r="H22" s="132">
        <v>18000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2">
        <v>0</v>
      </c>
      <c r="Q22" s="132">
        <v>25000</v>
      </c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36000</v>
      </c>
      <c r="Y22" s="132">
        <v>0</v>
      </c>
      <c r="Z22" s="132">
        <v>0</v>
      </c>
      <c r="AA22" s="132">
        <v>0</v>
      </c>
      <c r="AB22" s="132">
        <v>0</v>
      </c>
      <c r="AC22" s="132">
        <v>23000</v>
      </c>
      <c r="AD22" s="132">
        <v>0</v>
      </c>
      <c r="AE22" s="132">
        <v>0</v>
      </c>
      <c r="AF22" s="132">
        <v>0</v>
      </c>
      <c r="AG22" s="132">
        <v>0</v>
      </c>
      <c r="AH22" s="132">
        <v>36000</v>
      </c>
      <c r="AI22" s="132">
        <v>0</v>
      </c>
      <c r="AJ22" s="132">
        <v>0</v>
      </c>
      <c r="AK22" s="132">
        <v>39000</v>
      </c>
      <c r="AL22" s="132">
        <v>23000</v>
      </c>
      <c r="AM22" s="132">
        <v>0</v>
      </c>
      <c r="AN22" s="132">
        <v>0</v>
      </c>
      <c r="AO22" s="132">
        <v>23000</v>
      </c>
      <c r="AP22" s="132">
        <v>0</v>
      </c>
      <c r="AQ22" s="132">
        <v>18000</v>
      </c>
      <c r="AR22" s="132">
        <v>7000</v>
      </c>
      <c r="AS22" s="132">
        <v>23000</v>
      </c>
      <c r="AT22" s="132">
        <v>30000</v>
      </c>
      <c r="AU22" s="132">
        <v>0</v>
      </c>
      <c r="AV22" s="132">
        <v>0</v>
      </c>
      <c r="AW22" s="132">
        <v>0</v>
      </c>
      <c r="AX22" s="132">
        <v>0</v>
      </c>
      <c r="AY22" s="132">
        <v>0</v>
      </c>
      <c r="AZ22" s="132">
        <v>0</v>
      </c>
      <c r="BA22" s="132">
        <v>23000</v>
      </c>
      <c r="BB22" s="132">
        <v>0</v>
      </c>
      <c r="BC22" s="132">
        <v>0</v>
      </c>
      <c r="BD22" s="132">
        <v>36000</v>
      </c>
      <c r="BE22" s="132">
        <v>32000</v>
      </c>
      <c r="BF22" s="132">
        <v>0</v>
      </c>
      <c r="BG22" s="132">
        <v>23000</v>
      </c>
      <c r="BH22" s="132">
        <v>0</v>
      </c>
      <c r="BI22" s="132">
        <v>0</v>
      </c>
      <c r="BJ22" s="132">
        <v>37000</v>
      </c>
      <c r="BK22" s="132">
        <v>0</v>
      </c>
      <c r="BL22" s="132">
        <v>0</v>
      </c>
      <c r="BM22" s="132">
        <v>23000</v>
      </c>
      <c r="BN22" s="132">
        <v>0</v>
      </c>
      <c r="BO22" s="132">
        <v>0</v>
      </c>
      <c r="BP22" s="132">
        <v>0</v>
      </c>
      <c r="BQ22" s="132">
        <v>7000</v>
      </c>
      <c r="BR22" s="132">
        <v>0</v>
      </c>
      <c r="BS22" s="132">
        <v>7000</v>
      </c>
      <c r="BT22" s="132">
        <v>0</v>
      </c>
      <c r="BU22" s="132">
        <v>23000</v>
      </c>
      <c r="BV22" s="132">
        <v>0</v>
      </c>
      <c r="BW22" s="132">
        <v>0</v>
      </c>
      <c r="BX22" s="132">
        <v>23000</v>
      </c>
      <c r="BY22" s="132">
        <v>0</v>
      </c>
      <c r="BZ22" s="132">
        <v>0</v>
      </c>
      <c r="CA22" s="132">
        <v>36000</v>
      </c>
      <c r="CB22" s="132">
        <v>0</v>
      </c>
      <c r="CC22" s="132">
        <v>0</v>
      </c>
      <c r="CD22" s="132">
        <v>0</v>
      </c>
      <c r="CE22" s="132">
        <v>0</v>
      </c>
      <c r="CF22" s="132">
        <v>37000</v>
      </c>
      <c r="CG22" s="132">
        <v>0</v>
      </c>
      <c r="CH22" s="132">
        <v>0</v>
      </c>
      <c r="CI22" s="132">
        <v>0</v>
      </c>
      <c r="CJ22" s="132">
        <v>0</v>
      </c>
      <c r="CK22" s="132">
        <v>0</v>
      </c>
      <c r="CL22" s="132">
        <v>0</v>
      </c>
      <c r="CM22" s="132">
        <v>0</v>
      </c>
      <c r="CN22" s="132">
        <v>0</v>
      </c>
      <c r="CO22" s="132">
        <v>0</v>
      </c>
      <c r="CP22" s="132">
        <v>0</v>
      </c>
      <c r="CQ22" s="132">
        <v>0</v>
      </c>
      <c r="CR22" s="132">
        <v>23000</v>
      </c>
      <c r="CS22" s="132">
        <v>0</v>
      </c>
      <c r="CT22" s="132">
        <v>37000</v>
      </c>
      <c r="CU22" s="132">
        <v>50000</v>
      </c>
      <c r="CV22" s="132">
        <v>0</v>
      </c>
      <c r="CW22" s="132">
        <v>0</v>
      </c>
      <c r="CX22" s="132">
        <v>0</v>
      </c>
      <c r="CY22" s="132">
        <v>0</v>
      </c>
      <c r="CZ22" s="132">
        <v>18000</v>
      </c>
      <c r="DA22" s="132">
        <v>36000</v>
      </c>
    </row>
    <row r="23" spans="1:105" s="133" customFormat="1" ht="33">
      <c r="A23" s="299"/>
      <c r="B23" s="129" t="s">
        <v>123</v>
      </c>
      <c r="C23" s="130" t="s">
        <v>124</v>
      </c>
      <c r="D23" s="131">
        <f>SUM(E23:DA23)</f>
        <v>18994000</v>
      </c>
      <c r="E23" s="132">
        <v>0</v>
      </c>
      <c r="F23" s="132">
        <v>0</v>
      </c>
      <c r="G23" s="132">
        <v>0</v>
      </c>
      <c r="H23" s="132">
        <v>568000</v>
      </c>
      <c r="I23" s="132">
        <v>0</v>
      </c>
      <c r="J23" s="132">
        <v>0</v>
      </c>
      <c r="K23" s="132">
        <v>0</v>
      </c>
      <c r="L23" s="132">
        <v>0</v>
      </c>
      <c r="M23" s="132">
        <v>0</v>
      </c>
      <c r="N23" s="132">
        <v>0</v>
      </c>
      <c r="O23" s="132">
        <v>0</v>
      </c>
      <c r="P23" s="132">
        <v>0</v>
      </c>
      <c r="Q23" s="132">
        <v>1136000</v>
      </c>
      <c r="R23" s="132">
        <v>0</v>
      </c>
      <c r="S23" s="132">
        <v>0</v>
      </c>
      <c r="T23" s="132">
        <v>0</v>
      </c>
      <c r="U23" s="132">
        <v>0</v>
      </c>
      <c r="V23" s="132">
        <v>0</v>
      </c>
      <c r="W23" s="132">
        <v>0</v>
      </c>
      <c r="X23" s="132">
        <v>568000</v>
      </c>
      <c r="Y23" s="132">
        <v>0</v>
      </c>
      <c r="Z23" s="132">
        <v>0</v>
      </c>
      <c r="AA23" s="132">
        <v>0</v>
      </c>
      <c r="AB23" s="132">
        <v>0</v>
      </c>
      <c r="AC23" s="132">
        <v>568000</v>
      </c>
      <c r="AD23" s="132">
        <v>0</v>
      </c>
      <c r="AE23" s="132">
        <v>0</v>
      </c>
      <c r="AF23" s="132">
        <v>0</v>
      </c>
      <c r="AG23" s="132">
        <v>0</v>
      </c>
      <c r="AH23" s="132">
        <v>568000</v>
      </c>
      <c r="AI23" s="132">
        <v>0</v>
      </c>
      <c r="AJ23" s="132">
        <v>0</v>
      </c>
      <c r="AK23" s="132">
        <v>840000</v>
      </c>
      <c r="AL23" s="132">
        <v>568000</v>
      </c>
      <c r="AM23" s="132">
        <v>0</v>
      </c>
      <c r="AN23" s="132">
        <v>0</v>
      </c>
      <c r="AO23" s="132">
        <v>568000</v>
      </c>
      <c r="AP23" s="132">
        <v>0</v>
      </c>
      <c r="AQ23" s="132">
        <v>568000</v>
      </c>
      <c r="AR23" s="132">
        <v>568000</v>
      </c>
      <c r="AS23" s="132">
        <v>568000</v>
      </c>
      <c r="AT23" s="132">
        <v>1136000</v>
      </c>
      <c r="AU23" s="132">
        <v>0</v>
      </c>
      <c r="AV23" s="132">
        <v>0</v>
      </c>
      <c r="AW23" s="132">
        <v>0</v>
      </c>
      <c r="AX23" s="132">
        <v>0</v>
      </c>
      <c r="AY23" s="132">
        <v>0</v>
      </c>
      <c r="AZ23" s="132">
        <v>0</v>
      </c>
      <c r="BA23" s="132">
        <v>568000</v>
      </c>
      <c r="BB23" s="132">
        <v>0</v>
      </c>
      <c r="BC23" s="132">
        <v>0</v>
      </c>
      <c r="BD23" s="132">
        <v>568000</v>
      </c>
      <c r="BE23" s="132">
        <v>1136000</v>
      </c>
      <c r="BF23" s="132">
        <v>0</v>
      </c>
      <c r="BG23" s="132">
        <v>568000</v>
      </c>
      <c r="BH23" s="132">
        <v>0</v>
      </c>
      <c r="BI23" s="132">
        <v>0</v>
      </c>
      <c r="BJ23" s="132">
        <v>797000</v>
      </c>
      <c r="BK23" s="132">
        <v>0</v>
      </c>
      <c r="BL23" s="132">
        <v>0</v>
      </c>
      <c r="BM23" s="132">
        <v>568000</v>
      </c>
      <c r="BN23" s="132">
        <v>0</v>
      </c>
      <c r="BO23" s="132">
        <v>0</v>
      </c>
      <c r="BP23" s="132">
        <v>0</v>
      </c>
      <c r="BQ23" s="132">
        <v>568000</v>
      </c>
      <c r="BR23" s="132">
        <v>0</v>
      </c>
      <c r="BS23" s="132">
        <v>198000</v>
      </c>
      <c r="BT23" s="132">
        <v>0</v>
      </c>
      <c r="BU23" s="132">
        <v>568000</v>
      </c>
      <c r="BV23" s="132">
        <v>0</v>
      </c>
      <c r="BW23" s="132">
        <v>0</v>
      </c>
      <c r="BX23" s="132">
        <v>568000</v>
      </c>
      <c r="BY23" s="132">
        <v>0</v>
      </c>
      <c r="BZ23" s="132">
        <v>0</v>
      </c>
      <c r="CA23" s="132">
        <v>568000</v>
      </c>
      <c r="CB23" s="132">
        <v>0</v>
      </c>
      <c r="CC23" s="132">
        <v>0</v>
      </c>
      <c r="CD23" s="132">
        <v>0</v>
      </c>
      <c r="CE23" s="132">
        <v>0</v>
      </c>
      <c r="CF23" s="132">
        <v>797000</v>
      </c>
      <c r="CG23" s="132">
        <v>0</v>
      </c>
      <c r="CH23" s="132">
        <v>0</v>
      </c>
      <c r="CI23" s="132">
        <v>0</v>
      </c>
      <c r="CJ23" s="132">
        <v>0</v>
      </c>
      <c r="CK23" s="132">
        <v>0</v>
      </c>
      <c r="CL23" s="132">
        <v>0</v>
      </c>
      <c r="CM23" s="132">
        <v>0</v>
      </c>
      <c r="CN23" s="132">
        <v>0</v>
      </c>
      <c r="CO23" s="132">
        <v>0</v>
      </c>
      <c r="CP23" s="132">
        <v>0</v>
      </c>
      <c r="CQ23" s="132">
        <v>0</v>
      </c>
      <c r="CR23" s="132">
        <v>568000</v>
      </c>
      <c r="CS23" s="132">
        <v>0</v>
      </c>
      <c r="CT23" s="132">
        <v>797000</v>
      </c>
      <c r="CU23" s="132">
        <v>797000</v>
      </c>
      <c r="CV23" s="132">
        <v>0</v>
      </c>
      <c r="CW23" s="132">
        <v>0</v>
      </c>
      <c r="CX23" s="132">
        <v>0</v>
      </c>
      <c r="CY23" s="132">
        <v>0</v>
      </c>
      <c r="CZ23" s="132">
        <v>568000</v>
      </c>
      <c r="DA23" s="132">
        <v>568000</v>
      </c>
    </row>
    <row r="24" spans="1:105" s="123" customFormat="1">
      <c r="A24" s="299"/>
      <c r="B24" s="119" t="s">
        <v>125</v>
      </c>
      <c r="C24" s="120" t="s">
        <v>124</v>
      </c>
      <c r="D24" s="121">
        <f t="shared" si="2"/>
        <v>10464000</v>
      </c>
      <c r="E24" s="122">
        <v>164000</v>
      </c>
      <c r="F24" s="122">
        <v>745000</v>
      </c>
      <c r="G24" s="122">
        <v>164000</v>
      </c>
      <c r="H24" s="122">
        <v>80000</v>
      </c>
      <c r="I24" s="122">
        <v>68000</v>
      </c>
      <c r="J24" s="122">
        <v>86000</v>
      </c>
      <c r="K24" s="122">
        <v>101000</v>
      </c>
      <c r="L24" s="122">
        <v>68000</v>
      </c>
      <c r="M24" s="122">
        <v>164000</v>
      </c>
      <c r="N24" s="122">
        <v>60000</v>
      </c>
      <c r="O24" s="122">
        <v>69000</v>
      </c>
      <c r="P24" s="122">
        <v>80000</v>
      </c>
      <c r="Q24" s="122">
        <v>164000</v>
      </c>
      <c r="R24" s="122">
        <v>68000</v>
      </c>
      <c r="S24" s="122">
        <v>87000</v>
      </c>
      <c r="T24" s="122">
        <v>68000</v>
      </c>
      <c r="U24" s="122">
        <v>68000</v>
      </c>
      <c r="V24" s="122">
        <v>68000</v>
      </c>
      <c r="W24" s="122">
        <v>164000</v>
      </c>
      <c r="X24" s="122">
        <v>68000</v>
      </c>
      <c r="Y24" s="122">
        <v>164000</v>
      </c>
      <c r="Z24" s="122">
        <v>75000</v>
      </c>
      <c r="AA24" s="122">
        <v>68000</v>
      </c>
      <c r="AB24" s="122">
        <v>89000</v>
      </c>
      <c r="AC24" s="122">
        <v>68000</v>
      </c>
      <c r="AD24" s="122">
        <v>56000</v>
      </c>
      <c r="AE24" s="122">
        <v>68000</v>
      </c>
      <c r="AF24" s="122">
        <v>68000</v>
      </c>
      <c r="AG24" s="122">
        <v>68000</v>
      </c>
      <c r="AH24" s="122">
        <v>128000</v>
      </c>
      <c r="AI24" s="122">
        <v>164000</v>
      </c>
      <c r="AJ24" s="122">
        <v>72000</v>
      </c>
      <c r="AK24" s="122">
        <v>68000</v>
      </c>
      <c r="AL24" s="122">
        <v>68000</v>
      </c>
      <c r="AM24" s="122">
        <v>164000</v>
      </c>
      <c r="AN24" s="122">
        <v>68000</v>
      </c>
      <c r="AO24" s="122">
        <v>164000</v>
      </c>
      <c r="AP24" s="122">
        <v>164000</v>
      </c>
      <c r="AQ24" s="122">
        <v>164000</v>
      </c>
      <c r="AR24" s="122">
        <v>164000</v>
      </c>
      <c r="AS24" s="122">
        <v>156000</v>
      </c>
      <c r="AT24" s="122">
        <v>56000</v>
      </c>
      <c r="AU24" s="122">
        <v>68000</v>
      </c>
      <c r="AV24" s="122">
        <v>164000</v>
      </c>
      <c r="AW24" s="122">
        <v>68000</v>
      </c>
      <c r="AX24" s="122">
        <v>68000</v>
      </c>
      <c r="AY24" s="122">
        <v>164000</v>
      </c>
      <c r="AZ24" s="122">
        <v>164000</v>
      </c>
      <c r="BA24" s="122">
        <v>164000</v>
      </c>
      <c r="BB24" s="122">
        <v>88000</v>
      </c>
      <c r="BC24" s="122">
        <v>68000</v>
      </c>
      <c r="BD24" s="122">
        <v>68000</v>
      </c>
      <c r="BE24" s="122">
        <v>328000</v>
      </c>
      <c r="BF24" s="122">
        <v>107000</v>
      </c>
      <c r="BG24" s="122">
        <v>68000</v>
      </c>
      <c r="BH24" s="122">
        <v>68000</v>
      </c>
      <c r="BI24" s="122">
        <v>0</v>
      </c>
      <c r="BJ24" s="122">
        <v>164000</v>
      </c>
      <c r="BK24" s="122">
        <v>164000</v>
      </c>
      <c r="BL24" s="122">
        <v>68000</v>
      </c>
      <c r="BM24" s="122">
        <v>164000</v>
      </c>
      <c r="BN24" s="122">
        <v>68000</v>
      </c>
      <c r="BO24" s="122">
        <v>68000</v>
      </c>
      <c r="BP24" s="122">
        <v>68000</v>
      </c>
      <c r="BQ24" s="122">
        <v>164000</v>
      </c>
      <c r="BR24" s="122">
        <v>164000</v>
      </c>
      <c r="BS24" s="122">
        <v>164000</v>
      </c>
      <c r="BT24" s="122">
        <v>80000</v>
      </c>
      <c r="BU24" s="122">
        <v>0</v>
      </c>
      <c r="BV24" s="122">
        <v>164000</v>
      </c>
      <c r="BW24" s="122">
        <v>0</v>
      </c>
      <c r="BX24" s="122">
        <v>0</v>
      </c>
      <c r="BY24" s="122">
        <v>84000</v>
      </c>
      <c r="BZ24" s="122">
        <v>92000</v>
      </c>
      <c r="CA24" s="122">
        <v>80000</v>
      </c>
      <c r="CB24" s="122">
        <v>68000</v>
      </c>
      <c r="CC24" s="122">
        <v>68000</v>
      </c>
      <c r="CD24" s="122">
        <v>116000</v>
      </c>
      <c r="CE24" s="122">
        <v>92000</v>
      </c>
      <c r="CF24" s="122">
        <v>139000</v>
      </c>
      <c r="CG24" s="122">
        <v>92000</v>
      </c>
      <c r="CH24" s="122">
        <v>80000</v>
      </c>
      <c r="CI24" s="122">
        <v>86000</v>
      </c>
      <c r="CJ24" s="122">
        <v>0</v>
      </c>
      <c r="CK24" s="122">
        <v>68000</v>
      </c>
      <c r="CL24" s="122">
        <v>164000</v>
      </c>
      <c r="CM24" s="122">
        <v>68000</v>
      </c>
      <c r="CN24" s="122">
        <v>68000</v>
      </c>
      <c r="CO24" s="122">
        <v>0</v>
      </c>
      <c r="CP24" s="122">
        <v>0</v>
      </c>
      <c r="CQ24" s="122">
        <v>68000</v>
      </c>
      <c r="CR24" s="122">
        <v>164000</v>
      </c>
      <c r="CS24" s="122">
        <v>68000</v>
      </c>
      <c r="CT24" s="122">
        <v>164000</v>
      </c>
      <c r="CU24" s="122">
        <v>68000</v>
      </c>
      <c r="CV24" s="122">
        <v>0</v>
      </c>
      <c r="CW24" s="122">
        <v>68000</v>
      </c>
      <c r="CX24" s="122">
        <v>164000</v>
      </c>
      <c r="CY24" s="122">
        <v>0</v>
      </c>
      <c r="CZ24" s="122">
        <v>88000</v>
      </c>
      <c r="DA24" s="122">
        <v>164000</v>
      </c>
    </row>
    <row r="25" spans="1:105" s="123" customFormat="1" ht="33">
      <c r="A25" s="299"/>
      <c r="B25" s="119" t="s">
        <v>126</v>
      </c>
      <c r="C25" s="120" t="s">
        <v>124</v>
      </c>
      <c r="D25" s="121">
        <f t="shared" si="2"/>
        <v>4840000</v>
      </c>
      <c r="E25" s="122">
        <v>60000</v>
      </c>
      <c r="F25" s="122">
        <v>0</v>
      </c>
      <c r="G25" s="122">
        <v>80000</v>
      </c>
      <c r="H25" s="122">
        <v>80000</v>
      </c>
      <c r="I25" s="122">
        <v>60000</v>
      </c>
      <c r="J25" s="122">
        <v>60000</v>
      </c>
      <c r="K25" s="122">
        <v>0</v>
      </c>
      <c r="L25" s="122">
        <v>0</v>
      </c>
      <c r="M25" s="122">
        <v>60000</v>
      </c>
      <c r="N25" s="122">
        <v>60000</v>
      </c>
      <c r="O25" s="122">
        <v>0</v>
      </c>
      <c r="P25" s="122">
        <v>0</v>
      </c>
      <c r="Q25" s="122">
        <v>60000</v>
      </c>
      <c r="R25" s="122">
        <v>80000</v>
      </c>
      <c r="S25" s="122">
        <v>60000</v>
      </c>
      <c r="T25" s="122">
        <v>0</v>
      </c>
      <c r="U25" s="122">
        <v>0</v>
      </c>
      <c r="V25" s="122">
        <v>0</v>
      </c>
      <c r="W25" s="122">
        <v>0</v>
      </c>
      <c r="X25" s="122">
        <v>80000</v>
      </c>
      <c r="Y25" s="122">
        <v>60000</v>
      </c>
      <c r="Z25" s="122">
        <v>0</v>
      </c>
      <c r="AA25" s="122">
        <v>80000</v>
      </c>
      <c r="AB25" s="122">
        <v>80000</v>
      </c>
      <c r="AC25" s="122">
        <v>0</v>
      </c>
      <c r="AD25" s="122">
        <v>80000</v>
      </c>
      <c r="AE25" s="122">
        <v>80000</v>
      </c>
      <c r="AF25" s="122">
        <v>80000</v>
      </c>
      <c r="AG25" s="122">
        <v>80000</v>
      </c>
      <c r="AH25" s="122">
        <v>0</v>
      </c>
      <c r="AI25" s="122">
        <v>80000</v>
      </c>
      <c r="AJ25" s="122">
        <v>80000</v>
      </c>
      <c r="AK25" s="122">
        <v>80000</v>
      </c>
      <c r="AL25" s="122">
        <v>0</v>
      </c>
      <c r="AM25" s="122">
        <v>60000</v>
      </c>
      <c r="AN25" s="122">
        <v>60000</v>
      </c>
      <c r="AO25" s="122">
        <v>60000</v>
      </c>
      <c r="AP25" s="122">
        <v>0</v>
      </c>
      <c r="AQ25" s="122">
        <v>80000</v>
      </c>
      <c r="AR25" s="122">
        <v>0</v>
      </c>
      <c r="AS25" s="122">
        <v>0</v>
      </c>
      <c r="AT25" s="122">
        <v>80000</v>
      </c>
      <c r="AU25" s="122">
        <v>80000</v>
      </c>
      <c r="AV25" s="122">
        <v>60000</v>
      </c>
      <c r="AW25" s="122">
        <v>80000</v>
      </c>
      <c r="AX25" s="122">
        <v>0</v>
      </c>
      <c r="AY25" s="122">
        <v>80000</v>
      </c>
      <c r="AZ25" s="122">
        <v>0</v>
      </c>
      <c r="BA25" s="122">
        <v>60000</v>
      </c>
      <c r="BB25" s="122">
        <v>60000</v>
      </c>
      <c r="BC25" s="122">
        <v>60000</v>
      </c>
      <c r="BD25" s="122">
        <v>60000</v>
      </c>
      <c r="BE25" s="122">
        <v>80000</v>
      </c>
      <c r="BF25" s="122">
        <v>0</v>
      </c>
      <c r="BG25" s="122">
        <v>60000</v>
      </c>
      <c r="BH25" s="122">
        <v>80000</v>
      </c>
      <c r="BI25" s="122">
        <v>60000</v>
      </c>
      <c r="BJ25" s="122">
        <v>80000</v>
      </c>
      <c r="BK25" s="122">
        <v>0</v>
      </c>
      <c r="BL25" s="122">
        <v>0</v>
      </c>
      <c r="BM25" s="122">
        <v>80000</v>
      </c>
      <c r="BN25" s="122">
        <v>60000</v>
      </c>
      <c r="BO25" s="122">
        <v>80000</v>
      </c>
      <c r="BP25" s="122">
        <v>60000</v>
      </c>
      <c r="BQ25" s="122">
        <v>80000</v>
      </c>
      <c r="BR25" s="122">
        <v>0</v>
      </c>
      <c r="BS25" s="122">
        <v>80000</v>
      </c>
      <c r="BT25" s="122">
        <v>80000</v>
      </c>
      <c r="BU25" s="122">
        <v>80000</v>
      </c>
      <c r="BV25" s="122">
        <v>80000</v>
      </c>
      <c r="BW25" s="122">
        <v>60000</v>
      </c>
      <c r="BX25" s="122">
        <v>60000</v>
      </c>
      <c r="BY25" s="122">
        <v>60000</v>
      </c>
      <c r="BZ25" s="122">
        <v>80000</v>
      </c>
      <c r="CA25" s="122">
        <v>60000</v>
      </c>
      <c r="CB25" s="122">
        <v>80000</v>
      </c>
      <c r="CC25" s="122">
        <v>60000</v>
      </c>
      <c r="CD25" s="122">
        <v>60000</v>
      </c>
      <c r="CE25" s="122">
        <v>0</v>
      </c>
      <c r="CF25" s="122">
        <v>60000</v>
      </c>
      <c r="CG25" s="122">
        <v>60000</v>
      </c>
      <c r="CH25" s="122">
        <v>60000</v>
      </c>
      <c r="CI25" s="122">
        <v>0</v>
      </c>
      <c r="CJ25" s="122">
        <v>0</v>
      </c>
      <c r="CK25" s="122">
        <v>80000</v>
      </c>
      <c r="CL25" s="122">
        <v>60000</v>
      </c>
      <c r="CM25" s="122">
        <v>60000</v>
      </c>
      <c r="CN25" s="122">
        <v>60000</v>
      </c>
      <c r="CO25" s="122">
        <v>80000</v>
      </c>
      <c r="CP25" s="122">
        <v>60000</v>
      </c>
      <c r="CQ25" s="122">
        <v>0</v>
      </c>
      <c r="CR25" s="122">
        <v>0</v>
      </c>
      <c r="CS25" s="122">
        <v>60000</v>
      </c>
      <c r="CT25" s="122">
        <v>0</v>
      </c>
      <c r="CU25" s="122">
        <v>60000</v>
      </c>
      <c r="CV25" s="122">
        <v>0</v>
      </c>
      <c r="CW25" s="122">
        <v>60000</v>
      </c>
      <c r="CX25" s="122">
        <v>0</v>
      </c>
      <c r="CY25" s="122">
        <v>60000</v>
      </c>
      <c r="CZ25" s="122">
        <v>0</v>
      </c>
      <c r="DA25" s="122">
        <v>60000</v>
      </c>
    </row>
    <row r="26" spans="1:105" s="123" customFormat="1">
      <c r="A26" s="299"/>
      <c r="B26" s="119" t="s">
        <v>127</v>
      </c>
      <c r="C26" s="120" t="s">
        <v>128</v>
      </c>
      <c r="D26" s="121">
        <f t="shared" si="2"/>
        <v>6909000</v>
      </c>
      <c r="E26" s="122">
        <v>93000</v>
      </c>
      <c r="F26" s="122">
        <v>378000</v>
      </c>
      <c r="G26" s="122">
        <v>144000</v>
      </c>
      <c r="H26" s="122">
        <v>117000</v>
      </c>
      <c r="I26" s="122">
        <v>234000</v>
      </c>
      <c r="J26" s="122">
        <v>42000</v>
      </c>
      <c r="K26" s="122">
        <v>48000</v>
      </c>
      <c r="L26" s="122">
        <v>114000</v>
      </c>
      <c r="M26" s="122">
        <v>132000</v>
      </c>
      <c r="N26" s="122">
        <v>42000</v>
      </c>
      <c r="O26" s="122">
        <v>168000</v>
      </c>
      <c r="P26" s="122">
        <v>45000</v>
      </c>
      <c r="Q26" s="122">
        <v>108000</v>
      </c>
      <c r="R26" s="122">
        <v>165000</v>
      </c>
      <c r="S26" s="122">
        <v>42000</v>
      </c>
      <c r="T26" s="122">
        <v>45000</v>
      </c>
      <c r="U26" s="122">
        <v>138000</v>
      </c>
      <c r="V26" s="122">
        <v>276000</v>
      </c>
      <c r="W26" s="122">
        <v>201000</v>
      </c>
      <c r="X26" s="122">
        <v>42000</v>
      </c>
      <c r="Y26" s="122">
        <v>99000</v>
      </c>
      <c r="Z26" s="122">
        <v>48000</v>
      </c>
      <c r="AA26" s="122">
        <v>93000</v>
      </c>
      <c r="AB26" s="122">
        <v>105000</v>
      </c>
      <c r="AC26" s="122">
        <v>48000</v>
      </c>
      <c r="AD26" s="122">
        <v>60000</v>
      </c>
      <c r="AE26" s="122">
        <v>45000</v>
      </c>
      <c r="AF26" s="122">
        <v>48000</v>
      </c>
      <c r="AG26" s="122">
        <v>54000</v>
      </c>
      <c r="AH26" s="122">
        <v>45000</v>
      </c>
      <c r="AI26" s="122">
        <v>42000</v>
      </c>
      <c r="AJ26" s="122">
        <v>39000</v>
      </c>
      <c r="AK26" s="122">
        <v>84000</v>
      </c>
      <c r="AL26" s="122">
        <v>51000</v>
      </c>
      <c r="AM26" s="122">
        <v>51000</v>
      </c>
      <c r="AN26" s="122">
        <v>42000</v>
      </c>
      <c r="AO26" s="122">
        <v>42000</v>
      </c>
      <c r="AP26" s="122">
        <v>54000</v>
      </c>
      <c r="AQ26" s="122">
        <v>69000</v>
      </c>
      <c r="AR26" s="122">
        <v>51000</v>
      </c>
      <c r="AS26" s="122">
        <v>54000</v>
      </c>
      <c r="AT26" s="122">
        <v>114000</v>
      </c>
      <c r="AU26" s="122">
        <v>48000</v>
      </c>
      <c r="AV26" s="122">
        <v>39000</v>
      </c>
      <c r="AW26" s="122">
        <v>36000</v>
      </c>
      <c r="AX26" s="122">
        <v>36000</v>
      </c>
      <c r="AY26" s="122">
        <v>48000</v>
      </c>
      <c r="AZ26" s="122">
        <v>48000</v>
      </c>
      <c r="BA26" s="122">
        <v>54000</v>
      </c>
      <c r="BB26" s="122">
        <v>24000</v>
      </c>
      <c r="BC26" s="122">
        <v>42000</v>
      </c>
      <c r="BD26" s="122">
        <v>42000</v>
      </c>
      <c r="BE26" s="122">
        <v>171000</v>
      </c>
      <c r="BF26" s="122">
        <v>51000</v>
      </c>
      <c r="BG26" s="122">
        <v>51000</v>
      </c>
      <c r="BH26" s="122">
        <v>39000</v>
      </c>
      <c r="BI26" s="122">
        <v>48000</v>
      </c>
      <c r="BJ26" s="122">
        <v>48000</v>
      </c>
      <c r="BK26" s="122">
        <v>42000</v>
      </c>
      <c r="BL26" s="122">
        <v>102000</v>
      </c>
      <c r="BM26" s="122">
        <v>42000</v>
      </c>
      <c r="BN26" s="122">
        <v>48000</v>
      </c>
      <c r="BO26" s="122">
        <v>51000</v>
      </c>
      <c r="BP26" s="122">
        <v>39000</v>
      </c>
      <c r="BQ26" s="122">
        <v>60000</v>
      </c>
      <c r="BR26" s="122">
        <v>42000</v>
      </c>
      <c r="BS26" s="122">
        <v>42000</v>
      </c>
      <c r="BT26" s="122">
        <v>39000</v>
      </c>
      <c r="BU26" s="122">
        <v>48000</v>
      </c>
      <c r="BV26" s="122">
        <v>48000</v>
      </c>
      <c r="BW26" s="122">
        <v>42000</v>
      </c>
      <c r="BX26" s="122">
        <v>39000</v>
      </c>
      <c r="BY26" s="122">
        <v>57000</v>
      </c>
      <c r="BZ26" s="122">
        <v>48000</v>
      </c>
      <c r="CA26" s="122">
        <v>54000</v>
      </c>
      <c r="CB26" s="122">
        <v>39000</v>
      </c>
      <c r="CC26" s="122">
        <v>51000</v>
      </c>
      <c r="CD26" s="122">
        <v>42000</v>
      </c>
      <c r="CE26" s="122">
        <v>51000</v>
      </c>
      <c r="CF26" s="122">
        <v>51000</v>
      </c>
      <c r="CG26" s="122">
        <v>45000</v>
      </c>
      <c r="CH26" s="122">
        <v>51000</v>
      </c>
      <c r="CI26" s="122">
        <v>45000</v>
      </c>
      <c r="CJ26" s="122">
        <v>69000</v>
      </c>
      <c r="CK26" s="122">
        <v>48000</v>
      </c>
      <c r="CL26" s="122">
        <v>48000</v>
      </c>
      <c r="CM26" s="122">
        <v>45000</v>
      </c>
      <c r="CN26" s="122">
        <v>48000</v>
      </c>
      <c r="CO26" s="122">
        <v>48000</v>
      </c>
      <c r="CP26" s="122">
        <v>48000</v>
      </c>
      <c r="CQ26" s="122">
        <v>51000</v>
      </c>
      <c r="CR26" s="122">
        <v>51000</v>
      </c>
      <c r="CS26" s="122">
        <v>42000</v>
      </c>
      <c r="CT26" s="122">
        <v>45000</v>
      </c>
      <c r="CU26" s="122">
        <v>48000</v>
      </c>
      <c r="CV26" s="122">
        <v>45000</v>
      </c>
      <c r="CW26" s="122">
        <v>39000</v>
      </c>
      <c r="CX26" s="122">
        <v>42000</v>
      </c>
      <c r="CY26" s="122">
        <v>36000</v>
      </c>
      <c r="CZ26" s="122">
        <v>150000</v>
      </c>
      <c r="DA26" s="122">
        <v>51000</v>
      </c>
    </row>
    <row r="27" spans="1:105" s="123" customFormat="1">
      <c r="A27" s="299"/>
      <c r="B27" s="119" t="s">
        <v>129</v>
      </c>
      <c r="C27" s="120" t="s">
        <v>130</v>
      </c>
      <c r="D27" s="121">
        <f t="shared" si="2"/>
        <v>6978000</v>
      </c>
      <c r="E27" s="122">
        <v>60000</v>
      </c>
      <c r="F27" s="122">
        <v>190000</v>
      </c>
      <c r="G27" s="122">
        <v>0</v>
      </c>
      <c r="H27" s="122">
        <v>84000</v>
      </c>
      <c r="I27" s="122">
        <v>96000</v>
      </c>
      <c r="J27" s="122">
        <v>78000</v>
      </c>
      <c r="K27" s="122">
        <v>63000</v>
      </c>
      <c r="L27" s="122">
        <v>96000</v>
      </c>
      <c r="M27" s="122">
        <v>0</v>
      </c>
      <c r="N27" s="122">
        <v>103000</v>
      </c>
      <c r="O27" s="122">
        <v>95000</v>
      </c>
      <c r="P27" s="122">
        <v>84000</v>
      </c>
      <c r="Q27" s="122">
        <v>0</v>
      </c>
      <c r="R27" s="122">
        <v>96000</v>
      </c>
      <c r="S27" s="122">
        <v>76000</v>
      </c>
      <c r="T27" s="122">
        <v>96000</v>
      </c>
      <c r="U27" s="122">
        <v>96000</v>
      </c>
      <c r="V27" s="122">
        <v>96000</v>
      </c>
      <c r="W27" s="122">
        <v>0</v>
      </c>
      <c r="X27" s="122">
        <v>96000</v>
      </c>
      <c r="Y27" s="122">
        <v>0</v>
      </c>
      <c r="Z27" s="122">
        <v>90000</v>
      </c>
      <c r="AA27" s="122">
        <v>96000</v>
      </c>
      <c r="AB27" s="122">
        <v>75000</v>
      </c>
      <c r="AC27" s="122">
        <v>96000</v>
      </c>
      <c r="AD27" s="122">
        <v>108000</v>
      </c>
      <c r="AE27" s="122">
        <v>96000</v>
      </c>
      <c r="AF27" s="122">
        <v>96000</v>
      </c>
      <c r="AG27" s="122">
        <v>96000</v>
      </c>
      <c r="AH27" s="122">
        <v>36000</v>
      </c>
      <c r="AI27" s="122">
        <v>0</v>
      </c>
      <c r="AJ27" s="122">
        <v>91000</v>
      </c>
      <c r="AK27" s="122">
        <v>96000</v>
      </c>
      <c r="AL27" s="122">
        <v>96000</v>
      </c>
      <c r="AM27" s="122">
        <v>0</v>
      </c>
      <c r="AN27" s="122">
        <v>96000</v>
      </c>
      <c r="AO27" s="122">
        <v>0</v>
      </c>
      <c r="AP27" s="122">
        <v>0</v>
      </c>
      <c r="AQ27" s="122">
        <v>0</v>
      </c>
      <c r="AR27" s="122">
        <v>0</v>
      </c>
      <c r="AS27" s="122">
        <v>0</v>
      </c>
      <c r="AT27" s="122">
        <v>108000</v>
      </c>
      <c r="AU27" s="122">
        <v>96000</v>
      </c>
      <c r="AV27" s="122">
        <v>0</v>
      </c>
      <c r="AW27" s="122">
        <v>96000</v>
      </c>
      <c r="AX27" s="122">
        <v>96000</v>
      </c>
      <c r="AY27" s="122">
        <v>0</v>
      </c>
      <c r="AZ27" s="122">
        <v>0</v>
      </c>
      <c r="BA27" s="122">
        <v>0</v>
      </c>
      <c r="BB27" s="122">
        <v>76000</v>
      </c>
      <c r="BC27" s="122">
        <v>96000</v>
      </c>
      <c r="BD27" s="122">
        <v>96000</v>
      </c>
      <c r="BE27" s="122">
        <v>0</v>
      </c>
      <c r="BF27" s="122">
        <v>56000</v>
      </c>
      <c r="BG27" s="122">
        <v>96000</v>
      </c>
      <c r="BH27" s="122">
        <v>96000</v>
      </c>
      <c r="BI27" s="122">
        <v>164000</v>
      </c>
      <c r="BJ27" s="122">
        <v>0</v>
      </c>
      <c r="BK27" s="122">
        <v>0</v>
      </c>
      <c r="BL27" s="122">
        <v>96000</v>
      </c>
      <c r="BM27" s="122">
        <v>0</v>
      </c>
      <c r="BN27" s="122">
        <v>96000</v>
      </c>
      <c r="BO27" s="122">
        <v>96000</v>
      </c>
      <c r="BP27" s="122">
        <v>96000</v>
      </c>
      <c r="BQ27" s="122">
        <v>0</v>
      </c>
      <c r="BR27" s="122">
        <v>0</v>
      </c>
      <c r="BS27" s="122">
        <v>0</v>
      </c>
      <c r="BT27" s="122">
        <v>84000</v>
      </c>
      <c r="BU27" s="122">
        <v>164000</v>
      </c>
      <c r="BV27" s="122">
        <v>0</v>
      </c>
      <c r="BW27" s="122">
        <v>0</v>
      </c>
      <c r="BX27" s="122">
        <v>164000</v>
      </c>
      <c r="BY27" s="122">
        <v>80000</v>
      </c>
      <c r="BZ27" s="122">
        <v>72000</v>
      </c>
      <c r="CA27" s="122">
        <v>84000</v>
      </c>
      <c r="CB27" s="122">
        <v>96000</v>
      </c>
      <c r="CC27" s="122">
        <v>96000</v>
      </c>
      <c r="CD27" s="122">
        <v>48000</v>
      </c>
      <c r="CE27" s="122">
        <v>72000</v>
      </c>
      <c r="CF27" s="122">
        <v>84000</v>
      </c>
      <c r="CG27" s="122">
        <v>72000</v>
      </c>
      <c r="CH27" s="122">
        <v>84000</v>
      </c>
      <c r="CI27" s="122">
        <v>78000</v>
      </c>
      <c r="CJ27" s="122">
        <v>164000</v>
      </c>
      <c r="CK27" s="122">
        <v>96000</v>
      </c>
      <c r="CL27" s="122">
        <v>0</v>
      </c>
      <c r="CM27" s="122">
        <v>96000</v>
      </c>
      <c r="CN27" s="122">
        <v>96000</v>
      </c>
      <c r="CO27" s="122">
        <v>164000</v>
      </c>
      <c r="CP27" s="122">
        <v>164000</v>
      </c>
      <c r="CQ27" s="122">
        <v>96000</v>
      </c>
      <c r="CR27" s="122">
        <v>0</v>
      </c>
      <c r="CS27" s="122">
        <v>96000</v>
      </c>
      <c r="CT27" s="122">
        <v>0</v>
      </c>
      <c r="CU27" s="122">
        <v>96000</v>
      </c>
      <c r="CV27" s="122">
        <v>164000</v>
      </c>
      <c r="CW27" s="122">
        <v>96000</v>
      </c>
      <c r="CX27" s="122">
        <v>0</v>
      </c>
      <c r="CY27" s="122">
        <v>164000</v>
      </c>
      <c r="CZ27" s="122">
        <v>75000</v>
      </c>
      <c r="DA27" s="122">
        <v>0</v>
      </c>
    </row>
    <row r="28" spans="1:105" s="123" customFormat="1">
      <c r="A28" s="299"/>
      <c r="B28" s="119" t="s">
        <v>131</v>
      </c>
      <c r="C28" s="120">
        <v>291</v>
      </c>
      <c r="D28" s="121">
        <f t="shared" si="2"/>
        <v>4749000</v>
      </c>
      <c r="E28" s="122">
        <v>54000</v>
      </c>
      <c r="F28" s="122">
        <v>98000</v>
      </c>
      <c r="G28" s="122">
        <v>65000</v>
      </c>
      <c r="H28" s="122">
        <v>57000</v>
      </c>
      <c r="I28" s="122">
        <v>72000</v>
      </c>
      <c r="J28" s="122">
        <v>43000</v>
      </c>
      <c r="K28" s="122">
        <v>43000</v>
      </c>
      <c r="L28" s="122">
        <v>55000</v>
      </c>
      <c r="M28" s="122">
        <v>58000</v>
      </c>
      <c r="N28" s="122">
        <v>43000</v>
      </c>
      <c r="O28" s="122">
        <v>67000</v>
      </c>
      <c r="P28" s="122">
        <v>43000</v>
      </c>
      <c r="Q28" s="122">
        <v>55000</v>
      </c>
      <c r="R28" s="122">
        <v>67000</v>
      </c>
      <c r="S28" s="122">
        <v>43000</v>
      </c>
      <c r="T28" s="122">
        <v>42000</v>
      </c>
      <c r="U28" s="122">
        <v>61000</v>
      </c>
      <c r="V28" s="122">
        <v>72000</v>
      </c>
      <c r="W28" s="122">
        <v>73000</v>
      </c>
      <c r="X28" s="122">
        <v>44000</v>
      </c>
      <c r="Y28" s="122">
        <v>54000</v>
      </c>
      <c r="Z28" s="122">
        <v>43000</v>
      </c>
      <c r="AA28" s="122">
        <v>53000</v>
      </c>
      <c r="AB28" s="122">
        <v>55000</v>
      </c>
      <c r="AC28" s="122">
        <v>42000</v>
      </c>
      <c r="AD28" s="122">
        <v>47000</v>
      </c>
      <c r="AE28" s="122">
        <v>42000</v>
      </c>
      <c r="AF28" s="122">
        <v>44000</v>
      </c>
      <c r="AG28" s="122">
        <v>45000</v>
      </c>
      <c r="AH28" s="122">
        <v>42000</v>
      </c>
      <c r="AI28" s="122">
        <v>43000</v>
      </c>
      <c r="AJ28" s="122">
        <v>42000</v>
      </c>
      <c r="AK28" s="122">
        <v>51000</v>
      </c>
      <c r="AL28" s="122">
        <v>43000</v>
      </c>
      <c r="AM28" s="122">
        <v>43000</v>
      </c>
      <c r="AN28" s="122">
        <v>43000</v>
      </c>
      <c r="AO28" s="122">
        <v>43000</v>
      </c>
      <c r="AP28" s="122">
        <v>44000</v>
      </c>
      <c r="AQ28" s="122">
        <v>47000</v>
      </c>
      <c r="AR28" s="122">
        <v>43000</v>
      </c>
      <c r="AS28" s="122">
        <v>44000</v>
      </c>
      <c r="AT28" s="122">
        <v>55000</v>
      </c>
      <c r="AU28" s="122">
        <v>43000</v>
      </c>
      <c r="AV28" s="122">
        <v>42000</v>
      </c>
      <c r="AW28" s="122">
        <v>41000</v>
      </c>
      <c r="AX28" s="122">
        <v>41000</v>
      </c>
      <c r="AY28" s="122">
        <v>43000</v>
      </c>
      <c r="AZ28" s="122">
        <v>43000</v>
      </c>
      <c r="BA28" s="122">
        <v>44000</v>
      </c>
      <c r="BB28" s="122">
        <v>39000</v>
      </c>
      <c r="BC28" s="122">
        <v>43000</v>
      </c>
      <c r="BD28" s="122">
        <v>43000</v>
      </c>
      <c r="BE28" s="122">
        <v>72000</v>
      </c>
      <c r="BF28" s="122">
        <v>43000</v>
      </c>
      <c r="BG28" s="122">
        <v>43000</v>
      </c>
      <c r="BH28" s="122">
        <v>42000</v>
      </c>
      <c r="BI28" s="122">
        <v>43000</v>
      </c>
      <c r="BJ28" s="122">
        <v>43000</v>
      </c>
      <c r="BK28" s="122">
        <v>42000</v>
      </c>
      <c r="BL28" s="122">
        <v>53000</v>
      </c>
      <c r="BM28" s="122">
        <v>43000</v>
      </c>
      <c r="BN28" s="122">
        <v>43000</v>
      </c>
      <c r="BO28" s="122">
        <v>43000</v>
      </c>
      <c r="BP28" s="122">
        <v>42000</v>
      </c>
      <c r="BQ28" s="122">
        <v>46000</v>
      </c>
      <c r="BR28" s="122">
        <v>42000</v>
      </c>
      <c r="BS28" s="122">
        <v>43000</v>
      </c>
      <c r="BT28" s="122">
        <v>42000</v>
      </c>
      <c r="BU28" s="122">
        <v>44000</v>
      </c>
      <c r="BV28" s="122">
        <v>44000</v>
      </c>
      <c r="BW28" s="122">
        <v>43000</v>
      </c>
      <c r="BX28" s="122">
        <v>42000</v>
      </c>
      <c r="BY28" s="122">
        <v>45000</v>
      </c>
      <c r="BZ28" s="122">
        <v>43000</v>
      </c>
      <c r="CA28" s="122">
        <v>44000</v>
      </c>
      <c r="CB28" s="122">
        <v>42000</v>
      </c>
      <c r="CC28" s="122">
        <v>43000</v>
      </c>
      <c r="CD28" s="122">
        <v>43000</v>
      </c>
      <c r="CE28" s="122">
        <v>43000</v>
      </c>
      <c r="CF28" s="122">
        <v>43000</v>
      </c>
      <c r="CG28" s="122">
        <v>43000</v>
      </c>
      <c r="CH28" s="122">
        <v>43000</v>
      </c>
      <c r="CI28" s="122">
        <v>42000</v>
      </c>
      <c r="CJ28" s="122">
        <v>46000</v>
      </c>
      <c r="CK28" s="122">
        <v>43000</v>
      </c>
      <c r="CL28" s="122">
        <v>43000</v>
      </c>
      <c r="CM28" s="122">
        <v>42000</v>
      </c>
      <c r="CN28" s="122">
        <v>44000</v>
      </c>
      <c r="CO28" s="122">
        <v>43000</v>
      </c>
      <c r="CP28" s="122">
        <v>43000</v>
      </c>
      <c r="CQ28" s="122">
        <v>43000</v>
      </c>
      <c r="CR28" s="122">
        <v>43000</v>
      </c>
      <c r="CS28" s="122">
        <v>43000</v>
      </c>
      <c r="CT28" s="122">
        <v>43000</v>
      </c>
      <c r="CU28" s="122">
        <v>43000</v>
      </c>
      <c r="CV28" s="122">
        <v>43000</v>
      </c>
      <c r="CW28" s="122">
        <v>42000</v>
      </c>
      <c r="CX28" s="122">
        <v>42000</v>
      </c>
      <c r="CY28" s="122">
        <v>41000</v>
      </c>
      <c r="CZ28" s="122">
        <v>63000</v>
      </c>
      <c r="DA28" s="122">
        <v>42000</v>
      </c>
    </row>
    <row r="29" spans="1:105" s="163" customFormat="1">
      <c r="A29" s="299"/>
      <c r="B29" s="159" t="s">
        <v>132</v>
      </c>
      <c r="C29" s="160">
        <v>312</v>
      </c>
      <c r="D29" s="161">
        <f t="shared" ref="D29:D40" si="3">SUM(E29:DA29)</f>
        <v>2189000</v>
      </c>
      <c r="E29" s="162">
        <v>0</v>
      </c>
      <c r="F29" s="162">
        <v>0</v>
      </c>
      <c r="G29" s="162">
        <v>0</v>
      </c>
      <c r="H29" s="162">
        <v>62000</v>
      </c>
      <c r="I29" s="162">
        <v>0</v>
      </c>
      <c r="J29" s="162">
        <v>0</v>
      </c>
      <c r="K29" s="162">
        <v>0</v>
      </c>
      <c r="L29" s="162">
        <v>0</v>
      </c>
      <c r="M29" s="162">
        <v>0</v>
      </c>
      <c r="N29" s="162">
        <v>0</v>
      </c>
      <c r="O29" s="162">
        <v>0</v>
      </c>
      <c r="P29" s="162">
        <v>0</v>
      </c>
      <c r="Q29" s="162">
        <v>113000</v>
      </c>
      <c r="R29" s="162">
        <v>0</v>
      </c>
      <c r="S29" s="162">
        <v>0</v>
      </c>
      <c r="T29" s="162">
        <v>0</v>
      </c>
      <c r="U29" s="162">
        <v>0</v>
      </c>
      <c r="V29" s="162">
        <v>0</v>
      </c>
      <c r="W29" s="162">
        <v>0</v>
      </c>
      <c r="X29" s="162">
        <v>62000</v>
      </c>
      <c r="Y29" s="162">
        <v>0</v>
      </c>
      <c r="Z29" s="162">
        <v>0</v>
      </c>
      <c r="AA29" s="162">
        <v>0</v>
      </c>
      <c r="AB29" s="162">
        <v>0</v>
      </c>
      <c r="AC29" s="162">
        <v>62000</v>
      </c>
      <c r="AD29" s="162">
        <v>0</v>
      </c>
      <c r="AE29" s="162">
        <v>0</v>
      </c>
      <c r="AF29" s="162">
        <v>0</v>
      </c>
      <c r="AG29" s="162">
        <v>0</v>
      </c>
      <c r="AH29" s="162">
        <v>62000</v>
      </c>
      <c r="AI29" s="162">
        <v>0</v>
      </c>
      <c r="AJ29" s="162">
        <v>0</v>
      </c>
      <c r="AK29" s="162">
        <v>123000</v>
      </c>
      <c r="AL29" s="162">
        <v>62000</v>
      </c>
      <c r="AM29" s="162">
        <v>0</v>
      </c>
      <c r="AN29" s="162">
        <v>0</v>
      </c>
      <c r="AO29" s="162">
        <v>62000</v>
      </c>
      <c r="AP29" s="162">
        <v>0</v>
      </c>
      <c r="AQ29" s="162">
        <v>62000</v>
      </c>
      <c r="AR29" s="162">
        <v>52000</v>
      </c>
      <c r="AS29" s="162">
        <v>62000</v>
      </c>
      <c r="AT29" s="162">
        <v>113000</v>
      </c>
      <c r="AU29" s="162">
        <v>0</v>
      </c>
      <c r="AV29" s="162">
        <v>0</v>
      </c>
      <c r="AW29" s="162">
        <v>0</v>
      </c>
      <c r="AX29" s="162">
        <v>0</v>
      </c>
      <c r="AY29" s="162">
        <v>0</v>
      </c>
      <c r="AZ29" s="162">
        <v>0</v>
      </c>
      <c r="BA29" s="162">
        <v>62000</v>
      </c>
      <c r="BB29" s="162">
        <v>0</v>
      </c>
      <c r="BC29" s="162">
        <v>0</v>
      </c>
      <c r="BD29" s="162">
        <v>62000</v>
      </c>
      <c r="BE29" s="162">
        <v>113000</v>
      </c>
      <c r="BF29" s="162">
        <v>0</v>
      </c>
      <c r="BG29" s="162">
        <v>62000</v>
      </c>
      <c r="BH29" s="162">
        <v>0</v>
      </c>
      <c r="BI29" s="162">
        <v>0</v>
      </c>
      <c r="BJ29" s="162">
        <v>114000</v>
      </c>
      <c r="BK29" s="162">
        <v>0</v>
      </c>
      <c r="BL29" s="162">
        <v>0</v>
      </c>
      <c r="BM29" s="162">
        <v>61000</v>
      </c>
      <c r="BN29" s="162">
        <v>0</v>
      </c>
      <c r="BO29" s="162">
        <v>0</v>
      </c>
      <c r="BP29" s="162">
        <v>0</v>
      </c>
      <c r="BQ29" s="162">
        <v>52000</v>
      </c>
      <c r="BR29" s="162">
        <v>0</v>
      </c>
      <c r="BS29" s="162">
        <v>52000</v>
      </c>
      <c r="BT29" s="162">
        <v>0</v>
      </c>
      <c r="BU29" s="162">
        <v>62000</v>
      </c>
      <c r="BV29" s="162">
        <v>0</v>
      </c>
      <c r="BW29" s="162">
        <v>0</v>
      </c>
      <c r="BX29" s="162">
        <v>65000</v>
      </c>
      <c r="BY29" s="162">
        <v>0</v>
      </c>
      <c r="BZ29" s="162">
        <v>0</v>
      </c>
      <c r="CA29" s="162">
        <v>62000</v>
      </c>
      <c r="CB29" s="162">
        <v>0</v>
      </c>
      <c r="CC29" s="162">
        <v>0</v>
      </c>
      <c r="CD29" s="162">
        <v>0</v>
      </c>
      <c r="CE29" s="162">
        <v>0</v>
      </c>
      <c r="CF29" s="162">
        <v>113000</v>
      </c>
      <c r="CG29" s="162">
        <v>0</v>
      </c>
      <c r="CH29" s="162">
        <v>0</v>
      </c>
      <c r="CI29" s="162">
        <v>0</v>
      </c>
      <c r="CJ29" s="162">
        <v>0</v>
      </c>
      <c r="CK29" s="162">
        <v>0</v>
      </c>
      <c r="CL29" s="162">
        <v>0</v>
      </c>
      <c r="CM29" s="162">
        <v>0</v>
      </c>
      <c r="CN29" s="162">
        <v>0</v>
      </c>
      <c r="CO29" s="162">
        <v>0</v>
      </c>
      <c r="CP29" s="162">
        <v>0</v>
      </c>
      <c r="CQ29" s="162">
        <v>0</v>
      </c>
      <c r="CR29" s="162">
        <v>62000</v>
      </c>
      <c r="CS29" s="162">
        <v>0</v>
      </c>
      <c r="CT29" s="162">
        <v>113000</v>
      </c>
      <c r="CU29" s="162">
        <v>113000</v>
      </c>
      <c r="CV29" s="162">
        <v>0</v>
      </c>
      <c r="CW29" s="162">
        <v>0</v>
      </c>
      <c r="CX29" s="162">
        <v>0</v>
      </c>
      <c r="CY29" s="162">
        <v>0</v>
      </c>
      <c r="CZ29" s="162">
        <v>62000</v>
      </c>
      <c r="DA29" s="162">
        <v>62000</v>
      </c>
    </row>
    <row r="30" spans="1:105" s="128" customFormat="1">
      <c r="A30" s="299"/>
      <c r="B30" s="124" t="s">
        <v>133</v>
      </c>
      <c r="C30" s="125">
        <v>321</v>
      </c>
      <c r="D30" s="126">
        <f t="shared" si="3"/>
        <v>27734000</v>
      </c>
      <c r="E30" s="127">
        <v>308000</v>
      </c>
      <c r="F30" s="127">
        <v>730000</v>
      </c>
      <c r="G30" s="127">
        <v>369000</v>
      </c>
      <c r="H30" s="127">
        <v>327000</v>
      </c>
      <c r="I30" s="127">
        <v>456000</v>
      </c>
      <c r="J30" s="127">
        <v>247000</v>
      </c>
      <c r="K30" s="127">
        <v>247000</v>
      </c>
      <c r="L30" s="127">
        <v>314000</v>
      </c>
      <c r="M30" s="127">
        <v>333000</v>
      </c>
      <c r="N30" s="127">
        <v>247000</v>
      </c>
      <c r="O30" s="127">
        <v>381000</v>
      </c>
      <c r="P30" s="127">
        <v>247000</v>
      </c>
      <c r="Q30" s="127">
        <v>314000</v>
      </c>
      <c r="R30" s="127">
        <v>381000</v>
      </c>
      <c r="S30" s="127">
        <v>247000</v>
      </c>
      <c r="T30" s="127">
        <v>241000</v>
      </c>
      <c r="U30" s="127">
        <v>351000</v>
      </c>
      <c r="V30" s="127">
        <v>633000</v>
      </c>
      <c r="W30" s="127">
        <v>419000</v>
      </c>
      <c r="X30" s="127">
        <v>253000</v>
      </c>
      <c r="Y30" s="127">
        <v>308000</v>
      </c>
      <c r="Z30" s="127">
        <v>247000</v>
      </c>
      <c r="AA30" s="127">
        <v>302000</v>
      </c>
      <c r="AB30" s="127">
        <v>314000</v>
      </c>
      <c r="AC30" s="127">
        <v>241000</v>
      </c>
      <c r="AD30" s="127">
        <v>272000</v>
      </c>
      <c r="AE30" s="127">
        <v>241000</v>
      </c>
      <c r="AF30" s="127">
        <v>253000</v>
      </c>
      <c r="AG30" s="127">
        <v>259000</v>
      </c>
      <c r="AH30" s="127">
        <v>241000</v>
      </c>
      <c r="AI30" s="127">
        <v>247000</v>
      </c>
      <c r="AJ30" s="127">
        <v>241000</v>
      </c>
      <c r="AK30" s="127">
        <v>289000</v>
      </c>
      <c r="AL30" s="127">
        <v>247000</v>
      </c>
      <c r="AM30" s="127">
        <v>247000</v>
      </c>
      <c r="AN30" s="127">
        <v>247000</v>
      </c>
      <c r="AO30" s="127">
        <v>247000</v>
      </c>
      <c r="AP30" s="127">
        <v>253000</v>
      </c>
      <c r="AQ30" s="127">
        <v>272000</v>
      </c>
      <c r="AR30" s="127">
        <v>247000</v>
      </c>
      <c r="AS30" s="127">
        <v>253000</v>
      </c>
      <c r="AT30" s="127">
        <v>314000</v>
      </c>
      <c r="AU30" s="127">
        <v>247000</v>
      </c>
      <c r="AV30" s="127">
        <v>241000</v>
      </c>
      <c r="AW30" s="127">
        <v>235000</v>
      </c>
      <c r="AX30" s="127">
        <v>235000</v>
      </c>
      <c r="AY30" s="127">
        <v>247000</v>
      </c>
      <c r="AZ30" s="127">
        <v>247000</v>
      </c>
      <c r="BA30" s="127">
        <v>253000</v>
      </c>
      <c r="BB30" s="127">
        <v>222000</v>
      </c>
      <c r="BC30" s="127">
        <v>247000</v>
      </c>
      <c r="BD30" s="127">
        <v>247000</v>
      </c>
      <c r="BE30" s="127">
        <v>475000</v>
      </c>
      <c r="BF30" s="127">
        <v>247000</v>
      </c>
      <c r="BG30" s="127">
        <v>247000</v>
      </c>
      <c r="BH30" s="127">
        <v>241000</v>
      </c>
      <c r="BI30" s="127">
        <v>247000</v>
      </c>
      <c r="BJ30" s="127">
        <v>247000</v>
      </c>
      <c r="BK30" s="127">
        <v>241000</v>
      </c>
      <c r="BL30" s="127">
        <v>302000</v>
      </c>
      <c r="BM30" s="127">
        <v>247000</v>
      </c>
      <c r="BN30" s="127">
        <v>247000</v>
      </c>
      <c r="BO30" s="127">
        <v>247000</v>
      </c>
      <c r="BP30" s="127">
        <v>241000</v>
      </c>
      <c r="BQ30" s="127">
        <v>266000</v>
      </c>
      <c r="BR30" s="127">
        <v>241000</v>
      </c>
      <c r="BS30" s="127">
        <v>247000</v>
      </c>
      <c r="BT30" s="127">
        <v>241000</v>
      </c>
      <c r="BU30" s="127">
        <v>253000</v>
      </c>
      <c r="BV30" s="127">
        <v>253000</v>
      </c>
      <c r="BW30" s="127">
        <v>247000</v>
      </c>
      <c r="BX30" s="127">
        <v>241000</v>
      </c>
      <c r="BY30" s="127">
        <v>259000</v>
      </c>
      <c r="BZ30" s="127">
        <v>247000</v>
      </c>
      <c r="CA30" s="127">
        <v>253000</v>
      </c>
      <c r="CB30" s="127">
        <v>241000</v>
      </c>
      <c r="CC30" s="127">
        <v>247000</v>
      </c>
      <c r="CD30" s="127">
        <v>247000</v>
      </c>
      <c r="CE30" s="127">
        <v>247000</v>
      </c>
      <c r="CF30" s="127">
        <v>247000</v>
      </c>
      <c r="CG30" s="127">
        <v>247000</v>
      </c>
      <c r="CH30" s="127">
        <v>247000</v>
      </c>
      <c r="CI30" s="127">
        <v>241000</v>
      </c>
      <c r="CJ30" s="127">
        <v>266000</v>
      </c>
      <c r="CK30" s="127">
        <v>247000</v>
      </c>
      <c r="CL30" s="127">
        <v>247000</v>
      </c>
      <c r="CM30" s="127">
        <v>241000</v>
      </c>
      <c r="CN30" s="127">
        <v>253000</v>
      </c>
      <c r="CO30" s="127">
        <v>247000</v>
      </c>
      <c r="CP30" s="127">
        <v>247000</v>
      </c>
      <c r="CQ30" s="127">
        <v>247000</v>
      </c>
      <c r="CR30" s="127">
        <v>247000</v>
      </c>
      <c r="CS30" s="127">
        <v>247000</v>
      </c>
      <c r="CT30" s="127">
        <v>247000</v>
      </c>
      <c r="CU30" s="127">
        <v>247000</v>
      </c>
      <c r="CV30" s="127">
        <v>247000</v>
      </c>
      <c r="CW30" s="127">
        <v>241000</v>
      </c>
      <c r="CX30" s="127">
        <v>241000</v>
      </c>
      <c r="CY30" s="127">
        <v>235000</v>
      </c>
      <c r="CZ30" s="127">
        <v>357000</v>
      </c>
      <c r="DA30" s="127">
        <v>241000</v>
      </c>
    </row>
    <row r="31" spans="1:105" s="123" customFormat="1">
      <c r="A31" s="299"/>
      <c r="B31" s="119" t="s">
        <v>134</v>
      </c>
      <c r="C31" s="120">
        <v>321</v>
      </c>
      <c r="D31" s="121">
        <f t="shared" si="3"/>
        <v>48000</v>
      </c>
      <c r="E31" s="122">
        <v>0</v>
      </c>
      <c r="F31" s="122">
        <v>16000</v>
      </c>
      <c r="G31" s="122">
        <v>0</v>
      </c>
      <c r="H31" s="122">
        <v>0</v>
      </c>
      <c r="I31" s="122">
        <v>0</v>
      </c>
      <c r="J31" s="122">
        <v>0</v>
      </c>
      <c r="K31" s="122">
        <v>0</v>
      </c>
      <c r="L31" s="122">
        <v>0</v>
      </c>
      <c r="M31" s="122">
        <v>0</v>
      </c>
      <c r="N31" s="122">
        <v>0</v>
      </c>
      <c r="O31" s="122">
        <v>0</v>
      </c>
      <c r="P31" s="122">
        <v>0</v>
      </c>
      <c r="Q31" s="122">
        <v>0</v>
      </c>
      <c r="R31" s="122">
        <v>0</v>
      </c>
      <c r="S31" s="122">
        <v>0</v>
      </c>
      <c r="T31" s="122">
        <v>0</v>
      </c>
      <c r="U31" s="122">
        <v>0</v>
      </c>
      <c r="V31" s="122">
        <v>16000</v>
      </c>
      <c r="W31" s="122">
        <v>0</v>
      </c>
      <c r="X31" s="122">
        <v>0</v>
      </c>
      <c r="Y31" s="122">
        <v>0</v>
      </c>
      <c r="Z31" s="122">
        <v>0</v>
      </c>
      <c r="AA31" s="122">
        <v>0</v>
      </c>
      <c r="AB31" s="122">
        <v>0</v>
      </c>
      <c r="AC31" s="122">
        <v>0</v>
      </c>
      <c r="AD31" s="122">
        <v>0</v>
      </c>
      <c r="AE31" s="122">
        <v>0</v>
      </c>
      <c r="AF31" s="122">
        <v>0</v>
      </c>
      <c r="AG31" s="122">
        <v>0</v>
      </c>
      <c r="AH31" s="122">
        <v>0</v>
      </c>
      <c r="AI31" s="122">
        <v>0</v>
      </c>
      <c r="AJ31" s="122">
        <v>0</v>
      </c>
      <c r="AK31" s="122">
        <v>0</v>
      </c>
      <c r="AL31" s="122">
        <v>0</v>
      </c>
      <c r="AM31" s="122">
        <v>0</v>
      </c>
      <c r="AN31" s="122">
        <v>0</v>
      </c>
      <c r="AO31" s="122">
        <v>0</v>
      </c>
      <c r="AP31" s="122">
        <v>0</v>
      </c>
      <c r="AQ31" s="122">
        <v>0</v>
      </c>
      <c r="AR31" s="122">
        <v>0</v>
      </c>
      <c r="AS31" s="122">
        <v>0</v>
      </c>
      <c r="AT31" s="122">
        <v>0</v>
      </c>
      <c r="AU31" s="122">
        <v>0</v>
      </c>
      <c r="AV31" s="122">
        <v>0</v>
      </c>
      <c r="AW31" s="122">
        <v>0</v>
      </c>
      <c r="AX31" s="122">
        <v>0</v>
      </c>
      <c r="AY31" s="122">
        <v>0</v>
      </c>
      <c r="AZ31" s="122">
        <v>0</v>
      </c>
      <c r="BA31" s="122">
        <v>0</v>
      </c>
      <c r="BB31" s="122">
        <v>0</v>
      </c>
      <c r="BC31" s="122">
        <v>0</v>
      </c>
      <c r="BD31" s="122">
        <v>0</v>
      </c>
      <c r="BE31" s="122">
        <v>16000</v>
      </c>
      <c r="BF31" s="122">
        <v>0</v>
      </c>
      <c r="BG31" s="122">
        <v>0</v>
      </c>
      <c r="BH31" s="122">
        <v>0</v>
      </c>
      <c r="BI31" s="122">
        <v>0</v>
      </c>
      <c r="BJ31" s="122">
        <v>0</v>
      </c>
      <c r="BK31" s="122">
        <v>0</v>
      </c>
      <c r="BL31" s="122">
        <v>0</v>
      </c>
      <c r="BM31" s="122">
        <v>0</v>
      </c>
      <c r="BN31" s="122">
        <v>0</v>
      </c>
      <c r="BO31" s="122">
        <v>0</v>
      </c>
      <c r="BP31" s="122">
        <v>0</v>
      </c>
      <c r="BQ31" s="122">
        <v>0</v>
      </c>
      <c r="BR31" s="122">
        <v>0</v>
      </c>
      <c r="BS31" s="122">
        <v>0</v>
      </c>
      <c r="BT31" s="122">
        <v>0</v>
      </c>
      <c r="BU31" s="122">
        <v>0</v>
      </c>
      <c r="BV31" s="122">
        <v>0</v>
      </c>
      <c r="BW31" s="122">
        <v>0</v>
      </c>
      <c r="BX31" s="122">
        <v>0</v>
      </c>
      <c r="BY31" s="122">
        <v>0</v>
      </c>
      <c r="BZ31" s="122">
        <v>0</v>
      </c>
      <c r="CA31" s="122">
        <v>0</v>
      </c>
      <c r="CB31" s="122">
        <v>0</v>
      </c>
      <c r="CC31" s="122">
        <v>0</v>
      </c>
      <c r="CD31" s="122">
        <v>0</v>
      </c>
      <c r="CE31" s="122">
        <v>0</v>
      </c>
      <c r="CF31" s="122">
        <v>0</v>
      </c>
      <c r="CG31" s="122">
        <v>0</v>
      </c>
      <c r="CH31" s="122">
        <v>0</v>
      </c>
      <c r="CI31" s="122">
        <v>0</v>
      </c>
      <c r="CJ31" s="122">
        <v>0</v>
      </c>
      <c r="CK31" s="122">
        <v>0</v>
      </c>
      <c r="CL31" s="122">
        <v>0</v>
      </c>
      <c r="CM31" s="122">
        <v>0</v>
      </c>
      <c r="CN31" s="122">
        <v>0</v>
      </c>
      <c r="CO31" s="122">
        <v>0</v>
      </c>
      <c r="CP31" s="122">
        <v>0</v>
      </c>
      <c r="CQ31" s="122">
        <v>0</v>
      </c>
      <c r="CR31" s="122">
        <v>0</v>
      </c>
      <c r="CS31" s="122">
        <v>0</v>
      </c>
      <c r="CT31" s="122">
        <v>0</v>
      </c>
      <c r="CU31" s="122">
        <v>0</v>
      </c>
      <c r="CV31" s="122">
        <v>0</v>
      </c>
      <c r="CW31" s="122">
        <v>0</v>
      </c>
      <c r="CX31" s="122">
        <v>0</v>
      </c>
      <c r="CY31" s="122">
        <v>0</v>
      </c>
      <c r="CZ31" s="122">
        <v>0</v>
      </c>
      <c r="DA31" s="122">
        <v>0</v>
      </c>
    </row>
    <row r="32" spans="1:105" s="123" customFormat="1">
      <c r="A32" s="299"/>
      <c r="B32" s="119" t="s">
        <v>135</v>
      </c>
      <c r="C32" s="120" t="s">
        <v>136</v>
      </c>
      <c r="D32" s="121">
        <f t="shared" si="3"/>
        <v>2301000</v>
      </c>
      <c r="E32" s="122">
        <v>29000</v>
      </c>
      <c r="F32" s="122">
        <v>69000</v>
      </c>
      <c r="G32" s="122">
        <v>39000</v>
      </c>
      <c r="H32" s="122">
        <v>32000</v>
      </c>
      <c r="I32" s="122">
        <v>52000</v>
      </c>
      <c r="J32" s="122">
        <v>19000</v>
      </c>
      <c r="K32" s="122">
        <v>19000</v>
      </c>
      <c r="L32" s="122">
        <v>30000</v>
      </c>
      <c r="M32" s="122">
        <v>33000</v>
      </c>
      <c r="N32" s="122">
        <v>19000</v>
      </c>
      <c r="O32" s="122">
        <v>41000</v>
      </c>
      <c r="P32" s="122">
        <v>19000</v>
      </c>
      <c r="Q32" s="122">
        <v>30000</v>
      </c>
      <c r="R32" s="122">
        <v>41000</v>
      </c>
      <c r="S32" s="122">
        <v>19000</v>
      </c>
      <c r="T32" s="122">
        <v>18000</v>
      </c>
      <c r="U32" s="122">
        <v>36000</v>
      </c>
      <c r="V32" s="122">
        <v>57000</v>
      </c>
      <c r="W32" s="122">
        <v>47000</v>
      </c>
      <c r="X32" s="122">
        <v>20000</v>
      </c>
      <c r="Y32" s="122">
        <v>29000</v>
      </c>
      <c r="Z32" s="122">
        <v>19000</v>
      </c>
      <c r="AA32" s="122">
        <v>28000</v>
      </c>
      <c r="AB32" s="122">
        <v>30000</v>
      </c>
      <c r="AC32" s="122">
        <v>18000</v>
      </c>
      <c r="AD32" s="122">
        <v>23000</v>
      </c>
      <c r="AE32" s="122">
        <v>18000</v>
      </c>
      <c r="AF32" s="122">
        <v>20000</v>
      </c>
      <c r="AG32" s="122">
        <v>21000</v>
      </c>
      <c r="AH32" s="122">
        <v>18000</v>
      </c>
      <c r="AI32" s="122">
        <v>19000</v>
      </c>
      <c r="AJ32" s="122">
        <v>18000</v>
      </c>
      <c r="AK32" s="122">
        <v>26000</v>
      </c>
      <c r="AL32" s="122">
        <v>19000</v>
      </c>
      <c r="AM32" s="122">
        <v>19000</v>
      </c>
      <c r="AN32" s="122">
        <v>19000</v>
      </c>
      <c r="AO32" s="122">
        <v>19000</v>
      </c>
      <c r="AP32" s="122">
        <v>20000</v>
      </c>
      <c r="AQ32" s="122">
        <v>23000</v>
      </c>
      <c r="AR32" s="122">
        <v>19000</v>
      </c>
      <c r="AS32" s="122">
        <v>20000</v>
      </c>
      <c r="AT32" s="122">
        <v>30000</v>
      </c>
      <c r="AU32" s="122">
        <v>19000</v>
      </c>
      <c r="AV32" s="122">
        <v>18000</v>
      </c>
      <c r="AW32" s="122">
        <v>17000</v>
      </c>
      <c r="AX32" s="122">
        <v>17000</v>
      </c>
      <c r="AY32" s="122">
        <v>19000</v>
      </c>
      <c r="AZ32" s="122">
        <v>19000</v>
      </c>
      <c r="BA32" s="122">
        <v>20000</v>
      </c>
      <c r="BB32" s="122">
        <v>15000</v>
      </c>
      <c r="BC32" s="122">
        <v>19000</v>
      </c>
      <c r="BD32" s="122">
        <v>19000</v>
      </c>
      <c r="BE32" s="122">
        <v>38000</v>
      </c>
      <c r="BF32" s="122">
        <v>19000</v>
      </c>
      <c r="BG32" s="122">
        <v>19000</v>
      </c>
      <c r="BH32" s="122">
        <v>18000</v>
      </c>
      <c r="BI32" s="122">
        <v>19000</v>
      </c>
      <c r="BJ32" s="122">
        <v>19000</v>
      </c>
      <c r="BK32" s="122">
        <v>18000</v>
      </c>
      <c r="BL32" s="122">
        <v>28000</v>
      </c>
      <c r="BM32" s="122">
        <v>19000</v>
      </c>
      <c r="BN32" s="122">
        <v>19000</v>
      </c>
      <c r="BO32" s="122">
        <v>19000</v>
      </c>
      <c r="BP32" s="122">
        <v>18000</v>
      </c>
      <c r="BQ32" s="122">
        <v>22000</v>
      </c>
      <c r="BR32" s="122">
        <v>18000</v>
      </c>
      <c r="BS32" s="122">
        <v>19000</v>
      </c>
      <c r="BT32" s="122">
        <v>18000</v>
      </c>
      <c r="BU32" s="122">
        <v>20000</v>
      </c>
      <c r="BV32" s="122">
        <v>20000</v>
      </c>
      <c r="BW32" s="122">
        <v>19000</v>
      </c>
      <c r="BX32" s="122">
        <v>18000</v>
      </c>
      <c r="BY32" s="122">
        <v>21000</v>
      </c>
      <c r="BZ32" s="122">
        <v>19000</v>
      </c>
      <c r="CA32" s="122">
        <v>20000</v>
      </c>
      <c r="CB32" s="122">
        <v>18000</v>
      </c>
      <c r="CC32" s="122">
        <v>19000</v>
      </c>
      <c r="CD32" s="122">
        <v>19000</v>
      </c>
      <c r="CE32" s="122">
        <v>19000</v>
      </c>
      <c r="CF32" s="122">
        <v>19000</v>
      </c>
      <c r="CG32" s="122">
        <v>19000</v>
      </c>
      <c r="CH32" s="122">
        <v>19000</v>
      </c>
      <c r="CI32" s="122">
        <v>18000</v>
      </c>
      <c r="CJ32" s="122">
        <v>22000</v>
      </c>
      <c r="CK32" s="122">
        <v>19000</v>
      </c>
      <c r="CL32" s="122">
        <v>19000</v>
      </c>
      <c r="CM32" s="122">
        <v>18000</v>
      </c>
      <c r="CN32" s="122">
        <v>20000</v>
      </c>
      <c r="CO32" s="122">
        <v>19000</v>
      </c>
      <c r="CP32" s="122">
        <v>19000</v>
      </c>
      <c r="CQ32" s="122">
        <v>19000</v>
      </c>
      <c r="CR32" s="122">
        <v>19000</v>
      </c>
      <c r="CS32" s="122">
        <v>19000</v>
      </c>
      <c r="CT32" s="122">
        <v>19000</v>
      </c>
      <c r="CU32" s="122">
        <v>19000</v>
      </c>
      <c r="CV32" s="122">
        <v>19000</v>
      </c>
      <c r="CW32" s="122">
        <v>18000</v>
      </c>
      <c r="CX32" s="122">
        <v>18000</v>
      </c>
      <c r="CY32" s="122">
        <v>17000</v>
      </c>
      <c r="CZ32" s="122">
        <v>37000</v>
      </c>
      <c r="DA32" s="122">
        <v>18000</v>
      </c>
    </row>
    <row r="33" spans="1:105" s="123" customFormat="1">
      <c r="A33" s="299"/>
      <c r="B33" s="119" t="s">
        <v>137</v>
      </c>
      <c r="C33" s="120" t="s">
        <v>136</v>
      </c>
      <c r="D33" s="121">
        <f t="shared" si="3"/>
        <v>2859000</v>
      </c>
      <c r="E33" s="122">
        <v>44000</v>
      </c>
      <c r="F33" s="122">
        <v>259000</v>
      </c>
      <c r="G33" s="122">
        <v>96000</v>
      </c>
      <c r="H33" s="122">
        <v>47000</v>
      </c>
      <c r="I33" s="122">
        <v>200000</v>
      </c>
      <c r="J33" s="122">
        <v>12000</v>
      </c>
      <c r="K33" s="122">
        <v>22000</v>
      </c>
      <c r="L33" s="122">
        <v>60000</v>
      </c>
      <c r="M33" s="122">
        <v>88000</v>
      </c>
      <c r="N33" s="122">
        <v>25000</v>
      </c>
      <c r="O33" s="122">
        <v>110000</v>
      </c>
      <c r="P33" s="122">
        <v>10000</v>
      </c>
      <c r="Q33" s="122">
        <v>45000</v>
      </c>
      <c r="R33" s="122">
        <v>100000</v>
      </c>
      <c r="S33" s="122">
        <v>19000</v>
      </c>
      <c r="T33" s="122">
        <v>20000</v>
      </c>
      <c r="U33" s="122">
        <v>72000</v>
      </c>
      <c r="V33" s="122">
        <v>170000</v>
      </c>
      <c r="W33" s="122">
        <v>166000</v>
      </c>
      <c r="X33" s="122">
        <v>17000</v>
      </c>
      <c r="Y33" s="122">
        <v>51000</v>
      </c>
      <c r="Z33" s="122">
        <v>11000</v>
      </c>
      <c r="AA33" s="122">
        <v>44000</v>
      </c>
      <c r="AB33" s="122">
        <v>59000</v>
      </c>
      <c r="AC33" s="122">
        <v>13000</v>
      </c>
      <c r="AD33" s="122">
        <v>27000</v>
      </c>
      <c r="AE33" s="122">
        <v>12000</v>
      </c>
      <c r="AF33" s="122">
        <v>27000</v>
      </c>
      <c r="AG33" s="122">
        <v>26000</v>
      </c>
      <c r="AH33" s="122">
        <v>7000</v>
      </c>
      <c r="AI33" s="122">
        <v>7000</v>
      </c>
      <c r="AJ33" s="122">
        <v>7000</v>
      </c>
      <c r="AK33" s="122">
        <v>34000</v>
      </c>
      <c r="AL33" s="122">
        <v>10000</v>
      </c>
      <c r="AM33" s="122">
        <v>10000</v>
      </c>
      <c r="AN33" s="122">
        <v>8000</v>
      </c>
      <c r="AO33" s="122">
        <v>6000</v>
      </c>
      <c r="AP33" s="122">
        <v>13000</v>
      </c>
      <c r="AQ33" s="122">
        <v>27000</v>
      </c>
      <c r="AR33" s="122">
        <v>18000</v>
      </c>
      <c r="AS33" s="122">
        <v>24000</v>
      </c>
      <c r="AT33" s="122">
        <v>51000</v>
      </c>
      <c r="AU33" s="122">
        <v>10000</v>
      </c>
      <c r="AV33" s="122">
        <v>6000</v>
      </c>
      <c r="AW33" s="122">
        <v>3000</v>
      </c>
      <c r="AX33" s="122">
        <v>3000</v>
      </c>
      <c r="AY33" s="122">
        <v>14000</v>
      </c>
      <c r="AZ33" s="122">
        <v>13000</v>
      </c>
      <c r="BA33" s="122">
        <v>15000</v>
      </c>
      <c r="BB33" s="122">
        <v>4000</v>
      </c>
      <c r="BC33" s="122">
        <v>6000</v>
      </c>
      <c r="BD33" s="122">
        <v>5000</v>
      </c>
      <c r="BE33" s="122">
        <v>70000</v>
      </c>
      <c r="BF33" s="122">
        <v>9000</v>
      </c>
      <c r="BG33" s="122">
        <v>8000</v>
      </c>
      <c r="BH33" s="122">
        <v>6000</v>
      </c>
      <c r="BI33" s="122">
        <v>16000</v>
      </c>
      <c r="BJ33" s="122">
        <v>8000</v>
      </c>
      <c r="BK33" s="122">
        <v>6000</v>
      </c>
      <c r="BL33" s="122">
        <v>64000</v>
      </c>
      <c r="BM33" s="122">
        <v>7000</v>
      </c>
      <c r="BN33" s="122">
        <v>10000</v>
      </c>
      <c r="BO33" s="122">
        <v>9000</v>
      </c>
      <c r="BP33" s="122">
        <v>7000</v>
      </c>
      <c r="BQ33" s="122">
        <v>19000</v>
      </c>
      <c r="BR33" s="122">
        <v>6000</v>
      </c>
      <c r="BS33" s="122">
        <v>6000</v>
      </c>
      <c r="BT33" s="122">
        <v>5000</v>
      </c>
      <c r="BU33" s="122">
        <v>12000</v>
      </c>
      <c r="BV33" s="122">
        <v>15000</v>
      </c>
      <c r="BW33" s="122">
        <v>8000</v>
      </c>
      <c r="BX33" s="122">
        <v>9000</v>
      </c>
      <c r="BY33" s="122">
        <v>17000</v>
      </c>
      <c r="BZ33" s="122">
        <v>18000</v>
      </c>
      <c r="CA33" s="122">
        <v>17000</v>
      </c>
      <c r="CB33" s="122">
        <v>12000</v>
      </c>
      <c r="CC33" s="122">
        <v>16000</v>
      </c>
      <c r="CD33" s="122">
        <v>22000</v>
      </c>
      <c r="CE33" s="122">
        <v>20000</v>
      </c>
      <c r="CF33" s="122">
        <v>9000</v>
      </c>
      <c r="CG33" s="122">
        <v>9000</v>
      </c>
      <c r="CH33" s="122">
        <v>12000</v>
      </c>
      <c r="CI33" s="122">
        <v>12000</v>
      </c>
      <c r="CJ33" s="122">
        <v>10000</v>
      </c>
      <c r="CK33" s="122">
        <v>14000</v>
      </c>
      <c r="CL33" s="122">
        <v>8000</v>
      </c>
      <c r="CM33" s="122">
        <v>10000</v>
      </c>
      <c r="CN33" s="122">
        <v>11000</v>
      </c>
      <c r="CO33" s="122">
        <v>9000</v>
      </c>
      <c r="CP33" s="122">
        <v>12000</v>
      </c>
      <c r="CQ33" s="122">
        <v>9000</v>
      </c>
      <c r="CR33" s="122">
        <v>12000</v>
      </c>
      <c r="CS33" s="122">
        <v>8000</v>
      </c>
      <c r="CT33" s="122">
        <v>7000</v>
      </c>
      <c r="CU33" s="122">
        <v>12000</v>
      </c>
      <c r="CV33" s="122">
        <v>8000</v>
      </c>
      <c r="CW33" s="122">
        <v>5000</v>
      </c>
      <c r="CX33" s="122">
        <v>8000</v>
      </c>
      <c r="CY33" s="122">
        <v>5000</v>
      </c>
      <c r="CZ33" s="122">
        <v>83000</v>
      </c>
      <c r="DA33" s="122">
        <v>11000</v>
      </c>
    </row>
    <row r="34" spans="1:105" s="123" customFormat="1">
      <c r="A34" s="299"/>
      <c r="B34" s="119" t="s">
        <v>138</v>
      </c>
      <c r="C34" s="120" t="s">
        <v>136</v>
      </c>
      <c r="D34" s="121">
        <f t="shared" si="3"/>
        <v>1277000</v>
      </c>
      <c r="E34" s="122">
        <v>21000</v>
      </c>
      <c r="F34" s="122">
        <v>128000</v>
      </c>
      <c r="G34" s="122">
        <v>46000</v>
      </c>
      <c r="H34" s="122">
        <v>22000</v>
      </c>
      <c r="I34" s="122">
        <v>100000</v>
      </c>
      <c r="J34" s="122">
        <v>5000</v>
      </c>
      <c r="K34" s="122">
        <v>10000</v>
      </c>
      <c r="L34" s="122">
        <v>29000</v>
      </c>
      <c r="M34" s="122">
        <v>43000</v>
      </c>
      <c r="N34" s="122">
        <v>11000</v>
      </c>
      <c r="O34" s="122">
        <v>54000</v>
      </c>
      <c r="P34" s="122">
        <v>4000</v>
      </c>
      <c r="Q34" s="122">
        <v>20000</v>
      </c>
      <c r="R34" s="122">
        <v>48000</v>
      </c>
      <c r="S34" s="122">
        <v>7000</v>
      </c>
      <c r="T34" s="122">
        <v>9000</v>
      </c>
      <c r="U34" s="122">
        <v>35000</v>
      </c>
      <c r="V34" s="122">
        <v>84000</v>
      </c>
      <c r="W34" s="122">
        <v>82000</v>
      </c>
      <c r="X34" s="122">
        <v>7000</v>
      </c>
      <c r="Y34" s="122">
        <v>24000</v>
      </c>
      <c r="Z34" s="122">
        <v>4000</v>
      </c>
      <c r="AA34" s="122">
        <v>21000</v>
      </c>
      <c r="AB34" s="122">
        <v>27000</v>
      </c>
      <c r="AC34" s="122">
        <v>5000</v>
      </c>
      <c r="AD34" s="122">
        <v>12000</v>
      </c>
      <c r="AE34" s="122">
        <v>5000</v>
      </c>
      <c r="AF34" s="122">
        <v>12000</v>
      </c>
      <c r="AG34" s="122">
        <v>12000</v>
      </c>
      <c r="AH34" s="122">
        <v>2000</v>
      </c>
      <c r="AI34" s="122">
        <v>2000</v>
      </c>
      <c r="AJ34" s="122">
        <v>2000</v>
      </c>
      <c r="AK34" s="122">
        <v>15000</v>
      </c>
      <c r="AL34" s="122">
        <v>4000</v>
      </c>
      <c r="AM34" s="122">
        <v>3000</v>
      </c>
      <c r="AN34" s="122">
        <v>2000</v>
      </c>
      <c r="AO34" s="122">
        <v>2000</v>
      </c>
      <c r="AP34" s="122">
        <v>4000</v>
      </c>
      <c r="AQ34" s="122">
        <v>12000</v>
      </c>
      <c r="AR34" s="122">
        <v>7000</v>
      </c>
      <c r="AS34" s="122">
        <v>10000</v>
      </c>
      <c r="AT34" s="122">
        <v>23000</v>
      </c>
      <c r="AU34" s="122">
        <v>3000</v>
      </c>
      <c r="AV34" s="122">
        <v>2000</v>
      </c>
      <c r="AW34" s="122">
        <v>1000</v>
      </c>
      <c r="AX34" s="122">
        <v>0</v>
      </c>
      <c r="AY34" s="122">
        <v>5000</v>
      </c>
      <c r="AZ34" s="122">
        <v>5000</v>
      </c>
      <c r="BA34" s="122">
        <v>6000</v>
      </c>
      <c r="BB34" s="122">
        <v>1000</v>
      </c>
      <c r="BC34" s="122">
        <v>1000</v>
      </c>
      <c r="BD34" s="122">
        <v>1000</v>
      </c>
      <c r="BE34" s="122">
        <v>33000</v>
      </c>
      <c r="BF34" s="122">
        <v>3000</v>
      </c>
      <c r="BG34" s="122">
        <v>3000</v>
      </c>
      <c r="BH34" s="122">
        <v>1000</v>
      </c>
      <c r="BI34" s="122">
        <v>6000</v>
      </c>
      <c r="BJ34" s="122">
        <v>3000</v>
      </c>
      <c r="BK34" s="122">
        <v>2000</v>
      </c>
      <c r="BL34" s="122">
        <v>30000</v>
      </c>
      <c r="BM34" s="122">
        <v>2000</v>
      </c>
      <c r="BN34" s="122">
        <v>3000</v>
      </c>
      <c r="BO34" s="122">
        <v>4000</v>
      </c>
      <c r="BP34" s="122">
        <v>2000</v>
      </c>
      <c r="BQ34" s="122">
        <v>8000</v>
      </c>
      <c r="BR34" s="122">
        <v>1000</v>
      </c>
      <c r="BS34" s="122">
        <v>1000</v>
      </c>
      <c r="BT34" s="122">
        <v>1000</v>
      </c>
      <c r="BU34" s="122">
        <v>4000</v>
      </c>
      <c r="BV34" s="122">
        <v>6000</v>
      </c>
      <c r="BW34" s="122">
        <v>2000</v>
      </c>
      <c r="BX34" s="122">
        <v>2000</v>
      </c>
      <c r="BY34" s="122">
        <v>8000</v>
      </c>
      <c r="BZ34" s="122">
        <v>7000</v>
      </c>
      <c r="CA34" s="122">
        <v>7000</v>
      </c>
      <c r="CB34" s="122">
        <v>5000</v>
      </c>
      <c r="CC34" s="122">
        <v>7000</v>
      </c>
      <c r="CD34" s="122">
        <v>9000</v>
      </c>
      <c r="CE34" s="122">
        <v>8000</v>
      </c>
      <c r="CF34" s="122">
        <v>3000</v>
      </c>
      <c r="CG34" s="122">
        <v>4000</v>
      </c>
      <c r="CH34" s="122">
        <v>4000</v>
      </c>
      <c r="CI34" s="122">
        <v>4000</v>
      </c>
      <c r="CJ34" s="122">
        <v>4000</v>
      </c>
      <c r="CK34" s="122">
        <v>5000</v>
      </c>
      <c r="CL34" s="122">
        <v>3000</v>
      </c>
      <c r="CM34" s="122">
        <v>3000</v>
      </c>
      <c r="CN34" s="122">
        <v>4000</v>
      </c>
      <c r="CO34" s="122">
        <v>3000</v>
      </c>
      <c r="CP34" s="122">
        <v>5000</v>
      </c>
      <c r="CQ34" s="122">
        <v>3000</v>
      </c>
      <c r="CR34" s="122">
        <v>5000</v>
      </c>
      <c r="CS34" s="122">
        <v>2000</v>
      </c>
      <c r="CT34" s="122">
        <v>3000</v>
      </c>
      <c r="CU34" s="122">
        <v>4000</v>
      </c>
      <c r="CV34" s="122">
        <v>2000</v>
      </c>
      <c r="CW34" s="122">
        <v>1000</v>
      </c>
      <c r="CX34" s="122">
        <v>2000</v>
      </c>
      <c r="CY34" s="122">
        <v>2000</v>
      </c>
      <c r="CZ34" s="122">
        <v>39000</v>
      </c>
      <c r="DA34" s="122">
        <v>4000</v>
      </c>
    </row>
    <row r="35" spans="1:105" s="123" customFormat="1">
      <c r="A35" s="299"/>
      <c r="B35" s="119" t="s">
        <v>139</v>
      </c>
      <c r="C35" s="120" t="s">
        <v>136</v>
      </c>
      <c r="D35" s="121">
        <f t="shared" si="3"/>
        <v>996000</v>
      </c>
      <c r="E35" s="122">
        <v>12000</v>
      </c>
      <c r="F35" s="122">
        <v>12000</v>
      </c>
      <c r="G35" s="122">
        <v>24000</v>
      </c>
      <c r="H35" s="122">
        <v>56000</v>
      </c>
      <c r="I35" s="122">
        <v>36000</v>
      </c>
      <c r="J35" s="122">
        <v>0</v>
      </c>
      <c r="K35" s="122">
        <v>0</v>
      </c>
      <c r="L35" s="122">
        <v>12000</v>
      </c>
      <c r="M35" s="122">
        <v>0</v>
      </c>
      <c r="N35" s="122">
        <v>0</v>
      </c>
      <c r="O35" s="122">
        <v>36000</v>
      </c>
      <c r="P35" s="122">
        <v>0</v>
      </c>
      <c r="Q35" s="122">
        <v>60000</v>
      </c>
      <c r="R35" s="122">
        <v>48000</v>
      </c>
      <c r="S35" s="122">
        <v>0</v>
      </c>
      <c r="T35" s="122">
        <v>0</v>
      </c>
      <c r="U35" s="122">
        <v>48000</v>
      </c>
      <c r="V35" s="122">
        <v>148000</v>
      </c>
      <c r="W35" s="122">
        <v>24000</v>
      </c>
      <c r="X35" s="122">
        <v>0</v>
      </c>
      <c r="Y35" s="122">
        <v>24000</v>
      </c>
      <c r="Z35" s="122">
        <v>0</v>
      </c>
      <c r="AA35" s="122">
        <v>12000</v>
      </c>
      <c r="AB35" s="122">
        <v>32000</v>
      </c>
      <c r="AC35" s="122">
        <v>0</v>
      </c>
      <c r="AD35" s="122">
        <v>24000</v>
      </c>
      <c r="AE35" s="122">
        <v>0</v>
      </c>
      <c r="AF35" s="122">
        <v>0</v>
      </c>
      <c r="AG35" s="122">
        <v>12000</v>
      </c>
      <c r="AH35" s="122">
        <v>0</v>
      </c>
      <c r="AI35" s="122">
        <v>0</v>
      </c>
      <c r="AJ35" s="122">
        <v>0</v>
      </c>
      <c r="AK35" s="122">
        <v>36000</v>
      </c>
      <c r="AL35" s="122">
        <v>0</v>
      </c>
      <c r="AM35" s="122">
        <v>0</v>
      </c>
      <c r="AN35" s="122">
        <v>0</v>
      </c>
      <c r="AO35" s="122">
        <v>0</v>
      </c>
      <c r="AP35" s="122">
        <v>0</v>
      </c>
      <c r="AQ35" s="122">
        <v>24000</v>
      </c>
      <c r="AR35" s="122">
        <v>0</v>
      </c>
      <c r="AS35" s="122">
        <v>0</v>
      </c>
      <c r="AT35" s="122">
        <v>44000</v>
      </c>
      <c r="AU35" s="122">
        <v>0</v>
      </c>
      <c r="AV35" s="122">
        <v>0</v>
      </c>
      <c r="AW35" s="122">
        <v>0</v>
      </c>
      <c r="AX35" s="122">
        <v>0</v>
      </c>
      <c r="AY35" s="122">
        <v>0</v>
      </c>
      <c r="AZ35" s="122">
        <v>0</v>
      </c>
      <c r="BA35" s="122">
        <v>12000</v>
      </c>
      <c r="BB35" s="122">
        <v>0</v>
      </c>
      <c r="BC35" s="122">
        <v>0</v>
      </c>
      <c r="BD35" s="122">
        <v>0</v>
      </c>
      <c r="BE35" s="122">
        <v>96000</v>
      </c>
      <c r="BF35" s="122">
        <v>0</v>
      </c>
      <c r="BG35" s="122">
        <v>0</v>
      </c>
      <c r="BH35" s="122">
        <v>0</v>
      </c>
      <c r="BI35" s="122">
        <v>0</v>
      </c>
      <c r="BJ35" s="122">
        <v>0</v>
      </c>
      <c r="BK35" s="122">
        <v>0</v>
      </c>
      <c r="BL35" s="122">
        <v>0</v>
      </c>
      <c r="BM35" s="122">
        <v>0</v>
      </c>
      <c r="BN35" s="122">
        <v>0</v>
      </c>
      <c r="BO35" s="122">
        <v>0</v>
      </c>
      <c r="BP35" s="122">
        <v>0</v>
      </c>
      <c r="BQ35" s="122">
        <v>24000</v>
      </c>
      <c r="BR35" s="122">
        <v>0</v>
      </c>
      <c r="BS35" s="122">
        <v>0</v>
      </c>
      <c r="BT35" s="122">
        <v>0</v>
      </c>
      <c r="BU35" s="122">
        <v>0</v>
      </c>
      <c r="BV35" s="122">
        <v>0</v>
      </c>
      <c r="BW35" s="122">
        <v>0</v>
      </c>
      <c r="BX35" s="122">
        <v>0</v>
      </c>
      <c r="BY35" s="122">
        <v>12000</v>
      </c>
      <c r="BZ35" s="122">
        <v>0</v>
      </c>
      <c r="CA35" s="122">
        <v>12000</v>
      </c>
      <c r="CB35" s="122">
        <v>0</v>
      </c>
      <c r="CC35" s="122">
        <v>0</v>
      </c>
      <c r="CD35" s="122">
        <v>0</v>
      </c>
      <c r="CE35" s="122">
        <v>0</v>
      </c>
      <c r="CF35" s="122">
        <v>0</v>
      </c>
      <c r="CG35" s="122">
        <v>12000</v>
      </c>
      <c r="CH35" s="122">
        <v>0</v>
      </c>
      <c r="CI35" s="122">
        <v>0</v>
      </c>
      <c r="CJ35" s="122">
        <v>44000</v>
      </c>
      <c r="CK35" s="122">
        <v>0</v>
      </c>
      <c r="CL35" s="122">
        <v>0</v>
      </c>
      <c r="CM35" s="122">
        <v>0</v>
      </c>
      <c r="CN35" s="122">
        <v>0</v>
      </c>
      <c r="CO35" s="122">
        <v>0</v>
      </c>
      <c r="CP35" s="122">
        <v>0</v>
      </c>
      <c r="CQ35" s="122">
        <v>0</v>
      </c>
      <c r="CR35" s="122">
        <v>0</v>
      </c>
      <c r="CS35" s="122">
        <v>0</v>
      </c>
      <c r="CT35" s="122">
        <v>0</v>
      </c>
      <c r="CU35" s="122">
        <v>0</v>
      </c>
      <c r="CV35" s="122">
        <v>0</v>
      </c>
      <c r="CW35" s="122">
        <v>0</v>
      </c>
      <c r="CX35" s="122">
        <v>0</v>
      </c>
      <c r="CY35" s="122">
        <v>0</v>
      </c>
      <c r="CZ35" s="122">
        <v>60000</v>
      </c>
      <c r="DA35" s="122">
        <v>0</v>
      </c>
    </row>
    <row r="36" spans="1:105" s="123" customFormat="1">
      <c r="A36" s="299"/>
      <c r="B36" s="119" t="s">
        <v>140</v>
      </c>
      <c r="C36" s="120" t="s">
        <v>136</v>
      </c>
      <c r="D36" s="121">
        <f t="shared" si="3"/>
        <v>501000</v>
      </c>
      <c r="E36" s="122">
        <v>8000</v>
      </c>
      <c r="F36" s="122">
        <v>8000</v>
      </c>
      <c r="G36" s="122">
        <v>18000</v>
      </c>
      <c r="H36" s="122">
        <v>26000</v>
      </c>
      <c r="I36" s="122">
        <v>22000</v>
      </c>
      <c r="J36" s="122">
        <v>0</v>
      </c>
      <c r="K36" s="122">
        <v>4000</v>
      </c>
      <c r="L36" s="122">
        <v>8000</v>
      </c>
      <c r="M36" s="122">
        <v>0</v>
      </c>
      <c r="N36" s="122">
        <v>0</v>
      </c>
      <c r="O36" s="122">
        <v>15000</v>
      </c>
      <c r="P36" s="122">
        <v>0</v>
      </c>
      <c r="Q36" s="122">
        <v>36000</v>
      </c>
      <c r="R36" s="122">
        <v>29000</v>
      </c>
      <c r="S36" s="122">
        <v>0</v>
      </c>
      <c r="T36" s="122">
        <v>0</v>
      </c>
      <c r="U36" s="122">
        <v>29000</v>
      </c>
      <c r="V36" s="122">
        <v>22000</v>
      </c>
      <c r="W36" s="122">
        <v>15000</v>
      </c>
      <c r="X36" s="122">
        <v>0</v>
      </c>
      <c r="Y36" s="122">
        <v>15000</v>
      </c>
      <c r="Z36" s="122">
        <v>0</v>
      </c>
      <c r="AA36" s="122">
        <v>8000</v>
      </c>
      <c r="AB36" s="122">
        <v>18000</v>
      </c>
      <c r="AC36" s="122">
        <v>0</v>
      </c>
      <c r="AD36" s="122">
        <v>15000</v>
      </c>
      <c r="AE36" s="122">
        <v>0</v>
      </c>
      <c r="AF36" s="122">
        <v>0</v>
      </c>
      <c r="AG36" s="122">
        <v>8000</v>
      </c>
      <c r="AH36" s="122">
        <v>0</v>
      </c>
      <c r="AI36" s="122">
        <v>0</v>
      </c>
      <c r="AJ36" s="122">
        <v>0</v>
      </c>
      <c r="AK36" s="122">
        <v>22000</v>
      </c>
      <c r="AL36" s="122">
        <v>0</v>
      </c>
      <c r="AM36" s="122">
        <v>0</v>
      </c>
      <c r="AN36" s="122">
        <v>0</v>
      </c>
      <c r="AO36" s="122">
        <v>0</v>
      </c>
      <c r="AP36" s="122">
        <v>0</v>
      </c>
      <c r="AQ36" s="122">
        <v>15000</v>
      </c>
      <c r="AR36" s="122">
        <v>0</v>
      </c>
      <c r="AS36" s="122">
        <v>0</v>
      </c>
      <c r="AT36" s="122">
        <v>22000</v>
      </c>
      <c r="AU36" s="122">
        <v>0</v>
      </c>
      <c r="AV36" s="122">
        <v>0</v>
      </c>
      <c r="AW36" s="122">
        <v>0</v>
      </c>
      <c r="AX36" s="122">
        <v>0</v>
      </c>
      <c r="AY36" s="122">
        <v>0</v>
      </c>
      <c r="AZ36" s="122">
        <v>0</v>
      </c>
      <c r="BA36" s="122">
        <v>8000</v>
      </c>
      <c r="BB36" s="122">
        <v>0</v>
      </c>
      <c r="BC36" s="122">
        <v>0</v>
      </c>
      <c r="BD36" s="122">
        <v>0</v>
      </c>
      <c r="BE36" s="122">
        <v>29000</v>
      </c>
      <c r="BF36" s="122">
        <v>0</v>
      </c>
      <c r="BG36" s="122">
        <v>0</v>
      </c>
      <c r="BH36" s="122">
        <v>0</v>
      </c>
      <c r="BI36" s="122">
        <v>0</v>
      </c>
      <c r="BJ36" s="122">
        <v>0</v>
      </c>
      <c r="BK36" s="122">
        <v>0</v>
      </c>
      <c r="BL36" s="122">
        <v>0</v>
      </c>
      <c r="BM36" s="122">
        <v>0</v>
      </c>
      <c r="BN36" s="122">
        <v>0</v>
      </c>
      <c r="BO36" s="122">
        <v>0</v>
      </c>
      <c r="BP36" s="122">
        <v>0</v>
      </c>
      <c r="BQ36" s="122">
        <v>15000</v>
      </c>
      <c r="BR36" s="122">
        <v>0</v>
      </c>
      <c r="BS36" s="122">
        <v>0</v>
      </c>
      <c r="BT36" s="122">
        <v>0</v>
      </c>
      <c r="BU36" s="122">
        <v>0</v>
      </c>
      <c r="BV36" s="122">
        <v>0</v>
      </c>
      <c r="BW36" s="122">
        <v>0</v>
      </c>
      <c r="BX36" s="122">
        <v>0</v>
      </c>
      <c r="BY36" s="122">
        <v>8000</v>
      </c>
      <c r="BZ36" s="122">
        <v>0</v>
      </c>
      <c r="CA36" s="122">
        <v>8000</v>
      </c>
      <c r="CB36" s="122">
        <v>0</v>
      </c>
      <c r="CC36" s="122">
        <v>0</v>
      </c>
      <c r="CD36" s="122">
        <v>0</v>
      </c>
      <c r="CE36" s="122">
        <v>0</v>
      </c>
      <c r="CF36" s="122">
        <v>0</v>
      </c>
      <c r="CG36" s="122">
        <v>8000</v>
      </c>
      <c r="CH36" s="122">
        <v>0</v>
      </c>
      <c r="CI36" s="122">
        <v>0</v>
      </c>
      <c r="CJ36" s="122">
        <v>26000</v>
      </c>
      <c r="CK36" s="122">
        <v>0</v>
      </c>
      <c r="CL36" s="122">
        <v>0</v>
      </c>
      <c r="CM36" s="122">
        <v>0</v>
      </c>
      <c r="CN36" s="122">
        <v>0</v>
      </c>
      <c r="CO36" s="122">
        <v>0</v>
      </c>
      <c r="CP36" s="122">
        <v>0</v>
      </c>
      <c r="CQ36" s="122">
        <v>0</v>
      </c>
      <c r="CR36" s="122">
        <v>0</v>
      </c>
      <c r="CS36" s="122">
        <v>0</v>
      </c>
      <c r="CT36" s="122">
        <v>0</v>
      </c>
      <c r="CU36" s="122">
        <v>0</v>
      </c>
      <c r="CV36" s="122">
        <v>0</v>
      </c>
      <c r="CW36" s="122">
        <v>0</v>
      </c>
      <c r="CX36" s="122">
        <v>0</v>
      </c>
      <c r="CY36" s="122">
        <v>0</v>
      </c>
      <c r="CZ36" s="122">
        <v>36000</v>
      </c>
      <c r="DA36" s="122">
        <v>0</v>
      </c>
    </row>
    <row r="37" spans="1:105" s="163" customFormat="1">
      <c r="A37" s="299"/>
      <c r="B37" s="159" t="s">
        <v>141</v>
      </c>
      <c r="C37" s="160">
        <v>646</v>
      </c>
      <c r="D37" s="161">
        <f t="shared" si="3"/>
        <v>267000</v>
      </c>
      <c r="E37" s="162">
        <v>0</v>
      </c>
      <c r="F37" s="162">
        <v>0</v>
      </c>
      <c r="G37" s="162">
        <v>0</v>
      </c>
      <c r="H37" s="162">
        <v>6000</v>
      </c>
      <c r="I37" s="162">
        <v>0</v>
      </c>
      <c r="J37" s="162">
        <v>0</v>
      </c>
      <c r="K37" s="162">
        <v>0</v>
      </c>
      <c r="L37" s="162">
        <v>0</v>
      </c>
      <c r="M37" s="162">
        <v>0</v>
      </c>
      <c r="N37" s="162">
        <v>0</v>
      </c>
      <c r="O37" s="162">
        <v>0</v>
      </c>
      <c r="P37" s="162">
        <v>0</v>
      </c>
      <c r="Q37" s="162">
        <v>18000</v>
      </c>
      <c r="R37" s="162">
        <v>0</v>
      </c>
      <c r="S37" s="162">
        <v>0</v>
      </c>
      <c r="T37" s="162">
        <v>0</v>
      </c>
      <c r="U37" s="162">
        <v>0</v>
      </c>
      <c r="V37" s="162">
        <v>0</v>
      </c>
      <c r="W37" s="162">
        <v>0</v>
      </c>
      <c r="X37" s="162">
        <v>5000</v>
      </c>
      <c r="Y37" s="162">
        <v>0</v>
      </c>
      <c r="Z37" s="162">
        <v>0</v>
      </c>
      <c r="AA37" s="162">
        <v>0</v>
      </c>
      <c r="AB37" s="162">
        <v>0</v>
      </c>
      <c r="AC37" s="162">
        <v>5000</v>
      </c>
      <c r="AD37" s="162">
        <v>0</v>
      </c>
      <c r="AE37" s="162">
        <v>0</v>
      </c>
      <c r="AF37" s="162">
        <v>0</v>
      </c>
      <c r="AG37" s="162">
        <v>0</v>
      </c>
      <c r="AH37" s="162">
        <v>5000</v>
      </c>
      <c r="AI37" s="162">
        <v>0</v>
      </c>
      <c r="AJ37" s="162">
        <v>0</v>
      </c>
      <c r="AK37" s="162">
        <v>13000</v>
      </c>
      <c r="AL37" s="162">
        <v>5000</v>
      </c>
      <c r="AM37" s="162">
        <v>0</v>
      </c>
      <c r="AN37" s="162">
        <v>0</v>
      </c>
      <c r="AO37" s="162">
        <v>5000</v>
      </c>
      <c r="AP37" s="162">
        <v>0</v>
      </c>
      <c r="AQ37" s="162">
        <v>6000</v>
      </c>
      <c r="AR37" s="162">
        <v>11000</v>
      </c>
      <c r="AS37" s="162">
        <v>5000</v>
      </c>
      <c r="AT37" s="162">
        <v>16000</v>
      </c>
      <c r="AU37" s="162">
        <v>0</v>
      </c>
      <c r="AV37" s="162">
        <v>0</v>
      </c>
      <c r="AW37" s="162">
        <v>0</v>
      </c>
      <c r="AX37" s="162">
        <v>0</v>
      </c>
      <c r="AY37" s="162">
        <v>0</v>
      </c>
      <c r="AZ37" s="162">
        <v>0</v>
      </c>
      <c r="BA37" s="162">
        <v>5000</v>
      </c>
      <c r="BB37" s="162">
        <v>0</v>
      </c>
      <c r="BC37" s="162">
        <v>0</v>
      </c>
      <c r="BD37" s="162">
        <v>5000</v>
      </c>
      <c r="BE37" s="162">
        <v>16000</v>
      </c>
      <c r="BF37" s="162">
        <v>0</v>
      </c>
      <c r="BG37" s="162">
        <v>5000</v>
      </c>
      <c r="BH37" s="162">
        <v>0</v>
      </c>
      <c r="BI37" s="162">
        <v>0</v>
      </c>
      <c r="BJ37" s="162">
        <v>16000</v>
      </c>
      <c r="BK37" s="162">
        <v>0</v>
      </c>
      <c r="BL37" s="162">
        <v>0</v>
      </c>
      <c r="BM37" s="162">
        <v>5000</v>
      </c>
      <c r="BN37" s="162">
        <v>0</v>
      </c>
      <c r="BO37" s="162">
        <v>0</v>
      </c>
      <c r="BP37" s="162">
        <v>0</v>
      </c>
      <c r="BQ37" s="162">
        <v>11000</v>
      </c>
      <c r="BR37" s="162">
        <v>0</v>
      </c>
      <c r="BS37" s="162">
        <v>11000</v>
      </c>
      <c r="BT37" s="162">
        <v>0</v>
      </c>
      <c r="BU37" s="162">
        <v>5000</v>
      </c>
      <c r="BV37" s="162">
        <v>0</v>
      </c>
      <c r="BW37" s="162">
        <v>0</v>
      </c>
      <c r="BX37" s="162">
        <v>5000</v>
      </c>
      <c r="BY37" s="162">
        <v>0</v>
      </c>
      <c r="BZ37" s="162">
        <v>0</v>
      </c>
      <c r="CA37" s="162">
        <v>12000</v>
      </c>
      <c r="CB37" s="162">
        <v>0</v>
      </c>
      <c r="CC37" s="162">
        <v>0</v>
      </c>
      <c r="CD37" s="162">
        <v>0</v>
      </c>
      <c r="CE37" s="162">
        <v>0</v>
      </c>
      <c r="CF37" s="162">
        <v>16000</v>
      </c>
      <c r="CG37" s="162">
        <v>0</v>
      </c>
      <c r="CH37" s="162">
        <v>0</v>
      </c>
      <c r="CI37" s="162">
        <v>0</v>
      </c>
      <c r="CJ37" s="162">
        <v>0</v>
      </c>
      <c r="CK37" s="162">
        <v>0</v>
      </c>
      <c r="CL37" s="162">
        <v>0</v>
      </c>
      <c r="CM37" s="162">
        <v>0</v>
      </c>
      <c r="CN37" s="162">
        <v>0</v>
      </c>
      <c r="CO37" s="162">
        <v>0</v>
      </c>
      <c r="CP37" s="162">
        <v>0</v>
      </c>
      <c r="CQ37" s="162">
        <v>0</v>
      </c>
      <c r="CR37" s="162">
        <v>5000</v>
      </c>
      <c r="CS37" s="162">
        <v>0</v>
      </c>
      <c r="CT37" s="162">
        <v>16000</v>
      </c>
      <c r="CU37" s="162">
        <v>16000</v>
      </c>
      <c r="CV37" s="162">
        <v>0</v>
      </c>
      <c r="CW37" s="162">
        <v>0</v>
      </c>
      <c r="CX37" s="162">
        <v>0</v>
      </c>
      <c r="CY37" s="162">
        <v>0</v>
      </c>
      <c r="CZ37" s="162">
        <v>6000</v>
      </c>
      <c r="DA37" s="162">
        <v>12000</v>
      </c>
    </row>
    <row r="38" spans="1:105" s="133" customFormat="1">
      <c r="A38" s="299"/>
      <c r="B38" s="129" t="s">
        <v>142</v>
      </c>
      <c r="C38" s="130">
        <v>661</v>
      </c>
      <c r="D38" s="131">
        <f t="shared" si="3"/>
        <v>35000</v>
      </c>
      <c r="E38" s="132">
        <v>0</v>
      </c>
      <c r="F38" s="132">
        <v>0</v>
      </c>
      <c r="G38" s="132">
        <v>0</v>
      </c>
      <c r="H38" s="132">
        <v>1000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2">
        <v>0</v>
      </c>
      <c r="Q38" s="132">
        <v>2000</v>
      </c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1000</v>
      </c>
      <c r="Y38" s="132">
        <v>0</v>
      </c>
      <c r="Z38" s="132">
        <v>0</v>
      </c>
      <c r="AA38" s="132">
        <v>0</v>
      </c>
      <c r="AB38" s="132">
        <v>0</v>
      </c>
      <c r="AC38" s="132">
        <v>1000</v>
      </c>
      <c r="AD38" s="132">
        <v>0</v>
      </c>
      <c r="AE38" s="132">
        <v>0</v>
      </c>
      <c r="AF38" s="132">
        <v>0</v>
      </c>
      <c r="AG38" s="132">
        <v>0</v>
      </c>
      <c r="AH38" s="132">
        <v>1000</v>
      </c>
      <c r="AI38" s="132">
        <v>0</v>
      </c>
      <c r="AJ38" s="132">
        <v>0</v>
      </c>
      <c r="AK38" s="132">
        <v>2000</v>
      </c>
      <c r="AL38" s="132">
        <v>1000</v>
      </c>
      <c r="AM38" s="132">
        <v>0</v>
      </c>
      <c r="AN38" s="132">
        <v>0</v>
      </c>
      <c r="AO38" s="132">
        <v>1000</v>
      </c>
      <c r="AP38" s="132">
        <v>0</v>
      </c>
      <c r="AQ38" s="132">
        <v>1000</v>
      </c>
      <c r="AR38" s="132">
        <v>1000</v>
      </c>
      <c r="AS38" s="132">
        <v>1000</v>
      </c>
      <c r="AT38" s="132">
        <v>2000</v>
      </c>
      <c r="AU38" s="132">
        <v>0</v>
      </c>
      <c r="AV38" s="132">
        <v>0</v>
      </c>
      <c r="AW38" s="132">
        <v>0</v>
      </c>
      <c r="AX38" s="132">
        <v>0</v>
      </c>
      <c r="AY38" s="132">
        <v>0</v>
      </c>
      <c r="AZ38" s="132">
        <v>0</v>
      </c>
      <c r="BA38" s="132">
        <v>1000</v>
      </c>
      <c r="BB38" s="132">
        <v>0</v>
      </c>
      <c r="BC38" s="132">
        <v>0</v>
      </c>
      <c r="BD38" s="132">
        <v>1000</v>
      </c>
      <c r="BE38" s="132">
        <v>2000</v>
      </c>
      <c r="BF38" s="132">
        <v>0</v>
      </c>
      <c r="BG38" s="132">
        <v>1000</v>
      </c>
      <c r="BH38" s="132">
        <v>0</v>
      </c>
      <c r="BI38" s="132">
        <v>0</v>
      </c>
      <c r="BJ38" s="132">
        <v>2000</v>
      </c>
      <c r="BK38" s="132">
        <v>0</v>
      </c>
      <c r="BL38" s="132">
        <v>0</v>
      </c>
      <c r="BM38" s="132">
        <v>1000</v>
      </c>
      <c r="BN38" s="132">
        <v>0</v>
      </c>
      <c r="BO38" s="132">
        <v>0</v>
      </c>
      <c r="BP38" s="132">
        <v>0</v>
      </c>
      <c r="BQ38" s="132">
        <v>0</v>
      </c>
      <c r="BR38" s="132">
        <v>0</v>
      </c>
      <c r="BS38" s="132">
        <v>0</v>
      </c>
      <c r="BT38" s="132">
        <v>0</v>
      </c>
      <c r="BU38" s="132">
        <v>1000</v>
      </c>
      <c r="BV38" s="132">
        <v>0</v>
      </c>
      <c r="BW38" s="132">
        <v>0</v>
      </c>
      <c r="BX38" s="132">
        <v>1000</v>
      </c>
      <c r="BY38" s="132">
        <v>0</v>
      </c>
      <c r="BZ38" s="132">
        <v>0</v>
      </c>
      <c r="CA38" s="132">
        <v>1000</v>
      </c>
      <c r="CB38" s="132">
        <v>0</v>
      </c>
      <c r="CC38" s="132">
        <v>0</v>
      </c>
      <c r="CD38" s="132">
        <v>0</v>
      </c>
      <c r="CE38" s="132">
        <v>0</v>
      </c>
      <c r="CF38" s="132">
        <v>2000</v>
      </c>
      <c r="CG38" s="132">
        <v>0</v>
      </c>
      <c r="CH38" s="132">
        <v>0</v>
      </c>
      <c r="CI38" s="132">
        <v>0</v>
      </c>
      <c r="CJ38" s="132">
        <v>0</v>
      </c>
      <c r="CK38" s="132">
        <v>0</v>
      </c>
      <c r="CL38" s="132">
        <v>0</v>
      </c>
      <c r="CM38" s="132">
        <v>0</v>
      </c>
      <c r="CN38" s="132">
        <v>0</v>
      </c>
      <c r="CO38" s="132">
        <v>0</v>
      </c>
      <c r="CP38" s="132">
        <v>0</v>
      </c>
      <c r="CQ38" s="132">
        <v>0</v>
      </c>
      <c r="CR38" s="132">
        <v>1000</v>
      </c>
      <c r="CS38" s="132">
        <v>0</v>
      </c>
      <c r="CT38" s="132">
        <v>2000</v>
      </c>
      <c r="CU38" s="132">
        <v>2000</v>
      </c>
      <c r="CV38" s="132">
        <v>0</v>
      </c>
      <c r="CW38" s="132">
        <v>0</v>
      </c>
      <c r="CX38" s="132">
        <v>0</v>
      </c>
      <c r="CY38" s="132">
        <v>0</v>
      </c>
      <c r="CZ38" s="132">
        <v>1000</v>
      </c>
      <c r="DA38" s="132">
        <v>1000</v>
      </c>
    </row>
    <row r="39" spans="1:105" s="133" customFormat="1">
      <c r="A39" s="299"/>
      <c r="B39" s="129" t="s">
        <v>143</v>
      </c>
      <c r="C39" s="130">
        <v>663</v>
      </c>
      <c r="D39" s="131">
        <f t="shared" si="3"/>
        <v>219000</v>
      </c>
      <c r="E39" s="132">
        <v>0</v>
      </c>
      <c r="F39" s="132">
        <v>0</v>
      </c>
      <c r="G39" s="132">
        <v>0</v>
      </c>
      <c r="H39" s="132">
        <v>7000</v>
      </c>
      <c r="I39" s="132">
        <v>0</v>
      </c>
      <c r="J39" s="132">
        <v>0</v>
      </c>
      <c r="K39" s="132">
        <v>0</v>
      </c>
      <c r="L39" s="132">
        <v>0</v>
      </c>
      <c r="M39" s="132">
        <v>0</v>
      </c>
      <c r="N39" s="132">
        <v>0</v>
      </c>
      <c r="O39" s="132">
        <v>0</v>
      </c>
      <c r="P39" s="132">
        <v>0</v>
      </c>
      <c r="Q39" s="132">
        <v>13000</v>
      </c>
      <c r="R39" s="132">
        <v>0</v>
      </c>
      <c r="S39" s="132">
        <v>0</v>
      </c>
      <c r="T39" s="132">
        <v>0</v>
      </c>
      <c r="U39" s="132">
        <v>0</v>
      </c>
      <c r="V39" s="132">
        <v>0</v>
      </c>
      <c r="W39" s="132">
        <v>0</v>
      </c>
      <c r="X39" s="132">
        <v>5000</v>
      </c>
      <c r="Y39" s="132">
        <v>0</v>
      </c>
      <c r="Z39" s="132">
        <v>0</v>
      </c>
      <c r="AA39" s="132">
        <v>0</v>
      </c>
      <c r="AB39" s="132">
        <v>0</v>
      </c>
      <c r="AC39" s="132">
        <v>5000</v>
      </c>
      <c r="AD39" s="132">
        <v>0</v>
      </c>
      <c r="AE39" s="132">
        <v>0</v>
      </c>
      <c r="AF39" s="132">
        <v>0</v>
      </c>
      <c r="AG39" s="132">
        <v>0</v>
      </c>
      <c r="AH39" s="132">
        <v>5000</v>
      </c>
      <c r="AI39" s="132">
        <v>0</v>
      </c>
      <c r="AJ39" s="132">
        <v>0</v>
      </c>
      <c r="AK39" s="132">
        <v>14000</v>
      </c>
      <c r="AL39" s="132">
        <v>5000</v>
      </c>
      <c r="AM39" s="132">
        <v>0</v>
      </c>
      <c r="AN39" s="132">
        <v>0</v>
      </c>
      <c r="AO39" s="132">
        <v>5000</v>
      </c>
      <c r="AP39" s="132">
        <v>0</v>
      </c>
      <c r="AQ39" s="132">
        <v>7000</v>
      </c>
      <c r="AR39" s="132">
        <v>6000</v>
      </c>
      <c r="AS39" s="132">
        <v>5000</v>
      </c>
      <c r="AT39" s="132">
        <v>11000</v>
      </c>
      <c r="AU39" s="132">
        <v>0</v>
      </c>
      <c r="AV39" s="132">
        <v>0</v>
      </c>
      <c r="AW39" s="132">
        <v>0</v>
      </c>
      <c r="AX39" s="132">
        <v>0</v>
      </c>
      <c r="AY39" s="132">
        <v>0</v>
      </c>
      <c r="AZ39" s="132">
        <v>0</v>
      </c>
      <c r="BA39" s="132">
        <v>5000</v>
      </c>
      <c r="BB39" s="132">
        <v>0</v>
      </c>
      <c r="BC39" s="132">
        <v>0</v>
      </c>
      <c r="BD39" s="132">
        <v>5000</v>
      </c>
      <c r="BE39" s="132">
        <v>11000</v>
      </c>
      <c r="BF39" s="132">
        <v>0</v>
      </c>
      <c r="BG39" s="132">
        <v>5000</v>
      </c>
      <c r="BH39" s="132">
        <v>0</v>
      </c>
      <c r="BI39" s="132">
        <v>0</v>
      </c>
      <c r="BJ39" s="132">
        <v>11000</v>
      </c>
      <c r="BK39" s="132">
        <v>0</v>
      </c>
      <c r="BL39" s="132">
        <v>0</v>
      </c>
      <c r="BM39" s="132">
        <v>5000</v>
      </c>
      <c r="BN39" s="132">
        <v>0</v>
      </c>
      <c r="BO39" s="132">
        <v>0</v>
      </c>
      <c r="BP39" s="132">
        <v>0</v>
      </c>
      <c r="BQ39" s="132">
        <v>6000</v>
      </c>
      <c r="BR39" s="132">
        <v>0</v>
      </c>
      <c r="BS39" s="132">
        <v>6000</v>
      </c>
      <c r="BT39" s="132">
        <v>0</v>
      </c>
      <c r="BU39" s="132">
        <v>5000</v>
      </c>
      <c r="BV39" s="132">
        <v>0</v>
      </c>
      <c r="BW39" s="132">
        <v>0</v>
      </c>
      <c r="BX39" s="132">
        <v>5000</v>
      </c>
      <c r="BY39" s="132">
        <v>0</v>
      </c>
      <c r="BZ39" s="132">
        <v>0</v>
      </c>
      <c r="CA39" s="132">
        <v>11000</v>
      </c>
      <c r="CB39" s="132">
        <v>0</v>
      </c>
      <c r="CC39" s="132">
        <v>0</v>
      </c>
      <c r="CD39" s="132">
        <v>0</v>
      </c>
      <c r="CE39" s="132">
        <v>0</v>
      </c>
      <c r="CF39" s="132">
        <v>11000</v>
      </c>
      <c r="CG39" s="132">
        <v>0</v>
      </c>
      <c r="CH39" s="132">
        <v>0</v>
      </c>
      <c r="CI39" s="132">
        <v>0</v>
      </c>
      <c r="CJ39" s="132">
        <v>0</v>
      </c>
      <c r="CK39" s="132">
        <v>0</v>
      </c>
      <c r="CL39" s="132">
        <v>0</v>
      </c>
      <c r="CM39" s="132">
        <v>0</v>
      </c>
      <c r="CN39" s="132">
        <v>0</v>
      </c>
      <c r="CO39" s="132">
        <v>0</v>
      </c>
      <c r="CP39" s="132">
        <v>0</v>
      </c>
      <c r="CQ39" s="132">
        <v>0</v>
      </c>
      <c r="CR39" s="132">
        <v>5000</v>
      </c>
      <c r="CS39" s="132">
        <v>0</v>
      </c>
      <c r="CT39" s="132">
        <v>11000</v>
      </c>
      <c r="CU39" s="132">
        <v>11000</v>
      </c>
      <c r="CV39" s="132">
        <v>0</v>
      </c>
      <c r="CW39" s="132">
        <v>0</v>
      </c>
      <c r="CX39" s="132">
        <v>0</v>
      </c>
      <c r="CY39" s="132">
        <v>0</v>
      </c>
      <c r="CZ39" s="132">
        <v>7000</v>
      </c>
      <c r="DA39" s="132">
        <v>11000</v>
      </c>
    </row>
    <row r="40" spans="1:105" s="133" customFormat="1">
      <c r="A40" s="299"/>
      <c r="B40" s="119" t="s">
        <v>144</v>
      </c>
      <c r="C40" s="120">
        <v>744</v>
      </c>
      <c r="D40" s="131">
        <f t="shared" si="3"/>
        <v>996000</v>
      </c>
      <c r="E40" s="132">
        <v>6000</v>
      </c>
      <c r="F40" s="132">
        <v>72000</v>
      </c>
      <c r="G40" s="132">
        <v>18000</v>
      </c>
      <c r="H40" s="132">
        <v>30000</v>
      </c>
      <c r="I40" s="132">
        <v>42000</v>
      </c>
      <c r="J40" s="132">
        <v>18000</v>
      </c>
      <c r="K40" s="132">
        <v>18000</v>
      </c>
      <c r="L40" s="132">
        <v>12000</v>
      </c>
      <c r="M40" s="132">
        <v>12000</v>
      </c>
      <c r="N40" s="132">
        <v>12000</v>
      </c>
      <c r="O40" s="132">
        <v>12000</v>
      </c>
      <c r="P40" s="132">
        <v>0</v>
      </c>
      <c r="Q40" s="132">
        <v>6000</v>
      </c>
      <c r="R40" s="132">
        <v>18000</v>
      </c>
      <c r="S40" s="132">
        <v>12000</v>
      </c>
      <c r="T40" s="132">
        <v>6000</v>
      </c>
      <c r="U40" s="132">
        <v>6000</v>
      </c>
      <c r="V40" s="132">
        <v>30000</v>
      </c>
      <c r="W40" s="132">
        <v>24000</v>
      </c>
      <c r="X40" s="132">
        <v>18000</v>
      </c>
      <c r="Y40" s="132">
        <v>24000</v>
      </c>
      <c r="Z40" s="132">
        <v>12000</v>
      </c>
      <c r="AA40" s="132">
        <v>42000</v>
      </c>
      <c r="AB40" s="132">
        <v>24000</v>
      </c>
      <c r="AC40" s="132">
        <v>0</v>
      </c>
      <c r="AD40" s="132">
        <v>12000</v>
      </c>
      <c r="AE40" s="132">
        <v>6000</v>
      </c>
      <c r="AF40" s="132">
        <v>6000</v>
      </c>
      <c r="AG40" s="132">
        <v>12000</v>
      </c>
      <c r="AH40" s="132">
        <v>0</v>
      </c>
      <c r="AI40" s="132">
        <v>6000</v>
      </c>
      <c r="AJ40" s="132">
        <v>6000</v>
      </c>
      <c r="AK40" s="132">
        <v>24000</v>
      </c>
      <c r="AL40" s="132">
        <v>12000</v>
      </c>
      <c r="AM40" s="132">
        <v>0</v>
      </c>
      <c r="AN40" s="132">
        <v>6000</v>
      </c>
      <c r="AO40" s="132">
        <v>6000</v>
      </c>
      <c r="AP40" s="132">
        <v>12000</v>
      </c>
      <c r="AQ40" s="132">
        <v>24000</v>
      </c>
      <c r="AR40" s="132">
        <v>12000</v>
      </c>
      <c r="AS40" s="132">
        <v>18000</v>
      </c>
      <c r="AT40" s="132">
        <v>6000</v>
      </c>
      <c r="AU40" s="132">
        <v>6000</v>
      </c>
      <c r="AV40" s="132">
        <v>6000</v>
      </c>
      <c r="AW40" s="132">
        <v>12000</v>
      </c>
      <c r="AX40" s="132">
        <v>0</v>
      </c>
      <c r="AY40" s="132">
        <v>6000</v>
      </c>
      <c r="AZ40" s="132">
        <v>6000</v>
      </c>
      <c r="BA40" s="132">
        <v>6000</v>
      </c>
      <c r="BB40" s="132">
        <v>0</v>
      </c>
      <c r="BC40" s="132">
        <v>6000</v>
      </c>
      <c r="BD40" s="132">
        <v>12000</v>
      </c>
      <c r="BE40" s="132">
        <v>12000</v>
      </c>
      <c r="BF40" s="132">
        <v>0</v>
      </c>
      <c r="BG40" s="132">
        <v>6000</v>
      </c>
      <c r="BH40" s="132">
        <v>0</v>
      </c>
      <c r="BI40" s="132">
        <v>6000</v>
      </c>
      <c r="BJ40" s="132">
        <v>6000</v>
      </c>
      <c r="BK40" s="132">
        <v>0</v>
      </c>
      <c r="BL40" s="132">
        <v>6000</v>
      </c>
      <c r="BM40" s="132">
        <v>0</v>
      </c>
      <c r="BN40" s="132">
        <v>6000</v>
      </c>
      <c r="BO40" s="132">
        <v>6000</v>
      </c>
      <c r="BP40" s="132">
        <v>0</v>
      </c>
      <c r="BQ40" s="132">
        <v>18000</v>
      </c>
      <c r="BR40" s="132">
        <v>0</v>
      </c>
      <c r="BS40" s="132">
        <v>6000</v>
      </c>
      <c r="BT40" s="132">
        <v>0</v>
      </c>
      <c r="BU40" s="132">
        <v>18000</v>
      </c>
      <c r="BV40" s="132">
        <v>6000</v>
      </c>
      <c r="BW40" s="132">
        <v>6000</v>
      </c>
      <c r="BX40" s="132">
        <v>0</v>
      </c>
      <c r="BY40" s="132">
        <v>18000</v>
      </c>
      <c r="BZ40" s="132">
        <v>6000</v>
      </c>
      <c r="CA40" s="132">
        <v>18000</v>
      </c>
      <c r="CB40" s="132">
        <v>12000</v>
      </c>
      <c r="CC40" s="132">
        <v>18000</v>
      </c>
      <c r="CD40" s="132">
        <v>6000</v>
      </c>
      <c r="CE40" s="132">
        <v>0</v>
      </c>
      <c r="CF40" s="132">
        <v>12000</v>
      </c>
      <c r="CG40" s="132">
        <v>6000</v>
      </c>
      <c r="CH40" s="132">
        <v>12000</v>
      </c>
      <c r="CI40" s="132">
        <v>6000</v>
      </c>
      <c r="CJ40" s="132">
        <v>0</v>
      </c>
      <c r="CK40" s="132">
        <v>6000</v>
      </c>
      <c r="CL40" s="132">
        <v>0</v>
      </c>
      <c r="CM40" s="132">
        <v>0</v>
      </c>
      <c r="CN40" s="132">
        <v>0</v>
      </c>
      <c r="CO40" s="132">
        <v>6000</v>
      </c>
      <c r="CP40" s="132">
        <v>6000</v>
      </c>
      <c r="CQ40" s="132">
        <v>0</v>
      </c>
      <c r="CR40" s="132">
        <v>12000</v>
      </c>
      <c r="CS40" s="132">
        <v>0</v>
      </c>
      <c r="CT40" s="132">
        <v>6000</v>
      </c>
      <c r="CU40" s="132">
        <v>12000</v>
      </c>
      <c r="CV40" s="132">
        <v>6000</v>
      </c>
      <c r="CW40" s="132">
        <v>6000</v>
      </c>
      <c r="CX40" s="132">
        <v>6000</v>
      </c>
      <c r="CY40" s="132">
        <v>6000</v>
      </c>
      <c r="CZ40" s="132">
        <v>0</v>
      </c>
      <c r="DA40" s="132">
        <v>6000</v>
      </c>
    </row>
    <row r="41" spans="1:105" s="123" customFormat="1">
      <c r="A41" s="299"/>
      <c r="B41" s="134" t="s">
        <v>145</v>
      </c>
      <c r="C41" s="120" t="s">
        <v>146</v>
      </c>
      <c r="D41" s="121">
        <f t="shared" si="2"/>
        <v>2621000</v>
      </c>
      <c r="E41" s="122">
        <v>90000</v>
      </c>
      <c r="F41" s="122">
        <v>0</v>
      </c>
      <c r="G41" s="122">
        <v>0</v>
      </c>
      <c r="H41" s="122">
        <v>0</v>
      </c>
      <c r="I41" s="122">
        <v>216000</v>
      </c>
      <c r="J41" s="122">
        <v>45000</v>
      </c>
      <c r="K41" s="122">
        <v>0</v>
      </c>
      <c r="L41" s="122">
        <v>0</v>
      </c>
      <c r="M41" s="122">
        <v>0</v>
      </c>
      <c r="N41" s="122">
        <v>0</v>
      </c>
      <c r="O41" s="122">
        <v>0</v>
      </c>
      <c r="P41" s="122">
        <v>0</v>
      </c>
      <c r="Q41" s="122">
        <v>0</v>
      </c>
      <c r="R41" s="122">
        <v>0</v>
      </c>
      <c r="S41" s="122">
        <v>0</v>
      </c>
      <c r="T41" s="122">
        <v>13000</v>
      </c>
      <c r="U41" s="122">
        <v>0</v>
      </c>
      <c r="V41" s="122">
        <v>0</v>
      </c>
      <c r="W41" s="122">
        <v>0</v>
      </c>
      <c r="X41" s="122">
        <v>0</v>
      </c>
      <c r="Y41" s="122">
        <v>0</v>
      </c>
      <c r="Z41" s="122">
        <v>0</v>
      </c>
      <c r="AA41" s="122">
        <v>0</v>
      </c>
      <c r="AB41" s="122">
        <v>60000</v>
      </c>
      <c r="AC41" s="122">
        <v>0</v>
      </c>
      <c r="AD41" s="122">
        <v>0</v>
      </c>
      <c r="AE41" s="122">
        <v>0</v>
      </c>
      <c r="AF41" s="122">
        <v>0</v>
      </c>
      <c r="AG41" s="122">
        <v>48000</v>
      </c>
      <c r="AH41" s="122">
        <v>0</v>
      </c>
      <c r="AI41" s="122">
        <v>0</v>
      </c>
      <c r="AJ41" s="122">
        <v>0</v>
      </c>
      <c r="AK41" s="122">
        <v>0</v>
      </c>
      <c r="AL41" s="122">
        <v>0</v>
      </c>
      <c r="AM41" s="122">
        <v>0</v>
      </c>
      <c r="AN41" s="122">
        <v>0</v>
      </c>
      <c r="AO41" s="122">
        <v>0</v>
      </c>
      <c r="AP41" s="122">
        <v>0</v>
      </c>
      <c r="AQ41" s="122">
        <v>0</v>
      </c>
      <c r="AR41" s="122">
        <v>385000</v>
      </c>
      <c r="AS41" s="122">
        <v>0</v>
      </c>
      <c r="AT41" s="122">
        <v>100000</v>
      </c>
      <c r="AU41" s="122">
        <v>80000</v>
      </c>
      <c r="AV41" s="122">
        <v>0</v>
      </c>
      <c r="AW41" s="122">
        <v>0</v>
      </c>
      <c r="AX41" s="122">
        <v>0</v>
      </c>
      <c r="AY41" s="122">
        <v>0</v>
      </c>
      <c r="AZ41" s="122">
        <v>0</v>
      </c>
      <c r="BA41" s="122">
        <v>0</v>
      </c>
      <c r="BB41" s="122">
        <v>0</v>
      </c>
      <c r="BC41" s="122">
        <v>0</v>
      </c>
      <c r="BD41" s="122">
        <v>0</v>
      </c>
      <c r="BE41" s="122">
        <v>0</v>
      </c>
      <c r="BF41" s="122">
        <v>0</v>
      </c>
      <c r="BG41" s="122">
        <v>0</v>
      </c>
      <c r="BH41" s="122">
        <v>80000</v>
      </c>
      <c r="BI41" s="122">
        <v>0</v>
      </c>
      <c r="BJ41" s="122">
        <v>293000</v>
      </c>
      <c r="BK41" s="122">
        <v>0</v>
      </c>
      <c r="BL41" s="122">
        <v>0</v>
      </c>
      <c r="BM41" s="122">
        <v>0</v>
      </c>
      <c r="BN41" s="122">
        <v>0</v>
      </c>
      <c r="BO41" s="122">
        <v>0</v>
      </c>
      <c r="BP41" s="122">
        <v>0</v>
      </c>
      <c r="BQ41" s="122">
        <v>0</v>
      </c>
      <c r="BR41" s="122">
        <v>0</v>
      </c>
      <c r="BS41" s="122">
        <v>20000</v>
      </c>
      <c r="BT41" s="122">
        <v>0</v>
      </c>
      <c r="BU41" s="122">
        <v>0</v>
      </c>
      <c r="BV41" s="122">
        <v>0</v>
      </c>
      <c r="BW41" s="122">
        <v>0</v>
      </c>
      <c r="BX41" s="122">
        <v>0</v>
      </c>
      <c r="BY41" s="122">
        <v>0</v>
      </c>
      <c r="BZ41" s="122">
        <v>0</v>
      </c>
      <c r="CA41" s="122">
        <v>310000</v>
      </c>
      <c r="CB41" s="122">
        <v>0</v>
      </c>
      <c r="CC41" s="122">
        <v>0</v>
      </c>
      <c r="CD41" s="122">
        <v>95000</v>
      </c>
      <c r="CE41" s="122">
        <v>0</v>
      </c>
      <c r="CF41" s="122">
        <v>0</v>
      </c>
      <c r="CG41" s="122">
        <v>0</v>
      </c>
      <c r="CH41" s="122">
        <v>0</v>
      </c>
      <c r="CI41" s="122">
        <v>0</v>
      </c>
      <c r="CJ41" s="122">
        <v>0</v>
      </c>
      <c r="CK41" s="122">
        <v>150000</v>
      </c>
      <c r="CL41" s="122">
        <v>0</v>
      </c>
      <c r="CM41" s="122">
        <v>0</v>
      </c>
      <c r="CN41" s="122">
        <v>240000</v>
      </c>
      <c r="CO41" s="122">
        <v>0</v>
      </c>
      <c r="CP41" s="122">
        <v>0</v>
      </c>
      <c r="CQ41" s="122">
        <v>34000</v>
      </c>
      <c r="CR41" s="122">
        <v>136000</v>
      </c>
      <c r="CS41" s="122">
        <v>0</v>
      </c>
      <c r="CT41" s="122">
        <v>0</v>
      </c>
      <c r="CU41" s="122">
        <v>0</v>
      </c>
      <c r="CV41" s="122">
        <v>0</v>
      </c>
      <c r="CW41" s="122">
        <v>100000</v>
      </c>
      <c r="CX41" s="122">
        <v>0</v>
      </c>
      <c r="CY41" s="122">
        <v>0</v>
      </c>
      <c r="CZ41" s="122">
        <v>0</v>
      </c>
      <c r="DA41" s="122">
        <v>126000</v>
      </c>
    </row>
    <row r="42" spans="1:105" s="123" customFormat="1">
      <c r="A42" s="299"/>
      <c r="B42" s="134" t="s">
        <v>147</v>
      </c>
      <c r="C42" s="120" t="s">
        <v>146</v>
      </c>
      <c r="D42" s="121">
        <f t="shared" si="2"/>
        <v>257000</v>
      </c>
      <c r="E42" s="122">
        <v>0</v>
      </c>
      <c r="F42" s="122">
        <v>0</v>
      </c>
      <c r="G42" s="122">
        <v>0</v>
      </c>
      <c r="H42" s="122">
        <v>0</v>
      </c>
      <c r="I42" s="122">
        <v>0</v>
      </c>
      <c r="J42" s="122">
        <v>0</v>
      </c>
      <c r="K42" s="122">
        <v>0</v>
      </c>
      <c r="L42" s="122">
        <v>0</v>
      </c>
      <c r="M42" s="122">
        <v>0</v>
      </c>
      <c r="N42" s="122">
        <v>0</v>
      </c>
      <c r="O42" s="122">
        <v>0</v>
      </c>
      <c r="P42" s="122">
        <v>0</v>
      </c>
      <c r="Q42" s="122">
        <v>63000</v>
      </c>
      <c r="R42" s="122">
        <v>0</v>
      </c>
      <c r="S42" s="122">
        <v>0</v>
      </c>
      <c r="T42" s="122">
        <v>0</v>
      </c>
      <c r="U42" s="122">
        <v>0</v>
      </c>
      <c r="V42" s="122">
        <v>0</v>
      </c>
      <c r="W42" s="122">
        <v>0</v>
      </c>
      <c r="X42" s="122">
        <v>0</v>
      </c>
      <c r="Y42" s="122">
        <v>0</v>
      </c>
      <c r="Z42" s="122">
        <v>0</v>
      </c>
      <c r="AA42" s="122">
        <v>0</v>
      </c>
      <c r="AB42" s="122">
        <v>0</v>
      </c>
      <c r="AC42" s="122">
        <v>0</v>
      </c>
      <c r="AD42" s="122">
        <v>0</v>
      </c>
      <c r="AE42" s="122">
        <v>0</v>
      </c>
      <c r="AF42" s="122">
        <v>0</v>
      </c>
      <c r="AG42" s="122">
        <v>0</v>
      </c>
      <c r="AH42" s="122">
        <v>0</v>
      </c>
      <c r="AI42" s="122">
        <v>0</v>
      </c>
      <c r="AJ42" s="122">
        <v>0</v>
      </c>
      <c r="AK42" s="122">
        <v>0</v>
      </c>
      <c r="AL42" s="122">
        <v>0</v>
      </c>
      <c r="AM42" s="122">
        <v>0</v>
      </c>
      <c r="AN42" s="122">
        <v>0</v>
      </c>
      <c r="AO42" s="122">
        <v>0</v>
      </c>
      <c r="AP42" s="122">
        <v>0</v>
      </c>
      <c r="AQ42" s="122">
        <v>0</v>
      </c>
      <c r="AR42" s="122">
        <v>0</v>
      </c>
      <c r="AS42" s="122">
        <v>0</v>
      </c>
      <c r="AT42" s="122">
        <v>0</v>
      </c>
      <c r="AU42" s="122">
        <v>80000</v>
      </c>
      <c r="AV42" s="122">
        <v>0</v>
      </c>
      <c r="AW42" s="122">
        <v>0</v>
      </c>
      <c r="AX42" s="122">
        <v>0</v>
      </c>
      <c r="AY42" s="122">
        <v>4000</v>
      </c>
      <c r="AZ42" s="122">
        <v>0</v>
      </c>
      <c r="BA42" s="122">
        <v>0</v>
      </c>
      <c r="BB42" s="122">
        <v>0</v>
      </c>
      <c r="BC42" s="122">
        <v>0</v>
      </c>
      <c r="BD42" s="122">
        <v>0</v>
      </c>
      <c r="BE42" s="122">
        <v>50000</v>
      </c>
      <c r="BF42" s="122">
        <v>0</v>
      </c>
      <c r="BG42" s="122">
        <v>0</v>
      </c>
      <c r="BH42" s="122">
        <v>0</v>
      </c>
      <c r="BI42" s="122">
        <v>0</v>
      </c>
      <c r="BJ42" s="122">
        <v>0</v>
      </c>
      <c r="BK42" s="122">
        <v>0</v>
      </c>
      <c r="BL42" s="122">
        <v>0</v>
      </c>
      <c r="BM42" s="122">
        <v>0</v>
      </c>
      <c r="BN42" s="122">
        <v>0</v>
      </c>
      <c r="BO42" s="122">
        <v>0</v>
      </c>
      <c r="BP42" s="122">
        <v>0</v>
      </c>
      <c r="BQ42" s="122">
        <v>60000</v>
      </c>
      <c r="BR42" s="122">
        <v>0</v>
      </c>
      <c r="BS42" s="122">
        <v>0</v>
      </c>
      <c r="BT42" s="122">
        <v>0</v>
      </c>
      <c r="BU42" s="122">
        <v>0</v>
      </c>
      <c r="BV42" s="122">
        <v>0</v>
      </c>
      <c r="BW42" s="122">
        <v>0</v>
      </c>
      <c r="BX42" s="122">
        <v>0</v>
      </c>
      <c r="BY42" s="122">
        <v>0</v>
      </c>
      <c r="BZ42" s="122">
        <v>0</v>
      </c>
      <c r="CA42" s="122">
        <v>0</v>
      </c>
      <c r="CB42" s="122">
        <v>0</v>
      </c>
      <c r="CC42" s="122">
        <v>0</v>
      </c>
      <c r="CD42" s="122">
        <v>0</v>
      </c>
      <c r="CE42" s="122">
        <v>0</v>
      </c>
      <c r="CF42" s="122">
        <v>0</v>
      </c>
      <c r="CG42" s="122">
        <v>0</v>
      </c>
      <c r="CH42" s="122">
        <v>0</v>
      </c>
      <c r="CI42" s="122">
        <v>0</v>
      </c>
      <c r="CJ42" s="122">
        <v>0</v>
      </c>
      <c r="CK42" s="122">
        <v>0</v>
      </c>
      <c r="CL42" s="122">
        <v>0</v>
      </c>
      <c r="CM42" s="122">
        <v>0</v>
      </c>
      <c r="CN42" s="122">
        <v>0</v>
      </c>
      <c r="CO42" s="122">
        <v>0</v>
      </c>
      <c r="CP42" s="122">
        <v>0</v>
      </c>
      <c r="CQ42" s="122">
        <v>0</v>
      </c>
      <c r="CR42" s="122">
        <v>0</v>
      </c>
      <c r="CS42" s="122">
        <v>0</v>
      </c>
      <c r="CT42" s="122">
        <v>0</v>
      </c>
      <c r="CU42" s="122">
        <v>0</v>
      </c>
      <c r="CV42" s="122">
        <v>0</v>
      </c>
      <c r="CW42" s="122">
        <v>0</v>
      </c>
      <c r="CX42" s="122">
        <v>0</v>
      </c>
      <c r="CY42" s="122">
        <v>0</v>
      </c>
      <c r="CZ42" s="122">
        <v>0</v>
      </c>
      <c r="DA42" s="122">
        <v>0</v>
      </c>
    </row>
    <row r="43" spans="1:105" s="123" customFormat="1">
      <c r="A43" s="299"/>
      <c r="B43" s="154" t="s">
        <v>653</v>
      </c>
      <c r="C43" s="120" t="s">
        <v>146</v>
      </c>
      <c r="D43" s="121">
        <f t="shared" si="2"/>
        <v>480000</v>
      </c>
      <c r="E43" s="122">
        <v>0</v>
      </c>
      <c r="F43" s="122">
        <v>0</v>
      </c>
      <c r="G43" s="122">
        <v>0</v>
      </c>
      <c r="H43" s="122">
        <v>0</v>
      </c>
      <c r="I43" s="122">
        <v>330000</v>
      </c>
      <c r="J43" s="122">
        <v>0</v>
      </c>
      <c r="K43" s="122">
        <v>0</v>
      </c>
      <c r="L43" s="122">
        <v>150000</v>
      </c>
      <c r="M43" s="122">
        <v>0</v>
      </c>
      <c r="N43" s="122">
        <v>0</v>
      </c>
      <c r="O43" s="122">
        <v>0</v>
      </c>
      <c r="P43" s="122">
        <v>0</v>
      </c>
      <c r="Q43" s="122">
        <v>0</v>
      </c>
      <c r="R43" s="122">
        <v>0</v>
      </c>
      <c r="S43" s="122">
        <v>0</v>
      </c>
      <c r="T43" s="122">
        <v>0</v>
      </c>
      <c r="U43" s="122">
        <v>0</v>
      </c>
      <c r="V43" s="122">
        <v>0</v>
      </c>
      <c r="W43" s="122">
        <v>0</v>
      </c>
      <c r="X43" s="122">
        <v>0</v>
      </c>
      <c r="Y43" s="122">
        <v>0</v>
      </c>
      <c r="Z43" s="122">
        <v>0</v>
      </c>
      <c r="AA43" s="122">
        <v>0</v>
      </c>
      <c r="AB43" s="122">
        <v>0</v>
      </c>
      <c r="AC43" s="122">
        <v>0</v>
      </c>
      <c r="AD43" s="122">
        <v>0</v>
      </c>
      <c r="AE43" s="122">
        <v>0</v>
      </c>
      <c r="AF43" s="122">
        <v>0</v>
      </c>
      <c r="AG43" s="122">
        <v>0</v>
      </c>
      <c r="AH43" s="122">
        <v>0</v>
      </c>
      <c r="AI43" s="122">
        <v>0</v>
      </c>
      <c r="AJ43" s="122">
        <v>0</v>
      </c>
      <c r="AK43" s="122">
        <v>0</v>
      </c>
      <c r="AL43" s="122">
        <v>0</v>
      </c>
      <c r="AM43" s="122">
        <v>0</v>
      </c>
      <c r="AN43" s="122">
        <v>0</v>
      </c>
      <c r="AO43" s="122">
        <v>0</v>
      </c>
      <c r="AP43" s="122">
        <v>0</v>
      </c>
      <c r="AQ43" s="122">
        <v>0</v>
      </c>
      <c r="AR43" s="122">
        <v>0</v>
      </c>
      <c r="AS43" s="122">
        <v>0</v>
      </c>
      <c r="AT43" s="122">
        <v>0</v>
      </c>
      <c r="AU43" s="122">
        <v>0</v>
      </c>
      <c r="AV43" s="122">
        <v>0</v>
      </c>
      <c r="AW43" s="122">
        <v>0</v>
      </c>
      <c r="AX43" s="122">
        <v>0</v>
      </c>
      <c r="AY43" s="122">
        <v>0</v>
      </c>
      <c r="AZ43" s="122">
        <v>0</v>
      </c>
      <c r="BA43" s="122">
        <v>0</v>
      </c>
      <c r="BB43" s="122">
        <v>0</v>
      </c>
      <c r="BC43" s="122">
        <v>0</v>
      </c>
      <c r="BD43" s="122">
        <v>0</v>
      </c>
      <c r="BE43" s="122">
        <v>0</v>
      </c>
      <c r="BF43" s="122">
        <v>0</v>
      </c>
      <c r="BG43" s="122">
        <v>0</v>
      </c>
      <c r="BH43" s="122">
        <v>0</v>
      </c>
      <c r="BI43" s="122">
        <v>0</v>
      </c>
      <c r="BJ43" s="122">
        <v>0</v>
      </c>
      <c r="BK43" s="122">
        <v>0</v>
      </c>
      <c r="BL43" s="122">
        <v>0</v>
      </c>
      <c r="BM43" s="122">
        <v>0</v>
      </c>
      <c r="BN43" s="122">
        <v>0</v>
      </c>
      <c r="BO43" s="122">
        <v>0</v>
      </c>
      <c r="BP43" s="122">
        <v>0</v>
      </c>
      <c r="BQ43" s="122">
        <v>0</v>
      </c>
      <c r="BR43" s="122">
        <v>0</v>
      </c>
      <c r="BS43" s="122">
        <v>0</v>
      </c>
      <c r="BT43" s="122">
        <v>0</v>
      </c>
      <c r="BU43" s="122">
        <v>0</v>
      </c>
      <c r="BV43" s="122">
        <v>0</v>
      </c>
      <c r="BW43" s="122">
        <v>0</v>
      </c>
      <c r="BX43" s="122">
        <v>0</v>
      </c>
      <c r="BY43" s="122">
        <v>0</v>
      </c>
      <c r="BZ43" s="122">
        <v>0</v>
      </c>
      <c r="CA43" s="122">
        <v>0</v>
      </c>
      <c r="CB43" s="122">
        <v>0</v>
      </c>
      <c r="CC43" s="122">
        <v>0</v>
      </c>
      <c r="CD43" s="122">
        <v>0</v>
      </c>
      <c r="CE43" s="122">
        <v>0</v>
      </c>
      <c r="CF43" s="122">
        <v>0</v>
      </c>
      <c r="CG43" s="122">
        <v>0</v>
      </c>
      <c r="CH43" s="122">
        <v>0</v>
      </c>
      <c r="CI43" s="122">
        <v>0</v>
      </c>
      <c r="CJ43" s="122">
        <v>0</v>
      </c>
      <c r="CK43" s="122">
        <v>0</v>
      </c>
      <c r="CL43" s="122">
        <v>0</v>
      </c>
      <c r="CM43" s="122">
        <v>0</v>
      </c>
      <c r="CN43" s="122">
        <v>0</v>
      </c>
      <c r="CO43" s="122">
        <v>0</v>
      </c>
      <c r="CP43" s="122">
        <v>0</v>
      </c>
      <c r="CQ43" s="122">
        <v>0</v>
      </c>
      <c r="CR43" s="122">
        <v>0</v>
      </c>
      <c r="CS43" s="122">
        <v>0</v>
      </c>
      <c r="CT43" s="122">
        <v>0</v>
      </c>
      <c r="CU43" s="122">
        <v>0</v>
      </c>
      <c r="CV43" s="122">
        <v>0</v>
      </c>
      <c r="CW43" s="122">
        <v>0</v>
      </c>
      <c r="CX43" s="122">
        <v>0</v>
      </c>
      <c r="CY43" s="122">
        <v>0</v>
      </c>
      <c r="CZ43" s="122">
        <v>0</v>
      </c>
      <c r="DA43" s="122">
        <v>0</v>
      </c>
    </row>
    <row r="44" spans="1:105" s="123" customFormat="1">
      <c r="A44" s="299"/>
      <c r="B44" s="134" t="s">
        <v>148</v>
      </c>
      <c r="C44" s="120" t="s">
        <v>146</v>
      </c>
      <c r="D44" s="121">
        <f t="shared" si="2"/>
        <v>5718000</v>
      </c>
      <c r="E44" s="122">
        <v>3000</v>
      </c>
      <c r="F44" s="122">
        <v>800000</v>
      </c>
      <c r="G44" s="122">
        <v>60000</v>
      </c>
      <c r="H44" s="122">
        <v>230000</v>
      </c>
      <c r="I44" s="122">
        <v>100000</v>
      </c>
      <c r="J44" s="122">
        <v>5000</v>
      </c>
      <c r="K44" s="122">
        <v>60000</v>
      </c>
      <c r="L44" s="122">
        <v>530000</v>
      </c>
      <c r="M44" s="122">
        <v>50000</v>
      </c>
      <c r="N44" s="122">
        <v>10000</v>
      </c>
      <c r="O44" s="122">
        <v>400000</v>
      </c>
      <c r="P44" s="122">
        <v>0</v>
      </c>
      <c r="Q44" s="122">
        <v>5000</v>
      </c>
      <c r="R44" s="122">
        <v>50000</v>
      </c>
      <c r="S44" s="122">
        <v>5000</v>
      </c>
      <c r="T44" s="122">
        <v>20000</v>
      </c>
      <c r="U44" s="122">
        <v>375000</v>
      </c>
      <c r="V44" s="122">
        <v>300000</v>
      </c>
      <c r="W44" s="122">
        <v>150000</v>
      </c>
      <c r="X44" s="122">
        <v>40000</v>
      </c>
      <c r="Y44" s="122">
        <v>120000</v>
      </c>
      <c r="Z44" s="122">
        <v>10000</v>
      </c>
      <c r="AA44" s="122">
        <v>100000</v>
      </c>
      <c r="AB44" s="122">
        <v>60000</v>
      </c>
      <c r="AC44" s="122">
        <v>0</v>
      </c>
      <c r="AD44" s="122">
        <v>100000</v>
      </c>
      <c r="AE44" s="122">
        <v>20000</v>
      </c>
      <c r="AF44" s="122">
        <v>20000</v>
      </c>
      <c r="AG44" s="122">
        <v>0</v>
      </c>
      <c r="AH44" s="122">
        <v>0</v>
      </c>
      <c r="AI44" s="122">
        <v>0</v>
      </c>
      <c r="AJ44" s="122">
        <v>18000</v>
      </c>
      <c r="AK44" s="122">
        <v>120000</v>
      </c>
      <c r="AL44" s="122">
        <v>0</v>
      </c>
      <c r="AM44" s="122">
        <v>0</v>
      </c>
      <c r="AN44" s="122">
        <v>0</v>
      </c>
      <c r="AO44" s="122">
        <v>0</v>
      </c>
      <c r="AP44" s="122">
        <v>150000</v>
      </c>
      <c r="AQ44" s="122">
        <v>60000</v>
      </c>
      <c r="AR44" s="122">
        <v>30000</v>
      </c>
      <c r="AS44" s="122">
        <v>10000</v>
      </c>
      <c r="AT44" s="122">
        <v>40000</v>
      </c>
      <c r="AU44" s="122">
        <v>0</v>
      </c>
      <c r="AV44" s="122">
        <v>48000</v>
      </c>
      <c r="AW44" s="122">
        <v>0</v>
      </c>
      <c r="AX44" s="122">
        <v>0</v>
      </c>
      <c r="AY44" s="122">
        <v>25000</v>
      </c>
      <c r="AZ44" s="122">
        <v>0</v>
      </c>
      <c r="BA44" s="122">
        <v>0</v>
      </c>
      <c r="BB44" s="122">
        <v>20000</v>
      </c>
      <c r="BC44" s="122">
        <v>0</v>
      </c>
      <c r="BD44" s="122">
        <v>0</v>
      </c>
      <c r="BE44" s="122">
        <v>500000</v>
      </c>
      <c r="BF44" s="122">
        <v>6000</v>
      </c>
      <c r="BG44" s="122">
        <v>0</v>
      </c>
      <c r="BH44" s="122">
        <v>0</v>
      </c>
      <c r="BI44" s="122">
        <v>3000</v>
      </c>
      <c r="BJ44" s="122">
        <v>0</v>
      </c>
      <c r="BK44" s="122">
        <v>0</v>
      </c>
      <c r="BL44" s="122">
        <v>90000</v>
      </c>
      <c r="BM44" s="122">
        <v>15000</v>
      </c>
      <c r="BN44" s="122">
        <v>0</v>
      </c>
      <c r="BO44" s="122">
        <v>0</v>
      </c>
      <c r="BP44" s="122">
        <v>0</v>
      </c>
      <c r="BQ44" s="122">
        <v>50000</v>
      </c>
      <c r="BR44" s="122">
        <v>0</v>
      </c>
      <c r="BS44" s="122">
        <v>0</v>
      </c>
      <c r="BT44" s="122">
        <v>0</v>
      </c>
      <c r="BU44" s="122">
        <v>0</v>
      </c>
      <c r="BV44" s="122">
        <v>4000</v>
      </c>
      <c r="BW44" s="122">
        <v>0</v>
      </c>
      <c r="BX44" s="122">
        <v>0</v>
      </c>
      <c r="BY44" s="122">
        <v>35000</v>
      </c>
      <c r="BZ44" s="122">
        <v>10000</v>
      </c>
      <c r="CA44" s="122">
        <v>40000</v>
      </c>
      <c r="CB44" s="122">
        <v>50000</v>
      </c>
      <c r="CC44" s="122">
        <v>10000</v>
      </c>
      <c r="CD44" s="122">
        <v>50000</v>
      </c>
      <c r="CE44" s="122">
        <v>50000</v>
      </c>
      <c r="CF44" s="122">
        <v>10000</v>
      </c>
      <c r="CG44" s="122">
        <v>32000</v>
      </c>
      <c r="CH44" s="122">
        <v>10000</v>
      </c>
      <c r="CI44" s="122">
        <v>0</v>
      </c>
      <c r="CJ44" s="122">
        <v>40000</v>
      </c>
      <c r="CK44" s="122">
        <v>20000</v>
      </c>
      <c r="CL44" s="122">
        <v>2000</v>
      </c>
      <c r="CM44" s="122">
        <v>0</v>
      </c>
      <c r="CN44" s="122">
        <v>5000</v>
      </c>
      <c r="CO44" s="122">
        <v>0</v>
      </c>
      <c r="CP44" s="122">
        <v>15000</v>
      </c>
      <c r="CQ44" s="122">
        <v>0</v>
      </c>
      <c r="CR44" s="122">
        <v>6000</v>
      </c>
      <c r="CS44" s="122">
        <v>0</v>
      </c>
      <c r="CT44" s="122">
        <v>0</v>
      </c>
      <c r="CU44" s="122">
        <v>6000</v>
      </c>
      <c r="CV44" s="122">
        <v>0</v>
      </c>
      <c r="CW44" s="122">
        <v>0</v>
      </c>
      <c r="CX44" s="122">
        <v>0</v>
      </c>
      <c r="CY44" s="122">
        <v>0</v>
      </c>
      <c r="CZ44" s="122">
        <v>500000</v>
      </c>
      <c r="DA44" s="122">
        <v>15000</v>
      </c>
    </row>
    <row r="45" spans="1:105" s="123" customFormat="1">
      <c r="A45" s="299"/>
      <c r="B45" s="134" t="s">
        <v>652</v>
      </c>
      <c r="C45" s="120" t="s">
        <v>146</v>
      </c>
      <c r="D45" s="121">
        <f t="shared" si="2"/>
        <v>225000</v>
      </c>
      <c r="E45" s="122">
        <v>0</v>
      </c>
      <c r="F45" s="122">
        <v>130000</v>
      </c>
      <c r="G45" s="122">
        <v>5000</v>
      </c>
      <c r="H45" s="122">
        <v>13000</v>
      </c>
      <c r="I45" s="122">
        <v>10000</v>
      </c>
      <c r="J45" s="122">
        <v>0</v>
      </c>
      <c r="K45" s="122">
        <v>0</v>
      </c>
      <c r="L45" s="122">
        <v>5000</v>
      </c>
      <c r="M45" s="122">
        <v>0</v>
      </c>
      <c r="N45" s="122">
        <v>0</v>
      </c>
      <c r="O45" s="122">
        <v>0</v>
      </c>
      <c r="P45" s="122">
        <v>0</v>
      </c>
      <c r="Q45" s="122">
        <v>0</v>
      </c>
      <c r="R45" s="122">
        <v>7000</v>
      </c>
      <c r="S45" s="122">
        <v>0</v>
      </c>
      <c r="T45" s="122">
        <v>0</v>
      </c>
      <c r="U45" s="122">
        <v>0</v>
      </c>
      <c r="V45" s="122">
        <v>10000</v>
      </c>
      <c r="W45" s="122">
        <v>10000</v>
      </c>
      <c r="X45" s="122">
        <v>0</v>
      </c>
      <c r="Y45" s="122">
        <v>6000</v>
      </c>
      <c r="Z45" s="122">
        <v>0</v>
      </c>
      <c r="AA45" s="122">
        <v>0</v>
      </c>
      <c r="AB45" s="122">
        <v>6000</v>
      </c>
      <c r="AC45" s="122">
        <v>0</v>
      </c>
      <c r="AD45" s="122">
        <v>0</v>
      </c>
      <c r="AE45" s="122">
        <v>0</v>
      </c>
      <c r="AF45" s="122">
        <v>0</v>
      </c>
      <c r="AG45" s="122">
        <v>0</v>
      </c>
      <c r="AH45" s="122">
        <v>0</v>
      </c>
      <c r="AI45" s="122">
        <v>0</v>
      </c>
      <c r="AJ45" s="122">
        <v>0</v>
      </c>
      <c r="AK45" s="122">
        <v>0</v>
      </c>
      <c r="AL45" s="122">
        <v>0</v>
      </c>
      <c r="AM45" s="122">
        <v>0</v>
      </c>
      <c r="AN45" s="122">
        <v>0</v>
      </c>
      <c r="AO45" s="122">
        <v>0</v>
      </c>
      <c r="AP45" s="122">
        <v>0</v>
      </c>
      <c r="AQ45" s="122">
        <v>0</v>
      </c>
      <c r="AR45" s="122">
        <v>0</v>
      </c>
      <c r="AS45" s="122">
        <v>0</v>
      </c>
      <c r="AT45" s="122">
        <v>0</v>
      </c>
      <c r="AU45" s="122">
        <v>0</v>
      </c>
      <c r="AV45" s="122">
        <v>0</v>
      </c>
      <c r="AW45" s="122">
        <v>0</v>
      </c>
      <c r="AX45" s="122">
        <v>0</v>
      </c>
      <c r="AY45" s="122">
        <v>0</v>
      </c>
      <c r="AZ45" s="122">
        <v>0</v>
      </c>
      <c r="BA45" s="122">
        <v>0</v>
      </c>
      <c r="BB45" s="122">
        <v>0</v>
      </c>
      <c r="BC45" s="122">
        <v>0</v>
      </c>
      <c r="BD45" s="122">
        <v>0</v>
      </c>
      <c r="BE45" s="122">
        <v>0</v>
      </c>
      <c r="BF45" s="122">
        <v>0</v>
      </c>
      <c r="BG45" s="122">
        <v>1000</v>
      </c>
      <c r="BH45" s="122">
        <v>0</v>
      </c>
      <c r="BI45" s="122">
        <v>0</v>
      </c>
      <c r="BJ45" s="122">
        <v>0</v>
      </c>
      <c r="BK45" s="122">
        <v>0</v>
      </c>
      <c r="BL45" s="122">
        <v>10000</v>
      </c>
      <c r="BM45" s="122">
        <v>0</v>
      </c>
      <c r="BN45" s="122">
        <v>0</v>
      </c>
      <c r="BO45" s="122">
        <v>0</v>
      </c>
      <c r="BP45" s="122">
        <v>0</v>
      </c>
      <c r="BQ45" s="122">
        <v>0</v>
      </c>
      <c r="BR45" s="122">
        <v>0</v>
      </c>
      <c r="BS45" s="122">
        <v>0</v>
      </c>
      <c r="BT45" s="122">
        <v>0</v>
      </c>
      <c r="BU45" s="122">
        <v>0</v>
      </c>
      <c r="BV45" s="122">
        <v>0</v>
      </c>
      <c r="BW45" s="122">
        <v>0</v>
      </c>
      <c r="BX45" s="122">
        <v>0</v>
      </c>
      <c r="BY45" s="122">
        <v>2000</v>
      </c>
      <c r="BZ45" s="122">
        <v>0</v>
      </c>
      <c r="CA45" s="122">
        <v>0</v>
      </c>
      <c r="CB45" s="122">
        <v>0</v>
      </c>
      <c r="CC45" s="122">
        <v>0</v>
      </c>
      <c r="CD45" s="122">
        <v>0</v>
      </c>
      <c r="CE45" s="122">
        <v>0</v>
      </c>
      <c r="CF45" s="122">
        <v>0</v>
      </c>
      <c r="CG45" s="122">
        <v>0</v>
      </c>
      <c r="CH45" s="122">
        <v>0</v>
      </c>
      <c r="CI45" s="122">
        <v>0</v>
      </c>
      <c r="CJ45" s="122">
        <v>0</v>
      </c>
      <c r="CK45" s="122">
        <v>0</v>
      </c>
      <c r="CL45" s="122">
        <v>0</v>
      </c>
      <c r="CM45" s="122">
        <v>0</v>
      </c>
      <c r="CN45" s="122">
        <v>0</v>
      </c>
      <c r="CO45" s="122">
        <v>0</v>
      </c>
      <c r="CP45" s="122">
        <v>0</v>
      </c>
      <c r="CQ45" s="122">
        <v>0</v>
      </c>
      <c r="CR45" s="122">
        <v>0</v>
      </c>
      <c r="CS45" s="122">
        <v>0</v>
      </c>
      <c r="CT45" s="122">
        <v>0</v>
      </c>
      <c r="CU45" s="122">
        <v>0</v>
      </c>
      <c r="CV45" s="122">
        <v>0</v>
      </c>
      <c r="CW45" s="122">
        <v>0</v>
      </c>
      <c r="CX45" s="122">
        <v>2000</v>
      </c>
      <c r="CY45" s="122">
        <v>0</v>
      </c>
      <c r="CZ45" s="122">
        <v>8000</v>
      </c>
      <c r="DA45" s="122">
        <v>0</v>
      </c>
    </row>
    <row r="46" spans="1:105" s="123" customFormat="1">
      <c r="A46" s="299"/>
      <c r="B46" s="124" t="s">
        <v>177</v>
      </c>
      <c r="C46" s="120"/>
      <c r="D46" s="122">
        <f t="shared" ref="D46" si="4">SUM(D14:D45)</f>
        <v>140330000</v>
      </c>
      <c r="E46" s="122">
        <v>1490000</v>
      </c>
      <c r="F46" s="122">
        <v>5414000</v>
      </c>
      <c r="G46" s="122">
        <v>1879000</v>
      </c>
      <c r="H46" s="122">
        <v>2464000</v>
      </c>
      <c r="I46" s="122">
        <v>3032000</v>
      </c>
      <c r="J46" s="122">
        <v>952000</v>
      </c>
      <c r="K46" s="122">
        <v>927000</v>
      </c>
      <c r="L46" s="122">
        <v>2012000</v>
      </c>
      <c r="M46" s="122">
        <v>1588000</v>
      </c>
      <c r="N46" s="122">
        <v>891000</v>
      </c>
      <c r="O46" s="122">
        <v>2204000</v>
      </c>
      <c r="P46" s="122">
        <v>791000</v>
      </c>
      <c r="Q46" s="122">
        <v>2985000</v>
      </c>
      <c r="R46" s="122">
        <v>1928000</v>
      </c>
      <c r="S46" s="122">
        <v>876000</v>
      </c>
      <c r="T46" s="122">
        <v>812000</v>
      </c>
      <c r="U46" s="122">
        <v>1992000</v>
      </c>
      <c r="V46" s="122">
        <v>3081000</v>
      </c>
      <c r="W46" s="122">
        <v>2246000</v>
      </c>
      <c r="X46" s="122">
        <v>1706000</v>
      </c>
      <c r="Y46" s="122">
        <v>1519000</v>
      </c>
      <c r="Z46" s="122">
        <v>890000</v>
      </c>
      <c r="AA46" s="122">
        <v>1469000</v>
      </c>
      <c r="AB46" s="122">
        <v>1593000</v>
      </c>
      <c r="AC46" s="122">
        <v>1463000</v>
      </c>
      <c r="AD46" s="122">
        <v>1193000</v>
      </c>
      <c r="AE46" s="122">
        <v>867000</v>
      </c>
      <c r="AF46" s="122">
        <v>957000</v>
      </c>
      <c r="AG46" s="122">
        <v>1085000</v>
      </c>
      <c r="AH46" s="122">
        <v>1455000</v>
      </c>
      <c r="AI46" s="122">
        <v>905000</v>
      </c>
      <c r="AJ46" s="122">
        <v>850000</v>
      </c>
      <c r="AK46" s="122">
        <v>2470000</v>
      </c>
      <c r="AL46" s="122">
        <v>1507000</v>
      </c>
      <c r="AM46" s="122">
        <v>856000</v>
      </c>
      <c r="AN46" s="122">
        <v>850000</v>
      </c>
      <c r="AO46" s="122">
        <v>1546000</v>
      </c>
      <c r="AP46" s="122">
        <v>997000</v>
      </c>
      <c r="AQ46" s="122">
        <v>1903000</v>
      </c>
      <c r="AR46" s="122">
        <v>1931000</v>
      </c>
      <c r="AS46" s="122">
        <v>1570000</v>
      </c>
      <c r="AT46" s="122">
        <v>2903000</v>
      </c>
      <c r="AU46" s="122">
        <v>1147000</v>
      </c>
      <c r="AV46" s="122">
        <v>860000</v>
      </c>
      <c r="AW46" s="122">
        <v>796000</v>
      </c>
      <c r="AX46" s="122">
        <v>730000</v>
      </c>
      <c r="AY46" s="122">
        <v>929000</v>
      </c>
      <c r="AZ46" s="122">
        <v>804000</v>
      </c>
      <c r="BA46" s="122">
        <v>1623000</v>
      </c>
      <c r="BB46" s="122">
        <v>700000</v>
      </c>
      <c r="BC46" s="122">
        <v>847000</v>
      </c>
      <c r="BD46" s="122">
        <v>1587000</v>
      </c>
      <c r="BE46" s="122">
        <v>4221000</v>
      </c>
      <c r="BF46" s="122">
        <v>800000</v>
      </c>
      <c r="BG46" s="122">
        <v>1559000</v>
      </c>
      <c r="BH46" s="122">
        <v>905000</v>
      </c>
      <c r="BI46" s="122">
        <v>871000</v>
      </c>
      <c r="BJ46" s="122">
        <v>2232000</v>
      </c>
      <c r="BK46" s="122">
        <v>749000</v>
      </c>
      <c r="BL46" s="122">
        <v>1341000</v>
      </c>
      <c r="BM46" s="122">
        <v>1575000</v>
      </c>
      <c r="BN46" s="122">
        <v>859000</v>
      </c>
      <c r="BO46" s="122">
        <v>882000</v>
      </c>
      <c r="BP46" s="122">
        <v>807000</v>
      </c>
      <c r="BQ46" s="122">
        <v>1887000</v>
      </c>
      <c r="BR46" s="122">
        <v>748000</v>
      </c>
      <c r="BS46" s="122">
        <v>1186000</v>
      </c>
      <c r="BT46" s="122">
        <v>824000</v>
      </c>
      <c r="BU46" s="122">
        <v>1624000</v>
      </c>
      <c r="BV46" s="122">
        <v>956000</v>
      </c>
      <c r="BW46" s="122">
        <v>686000</v>
      </c>
      <c r="BX46" s="122">
        <v>1563000</v>
      </c>
      <c r="BY46" s="122">
        <v>1050000</v>
      </c>
      <c r="BZ46" s="122">
        <v>901000</v>
      </c>
      <c r="CA46" s="122">
        <v>2047000</v>
      </c>
      <c r="CB46" s="122">
        <v>930000</v>
      </c>
      <c r="CC46" s="122">
        <v>894000</v>
      </c>
      <c r="CD46" s="122">
        <v>1016000</v>
      </c>
      <c r="CE46" s="122">
        <v>861000</v>
      </c>
      <c r="CF46" s="122">
        <v>1997000</v>
      </c>
      <c r="CG46" s="122">
        <v>944000</v>
      </c>
      <c r="CH46" s="122">
        <v>881000</v>
      </c>
      <c r="CI46" s="122">
        <v>766000</v>
      </c>
      <c r="CJ46" s="122">
        <v>1024000</v>
      </c>
      <c r="CK46" s="122">
        <v>1055000</v>
      </c>
      <c r="CL46" s="122">
        <v>853000</v>
      </c>
      <c r="CM46" s="122">
        <v>817000</v>
      </c>
      <c r="CN46" s="122">
        <v>1132000</v>
      </c>
      <c r="CO46" s="122">
        <v>911000</v>
      </c>
      <c r="CP46" s="122">
        <v>887000</v>
      </c>
      <c r="CQ46" s="122">
        <v>805000</v>
      </c>
      <c r="CR46" s="122">
        <v>1628000</v>
      </c>
      <c r="CS46" s="122">
        <v>844000</v>
      </c>
      <c r="CT46" s="122">
        <v>1837000</v>
      </c>
      <c r="CU46" s="122">
        <v>1955000</v>
      </c>
      <c r="CV46" s="122">
        <v>826000</v>
      </c>
      <c r="CW46" s="122">
        <v>910000</v>
      </c>
      <c r="CX46" s="122">
        <v>793000</v>
      </c>
      <c r="CY46" s="122">
        <v>806000</v>
      </c>
      <c r="CZ46" s="122">
        <v>2917000</v>
      </c>
      <c r="DA46" s="122">
        <v>1696000</v>
      </c>
    </row>
    <row r="47" spans="1:105" s="139" customFormat="1" ht="16.5" customHeight="1">
      <c r="A47" s="293" t="s">
        <v>149</v>
      </c>
      <c r="B47" s="135" t="s">
        <v>150</v>
      </c>
      <c r="C47" s="136">
        <v>113</v>
      </c>
      <c r="D47" s="137">
        <f>SUM(E47:DA47)</f>
        <v>2081741000</v>
      </c>
      <c r="E47" s="138">
        <v>28534000</v>
      </c>
      <c r="F47" s="138">
        <v>118234000</v>
      </c>
      <c r="G47" s="138">
        <v>46706000</v>
      </c>
      <c r="H47" s="138">
        <v>34673000</v>
      </c>
      <c r="I47" s="138">
        <v>75861000</v>
      </c>
      <c r="J47" s="138">
        <v>13858000</v>
      </c>
      <c r="K47" s="138">
        <v>13072000</v>
      </c>
      <c r="L47" s="138">
        <v>32658000</v>
      </c>
      <c r="M47" s="138">
        <v>44304000</v>
      </c>
      <c r="N47" s="138">
        <v>14971000</v>
      </c>
      <c r="O47" s="138">
        <v>52993000</v>
      </c>
      <c r="P47" s="138">
        <v>13566000</v>
      </c>
      <c r="Q47" s="138">
        <v>33777000</v>
      </c>
      <c r="R47" s="138">
        <v>45613000</v>
      </c>
      <c r="S47" s="138">
        <v>13796000</v>
      </c>
      <c r="T47" s="138">
        <v>13910000</v>
      </c>
      <c r="U47" s="138">
        <v>37375000</v>
      </c>
      <c r="V47" s="138">
        <v>84223000</v>
      </c>
      <c r="W47" s="138">
        <v>64724000</v>
      </c>
      <c r="X47" s="138">
        <v>14018000</v>
      </c>
      <c r="Y47" s="138">
        <v>29849000</v>
      </c>
      <c r="Z47" s="138">
        <v>13500000</v>
      </c>
      <c r="AA47" s="138">
        <v>27941000</v>
      </c>
      <c r="AB47" s="138">
        <v>31684000</v>
      </c>
      <c r="AC47" s="138">
        <v>13552000</v>
      </c>
      <c r="AD47" s="138">
        <v>19438000</v>
      </c>
      <c r="AE47" s="138">
        <v>14565000</v>
      </c>
      <c r="AF47" s="138">
        <v>15768000</v>
      </c>
      <c r="AG47" s="138">
        <v>16679000</v>
      </c>
      <c r="AH47" s="138">
        <v>13158000</v>
      </c>
      <c r="AI47" s="138">
        <v>14605000</v>
      </c>
      <c r="AJ47" s="138">
        <v>11925000</v>
      </c>
      <c r="AK47" s="138">
        <v>25165000</v>
      </c>
      <c r="AL47" s="138">
        <v>13404000</v>
      </c>
      <c r="AM47" s="138">
        <v>12583000</v>
      </c>
      <c r="AN47" s="138">
        <v>13967000</v>
      </c>
      <c r="AO47" s="138">
        <v>12886000</v>
      </c>
      <c r="AP47" s="138">
        <v>15016000</v>
      </c>
      <c r="AQ47" s="138">
        <v>20932000</v>
      </c>
      <c r="AR47" s="138">
        <v>12868000</v>
      </c>
      <c r="AS47" s="138">
        <v>13899000</v>
      </c>
      <c r="AT47" s="138">
        <v>30951000</v>
      </c>
      <c r="AU47" s="138">
        <v>13318000</v>
      </c>
      <c r="AV47" s="138">
        <v>9982000</v>
      </c>
      <c r="AW47" s="138">
        <v>11333000</v>
      </c>
      <c r="AX47" s="138">
        <v>11407000</v>
      </c>
      <c r="AY47" s="138">
        <v>12937000</v>
      </c>
      <c r="AZ47" s="138">
        <v>12355000</v>
      </c>
      <c r="BA47" s="138">
        <v>16117000</v>
      </c>
      <c r="BB47" s="138">
        <v>7900000</v>
      </c>
      <c r="BC47" s="138">
        <v>12246000</v>
      </c>
      <c r="BD47" s="138">
        <v>10920000</v>
      </c>
      <c r="BE47" s="138">
        <v>48396000</v>
      </c>
      <c r="BF47" s="138">
        <v>13924000</v>
      </c>
      <c r="BG47" s="138">
        <v>12939000</v>
      </c>
      <c r="BH47" s="138">
        <v>10734000</v>
      </c>
      <c r="BI47" s="138">
        <v>11926000</v>
      </c>
      <c r="BJ47" s="138">
        <v>12842000</v>
      </c>
      <c r="BK47" s="138">
        <v>10273000</v>
      </c>
      <c r="BL47" s="138">
        <v>29642000</v>
      </c>
      <c r="BM47" s="138">
        <v>11119000</v>
      </c>
      <c r="BN47" s="138">
        <v>12585000</v>
      </c>
      <c r="BO47" s="138">
        <v>14034000</v>
      </c>
      <c r="BP47" s="138">
        <v>11922000</v>
      </c>
      <c r="BQ47" s="138">
        <v>17511000</v>
      </c>
      <c r="BR47" s="138">
        <v>10990000</v>
      </c>
      <c r="BS47" s="138">
        <v>10900000</v>
      </c>
      <c r="BT47" s="138">
        <v>10138000</v>
      </c>
      <c r="BU47" s="138">
        <v>11964000</v>
      </c>
      <c r="BV47" s="138">
        <v>13848000</v>
      </c>
      <c r="BW47" s="138">
        <v>12031000</v>
      </c>
      <c r="BX47" s="138">
        <v>12393000</v>
      </c>
      <c r="BY47" s="138">
        <v>19671000</v>
      </c>
      <c r="BZ47" s="138">
        <v>16721000</v>
      </c>
      <c r="CA47" s="138">
        <v>16639000</v>
      </c>
      <c r="CB47" s="138">
        <v>14130000</v>
      </c>
      <c r="CC47" s="138">
        <v>16711000</v>
      </c>
      <c r="CD47" s="138">
        <v>14262000</v>
      </c>
      <c r="CE47" s="138">
        <v>15362000</v>
      </c>
      <c r="CF47" s="138">
        <v>16617000</v>
      </c>
      <c r="CG47" s="138">
        <v>16141000</v>
      </c>
      <c r="CH47" s="138">
        <v>17355000</v>
      </c>
      <c r="CI47" s="138">
        <v>15058000</v>
      </c>
      <c r="CJ47" s="138">
        <v>20883000</v>
      </c>
      <c r="CK47" s="138">
        <v>14661000</v>
      </c>
      <c r="CL47" s="138">
        <v>14727000</v>
      </c>
      <c r="CM47" s="138">
        <v>14007000</v>
      </c>
      <c r="CN47" s="138">
        <v>14734000</v>
      </c>
      <c r="CO47" s="138">
        <v>15169000</v>
      </c>
      <c r="CP47" s="138">
        <v>16068000</v>
      </c>
      <c r="CQ47" s="138">
        <v>15304000</v>
      </c>
      <c r="CR47" s="138">
        <v>16041000</v>
      </c>
      <c r="CS47" s="138">
        <v>15625000</v>
      </c>
      <c r="CT47" s="138">
        <v>14960000</v>
      </c>
      <c r="CU47" s="138">
        <v>14463000</v>
      </c>
      <c r="CV47" s="138">
        <v>12822000</v>
      </c>
      <c r="CW47" s="138">
        <v>11511000</v>
      </c>
      <c r="CX47" s="138">
        <v>10539000</v>
      </c>
      <c r="CY47" s="138">
        <v>11280000</v>
      </c>
      <c r="CZ47" s="138">
        <v>47201000</v>
      </c>
      <c r="DA47" s="138">
        <v>13252000</v>
      </c>
    </row>
    <row r="48" spans="1:105" s="139" customFormat="1" ht="16.5" customHeight="1">
      <c r="A48" s="294"/>
      <c r="B48" s="135" t="s">
        <v>515</v>
      </c>
      <c r="C48" s="136">
        <v>114</v>
      </c>
      <c r="D48" s="137">
        <f>SUM(E48:DA48)</f>
        <v>14662000</v>
      </c>
      <c r="E48" s="138">
        <v>0</v>
      </c>
      <c r="F48" s="138">
        <v>865000</v>
      </c>
      <c r="G48" s="138">
        <v>0</v>
      </c>
      <c r="H48" s="138">
        <v>0</v>
      </c>
      <c r="I48" s="138">
        <v>0</v>
      </c>
      <c r="J48" s="138">
        <v>0</v>
      </c>
      <c r="K48" s="138">
        <v>433000</v>
      </c>
      <c r="L48" s="138">
        <v>433000</v>
      </c>
      <c r="M48" s="138">
        <v>0</v>
      </c>
      <c r="N48" s="138">
        <v>0</v>
      </c>
      <c r="O48" s="138">
        <v>865000</v>
      </c>
      <c r="P48" s="138">
        <v>433000</v>
      </c>
      <c r="Q48" s="138">
        <v>0</v>
      </c>
      <c r="R48" s="138">
        <v>0</v>
      </c>
      <c r="S48" s="138">
        <v>0</v>
      </c>
      <c r="T48" s="138">
        <v>433000</v>
      </c>
      <c r="U48" s="138">
        <v>433000</v>
      </c>
      <c r="V48" s="138">
        <v>433000</v>
      </c>
      <c r="W48" s="138">
        <v>433000</v>
      </c>
      <c r="X48" s="138">
        <v>0</v>
      </c>
      <c r="Y48" s="138">
        <v>0</v>
      </c>
      <c r="Z48" s="138">
        <v>433000</v>
      </c>
      <c r="AA48" s="138">
        <v>0</v>
      </c>
      <c r="AB48" s="138">
        <v>0</v>
      </c>
      <c r="AC48" s="138">
        <v>433000</v>
      </c>
      <c r="AD48" s="138">
        <v>0</v>
      </c>
      <c r="AE48" s="138">
        <v>0</v>
      </c>
      <c r="AF48" s="138">
        <v>0</v>
      </c>
      <c r="AG48" s="138">
        <v>0</v>
      </c>
      <c r="AH48" s="138">
        <v>433000</v>
      </c>
      <c r="AI48" s="138">
        <v>0</v>
      </c>
      <c r="AJ48" s="138">
        <v>0</v>
      </c>
      <c r="AK48" s="138">
        <v>0</v>
      </c>
      <c r="AL48" s="138">
        <v>433000</v>
      </c>
      <c r="AM48" s="138">
        <v>0</v>
      </c>
      <c r="AN48" s="138">
        <v>0</v>
      </c>
      <c r="AO48" s="138">
        <v>0</v>
      </c>
      <c r="AP48" s="138">
        <v>433000</v>
      </c>
      <c r="AQ48" s="138">
        <v>0</v>
      </c>
      <c r="AR48" s="138">
        <v>433000</v>
      </c>
      <c r="AS48" s="138">
        <v>433000</v>
      </c>
      <c r="AT48" s="138">
        <v>0</v>
      </c>
      <c r="AU48" s="138">
        <v>0</v>
      </c>
      <c r="AV48" s="138">
        <v>0</v>
      </c>
      <c r="AW48" s="138">
        <v>0</v>
      </c>
      <c r="AX48" s="138">
        <v>508000</v>
      </c>
      <c r="AY48" s="138">
        <v>0</v>
      </c>
      <c r="AZ48" s="138">
        <v>0</v>
      </c>
      <c r="BA48" s="138">
        <v>0</v>
      </c>
      <c r="BB48" s="138">
        <v>0</v>
      </c>
      <c r="BC48" s="138">
        <v>0</v>
      </c>
      <c r="BD48" s="138">
        <v>0</v>
      </c>
      <c r="BE48" s="138">
        <v>433000</v>
      </c>
      <c r="BF48" s="138">
        <v>433000</v>
      </c>
      <c r="BG48" s="138">
        <v>0</v>
      </c>
      <c r="BH48" s="138">
        <v>0</v>
      </c>
      <c r="BI48" s="138">
        <v>0</v>
      </c>
      <c r="BJ48" s="138">
        <v>0</v>
      </c>
      <c r="BK48" s="138">
        <v>433000</v>
      </c>
      <c r="BL48" s="138">
        <v>433000</v>
      </c>
      <c r="BM48" s="138">
        <v>0</v>
      </c>
      <c r="BN48" s="138">
        <v>0</v>
      </c>
      <c r="BO48" s="138">
        <v>433000</v>
      </c>
      <c r="BP48" s="138">
        <v>0</v>
      </c>
      <c r="BQ48" s="138">
        <v>0</v>
      </c>
      <c r="BR48" s="138">
        <v>433000</v>
      </c>
      <c r="BS48" s="138">
        <v>0</v>
      </c>
      <c r="BT48" s="138">
        <v>0</v>
      </c>
      <c r="BU48" s="138">
        <v>0</v>
      </c>
      <c r="BV48" s="138">
        <v>0</v>
      </c>
      <c r="BW48" s="138">
        <v>0</v>
      </c>
      <c r="BX48" s="138">
        <v>0</v>
      </c>
      <c r="BY48" s="138">
        <v>0</v>
      </c>
      <c r="BZ48" s="138">
        <v>0</v>
      </c>
      <c r="CA48" s="138">
        <v>0</v>
      </c>
      <c r="CB48" s="138">
        <v>0</v>
      </c>
      <c r="CC48" s="138">
        <v>0</v>
      </c>
      <c r="CD48" s="138">
        <v>0</v>
      </c>
      <c r="CE48" s="138">
        <v>483000</v>
      </c>
      <c r="CF48" s="138">
        <v>0</v>
      </c>
      <c r="CG48" s="138">
        <v>0</v>
      </c>
      <c r="CH48" s="138">
        <v>0</v>
      </c>
      <c r="CI48" s="138">
        <v>0</v>
      </c>
      <c r="CJ48" s="138">
        <v>483000</v>
      </c>
      <c r="CK48" s="138">
        <v>0</v>
      </c>
      <c r="CL48" s="138">
        <v>0</v>
      </c>
      <c r="CM48" s="138">
        <v>0</v>
      </c>
      <c r="CN48" s="138">
        <v>0</v>
      </c>
      <c r="CO48" s="138">
        <v>0</v>
      </c>
      <c r="CP48" s="138">
        <v>0</v>
      </c>
      <c r="CQ48" s="138">
        <v>483000</v>
      </c>
      <c r="CR48" s="138">
        <v>483000</v>
      </c>
      <c r="CS48" s="138">
        <v>0</v>
      </c>
      <c r="CT48" s="138">
        <v>483000</v>
      </c>
      <c r="CU48" s="138">
        <v>0</v>
      </c>
      <c r="CV48" s="138">
        <v>483000</v>
      </c>
      <c r="CW48" s="138">
        <v>0</v>
      </c>
      <c r="CX48" s="138">
        <v>433000</v>
      </c>
      <c r="CY48" s="138">
        <v>0</v>
      </c>
      <c r="CZ48" s="138">
        <v>433000</v>
      </c>
      <c r="DA48" s="138">
        <v>0</v>
      </c>
    </row>
    <row r="49" spans="1:105" s="139" customFormat="1">
      <c r="A49" s="294"/>
      <c r="B49" s="135" t="s">
        <v>151</v>
      </c>
      <c r="C49" s="136">
        <v>114</v>
      </c>
      <c r="D49" s="137">
        <f t="shared" si="2"/>
        <v>149361000</v>
      </c>
      <c r="E49" s="138">
        <v>3545000</v>
      </c>
      <c r="F49" s="138">
        <v>6036000</v>
      </c>
      <c r="G49" s="138">
        <v>4929000</v>
      </c>
      <c r="H49" s="138">
        <v>3545000</v>
      </c>
      <c r="I49" s="138">
        <v>1471000</v>
      </c>
      <c r="J49" s="138">
        <v>1553000</v>
      </c>
      <c r="K49" s="138">
        <v>1471000</v>
      </c>
      <c r="L49" s="138">
        <v>2936000</v>
      </c>
      <c r="M49" s="138">
        <v>2244000</v>
      </c>
      <c r="N49" s="138">
        <v>1553000</v>
      </c>
      <c r="O49" s="138">
        <v>2326000</v>
      </c>
      <c r="P49" s="138">
        <v>1471000</v>
      </c>
      <c r="Q49" s="138">
        <v>2162000</v>
      </c>
      <c r="R49" s="138">
        <v>3545000</v>
      </c>
      <c r="S49" s="138">
        <v>1471000</v>
      </c>
      <c r="T49" s="138">
        <v>0</v>
      </c>
      <c r="U49" s="138">
        <v>3545000</v>
      </c>
      <c r="V49" s="138">
        <v>2244000</v>
      </c>
      <c r="W49" s="138">
        <v>3018000</v>
      </c>
      <c r="X49" s="138">
        <v>2854000</v>
      </c>
      <c r="Y49" s="138">
        <v>2854000</v>
      </c>
      <c r="Z49" s="138">
        <v>779000</v>
      </c>
      <c r="AA49" s="138">
        <v>3627000</v>
      </c>
      <c r="AB49" s="138">
        <v>2162000</v>
      </c>
      <c r="AC49" s="138">
        <v>0</v>
      </c>
      <c r="AD49" s="138">
        <v>2162000</v>
      </c>
      <c r="AE49" s="138">
        <v>0</v>
      </c>
      <c r="AF49" s="138">
        <v>2162000</v>
      </c>
      <c r="AG49" s="138">
        <v>1471000</v>
      </c>
      <c r="AH49" s="138">
        <v>0</v>
      </c>
      <c r="AI49" s="138">
        <v>779000</v>
      </c>
      <c r="AJ49" s="138">
        <v>0</v>
      </c>
      <c r="AK49" s="138">
        <v>2162000</v>
      </c>
      <c r="AL49" s="138">
        <v>1471000</v>
      </c>
      <c r="AM49" s="138">
        <v>1471000</v>
      </c>
      <c r="AN49" s="138">
        <v>779000</v>
      </c>
      <c r="AO49" s="138">
        <v>1471000</v>
      </c>
      <c r="AP49" s="138">
        <v>1471000</v>
      </c>
      <c r="AQ49" s="138">
        <v>1553000</v>
      </c>
      <c r="AR49" s="138">
        <v>1471000</v>
      </c>
      <c r="AS49" s="138">
        <v>2162000</v>
      </c>
      <c r="AT49" s="138">
        <v>1553000</v>
      </c>
      <c r="AU49" s="138">
        <v>1471000</v>
      </c>
      <c r="AV49" s="138">
        <v>0</v>
      </c>
      <c r="AW49" s="138">
        <v>0</v>
      </c>
      <c r="AX49" s="138">
        <v>833000</v>
      </c>
      <c r="AY49" s="138">
        <v>1553000</v>
      </c>
      <c r="AZ49" s="138">
        <v>1471000</v>
      </c>
      <c r="BA49" s="138">
        <v>1612000</v>
      </c>
      <c r="BB49" s="138">
        <v>0</v>
      </c>
      <c r="BC49" s="138">
        <v>809000</v>
      </c>
      <c r="BD49" s="138">
        <v>809000</v>
      </c>
      <c r="BE49" s="138">
        <v>1471000</v>
      </c>
      <c r="BF49" s="138">
        <v>1471000</v>
      </c>
      <c r="BG49" s="138">
        <v>779000</v>
      </c>
      <c r="BH49" s="138">
        <v>0</v>
      </c>
      <c r="BI49" s="138">
        <v>1471000</v>
      </c>
      <c r="BJ49" s="138">
        <v>1553000</v>
      </c>
      <c r="BK49" s="138">
        <v>0</v>
      </c>
      <c r="BL49" s="138">
        <v>3709000</v>
      </c>
      <c r="BM49" s="138">
        <v>1471000</v>
      </c>
      <c r="BN49" s="138">
        <v>1471000</v>
      </c>
      <c r="BO49" s="138">
        <v>1553000</v>
      </c>
      <c r="BP49" s="138">
        <v>1471000</v>
      </c>
      <c r="BQ49" s="138">
        <v>2244000</v>
      </c>
      <c r="BR49" s="138">
        <v>0</v>
      </c>
      <c r="BS49" s="138">
        <v>779000</v>
      </c>
      <c r="BT49" s="138">
        <v>779000</v>
      </c>
      <c r="BU49" s="138">
        <v>2244000</v>
      </c>
      <c r="BV49" s="138">
        <v>2162000</v>
      </c>
      <c r="BW49" s="138">
        <v>779000</v>
      </c>
      <c r="BX49" s="138">
        <v>0</v>
      </c>
      <c r="BY49" s="138">
        <v>1530000</v>
      </c>
      <c r="BZ49" s="138">
        <v>1530000</v>
      </c>
      <c r="CA49" s="138">
        <v>1612000</v>
      </c>
      <c r="CB49" s="138">
        <v>0</v>
      </c>
      <c r="CC49" s="138">
        <v>1530000</v>
      </c>
      <c r="CD49" s="138">
        <v>1530000</v>
      </c>
      <c r="CE49" s="138">
        <v>1530000</v>
      </c>
      <c r="CF49" s="138">
        <v>809000</v>
      </c>
      <c r="CG49" s="138">
        <v>0</v>
      </c>
      <c r="CH49" s="138">
        <v>809000</v>
      </c>
      <c r="CI49" s="138">
        <v>0</v>
      </c>
      <c r="CJ49" s="138">
        <v>0</v>
      </c>
      <c r="CK49" s="138">
        <v>1530000</v>
      </c>
      <c r="CL49" s="138">
        <v>1530000</v>
      </c>
      <c r="CM49" s="138">
        <v>0</v>
      </c>
      <c r="CN49" s="138">
        <v>2333000</v>
      </c>
      <c r="CO49" s="138">
        <v>1612000</v>
      </c>
      <c r="CP49" s="138">
        <v>1612000</v>
      </c>
      <c r="CQ49" s="138">
        <v>1530000</v>
      </c>
      <c r="CR49" s="138">
        <v>809000</v>
      </c>
      <c r="CS49" s="138">
        <v>809000</v>
      </c>
      <c r="CT49" s="138">
        <v>1612000</v>
      </c>
      <c r="CU49" s="138">
        <v>1530000</v>
      </c>
      <c r="CV49" s="138">
        <v>809000</v>
      </c>
      <c r="CW49" s="138">
        <v>1530000</v>
      </c>
      <c r="CX49" s="138">
        <v>0</v>
      </c>
      <c r="CY49" s="138">
        <v>0</v>
      </c>
      <c r="CZ49" s="138">
        <v>3791000</v>
      </c>
      <c r="DA49" s="138">
        <v>0</v>
      </c>
    </row>
    <row r="50" spans="1:105" s="139" customFormat="1" ht="33">
      <c r="A50" s="294"/>
      <c r="B50" s="135" t="s">
        <v>152</v>
      </c>
      <c r="C50" s="136">
        <v>114</v>
      </c>
      <c r="D50" s="137">
        <f t="shared" si="2"/>
        <v>30348000</v>
      </c>
      <c r="E50" s="138">
        <v>868000</v>
      </c>
      <c r="F50" s="138">
        <v>1302000</v>
      </c>
      <c r="G50" s="138">
        <v>754000</v>
      </c>
      <c r="H50" s="138">
        <v>434000</v>
      </c>
      <c r="I50" s="138">
        <v>320000</v>
      </c>
      <c r="J50" s="138">
        <v>320000</v>
      </c>
      <c r="K50" s="138">
        <v>320000</v>
      </c>
      <c r="L50" s="138">
        <v>434000</v>
      </c>
      <c r="M50" s="138">
        <v>434000</v>
      </c>
      <c r="N50" s="138">
        <v>320000</v>
      </c>
      <c r="O50" s="138">
        <v>434000</v>
      </c>
      <c r="P50" s="138">
        <v>320000</v>
      </c>
      <c r="Q50" s="138">
        <v>320000</v>
      </c>
      <c r="R50" s="138">
        <v>754000</v>
      </c>
      <c r="S50" s="138">
        <v>320000</v>
      </c>
      <c r="T50" s="138">
        <v>0</v>
      </c>
      <c r="U50" s="138">
        <v>434000</v>
      </c>
      <c r="V50" s="138">
        <v>320000</v>
      </c>
      <c r="W50" s="138">
        <v>434000</v>
      </c>
      <c r="X50" s="138">
        <v>434000</v>
      </c>
      <c r="Y50" s="138">
        <v>434000</v>
      </c>
      <c r="Z50" s="138">
        <v>320000</v>
      </c>
      <c r="AA50" s="138">
        <v>434000</v>
      </c>
      <c r="AB50" s="138">
        <v>434000</v>
      </c>
      <c r="AC50" s="138">
        <v>0</v>
      </c>
      <c r="AD50" s="138">
        <v>320000</v>
      </c>
      <c r="AE50" s="138">
        <v>0</v>
      </c>
      <c r="AF50" s="138">
        <v>320000</v>
      </c>
      <c r="AG50" s="138">
        <v>320000</v>
      </c>
      <c r="AH50" s="138">
        <v>0</v>
      </c>
      <c r="AI50" s="138">
        <v>320000</v>
      </c>
      <c r="AJ50" s="138">
        <v>0</v>
      </c>
      <c r="AK50" s="138">
        <v>434000</v>
      </c>
      <c r="AL50" s="138">
        <v>320000</v>
      </c>
      <c r="AM50" s="138">
        <v>320000</v>
      </c>
      <c r="AN50" s="138">
        <v>320000</v>
      </c>
      <c r="AO50" s="138">
        <v>320000</v>
      </c>
      <c r="AP50" s="138">
        <v>320000</v>
      </c>
      <c r="AQ50" s="138">
        <v>320000</v>
      </c>
      <c r="AR50" s="138">
        <v>320000</v>
      </c>
      <c r="AS50" s="138">
        <v>320000</v>
      </c>
      <c r="AT50" s="138">
        <v>320000</v>
      </c>
      <c r="AU50" s="138">
        <v>320000</v>
      </c>
      <c r="AV50" s="138">
        <v>0</v>
      </c>
      <c r="AW50" s="138">
        <v>0</v>
      </c>
      <c r="AX50" s="138">
        <v>320000</v>
      </c>
      <c r="AY50" s="138">
        <v>320000</v>
      </c>
      <c r="AZ50" s="138">
        <v>320000</v>
      </c>
      <c r="BA50" s="138">
        <v>320000</v>
      </c>
      <c r="BB50" s="138">
        <v>0</v>
      </c>
      <c r="BC50" s="138">
        <v>320000</v>
      </c>
      <c r="BD50" s="138">
        <v>320000</v>
      </c>
      <c r="BE50" s="138">
        <v>434000</v>
      </c>
      <c r="BF50" s="138">
        <v>320000</v>
      </c>
      <c r="BG50" s="138">
        <v>320000</v>
      </c>
      <c r="BH50" s="138">
        <v>0</v>
      </c>
      <c r="BI50" s="138">
        <v>320000</v>
      </c>
      <c r="BJ50" s="138">
        <v>320000</v>
      </c>
      <c r="BK50" s="138">
        <v>0</v>
      </c>
      <c r="BL50" s="138">
        <v>434000</v>
      </c>
      <c r="BM50" s="138">
        <v>320000</v>
      </c>
      <c r="BN50" s="138">
        <v>320000</v>
      </c>
      <c r="BO50" s="138">
        <v>320000</v>
      </c>
      <c r="BP50" s="138">
        <v>320000</v>
      </c>
      <c r="BQ50" s="138">
        <v>320000</v>
      </c>
      <c r="BR50" s="138">
        <v>0</v>
      </c>
      <c r="BS50" s="138">
        <v>320000</v>
      </c>
      <c r="BT50" s="138">
        <v>320000</v>
      </c>
      <c r="BU50" s="138">
        <v>320000</v>
      </c>
      <c r="BV50" s="138">
        <v>320000</v>
      </c>
      <c r="BW50" s="138">
        <v>320000</v>
      </c>
      <c r="BX50" s="138">
        <v>0</v>
      </c>
      <c r="BY50" s="138">
        <v>320000</v>
      </c>
      <c r="BZ50" s="138">
        <v>320000</v>
      </c>
      <c r="CA50" s="138">
        <v>320000</v>
      </c>
      <c r="CB50" s="138">
        <v>0</v>
      </c>
      <c r="CC50" s="138">
        <v>320000</v>
      </c>
      <c r="CD50" s="138">
        <v>320000</v>
      </c>
      <c r="CE50" s="138">
        <v>320000</v>
      </c>
      <c r="CF50" s="138">
        <v>320000</v>
      </c>
      <c r="CG50" s="138">
        <v>0</v>
      </c>
      <c r="CH50" s="138">
        <v>320000</v>
      </c>
      <c r="CI50" s="138">
        <v>0</v>
      </c>
      <c r="CJ50" s="138">
        <v>0</v>
      </c>
      <c r="CK50" s="138">
        <v>320000</v>
      </c>
      <c r="CL50" s="138">
        <v>320000</v>
      </c>
      <c r="CM50" s="138">
        <v>0</v>
      </c>
      <c r="CN50" s="138">
        <v>320000</v>
      </c>
      <c r="CO50" s="138">
        <v>320000</v>
      </c>
      <c r="CP50" s="138">
        <v>320000</v>
      </c>
      <c r="CQ50" s="138">
        <v>320000</v>
      </c>
      <c r="CR50" s="138">
        <v>320000</v>
      </c>
      <c r="CS50" s="138">
        <v>320000</v>
      </c>
      <c r="CT50" s="138">
        <v>320000</v>
      </c>
      <c r="CU50" s="138">
        <v>320000</v>
      </c>
      <c r="CV50" s="138">
        <v>320000</v>
      </c>
      <c r="CW50" s="138">
        <v>320000</v>
      </c>
      <c r="CX50" s="138">
        <v>0</v>
      </c>
      <c r="CY50" s="138">
        <v>0</v>
      </c>
      <c r="CZ50" s="138">
        <v>868000</v>
      </c>
      <c r="DA50" s="138">
        <v>0</v>
      </c>
    </row>
    <row r="51" spans="1:105" s="139" customFormat="1">
      <c r="A51" s="294"/>
      <c r="B51" s="135" t="s">
        <v>153</v>
      </c>
      <c r="C51" s="136">
        <v>114</v>
      </c>
      <c r="D51" s="137">
        <f t="shared" si="2"/>
        <v>808000</v>
      </c>
      <c r="E51" s="138">
        <v>0</v>
      </c>
      <c r="F51" s="138">
        <v>808000</v>
      </c>
      <c r="G51" s="138">
        <v>0</v>
      </c>
      <c r="H51" s="138">
        <v>0</v>
      </c>
      <c r="I51" s="138">
        <v>0</v>
      </c>
      <c r="J51" s="138">
        <v>0</v>
      </c>
      <c r="K51" s="138">
        <v>0</v>
      </c>
      <c r="L51" s="138">
        <v>0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8">
        <v>0</v>
      </c>
      <c r="S51" s="138">
        <v>0</v>
      </c>
      <c r="T51" s="138">
        <v>0</v>
      </c>
      <c r="U51" s="138">
        <v>0</v>
      </c>
      <c r="V51" s="138">
        <v>0</v>
      </c>
      <c r="W51" s="138">
        <v>0</v>
      </c>
      <c r="X51" s="138">
        <v>0</v>
      </c>
      <c r="Y51" s="138">
        <v>0</v>
      </c>
      <c r="Z51" s="138">
        <v>0</v>
      </c>
      <c r="AA51" s="138">
        <v>0</v>
      </c>
      <c r="AB51" s="138">
        <v>0</v>
      </c>
      <c r="AC51" s="138">
        <v>0</v>
      </c>
      <c r="AD51" s="138">
        <v>0</v>
      </c>
      <c r="AE51" s="138">
        <v>0</v>
      </c>
      <c r="AF51" s="138">
        <v>0</v>
      </c>
      <c r="AG51" s="138">
        <v>0</v>
      </c>
      <c r="AH51" s="138">
        <v>0</v>
      </c>
      <c r="AI51" s="138">
        <v>0</v>
      </c>
      <c r="AJ51" s="138">
        <v>0</v>
      </c>
      <c r="AK51" s="138">
        <v>0</v>
      </c>
      <c r="AL51" s="138">
        <v>0</v>
      </c>
      <c r="AM51" s="138">
        <v>0</v>
      </c>
      <c r="AN51" s="138">
        <v>0</v>
      </c>
      <c r="AO51" s="138">
        <v>0</v>
      </c>
      <c r="AP51" s="138">
        <v>0</v>
      </c>
      <c r="AQ51" s="138">
        <v>0</v>
      </c>
      <c r="AR51" s="138">
        <v>0</v>
      </c>
      <c r="AS51" s="138">
        <v>0</v>
      </c>
      <c r="AT51" s="138">
        <v>0</v>
      </c>
      <c r="AU51" s="138">
        <v>0</v>
      </c>
      <c r="AV51" s="138">
        <v>0</v>
      </c>
      <c r="AW51" s="138">
        <v>0</v>
      </c>
      <c r="AX51" s="138">
        <v>0</v>
      </c>
      <c r="AY51" s="138">
        <v>0</v>
      </c>
      <c r="AZ51" s="138">
        <v>0</v>
      </c>
      <c r="BA51" s="138">
        <v>0</v>
      </c>
      <c r="BB51" s="138">
        <v>0</v>
      </c>
      <c r="BC51" s="138">
        <v>0</v>
      </c>
      <c r="BD51" s="138">
        <v>0</v>
      </c>
      <c r="BE51" s="138">
        <v>0</v>
      </c>
      <c r="BF51" s="138">
        <v>0</v>
      </c>
      <c r="BG51" s="138">
        <v>0</v>
      </c>
      <c r="BH51" s="138">
        <v>0</v>
      </c>
      <c r="BI51" s="138">
        <v>0</v>
      </c>
      <c r="BJ51" s="138">
        <v>0</v>
      </c>
      <c r="BK51" s="138">
        <v>0</v>
      </c>
      <c r="BL51" s="138">
        <v>0</v>
      </c>
      <c r="BM51" s="138">
        <v>0</v>
      </c>
      <c r="BN51" s="138">
        <v>0</v>
      </c>
      <c r="BO51" s="138">
        <v>0</v>
      </c>
      <c r="BP51" s="138">
        <v>0</v>
      </c>
      <c r="BQ51" s="138">
        <v>0</v>
      </c>
      <c r="BR51" s="138">
        <v>0</v>
      </c>
      <c r="BS51" s="138">
        <v>0</v>
      </c>
      <c r="BT51" s="138">
        <v>0</v>
      </c>
      <c r="BU51" s="138">
        <v>0</v>
      </c>
      <c r="BV51" s="138">
        <v>0</v>
      </c>
      <c r="BW51" s="138">
        <v>0</v>
      </c>
      <c r="BX51" s="138">
        <v>0</v>
      </c>
      <c r="BY51" s="138">
        <v>0</v>
      </c>
      <c r="BZ51" s="138">
        <v>0</v>
      </c>
      <c r="CA51" s="138">
        <v>0</v>
      </c>
      <c r="CB51" s="138">
        <v>0</v>
      </c>
      <c r="CC51" s="138">
        <v>0</v>
      </c>
      <c r="CD51" s="138">
        <v>0</v>
      </c>
      <c r="CE51" s="138">
        <v>0</v>
      </c>
      <c r="CF51" s="138">
        <v>0</v>
      </c>
      <c r="CG51" s="138">
        <v>0</v>
      </c>
      <c r="CH51" s="138">
        <v>0</v>
      </c>
      <c r="CI51" s="138">
        <v>0</v>
      </c>
      <c r="CJ51" s="138">
        <v>0</v>
      </c>
      <c r="CK51" s="138">
        <v>0</v>
      </c>
      <c r="CL51" s="138">
        <v>0</v>
      </c>
      <c r="CM51" s="138">
        <v>0</v>
      </c>
      <c r="CN51" s="138">
        <v>0</v>
      </c>
      <c r="CO51" s="138">
        <v>0</v>
      </c>
      <c r="CP51" s="138">
        <v>0</v>
      </c>
      <c r="CQ51" s="138">
        <v>0</v>
      </c>
      <c r="CR51" s="138">
        <v>0</v>
      </c>
      <c r="CS51" s="138">
        <v>0</v>
      </c>
      <c r="CT51" s="138">
        <v>0</v>
      </c>
      <c r="CU51" s="138">
        <v>0</v>
      </c>
      <c r="CV51" s="138">
        <v>0</v>
      </c>
      <c r="CW51" s="138">
        <v>0</v>
      </c>
      <c r="CX51" s="138">
        <v>0</v>
      </c>
      <c r="CY51" s="138">
        <v>0</v>
      </c>
      <c r="CZ51" s="138">
        <v>0</v>
      </c>
      <c r="DA51" s="138">
        <v>0</v>
      </c>
    </row>
    <row r="52" spans="1:105" s="139" customFormat="1" ht="33">
      <c r="A52" s="294"/>
      <c r="B52" s="135" t="s">
        <v>154</v>
      </c>
      <c r="C52" s="136">
        <v>124</v>
      </c>
      <c r="D52" s="137">
        <f t="shared" si="2"/>
        <v>5710000</v>
      </c>
      <c r="E52" s="138">
        <v>79000</v>
      </c>
      <c r="F52" s="138">
        <v>436000</v>
      </c>
      <c r="G52" s="138">
        <v>181000</v>
      </c>
      <c r="H52" s="138">
        <v>94000</v>
      </c>
      <c r="I52" s="138">
        <v>268000</v>
      </c>
      <c r="J52" s="138">
        <v>32000</v>
      </c>
      <c r="K52" s="138">
        <v>32000</v>
      </c>
      <c r="L52" s="138">
        <v>84000</v>
      </c>
      <c r="M52" s="138">
        <v>98000</v>
      </c>
      <c r="N52" s="138">
        <v>32000</v>
      </c>
      <c r="O52" s="138">
        <v>194000</v>
      </c>
      <c r="P52" s="138">
        <v>32000</v>
      </c>
      <c r="Q52" s="138">
        <v>84000</v>
      </c>
      <c r="R52" s="138">
        <v>194000</v>
      </c>
      <c r="S52" s="138">
        <v>32000</v>
      </c>
      <c r="T52" s="138">
        <v>28000</v>
      </c>
      <c r="U52" s="138">
        <v>112000</v>
      </c>
      <c r="V52" s="138">
        <v>322000</v>
      </c>
      <c r="W52" s="138">
        <v>235000</v>
      </c>
      <c r="X52" s="138">
        <v>37000</v>
      </c>
      <c r="Y52" s="138">
        <v>79000</v>
      </c>
      <c r="Z52" s="138">
        <v>32000</v>
      </c>
      <c r="AA52" s="138">
        <v>75000</v>
      </c>
      <c r="AB52" s="138">
        <v>84000</v>
      </c>
      <c r="AC52" s="138">
        <v>28000</v>
      </c>
      <c r="AD52" s="138">
        <v>51000</v>
      </c>
      <c r="AE52" s="138">
        <v>28000</v>
      </c>
      <c r="AF52" s="138">
        <v>37000</v>
      </c>
      <c r="AG52" s="138">
        <v>42000</v>
      </c>
      <c r="AH52" s="138">
        <v>28000</v>
      </c>
      <c r="AI52" s="138">
        <v>32000</v>
      </c>
      <c r="AJ52" s="138">
        <v>28000</v>
      </c>
      <c r="AK52" s="138">
        <v>65000</v>
      </c>
      <c r="AL52" s="138">
        <v>32000</v>
      </c>
      <c r="AM52" s="138">
        <v>32000</v>
      </c>
      <c r="AN52" s="138">
        <v>32000</v>
      </c>
      <c r="AO52" s="138">
        <v>32000</v>
      </c>
      <c r="AP52" s="138">
        <v>37000</v>
      </c>
      <c r="AQ52" s="138">
        <v>51000</v>
      </c>
      <c r="AR52" s="138">
        <v>32000</v>
      </c>
      <c r="AS52" s="138">
        <v>37000</v>
      </c>
      <c r="AT52" s="138">
        <v>84000</v>
      </c>
      <c r="AU52" s="138">
        <v>32000</v>
      </c>
      <c r="AV52" s="138">
        <v>28000</v>
      </c>
      <c r="AW52" s="138">
        <v>23000</v>
      </c>
      <c r="AX52" s="138">
        <v>23000</v>
      </c>
      <c r="AY52" s="138">
        <v>32000</v>
      </c>
      <c r="AZ52" s="138">
        <v>32000</v>
      </c>
      <c r="BA52" s="138">
        <v>37000</v>
      </c>
      <c r="BB52" s="138">
        <v>14000</v>
      </c>
      <c r="BC52" s="138">
        <v>32000</v>
      </c>
      <c r="BD52" s="138">
        <v>32000</v>
      </c>
      <c r="BE52" s="138">
        <v>174000</v>
      </c>
      <c r="BF52" s="138">
        <v>32000</v>
      </c>
      <c r="BG52" s="138">
        <v>32000</v>
      </c>
      <c r="BH52" s="138">
        <v>28000</v>
      </c>
      <c r="BI52" s="138">
        <v>32000</v>
      </c>
      <c r="BJ52" s="138">
        <v>32000</v>
      </c>
      <c r="BK52" s="138">
        <v>28000</v>
      </c>
      <c r="BL52" s="138">
        <v>75000</v>
      </c>
      <c r="BM52" s="138">
        <v>32000</v>
      </c>
      <c r="BN52" s="138">
        <v>32000</v>
      </c>
      <c r="BO52" s="138">
        <v>32000</v>
      </c>
      <c r="BP52" s="138">
        <v>28000</v>
      </c>
      <c r="BQ52" s="138">
        <v>47000</v>
      </c>
      <c r="BR52" s="138">
        <v>28000</v>
      </c>
      <c r="BS52" s="138">
        <v>32000</v>
      </c>
      <c r="BT52" s="138">
        <v>28000</v>
      </c>
      <c r="BU52" s="138">
        <v>37000</v>
      </c>
      <c r="BV52" s="138">
        <v>37000</v>
      </c>
      <c r="BW52" s="138">
        <v>32000</v>
      </c>
      <c r="BX52" s="138">
        <v>28000</v>
      </c>
      <c r="BY52" s="138">
        <v>42000</v>
      </c>
      <c r="BZ52" s="138">
        <v>32000</v>
      </c>
      <c r="CA52" s="138">
        <v>37000</v>
      </c>
      <c r="CB52" s="138">
        <v>28000</v>
      </c>
      <c r="CC52" s="138">
        <v>32000</v>
      </c>
      <c r="CD52" s="138">
        <v>32000</v>
      </c>
      <c r="CE52" s="138">
        <v>32000</v>
      </c>
      <c r="CF52" s="138">
        <v>32000</v>
      </c>
      <c r="CG52" s="138">
        <v>32000</v>
      </c>
      <c r="CH52" s="138">
        <v>32000</v>
      </c>
      <c r="CI52" s="138">
        <v>28000</v>
      </c>
      <c r="CJ52" s="138">
        <v>47000</v>
      </c>
      <c r="CK52" s="138">
        <v>32000</v>
      </c>
      <c r="CL52" s="138">
        <v>32000</v>
      </c>
      <c r="CM52" s="138">
        <v>28000</v>
      </c>
      <c r="CN52" s="138">
        <v>37000</v>
      </c>
      <c r="CO52" s="138">
        <v>32000</v>
      </c>
      <c r="CP52" s="138">
        <v>32000</v>
      </c>
      <c r="CQ52" s="138">
        <v>32000</v>
      </c>
      <c r="CR52" s="138">
        <v>32000</v>
      </c>
      <c r="CS52" s="138">
        <v>32000</v>
      </c>
      <c r="CT52" s="138">
        <v>32000</v>
      </c>
      <c r="CU52" s="138">
        <v>32000</v>
      </c>
      <c r="CV52" s="138">
        <v>32000</v>
      </c>
      <c r="CW52" s="138">
        <v>28000</v>
      </c>
      <c r="CX52" s="138">
        <v>28000</v>
      </c>
      <c r="CY52" s="138">
        <v>23000</v>
      </c>
      <c r="CZ52" s="138">
        <v>117000</v>
      </c>
      <c r="DA52" s="138">
        <v>28000</v>
      </c>
    </row>
    <row r="53" spans="1:105" s="139" customFormat="1">
      <c r="A53" s="294"/>
      <c r="B53" s="135" t="s">
        <v>155</v>
      </c>
      <c r="C53" s="136">
        <v>124</v>
      </c>
      <c r="D53" s="137">
        <f t="shared" si="2"/>
        <v>1305000</v>
      </c>
      <c r="E53" s="138">
        <v>0</v>
      </c>
      <c r="F53" s="138">
        <v>435000</v>
      </c>
      <c r="G53" s="138">
        <v>0</v>
      </c>
      <c r="H53" s="138">
        <v>0</v>
      </c>
      <c r="I53" s="138">
        <v>0</v>
      </c>
      <c r="J53" s="138">
        <v>0</v>
      </c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0</v>
      </c>
      <c r="Q53" s="138">
        <v>0</v>
      </c>
      <c r="R53" s="138">
        <v>0</v>
      </c>
      <c r="S53" s="138">
        <v>0</v>
      </c>
      <c r="T53" s="138">
        <v>0</v>
      </c>
      <c r="U53" s="138">
        <v>0</v>
      </c>
      <c r="V53" s="138">
        <v>435000</v>
      </c>
      <c r="W53" s="138">
        <v>0</v>
      </c>
      <c r="X53" s="138">
        <v>0</v>
      </c>
      <c r="Y53" s="138">
        <v>0</v>
      </c>
      <c r="Z53" s="138">
        <v>0</v>
      </c>
      <c r="AA53" s="138">
        <v>0</v>
      </c>
      <c r="AB53" s="138">
        <v>0</v>
      </c>
      <c r="AC53" s="138">
        <v>0</v>
      </c>
      <c r="AD53" s="138">
        <v>0</v>
      </c>
      <c r="AE53" s="138">
        <v>0</v>
      </c>
      <c r="AF53" s="138">
        <v>0</v>
      </c>
      <c r="AG53" s="138">
        <v>0</v>
      </c>
      <c r="AH53" s="138">
        <v>0</v>
      </c>
      <c r="AI53" s="138">
        <v>0</v>
      </c>
      <c r="AJ53" s="138">
        <v>0</v>
      </c>
      <c r="AK53" s="138">
        <v>0</v>
      </c>
      <c r="AL53" s="138">
        <v>0</v>
      </c>
      <c r="AM53" s="138">
        <v>0</v>
      </c>
      <c r="AN53" s="138">
        <v>0</v>
      </c>
      <c r="AO53" s="138">
        <v>0</v>
      </c>
      <c r="AP53" s="138">
        <v>0</v>
      </c>
      <c r="AQ53" s="138">
        <v>0</v>
      </c>
      <c r="AR53" s="138">
        <v>0</v>
      </c>
      <c r="AS53" s="138">
        <v>0</v>
      </c>
      <c r="AT53" s="138">
        <v>0</v>
      </c>
      <c r="AU53" s="138">
        <v>0</v>
      </c>
      <c r="AV53" s="138">
        <v>0</v>
      </c>
      <c r="AW53" s="138">
        <v>0</v>
      </c>
      <c r="AX53" s="138">
        <v>0</v>
      </c>
      <c r="AY53" s="138">
        <v>0</v>
      </c>
      <c r="AZ53" s="138">
        <v>0</v>
      </c>
      <c r="BA53" s="138">
        <v>0</v>
      </c>
      <c r="BB53" s="138">
        <v>0</v>
      </c>
      <c r="BC53" s="138">
        <v>0</v>
      </c>
      <c r="BD53" s="138">
        <v>0</v>
      </c>
      <c r="BE53" s="138">
        <v>435000</v>
      </c>
      <c r="BF53" s="138">
        <v>0</v>
      </c>
      <c r="BG53" s="138">
        <v>0</v>
      </c>
      <c r="BH53" s="138">
        <v>0</v>
      </c>
      <c r="BI53" s="138">
        <v>0</v>
      </c>
      <c r="BJ53" s="138">
        <v>0</v>
      </c>
      <c r="BK53" s="138">
        <v>0</v>
      </c>
      <c r="BL53" s="138">
        <v>0</v>
      </c>
      <c r="BM53" s="138">
        <v>0</v>
      </c>
      <c r="BN53" s="138">
        <v>0</v>
      </c>
      <c r="BO53" s="138">
        <v>0</v>
      </c>
      <c r="BP53" s="138">
        <v>0</v>
      </c>
      <c r="BQ53" s="138">
        <v>0</v>
      </c>
      <c r="BR53" s="138">
        <v>0</v>
      </c>
      <c r="BS53" s="138">
        <v>0</v>
      </c>
      <c r="BT53" s="138">
        <v>0</v>
      </c>
      <c r="BU53" s="138">
        <v>0</v>
      </c>
      <c r="BV53" s="138">
        <v>0</v>
      </c>
      <c r="BW53" s="138">
        <v>0</v>
      </c>
      <c r="BX53" s="138">
        <v>0</v>
      </c>
      <c r="BY53" s="138">
        <v>0</v>
      </c>
      <c r="BZ53" s="138">
        <v>0</v>
      </c>
      <c r="CA53" s="138">
        <v>0</v>
      </c>
      <c r="CB53" s="138">
        <v>0</v>
      </c>
      <c r="CC53" s="138">
        <v>0</v>
      </c>
      <c r="CD53" s="138">
        <v>0</v>
      </c>
      <c r="CE53" s="138">
        <v>0</v>
      </c>
      <c r="CF53" s="138">
        <v>0</v>
      </c>
      <c r="CG53" s="138">
        <v>0</v>
      </c>
      <c r="CH53" s="138">
        <v>0</v>
      </c>
      <c r="CI53" s="138">
        <v>0</v>
      </c>
      <c r="CJ53" s="138">
        <v>0</v>
      </c>
      <c r="CK53" s="138">
        <v>0</v>
      </c>
      <c r="CL53" s="138">
        <v>0</v>
      </c>
      <c r="CM53" s="138">
        <v>0</v>
      </c>
      <c r="CN53" s="138">
        <v>0</v>
      </c>
      <c r="CO53" s="138">
        <v>0</v>
      </c>
      <c r="CP53" s="138">
        <v>0</v>
      </c>
      <c r="CQ53" s="138">
        <v>0</v>
      </c>
      <c r="CR53" s="138">
        <v>0</v>
      </c>
      <c r="CS53" s="138">
        <v>0</v>
      </c>
      <c r="CT53" s="138">
        <v>0</v>
      </c>
      <c r="CU53" s="138">
        <v>0</v>
      </c>
      <c r="CV53" s="138">
        <v>0</v>
      </c>
      <c r="CW53" s="138">
        <v>0</v>
      </c>
      <c r="CX53" s="138">
        <v>0</v>
      </c>
      <c r="CY53" s="138">
        <v>0</v>
      </c>
      <c r="CZ53" s="138">
        <v>0</v>
      </c>
      <c r="DA53" s="138">
        <v>0</v>
      </c>
    </row>
    <row r="54" spans="1:105" s="139" customFormat="1">
      <c r="A54" s="294"/>
      <c r="B54" s="135" t="s">
        <v>156</v>
      </c>
      <c r="C54" s="136">
        <v>124</v>
      </c>
      <c r="D54" s="137">
        <f t="shared" si="2"/>
        <v>216000</v>
      </c>
      <c r="E54" s="138">
        <v>0</v>
      </c>
      <c r="F54" s="138">
        <v>72000</v>
      </c>
      <c r="G54" s="138">
        <v>0</v>
      </c>
      <c r="H54" s="138">
        <v>0</v>
      </c>
      <c r="I54" s="138">
        <v>0</v>
      </c>
      <c r="J54" s="138">
        <v>0</v>
      </c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72000</v>
      </c>
      <c r="W54" s="138">
        <v>0</v>
      </c>
      <c r="X54" s="138">
        <v>0</v>
      </c>
      <c r="Y54" s="138">
        <v>0</v>
      </c>
      <c r="Z54" s="138">
        <v>0</v>
      </c>
      <c r="AA54" s="138">
        <v>0</v>
      </c>
      <c r="AB54" s="138">
        <v>0</v>
      </c>
      <c r="AC54" s="138">
        <v>0</v>
      </c>
      <c r="AD54" s="138">
        <v>0</v>
      </c>
      <c r="AE54" s="138">
        <v>0</v>
      </c>
      <c r="AF54" s="138">
        <v>0</v>
      </c>
      <c r="AG54" s="138">
        <v>0</v>
      </c>
      <c r="AH54" s="138">
        <v>0</v>
      </c>
      <c r="AI54" s="138">
        <v>0</v>
      </c>
      <c r="AJ54" s="138">
        <v>0</v>
      </c>
      <c r="AK54" s="138">
        <v>0</v>
      </c>
      <c r="AL54" s="138">
        <v>0</v>
      </c>
      <c r="AM54" s="138">
        <v>0</v>
      </c>
      <c r="AN54" s="138">
        <v>0</v>
      </c>
      <c r="AO54" s="138">
        <v>0</v>
      </c>
      <c r="AP54" s="138">
        <v>0</v>
      </c>
      <c r="AQ54" s="138">
        <v>0</v>
      </c>
      <c r="AR54" s="138">
        <v>0</v>
      </c>
      <c r="AS54" s="138">
        <v>0</v>
      </c>
      <c r="AT54" s="138">
        <v>0</v>
      </c>
      <c r="AU54" s="138">
        <v>0</v>
      </c>
      <c r="AV54" s="138">
        <v>0</v>
      </c>
      <c r="AW54" s="138">
        <v>0</v>
      </c>
      <c r="AX54" s="138">
        <v>0</v>
      </c>
      <c r="AY54" s="138">
        <v>0</v>
      </c>
      <c r="AZ54" s="138">
        <v>0</v>
      </c>
      <c r="BA54" s="138">
        <v>0</v>
      </c>
      <c r="BB54" s="138">
        <v>0</v>
      </c>
      <c r="BC54" s="138">
        <v>0</v>
      </c>
      <c r="BD54" s="138">
        <v>0</v>
      </c>
      <c r="BE54" s="138">
        <v>72000</v>
      </c>
      <c r="BF54" s="138">
        <v>0</v>
      </c>
      <c r="BG54" s="138">
        <v>0</v>
      </c>
      <c r="BH54" s="138">
        <v>0</v>
      </c>
      <c r="BI54" s="138">
        <v>0</v>
      </c>
      <c r="BJ54" s="138">
        <v>0</v>
      </c>
      <c r="BK54" s="138">
        <v>0</v>
      </c>
      <c r="BL54" s="138">
        <v>0</v>
      </c>
      <c r="BM54" s="138">
        <v>0</v>
      </c>
      <c r="BN54" s="138">
        <v>0</v>
      </c>
      <c r="BO54" s="138">
        <v>0</v>
      </c>
      <c r="BP54" s="138">
        <v>0</v>
      </c>
      <c r="BQ54" s="138">
        <v>0</v>
      </c>
      <c r="BR54" s="138">
        <v>0</v>
      </c>
      <c r="BS54" s="138">
        <v>0</v>
      </c>
      <c r="BT54" s="138">
        <v>0</v>
      </c>
      <c r="BU54" s="138">
        <v>0</v>
      </c>
      <c r="BV54" s="138">
        <v>0</v>
      </c>
      <c r="BW54" s="138">
        <v>0</v>
      </c>
      <c r="BX54" s="138">
        <v>0</v>
      </c>
      <c r="BY54" s="138">
        <v>0</v>
      </c>
      <c r="BZ54" s="138">
        <v>0</v>
      </c>
      <c r="CA54" s="138">
        <v>0</v>
      </c>
      <c r="CB54" s="138">
        <v>0</v>
      </c>
      <c r="CC54" s="138">
        <v>0</v>
      </c>
      <c r="CD54" s="138">
        <v>0</v>
      </c>
      <c r="CE54" s="138">
        <v>0</v>
      </c>
      <c r="CF54" s="138">
        <v>0</v>
      </c>
      <c r="CG54" s="138">
        <v>0</v>
      </c>
      <c r="CH54" s="138">
        <v>0</v>
      </c>
      <c r="CI54" s="138">
        <v>0</v>
      </c>
      <c r="CJ54" s="138">
        <v>0</v>
      </c>
      <c r="CK54" s="138">
        <v>0</v>
      </c>
      <c r="CL54" s="138">
        <v>0</v>
      </c>
      <c r="CM54" s="138">
        <v>0</v>
      </c>
      <c r="CN54" s="138">
        <v>0</v>
      </c>
      <c r="CO54" s="138">
        <v>0</v>
      </c>
      <c r="CP54" s="138">
        <v>0</v>
      </c>
      <c r="CQ54" s="138">
        <v>0</v>
      </c>
      <c r="CR54" s="138">
        <v>0</v>
      </c>
      <c r="CS54" s="138">
        <v>0</v>
      </c>
      <c r="CT54" s="138">
        <v>0</v>
      </c>
      <c r="CU54" s="138">
        <v>0</v>
      </c>
      <c r="CV54" s="138">
        <v>0</v>
      </c>
      <c r="CW54" s="138">
        <v>0</v>
      </c>
      <c r="CX54" s="138">
        <v>0</v>
      </c>
      <c r="CY54" s="138">
        <v>0</v>
      </c>
      <c r="CZ54" s="138">
        <v>0</v>
      </c>
      <c r="DA54" s="138">
        <v>0</v>
      </c>
    </row>
    <row r="55" spans="1:105" s="139" customFormat="1">
      <c r="A55" s="294"/>
      <c r="B55" s="135" t="s">
        <v>157</v>
      </c>
      <c r="C55" s="136">
        <v>124</v>
      </c>
      <c r="D55" s="137">
        <f t="shared" si="2"/>
        <v>207000</v>
      </c>
      <c r="E55" s="138">
        <v>0</v>
      </c>
      <c r="F55" s="138">
        <v>69000</v>
      </c>
      <c r="G55" s="138">
        <v>0</v>
      </c>
      <c r="H55" s="138">
        <v>0</v>
      </c>
      <c r="I55" s="138">
        <v>0</v>
      </c>
      <c r="J55" s="138">
        <v>0</v>
      </c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69000</v>
      </c>
      <c r="W55" s="138">
        <v>0</v>
      </c>
      <c r="X55" s="138">
        <v>0</v>
      </c>
      <c r="Y55" s="138">
        <v>0</v>
      </c>
      <c r="Z55" s="138">
        <v>0</v>
      </c>
      <c r="AA55" s="138">
        <v>0</v>
      </c>
      <c r="AB55" s="138">
        <v>0</v>
      </c>
      <c r="AC55" s="138">
        <v>0</v>
      </c>
      <c r="AD55" s="138">
        <v>0</v>
      </c>
      <c r="AE55" s="138">
        <v>0</v>
      </c>
      <c r="AF55" s="138">
        <v>0</v>
      </c>
      <c r="AG55" s="138">
        <v>0</v>
      </c>
      <c r="AH55" s="138">
        <v>0</v>
      </c>
      <c r="AI55" s="138">
        <v>0</v>
      </c>
      <c r="AJ55" s="138">
        <v>0</v>
      </c>
      <c r="AK55" s="138">
        <v>0</v>
      </c>
      <c r="AL55" s="138">
        <v>0</v>
      </c>
      <c r="AM55" s="138">
        <v>0</v>
      </c>
      <c r="AN55" s="138">
        <v>0</v>
      </c>
      <c r="AO55" s="138">
        <v>0</v>
      </c>
      <c r="AP55" s="138">
        <v>0</v>
      </c>
      <c r="AQ55" s="138">
        <v>0</v>
      </c>
      <c r="AR55" s="138">
        <v>0</v>
      </c>
      <c r="AS55" s="138">
        <v>0</v>
      </c>
      <c r="AT55" s="138">
        <v>0</v>
      </c>
      <c r="AU55" s="138">
        <v>0</v>
      </c>
      <c r="AV55" s="138">
        <v>0</v>
      </c>
      <c r="AW55" s="138">
        <v>0</v>
      </c>
      <c r="AX55" s="138">
        <v>0</v>
      </c>
      <c r="AY55" s="138">
        <v>0</v>
      </c>
      <c r="AZ55" s="138">
        <v>0</v>
      </c>
      <c r="BA55" s="138">
        <v>0</v>
      </c>
      <c r="BB55" s="138">
        <v>0</v>
      </c>
      <c r="BC55" s="138">
        <v>0</v>
      </c>
      <c r="BD55" s="138">
        <v>0</v>
      </c>
      <c r="BE55" s="138">
        <v>69000</v>
      </c>
      <c r="BF55" s="138">
        <v>0</v>
      </c>
      <c r="BG55" s="138">
        <v>0</v>
      </c>
      <c r="BH55" s="138">
        <v>0</v>
      </c>
      <c r="BI55" s="138">
        <v>0</v>
      </c>
      <c r="BJ55" s="138">
        <v>0</v>
      </c>
      <c r="BK55" s="138">
        <v>0</v>
      </c>
      <c r="BL55" s="138">
        <v>0</v>
      </c>
      <c r="BM55" s="138">
        <v>0</v>
      </c>
      <c r="BN55" s="138">
        <v>0</v>
      </c>
      <c r="BO55" s="138">
        <v>0</v>
      </c>
      <c r="BP55" s="138">
        <v>0</v>
      </c>
      <c r="BQ55" s="138">
        <v>0</v>
      </c>
      <c r="BR55" s="138">
        <v>0</v>
      </c>
      <c r="BS55" s="138">
        <v>0</v>
      </c>
      <c r="BT55" s="138">
        <v>0</v>
      </c>
      <c r="BU55" s="138">
        <v>0</v>
      </c>
      <c r="BV55" s="138">
        <v>0</v>
      </c>
      <c r="BW55" s="138">
        <v>0</v>
      </c>
      <c r="BX55" s="138">
        <v>0</v>
      </c>
      <c r="BY55" s="138">
        <v>0</v>
      </c>
      <c r="BZ55" s="138">
        <v>0</v>
      </c>
      <c r="CA55" s="138">
        <v>0</v>
      </c>
      <c r="CB55" s="138">
        <v>0</v>
      </c>
      <c r="CC55" s="138">
        <v>0</v>
      </c>
      <c r="CD55" s="138">
        <v>0</v>
      </c>
      <c r="CE55" s="138">
        <v>0</v>
      </c>
      <c r="CF55" s="138">
        <v>0</v>
      </c>
      <c r="CG55" s="138">
        <v>0</v>
      </c>
      <c r="CH55" s="138">
        <v>0</v>
      </c>
      <c r="CI55" s="138">
        <v>0</v>
      </c>
      <c r="CJ55" s="138">
        <v>0</v>
      </c>
      <c r="CK55" s="138">
        <v>0</v>
      </c>
      <c r="CL55" s="138">
        <v>0</v>
      </c>
      <c r="CM55" s="138">
        <v>0</v>
      </c>
      <c r="CN55" s="138">
        <v>0</v>
      </c>
      <c r="CO55" s="138">
        <v>0</v>
      </c>
      <c r="CP55" s="138">
        <v>0</v>
      </c>
      <c r="CQ55" s="138">
        <v>0</v>
      </c>
      <c r="CR55" s="138">
        <v>0</v>
      </c>
      <c r="CS55" s="138">
        <v>0</v>
      </c>
      <c r="CT55" s="138">
        <v>0</v>
      </c>
      <c r="CU55" s="138">
        <v>0</v>
      </c>
      <c r="CV55" s="138">
        <v>0</v>
      </c>
      <c r="CW55" s="138">
        <v>0</v>
      </c>
      <c r="CX55" s="138">
        <v>0</v>
      </c>
      <c r="CY55" s="138">
        <v>0</v>
      </c>
      <c r="CZ55" s="138">
        <v>0</v>
      </c>
      <c r="DA55" s="138">
        <v>0</v>
      </c>
    </row>
    <row r="56" spans="1:105" s="139" customFormat="1">
      <c r="A56" s="294"/>
      <c r="B56" s="135" t="s">
        <v>158</v>
      </c>
      <c r="C56" s="136">
        <v>124</v>
      </c>
      <c r="D56" s="137">
        <f t="shared" si="2"/>
        <v>450000</v>
      </c>
      <c r="E56" s="138">
        <v>0</v>
      </c>
      <c r="F56" s="138">
        <v>156000</v>
      </c>
      <c r="G56" s="138">
        <v>0</v>
      </c>
      <c r="H56" s="138">
        <v>0</v>
      </c>
      <c r="I56" s="138">
        <v>0</v>
      </c>
      <c r="J56" s="138">
        <v>0</v>
      </c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8">
        <v>0</v>
      </c>
      <c r="Q56" s="138">
        <v>0</v>
      </c>
      <c r="R56" s="138">
        <v>0</v>
      </c>
      <c r="S56" s="138">
        <v>0</v>
      </c>
      <c r="T56" s="138">
        <v>0</v>
      </c>
      <c r="U56" s="138">
        <v>0</v>
      </c>
      <c r="V56" s="138">
        <v>150000</v>
      </c>
      <c r="W56" s="138">
        <v>0</v>
      </c>
      <c r="X56" s="138">
        <v>0</v>
      </c>
      <c r="Y56" s="138">
        <v>0</v>
      </c>
      <c r="Z56" s="138">
        <v>0</v>
      </c>
      <c r="AA56" s="138">
        <v>0</v>
      </c>
      <c r="AB56" s="138">
        <v>0</v>
      </c>
      <c r="AC56" s="138">
        <v>0</v>
      </c>
      <c r="AD56" s="138">
        <v>0</v>
      </c>
      <c r="AE56" s="138">
        <v>0</v>
      </c>
      <c r="AF56" s="138">
        <v>0</v>
      </c>
      <c r="AG56" s="138">
        <v>0</v>
      </c>
      <c r="AH56" s="138">
        <v>0</v>
      </c>
      <c r="AI56" s="138">
        <v>0</v>
      </c>
      <c r="AJ56" s="138">
        <v>0</v>
      </c>
      <c r="AK56" s="138">
        <v>0</v>
      </c>
      <c r="AL56" s="138">
        <v>0</v>
      </c>
      <c r="AM56" s="138">
        <v>0</v>
      </c>
      <c r="AN56" s="138">
        <v>0</v>
      </c>
      <c r="AO56" s="138">
        <v>0</v>
      </c>
      <c r="AP56" s="138">
        <v>0</v>
      </c>
      <c r="AQ56" s="138">
        <v>0</v>
      </c>
      <c r="AR56" s="138">
        <v>0</v>
      </c>
      <c r="AS56" s="138">
        <v>0</v>
      </c>
      <c r="AT56" s="138">
        <v>0</v>
      </c>
      <c r="AU56" s="138">
        <v>0</v>
      </c>
      <c r="AV56" s="138">
        <v>0</v>
      </c>
      <c r="AW56" s="138">
        <v>0</v>
      </c>
      <c r="AX56" s="138">
        <v>0</v>
      </c>
      <c r="AY56" s="138">
        <v>0</v>
      </c>
      <c r="AZ56" s="138">
        <v>0</v>
      </c>
      <c r="BA56" s="138">
        <v>0</v>
      </c>
      <c r="BB56" s="138">
        <v>0</v>
      </c>
      <c r="BC56" s="138">
        <v>0</v>
      </c>
      <c r="BD56" s="138">
        <v>0</v>
      </c>
      <c r="BE56" s="138">
        <v>144000</v>
      </c>
      <c r="BF56" s="138">
        <v>0</v>
      </c>
      <c r="BG56" s="138">
        <v>0</v>
      </c>
      <c r="BH56" s="138">
        <v>0</v>
      </c>
      <c r="BI56" s="138">
        <v>0</v>
      </c>
      <c r="BJ56" s="138">
        <v>0</v>
      </c>
      <c r="BK56" s="138">
        <v>0</v>
      </c>
      <c r="BL56" s="138">
        <v>0</v>
      </c>
      <c r="BM56" s="138">
        <v>0</v>
      </c>
      <c r="BN56" s="138">
        <v>0</v>
      </c>
      <c r="BO56" s="138">
        <v>0</v>
      </c>
      <c r="BP56" s="138">
        <v>0</v>
      </c>
      <c r="BQ56" s="138">
        <v>0</v>
      </c>
      <c r="BR56" s="138">
        <v>0</v>
      </c>
      <c r="BS56" s="138">
        <v>0</v>
      </c>
      <c r="BT56" s="138">
        <v>0</v>
      </c>
      <c r="BU56" s="138">
        <v>0</v>
      </c>
      <c r="BV56" s="138">
        <v>0</v>
      </c>
      <c r="BW56" s="138">
        <v>0</v>
      </c>
      <c r="BX56" s="138">
        <v>0</v>
      </c>
      <c r="BY56" s="138">
        <v>0</v>
      </c>
      <c r="BZ56" s="138">
        <v>0</v>
      </c>
      <c r="CA56" s="138">
        <v>0</v>
      </c>
      <c r="CB56" s="138">
        <v>0</v>
      </c>
      <c r="CC56" s="138">
        <v>0</v>
      </c>
      <c r="CD56" s="138">
        <v>0</v>
      </c>
      <c r="CE56" s="138">
        <v>0</v>
      </c>
      <c r="CF56" s="138">
        <v>0</v>
      </c>
      <c r="CG56" s="138">
        <v>0</v>
      </c>
      <c r="CH56" s="138">
        <v>0</v>
      </c>
      <c r="CI56" s="138">
        <v>0</v>
      </c>
      <c r="CJ56" s="138">
        <v>0</v>
      </c>
      <c r="CK56" s="138">
        <v>0</v>
      </c>
      <c r="CL56" s="138">
        <v>0</v>
      </c>
      <c r="CM56" s="138">
        <v>0</v>
      </c>
      <c r="CN56" s="138">
        <v>0</v>
      </c>
      <c r="CO56" s="138">
        <v>0</v>
      </c>
      <c r="CP56" s="138">
        <v>0</v>
      </c>
      <c r="CQ56" s="138">
        <v>0</v>
      </c>
      <c r="CR56" s="138">
        <v>0</v>
      </c>
      <c r="CS56" s="138">
        <v>0</v>
      </c>
      <c r="CT56" s="138">
        <v>0</v>
      </c>
      <c r="CU56" s="138">
        <v>0</v>
      </c>
      <c r="CV56" s="138">
        <v>0</v>
      </c>
      <c r="CW56" s="138">
        <v>0</v>
      </c>
      <c r="CX56" s="138">
        <v>0</v>
      </c>
      <c r="CY56" s="138">
        <v>0</v>
      </c>
      <c r="CZ56" s="138">
        <v>0</v>
      </c>
      <c r="DA56" s="138">
        <v>0</v>
      </c>
    </row>
    <row r="57" spans="1:105" s="139" customFormat="1">
      <c r="A57" s="294"/>
      <c r="B57" s="135" t="s">
        <v>159</v>
      </c>
      <c r="C57" s="136">
        <v>131</v>
      </c>
      <c r="D57" s="137">
        <f t="shared" si="2"/>
        <v>1656000</v>
      </c>
      <c r="E57" s="138">
        <v>24000</v>
      </c>
      <c r="F57" s="138">
        <v>0</v>
      </c>
      <c r="G57" s="138">
        <v>0</v>
      </c>
      <c r="H57" s="138">
        <v>0</v>
      </c>
      <c r="I57" s="138">
        <v>0</v>
      </c>
      <c r="J57" s="138">
        <v>24000</v>
      </c>
      <c r="K57" s="138">
        <v>24000</v>
      </c>
      <c r="L57" s="138">
        <v>0</v>
      </c>
      <c r="M57" s="138">
        <v>0</v>
      </c>
      <c r="N57" s="138">
        <v>24000</v>
      </c>
      <c r="O57" s="138">
        <v>0</v>
      </c>
      <c r="P57" s="138">
        <v>24000</v>
      </c>
      <c r="Q57" s="138">
        <v>0</v>
      </c>
      <c r="R57" s="138">
        <v>0</v>
      </c>
      <c r="S57" s="138">
        <v>0</v>
      </c>
      <c r="T57" s="138">
        <v>0</v>
      </c>
      <c r="U57" s="138">
        <v>0</v>
      </c>
      <c r="V57" s="138">
        <v>0</v>
      </c>
      <c r="W57" s="138">
        <v>0</v>
      </c>
      <c r="X57" s="138">
        <v>24000</v>
      </c>
      <c r="Y57" s="138">
        <v>0</v>
      </c>
      <c r="Z57" s="138">
        <v>0</v>
      </c>
      <c r="AA57" s="138">
        <v>0</v>
      </c>
      <c r="AB57" s="138">
        <v>0</v>
      </c>
      <c r="AC57" s="138">
        <v>24000</v>
      </c>
      <c r="AD57" s="138">
        <v>24000</v>
      </c>
      <c r="AE57" s="138">
        <v>24000</v>
      </c>
      <c r="AF57" s="138">
        <v>24000</v>
      </c>
      <c r="AG57" s="138">
        <v>24000</v>
      </c>
      <c r="AH57" s="138">
        <v>24000</v>
      </c>
      <c r="AI57" s="138">
        <v>24000</v>
      </c>
      <c r="AJ57" s="138">
        <v>24000</v>
      </c>
      <c r="AK57" s="138">
        <v>24000</v>
      </c>
      <c r="AL57" s="138">
        <v>24000</v>
      </c>
      <c r="AM57" s="138">
        <v>24000</v>
      </c>
      <c r="AN57" s="138">
        <v>24000</v>
      </c>
      <c r="AO57" s="138">
        <v>24000</v>
      </c>
      <c r="AP57" s="138">
        <v>24000</v>
      </c>
      <c r="AQ57" s="138">
        <v>0</v>
      </c>
      <c r="AR57" s="138">
        <v>24000</v>
      </c>
      <c r="AS57" s="138">
        <v>0</v>
      </c>
      <c r="AT57" s="138">
        <v>0</v>
      </c>
      <c r="AU57" s="138">
        <v>0</v>
      </c>
      <c r="AV57" s="138">
        <v>24000</v>
      </c>
      <c r="AW57" s="138">
        <v>24000</v>
      </c>
      <c r="AX57" s="138">
        <v>24000</v>
      </c>
      <c r="AY57" s="138">
        <v>24000</v>
      </c>
      <c r="AZ57" s="138">
        <v>24000</v>
      </c>
      <c r="BA57" s="138">
        <v>24000</v>
      </c>
      <c r="BB57" s="138">
        <v>24000</v>
      </c>
      <c r="BC57" s="138">
        <v>24000</v>
      </c>
      <c r="BD57" s="138">
        <v>24000</v>
      </c>
      <c r="BE57" s="138">
        <v>0</v>
      </c>
      <c r="BF57" s="138">
        <v>0</v>
      </c>
      <c r="BG57" s="138">
        <v>24000</v>
      </c>
      <c r="BH57" s="138">
        <v>24000</v>
      </c>
      <c r="BI57" s="138">
        <v>0</v>
      </c>
      <c r="BJ57" s="138">
        <v>0</v>
      </c>
      <c r="BK57" s="138">
        <v>24000</v>
      </c>
      <c r="BL57" s="138">
        <v>0</v>
      </c>
      <c r="BM57" s="138">
        <v>24000</v>
      </c>
      <c r="BN57" s="138">
        <v>0</v>
      </c>
      <c r="BO57" s="138">
        <v>0</v>
      </c>
      <c r="BP57" s="138">
        <v>24000</v>
      </c>
      <c r="BQ57" s="138">
        <v>24000</v>
      </c>
      <c r="BR57" s="138">
        <v>24000</v>
      </c>
      <c r="BS57" s="138">
        <v>24000</v>
      </c>
      <c r="BT57" s="138">
        <v>24000</v>
      </c>
      <c r="BU57" s="138">
        <v>0</v>
      </c>
      <c r="BV57" s="138">
        <v>24000</v>
      </c>
      <c r="BW57" s="138">
        <v>0</v>
      </c>
      <c r="BX57" s="138">
        <v>24000</v>
      </c>
      <c r="BY57" s="138">
        <v>24000</v>
      </c>
      <c r="BZ57" s="138">
        <v>24000</v>
      </c>
      <c r="CA57" s="138">
        <v>24000</v>
      </c>
      <c r="CB57" s="138">
        <v>24000</v>
      </c>
      <c r="CC57" s="138">
        <v>24000</v>
      </c>
      <c r="CD57" s="138">
        <v>24000</v>
      </c>
      <c r="CE57" s="138">
        <v>24000</v>
      </c>
      <c r="CF57" s="138">
        <v>24000</v>
      </c>
      <c r="CG57" s="138">
        <v>24000</v>
      </c>
      <c r="CH57" s="138">
        <v>24000</v>
      </c>
      <c r="CI57" s="138">
        <v>24000</v>
      </c>
      <c r="CJ57" s="138">
        <v>24000</v>
      </c>
      <c r="CK57" s="138">
        <v>24000</v>
      </c>
      <c r="CL57" s="138">
        <v>24000</v>
      </c>
      <c r="CM57" s="138">
        <v>24000</v>
      </c>
      <c r="CN57" s="138">
        <v>24000</v>
      </c>
      <c r="CO57" s="138">
        <v>24000</v>
      </c>
      <c r="CP57" s="138">
        <v>24000</v>
      </c>
      <c r="CQ57" s="138">
        <v>24000</v>
      </c>
      <c r="CR57" s="138">
        <v>24000</v>
      </c>
      <c r="CS57" s="138">
        <v>24000</v>
      </c>
      <c r="CT57" s="138">
        <v>24000</v>
      </c>
      <c r="CU57" s="138">
        <v>24000</v>
      </c>
      <c r="CV57" s="138">
        <v>24000</v>
      </c>
      <c r="CW57" s="138">
        <v>24000</v>
      </c>
      <c r="CX57" s="138">
        <v>24000</v>
      </c>
      <c r="CY57" s="138">
        <v>24000</v>
      </c>
      <c r="CZ57" s="138">
        <v>0</v>
      </c>
      <c r="DA57" s="138">
        <v>24000</v>
      </c>
    </row>
    <row r="58" spans="1:105" s="139" customFormat="1">
      <c r="A58" s="294"/>
      <c r="B58" s="135" t="s">
        <v>698</v>
      </c>
      <c r="C58" s="136">
        <v>131</v>
      </c>
      <c r="D58" s="137">
        <f t="shared" si="2"/>
        <v>44000</v>
      </c>
      <c r="E58" s="138">
        <v>0</v>
      </c>
      <c r="F58" s="138">
        <v>0</v>
      </c>
      <c r="G58" s="138">
        <v>0</v>
      </c>
      <c r="H58" s="138">
        <v>0</v>
      </c>
      <c r="I58" s="138">
        <v>0</v>
      </c>
      <c r="J58" s="138">
        <v>0</v>
      </c>
      <c r="K58" s="138">
        <v>0</v>
      </c>
      <c r="L58" s="138">
        <v>0</v>
      </c>
      <c r="M58" s="138">
        <v>0</v>
      </c>
      <c r="N58" s="138">
        <v>0</v>
      </c>
      <c r="O58" s="138">
        <v>0</v>
      </c>
      <c r="P58" s="138">
        <v>0</v>
      </c>
      <c r="Q58" s="138">
        <v>0</v>
      </c>
      <c r="R58" s="138">
        <v>0</v>
      </c>
      <c r="S58" s="138">
        <v>0</v>
      </c>
      <c r="T58" s="138">
        <v>0</v>
      </c>
      <c r="U58" s="138">
        <v>0</v>
      </c>
      <c r="V58" s="138">
        <v>0</v>
      </c>
      <c r="W58" s="138">
        <v>0</v>
      </c>
      <c r="X58" s="138">
        <v>0</v>
      </c>
      <c r="Y58" s="138">
        <v>0</v>
      </c>
      <c r="Z58" s="138">
        <v>0</v>
      </c>
      <c r="AA58" s="138">
        <v>0</v>
      </c>
      <c r="AB58" s="138">
        <v>0</v>
      </c>
      <c r="AC58" s="138">
        <v>0</v>
      </c>
      <c r="AD58" s="138">
        <v>0</v>
      </c>
      <c r="AE58" s="138">
        <v>0</v>
      </c>
      <c r="AF58" s="138">
        <v>0</v>
      </c>
      <c r="AG58" s="138">
        <v>0</v>
      </c>
      <c r="AH58" s="138">
        <v>0</v>
      </c>
      <c r="AI58" s="138">
        <v>0</v>
      </c>
      <c r="AJ58" s="138">
        <v>0</v>
      </c>
      <c r="AK58" s="138">
        <v>0</v>
      </c>
      <c r="AL58" s="138">
        <v>0</v>
      </c>
      <c r="AM58" s="138">
        <v>0</v>
      </c>
      <c r="AN58" s="138">
        <v>0</v>
      </c>
      <c r="AO58" s="138">
        <v>0</v>
      </c>
      <c r="AP58" s="138">
        <v>0</v>
      </c>
      <c r="AQ58" s="138">
        <v>0</v>
      </c>
      <c r="AR58" s="138">
        <v>0</v>
      </c>
      <c r="AS58" s="138">
        <v>0</v>
      </c>
      <c r="AT58" s="138">
        <v>0</v>
      </c>
      <c r="AU58" s="138">
        <v>0</v>
      </c>
      <c r="AV58" s="138">
        <v>0</v>
      </c>
      <c r="AW58" s="138">
        <v>0</v>
      </c>
      <c r="AX58" s="138">
        <v>0</v>
      </c>
      <c r="AY58" s="138">
        <v>0</v>
      </c>
      <c r="AZ58" s="138">
        <v>0</v>
      </c>
      <c r="BA58" s="138">
        <v>0</v>
      </c>
      <c r="BB58" s="138">
        <v>0</v>
      </c>
      <c r="BC58" s="138">
        <v>0</v>
      </c>
      <c r="BD58" s="138">
        <v>0</v>
      </c>
      <c r="BE58" s="138">
        <v>0</v>
      </c>
      <c r="BF58" s="138">
        <v>0</v>
      </c>
      <c r="BG58" s="138">
        <v>0</v>
      </c>
      <c r="BH58" s="138">
        <v>0</v>
      </c>
      <c r="BI58" s="138">
        <v>0</v>
      </c>
      <c r="BJ58" s="138">
        <v>0</v>
      </c>
      <c r="BK58" s="138">
        <v>0</v>
      </c>
      <c r="BL58" s="138">
        <v>0</v>
      </c>
      <c r="BM58" s="138">
        <v>0</v>
      </c>
      <c r="BN58" s="138">
        <v>0</v>
      </c>
      <c r="BO58" s="138">
        <v>0</v>
      </c>
      <c r="BP58" s="138">
        <v>0</v>
      </c>
      <c r="BQ58" s="138">
        <v>0</v>
      </c>
      <c r="BR58" s="138">
        <v>0</v>
      </c>
      <c r="BS58" s="138">
        <v>0</v>
      </c>
      <c r="BT58" s="138">
        <v>0</v>
      </c>
      <c r="BU58" s="138">
        <v>0</v>
      </c>
      <c r="BV58" s="138">
        <v>0</v>
      </c>
      <c r="BW58" s="138">
        <v>0</v>
      </c>
      <c r="BX58" s="138">
        <v>0</v>
      </c>
      <c r="BY58" s="138">
        <v>0</v>
      </c>
      <c r="BZ58" s="138">
        <v>0</v>
      </c>
      <c r="CA58" s="138">
        <v>0</v>
      </c>
      <c r="CB58" s="138">
        <v>0</v>
      </c>
      <c r="CC58" s="138">
        <v>0</v>
      </c>
      <c r="CD58" s="138">
        <v>0</v>
      </c>
      <c r="CE58" s="138">
        <v>0</v>
      </c>
      <c r="CF58" s="138">
        <v>0</v>
      </c>
      <c r="CG58" s="138">
        <v>0</v>
      </c>
      <c r="CH58" s="138">
        <v>0</v>
      </c>
      <c r="CI58" s="138">
        <v>0</v>
      </c>
      <c r="CJ58" s="138">
        <v>0</v>
      </c>
      <c r="CK58" s="138">
        <v>0</v>
      </c>
      <c r="CL58" s="138">
        <v>0</v>
      </c>
      <c r="CM58" s="138">
        <v>0</v>
      </c>
      <c r="CN58" s="138">
        <v>0</v>
      </c>
      <c r="CO58" s="138">
        <v>0</v>
      </c>
      <c r="CP58" s="138">
        <v>0</v>
      </c>
      <c r="CQ58" s="138">
        <v>0</v>
      </c>
      <c r="CR58" s="138">
        <v>0</v>
      </c>
      <c r="CS58" s="138">
        <v>0</v>
      </c>
      <c r="CT58" s="138">
        <v>0</v>
      </c>
      <c r="CU58" s="138">
        <v>0</v>
      </c>
      <c r="CV58" s="138">
        <v>0</v>
      </c>
      <c r="CW58" s="138">
        <v>0</v>
      </c>
      <c r="CX58" s="138">
        <v>0</v>
      </c>
      <c r="CY58" s="138">
        <v>0</v>
      </c>
      <c r="CZ58" s="138">
        <v>0</v>
      </c>
      <c r="DA58" s="138">
        <v>44000</v>
      </c>
    </row>
    <row r="59" spans="1:105" s="139" customFormat="1">
      <c r="A59" s="294"/>
      <c r="B59" s="135" t="s">
        <v>160</v>
      </c>
      <c r="C59" s="136">
        <v>131</v>
      </c>
      <c r="D59" s="137">
        <f t="shared" si="2"/>
        <v>172000</v>
      </c>
      <c r="E59" s="138">
        <v>0</v>
      </c>
      <c r="F59" s="138">
        <v>0</v>
      </c>
      <c r="G59" s="138">
        <v>0</v>
      </c>
      <c r="H59" s="138">
        <v>0</v>
      </c>
      <c r="I59" s="138">
        <v>0</v>
      </c>
      <c r="J59" s="138">
        <v>0</v>
      </c>
      <c r="K59" s="138">
        <v>0</v>
      </c>
      <c r="L59" s="138">
        <v>0</v>
      </c>
      <c r="M59" s="138">
        <v>0</v>
      </c>
      <c r="N59" s="138">
        <v>0</v>
      </c>
      <c r="O59" s="138">
        <v>0</v>
      </c>
      <c r="P59" s="138">
        <v>0</v>
      </c>
      <c r="Q59" s="138">
        <v>0</v>
      </c>
      <c r="R59" s="138">
        <v>0</v>
      </c>
      <c r="S59" s="138">
        <v>0</v>
      </c>
      <c r="T59" s="138">
        <v>0</v>
      </c>
      <c r="U59" s="138">
        <v>0</v>
      </c>
      <c r="V59" s="138">
        <v>0</v>
      </c>
      <c r="W59" s="138">
        <v>0</v>
      </c>
      <c r="X59" s="138">
        <v>0</v>
      </c>
      <c r="Y59" s="138">
        <v>0</v>
      </c>
      <c r="Z59" s="138">
        <v>0</v>
      </c>
      <c r="AA59" s="138">
        <v>0</v>
      </c>
      <c r="AB59" s="138">
        <v>0</v>
      </c>
      <c r="AC59" s="138"/>
      <c r="AD59" s="138">
        <v>0</v>
      </c>
      <c r="AE59" s="138">
        <v>0</v>
      </c>
      <c r="AF59" s="138">
        <v>0</v>
      </c>
      <c r="AG59" s="138">
        <v>0</v>
      </c>
      <c r="AH59" s="138">
        <v>0</v>
      </c>
      <c r="AI59" s="138">
        <v>0</v>
      </c>
      <c r="AJ59" s="138">
        <v>0</v>
      </c>
      <c r="AK59" s="138">
        <v>0</v>
      </c>
      <c r="AL59" s="138">
        <v>0</v>
      </c>
      <c r="AM59" s="138">
        <v>0</v>
      </c>
      <c r="AN59" s="138">
        <v>0</v>
      </c>
      <c r="AO59" s="138">
        <v>0</v>
      </c>
      <c r="AP59" s="138">
        <v>0</v>
      </c>
      <c r="AQ59" s="138">
        <v>0</v>
      </c>
      <c r="AR59" s="138">
        <v>0</v>
      </c>
      <c r="AS59" s="138">
        <v>8000</v>
      </c>
      <c r="AT59" s="138">
        <v>0</v>
      </c>
      <c r="AU59" s="138">
        <v>0</v>
      </c>
      <c r="AV59" s="138">
        <v>0</v>
      </c>
      <c r="AW59" s="138">
        <v>0</v>
      </c>
      <c r="AX59" s="138">
        <v>0</v>
      </c>
      <c r="AY59" s="138">
        <v>0</v>
      </c>
      <c r="AZ59" s="138">
        <v>0</v>
      </c>
      <c r="BA59" s="138">
        <v>0</v>
      </c>
      <c r="BB59" s="138">
        <v>0</v>
      </c>
      <c r="BC59" s="138">
        <v>0</v>
      </c>
      <c r="BD59" s="138">
        <v>0</v>
      </c>
      <c r="BE59" s="138">
        <v>0</v>
      </c>
      <c r="BF59" s="138">
        <v>0</v>
      </c>
      <c r="BG59" s="138">
        <v>0</v>
      </c>
      <c r="BH59" s="138">
        <v>0</v>
      </c>
      <c r="BI59" s="138">
        <v>0</v>
      </c>
      <c r="BJ59" s="138">
        <v>0</v>
      </c>
      <c r="BK59" s="138">
        <v>0</v>
      </c>
      <c r="BL59" s="138">
        <v>0</v>
      </c>
      <c r="BM59" s="138">
        <v>0</v>
      </c>
      <c r="BN59" s="138">
        <v>0</v>
      </c>
      <c r="BO59" s="138">
        <v>0</v>
      </c>
      <c r="BP59" s="138">
        <v>0</v>
      </c>
      <c r="BQ59" s="138">
        <v>0</v>
      </c>
      <c r="BR59" s="138">
        <v>0</v>
      </c>
      <c r="BS59" s="138">
        <v>0</v>
      </c>
      <c r="BT59" s="138">
        <v>0</v>
      </c>
      <c r="BU59" s="138">
        <v>0</v>
      </c>
      <c r="BV59" s="138">
        <v>0</v>
      </c>
      <c r="BW59" s="138">
        <v>164000</v>
      </c>
      <c r="BX59" s="138">
        <v>0</v>
      </c>
      <c r="BY59" s="138">
        <v>0</v>
      </c>
      <c r="BZ59" s="138">
        <v>0</v>
      </c>
      <c r="CA59" s="138">
        <v>0</v>
      </c>
      <c r="CB59" s="138">
        <v>0</v>
      </c>
      <c r="CC59" s="138">
        <v>0</v>
      </c>
      <c r="CD59" s="138">
        <v>0</v>
      </c>
      <c r="CE59" s="138">
        <v>0</v>
      </c>
      <c r="CF59" s="138">
        <v>0</v>
      </c>
      <c r="CG59" s="138">
        <v>0</v>
      </c>
      <c r="CH59" s="138">
        <v>0</v>
      </c>
      <c r="CI59" s="138">
        <v>0</v>
      </c>
      <c r="CJ59" s="138">
        <v>0</v>
      </c>
      <c r="CK59" s="138">
        <v>0</v>
      </c>
      <c r="CL59" s="138">
        <v>0</v>
      </c>
      <c r="CM59" s="138">
        <v>0</v>
      </c>
      <c r="CN59" s="138">
        <v>0</v>
      </c>
      <c r="CO59" s="138">
        <v>0</v>
      </c>
      <c r="CP59" s="138">
        <v>0</v>
      </c>
      <c r="CQ59" s="138">
        <v>0</v>
      </c>
      <c r="CR59" s="138">
        <v>0</v>
      </c>
      <c r="CS59" s="138">
        <v>0</v>
      </c>
      <c r="CT59" s="138">
        <v>0</v>
      </c>
      <c r="CU59" s="138">
        <v>0</v>
      </c>
      <c r="CV59" s="138">
        <v>0</v>
      </c>
      <c r="CW59" s="138">
        <v>0</v>
      </c>
      <c r="CX59" s="138">
        <v>0</v>
      </c>
      <c r="CY59" s="138">
        <v>0</v>
      </c>
      <c r="CZ59" s="138">
        <v>0</v>
      </c>
      <c r="DA59" s="138">
        <v>0</v>
      </c>
    </row>
    <row r="60" spans="1:105" s="139" customFormat="1">
      <c r="A60" s="294"/>
      <c r="B60" s="135" t="s">
        <v>699</v>
      </c>
      <c r="C60" s="136">
        <v>134</v>
      </c>
      <c r="D60" s="137">
        <f t="shared" si="2"/>
        <v>48993000</v>
      </c>
      <c r="E60" s="138">
        <v>600000</v>
      </c>
      <c r="F60" s="138">
        <v>1580000</v>
      </c>
      <c r="G60" s="138">
        <v>946000</v>
      </c>
      <c r="H60" s="138">
        <v>789000</v>
      </c>
      <c r="I60" s="138">
        <v>1242000</v>
      </c>
      <c r="J60" s="138">
        <v>445000</v>
      </c>
      <c r="K60" s="138">
        <v>493000</v>
      </c>
      <c r="L60" s="138">
        <v>745000</v>
      </c>
      <c r="M60" s="138">
        <v>920000</v>
      </c>
      <c r="N60" s="138">
        <v>461000</v>
      </c>
      <c r="O60" s="138">
        <v>1086000</v>
      </c>
      <c r="P60" s="138">
        <v>492000</v>
      </c>
      <c r="Q60" s="138">
        <v>649000</v>
      </c>
      <c r="R60" s="138">
        <v>820000</v>
      </c>
      <c r="S60" s="138">
        <v>401000</v>
      </c>
      <c r="T60" s="138">
        <v>419000</v>
      </c>
      <c r="U60" s="138">
        <v>819000</v>
      </c>
      <c r="V60" s="138">
        <v>1507000</v>
      </c>
      <c r="W60" s="138">
        <v>1250000</v>
      </c>
      <c r="X60" s="138">
        <v>471000</v>
      </c>
      <c r="Y60" s="138">
        <v>853000</v>
      </c>
      <c r="Z60" s="138">
        <v>412000</v>
      </c>
      <c r="AA60" s="138">
        <v>738000</v>
      </c>
      <c r="AB60" s="138">
        <v>730000</v>
      </c>
      <c r="AC60" s="138">
        <v>367000</v>
      </c>
      <c r="AD60" s="138">
        <v>515000</v>
      </c>
      <c r="AE60" s="138">
        <v>401000</v>
      </c>
      <c r="AF60" s="138">
        <v>355000</v>
      </c>
      <c r="AG60" s="138">
        <v>398000</v>
      </c>
      <c r="AH60" s="138">
        <v>370000</v>
      </c>
      <c r="AI60" s="138">
        <v>405000</v>
      </c>
      <c r="AJ60" s="138">
        <v>343000</v>
      </c>
      <c r="AK60" s="138">
        <v>525000</v>
      </c>
      <c r="AL60" s="138">
        <v>436000</v>
      </c>
      <c r="AM60" s="138">
        <v>340000</v>
      </c>
      <c r="AN60" s="138">
        <v>313000</v>
      </c>
      <c r="AO60" s="138">
        <v>385000</v>
      </c>
      <c r="AP60" s="138">
        <v>410000</v>
      </c>
      <c r="AQ60" s="138">
        <v>517000</v>
      </c>
      <c r="AR60" s="138">
        <v>416000</v>
      </c>
      <c r="AS60" s="138">
        <v>412000</v>
      </c>
      <c r="AT60" s="138">
        <v>882000</v>
      </c>
      <c r="AU60" s="138">
        <v>349000</v>
      </c>
      <c r="AV60" s="138">
        <v>219000</v>
      </c>
      <c r="AW60" s="138">
        <v>326000</v>
      </c>
      <c r="AX60" s="138">
        <v>348000</v>
      </c>
      <c r="AY60" s="138">
        <v>335000</v>
      </c>
      <c r="AZ60" s="138">
        <v>371000</v>
      </c>
      <c r="BA60" s="138">
        <v>360000</v>
      </c>
      <c r="BB60" s="138">
        <v>337000</v>
      </c>
      <c r="BC60" s="138">
        <v>286000</v>
      </c>
      <c r="BD60" s="138">
        <v>277000</v>
      </c>
      <c r="BE60" s="138">
        <v>1115000</v>
      </c>
      <c r="BF60" s="138">
        <v>440000</v>
      </c>
      <c r="BG60" s="138">
        <v>418000</v>
      </c>
      <c r="BH60" s="138">
        <v>249000</v>
      </c>
      <c r="BI60" s="138">
        <v>194000</v>
      </c>
      <c r="BJ60" s="138">
        <v>364000</v>
      </c>
      <c r="BK60" s="138">
        <v>363000</v>
      </c>
      <c r="BL60" s="138">
        <v>755000</v>
      </c>
      <c r="BM60" s="138">
        <v>232000</v>
      </c>
      <c r="BN60" s="138">
        <v>225000</v>
      </c>
      <c r="BO60" s="138">
        <v>418000</v>
      </c>
      <c r="BP60" s="138">
        <v>354000</v>
      </c>
      <c r="BQ60" s="138">
        <v>322000</v>
      </c>
      <c r="BR60" s="138">
        <v>381000</v>
      </c>
      <c r="BS60" s="138">
        <v>220000</v>
      </c>
      <c r="BT60" s="138">
        <v>293000</v>
      </c>
      <c r="BU60" s="138">
        <v>248000</v>
      </c>
      <c r="BV60" s="138">
        <v>348000</v>
      </c>
      <c r="BW60" s="138">
        <v>294000</v>
      </c>
      <c r="BX60" s="138">
        <v>325000</v>
      </c>
      <c r="BY60" s="138">
        <v>459000</v>
      </c>
      <c r="BZ60" s="138">
        <v>448000</v>
      </c>
      <c r="CA60" s="138">
        <v>380000</v>
      </c>
      <c r="CB60" s="138">
        <v>389000</v>
      </c>
      <c r="CC60" s="138">
        <v>450000</v>
      </c>
      <c r="CD60" s="138">
        <v>340000</v>
      </c>
      <c r="CE60" s="138">
        <v>303000</v>
      </c>
      <c r="CF60" s="138">
        <v>349000</v>
      </c>
      <c r="CG60" s="138">
        <v>399000</v>
      </c>
      <c r="CH60" s="138">
        <v>380000</v>
      </c>
      <c r="CI60" s="138">
        <v>421000</v>
      </c>
      <c r="CJ60" s="138">
        <v>321000</v>
      </c>
      <c r="CK60" s="138">
        <v>405000</v>
      </c>
      <c r="CL60" s="138">
        <v>456000</v>
      </c>
      <c r="CM60" s="138">
        <v>325000</v>
      </c>
      <c r="CN60" s="138">
        <v>397000</v>
      </c>
      <c r="CO60" s="138">
        <v>475000</v>
      </c>
      <c r="CP60" s="138">
        <v>334000</v>
      </c>
      <c r="CQ60" s="138">
        <v>462000</v>
      </c>
      <c r="CR60" s="138">
        <v>467000</v>
      </c>
      <c r="CS60" s="138">
        <v>341000</v>
      </c>
      <c r="CT60" s="138">
        <v>340000</v>
      </c>
      <c r="CU60" s="138">
        <v>340000</v>
      </c>
      <c r="CV60" s="138">
        <v>338000</v>
      </c>
      <c r="CW60" s="138">
        <v>385000</v>
      </c>
      <c r="CX60" s="138">
        <v>267000</v>
      </c>
      <c r="CY60" s="138">
        <v>395000</v>
      </c>
      <c r="CZ60" s="138">
        <v>943000</v>
      </c>
      <c r="DA60" s="138">
        <v>260000</v>
      </c>
    </row>
    <row r="61" spans="1:105" s="139" customFormat="1">
      <c r="A61" s="294"/>
      <c r="B61" s="135" t="s">
        <v>161</v>
      </c>
      <c r="C61" s="136">
        <v>151</v>
      </c>
      <c r="D61" s="137">
        <f t="shared" si="2"/>
        <v>244858000</v>
      </c>
      <c r="E61" s="138">
        <v>3441000</v>
      </c>
      <c r="F61" s="138">
        <v>16060000</v>
      </c>
      <c r="G61" s="138">
        <v>6344000</v>
      </c>
      <c r="H61" s="138">
        <v>3698000</v>
      </c>
      <c r="I61" s="138">
        <v>9364000</v>
      </c>
      <c r="J61" s="138">
        <v>2063000</v>
      </c>
      <c r="K61" s="138">
        <v>2082000</v>
      </c>
      <c r="L61" s="138">
        <v>3720000</v>
      </c>
      <c r="M61" s="138">
        <v>5990000</v>
      </c>
      <c r="N61" s="138">
        <v>2398000</v>
      </c>
      <c r="O61" s="138">
        <v>6888000</v>
      </c>
      <c r="P61" s="138">
        <v>1726000</v>
      </c>
      <c r="Q61" s="138">
        <v>3733000</v>
      </c>
      <c r="R61" s="138">
        <v>5328000</v>
      </c>
      <c r="S61" s="138">
        <v>1553000</v>
      </c>
      <c r="T61" s="138">
        <v>2021000</v>
      </c>
      <c r="U61" s="138">
        <v>4011000</v>
      </c>
      <c r="V61" s="138">
        <v>9879000</v>
      </c>
      <c r="W61" s="138">
        <v>8304000</v>
      </c>
      <c r="X61" s="138">
        <v>2140000</v>
      </c>
      <c r="Y61" s="138">
        <v>4203000</v>
      </c>
      <c r="Z61" s="138">
        <v>1727000</v>
      </c>
      <c r="AA61" s="138">
        <v>3305000</v>
      </c>
      <c r="AB61" s="138">
        <v>3871000</v>
      </c>
      <c r="AC61" s="138">
        <v>1912000</v>
      </c>
      <c r="AD61" s="138">
        <v>2557000</v>
      </c>
      <c r="AE61" s="138">
        <v>2052000</v>
      </c>
      <c r="AF61" s="138">
        <v>1795000</v>
      </c>
      <c r="AG61" s="138">
        <v>2185000</v>
      </c>
      <c r="AH61" s="138">
        <v>1521000</v>
      </c>
      <c r="AI61" s="138">
        <v>1833000</v>
      </c>
      <c r="AJ61" s="138">
        <v>1422000</v>
      </c>
      <c r="AK61" s="138">
        <v>2780000</v>
      </c>
      <c r="AL61" s="138">
        <v>1633000</v>
      </c>
      <c r="AM61" s="138">
        <v>1449000</v>
      </c>
      <c r="AN61" s="138">
        <v>1389000</v>
      </c>
      <c r="AO61" s="138">
        <v>1504000</v>
      </c>
      <c r="AP61" s="138">
        <v>1898000</v>
      </c>
      <c r="AQ61" s="138">
        <v>2287000</v>
      </c>
      <c r="AR61" s="138">
        <v>1345000</v>
      </c>
      <c r="AS61" s="138">
        <v>1339000</v>
      </c>
      <c r="AT61" s="138">
        <v>3279000</v>
      </c>
      <c r="AU61" s="138">
        <v>1413000</v>
      </c>
      <c r="AV61" s="138">
        <v>712000</v>
      </c>
      <c r="AW61" s="138">
        <v>1494000</v>
      </c>
      <c r="AX61" s="138">
        <v>1430000</v>
      </c>
      <c r="AY61" s="138">
        <v>1022000</v>
      </c>
      <c r="AZ61" s="138">
        <v>1188000</v>
      </c>
      <c r="BA61" s="138">
        <v>1485000</v>
      </c>
      <c r="BB61" s="138">
        <v>854000</v>
      </c>
      <c r="BC61" s="138">
        <v>1218000</v>
      </c>
      <c r="BD61" s="138">
        <v>790000</v>
      </c>
      <c r="BE61" s="138">
        <v>5542000</v>
      </c>
      <c r="BF61" s="138">
        <v>1421000</v>
      </c>
      <c r="BG61" s="138">
        <v>1249000</v>
      </c>
      <c r="BH61" s="138">
        <v>983000</v>
      </c>
      <c r="BI61" s="138">
        <v>826000</v>
      </c>
      <c r="BJ61" s="138">
        <v>1159000</v>
      </c>
      <c r="BK61" s="138">
        <v>1140000</v>
      </c>
      <c r="BL61" s="138">
        <v>3549000</v>
      </c>
      <c r="BM61" s="138">
        <v>954000</v>
      </c>
      <c r="BN61" s="138">
        <v>1242000</v>
      </c>
      <c r="BO61" s="138">
        <v>1762000</v>
      </c>
      <c r="BP61" s="138">
        <v>1251000</v>
      </c>
      <c r="BQ61" s="138">
        <v>1705000</v>
      </c>
      <c r="BR61" s="138">
        <v>1017000</v>
      </c>
      <c r="BS61" s="138">
        <v>861000</v>
      </c>
      <c r="BT61" s="138">
        <v>934000</v>
      </c>
      <c r="BU61" s="138">
        <v>773000</v>
      </c>
      <c r="BV61" s="138">
        <v>1662000</v>
      </c>
      <c r="BW61" s="138">
        <v>1105000</v>
      </c>
      <c r="BX61" s="138">
        <v>1255000</v>
      </c>
      <c r="BY61" s="138">
        <v>2522000</v>
      </c>
      <c r="BZ61" s="138">
        <v>2337000</v>
      </c>
      <c r="CA61" s="138">
        <v>2002000</v>
      </c>
      <c r="CB61" s="138">
        <v>1865000</v>
      </c>
      <c r="CC61" s="138">
        <v>2143000</v>
      </c>
      <c r="CD61" s="138">
        <v>1983000</v>
      </c>
      <c r="CE61" s="138">
        <v>1748000</v>
      </c>
      <c r="CF61" s="138">
        <v>2027000</v>
      </c>
      <c r="CG61" s="138">
        <v>2294000</v>
      </c>
      <c r="CH61" s="138">
        <v>1929000</v>
      </c>
      <c r="CI61" s="138">
        <v>1839000</v>
      </c>
      <c r="CJ61" s="138">
        <v>2468000</v>
      </c>
      <c r="CK61" s="138">
        <v>1815000</v>
      </c>
      <c r="CL61" s="138">
        <v>1489000</v>
      </c>
      <c r="CM61" s="138">
        <v>1356000</v>
      </c>
      <c r="CN61" s="138">
        <v>1595000</v>
      </c>
      <c r="CO61" s="138">
        <v>1937000</v>
      </c>
      <c r="CP61" s="138">
        <v>1955000</v>
      </c>
      <c r="CQ61" s="138">
        <v>1714000</v>
      </c>
      <c r="CR61" s="138">
        <v>1781000</v>
      </c>
      <c r="CS61" s="138">
        <v>1924000</v>
      </c>
      <c r="CT61" s="138">
        <v>1397000</v>
      </c>
      <c r="CU61" s="138">
        <v>1429000</v>
      </c>
      <c r="CV61" s="138">
        <v>1379000</v>
      </c>
      <c r="CW61" s="138">
        <v>1182000</v>
      </c>
      <c r="CX61" s="138">
        <v>1183000</v>
      </c>
      <c r="CY61" s="138">
        <v>1298000</v>
      </c>
      <c r="CZ61" s="138">
        <v>5440000</v>
      </c>
      <c r="DA61" s="138">
        <v>802000</v>
      </c>
    </row>
    <row r="62" spans="1:105" s="139" customFormat="1">
      <c r="A62" s="294"/>
      <c r="B62" s="135" t="s">
        <v>162</v>
      </c>
      <c r="C62" s="136">
        <v>152</v>
      </c>
      <c r="D62" s="137">
        <f t="shared" si="2"/>
        <v>249766000</v>
      </c>
      <c r="E62" s="138">
        <v>3452000</v>
      </c>
      <c r="F62" s="138">
        <v>14470000</v>
      </c>
      <c r="G62" s="138">
        <v>5641000</v>
      </c>
      <c r="H62" s="138">
        <v>4203000</v>
      </c>
      <c r="I62" s="138">
        <v>9189000</v>
      </c>
      <c r="J62" s="138">
        <v>1701000</v>
      </c>
      <c r="K62" s="138">
        <v>1673000</v>
      </c>
      <c r="L62" s="138">
        <v>3994000</v>
      </c>
      <c r="M62" s="138">
        <v>5388000</v>
      </c>
      <c r="N62" s="138">
        <v>1825000</v>
      </c>
      <c r="O62" s="138">
        <v>6519000</v>
      </c>
      <c r="P62" s="138">
        <v>1695000</v>
      </c>
      <c r="Q62" s="138">
        <v>4050000</v>
      </c>
      <c r="R62" s="138">
        <v>5435000</v>
      </c>
      <c r="S62" s="138">
        <v>1670000</v>
      </c>
      <c r="T62" s="138">
        <v>1750000</v>
      </c>
      <c r="U62" s="138">
        <v>4561000</v>
      </c>
      <c r="V62" s="138">
        <v>10196000</v>
      </c>
      <c r="W62" s="138">
        <v>7896000</v>
      </c>
      <c r="X62" s="138">
        <v>1699000</v>
      </c>
      <c r="Y62" s="138">
        <v>3633000</v>
      </c>
      <c r="Z62" s="138">
        <v>1687000</v>
      </c>
      <c r="AA62" s="138">
        <v>3385000</v>
      </c>
      <c r="AB62" s="138">
        <v>3832000</v>
      </c>
      <c r="AC62" s="138">
        <v>1704000</v>
      </c>
      <c r="AD62" s="138">
        <v>2345000</v>
      </c>
      <c r="AE62" s="138">
        <v>1779000</v>
      </c>
      <c r="AF62" s="138">
        <v>1917000</v>
      </c>
      <c r="AG62" s="138">
        <v>2019000</v>
      </c>
      <c r="AH62" s="138">
        <v>1654000</v>
      </c>
      <c r="AI62" s="138">
        <v>1771000</v>
      </c>
      <c r="AJ62" s="138">
        <v>1466000</v>
      </c>
      <c r="AK62" s="138">
        <v>3021000</v>
      </c>
      <c r="AL62" s="138">
        <v>1677000</v>
      </c>
      <c r="AM62" s="138">
        <v>1509000</v>
      </c>
      <c r="AN62" s="138">
        <v>1682000</v>
      </c>
      <c r="AO62" s="138">
        <v>1565000</v>
      </c>
      <c r="AP62" s="138">
        <v>1874000</v>
      </c>
      <c r="AQ62" s="138">
        <v>2526000</v>
      </c>
      <c r="AR62" s="138">
        <v>1605000</v>
      </c>
      <c r="AS62" s="138">
        <v>1745000</v>
      </c>
      <c r="AT62" s="138">
        <v>3724000</v>
      </c>
      <c r="AU62" s="138">
        <v>1612000</v>
      </c>
      <c r="AV62" s="138">
        <v>1204000</v>
      </c>
      <c r="AW62" s="138">
        <v>1373000</v>
      </c>
      <c r="AX62" s="138">
        <v>1321000</v>
      </c>
      <c r="AY62" s="138">
        <v>1565000</v>
      </c>
      <c r="AZ62" s="138">
        <v>1493000</v>
      </c>
      <c r="BA62" s="138">
        <v>1825000</v>
      </c>
      <c r="BB62" s="138">
        <v>904000</v>
      </c>
      <c r="BC62" s="138">
        <v>1390000</v>
      </c>
      <c r="BD62" s="138">
        <v>1234000</v>
      </c>
      <c r="BE62" s="138">
        <v>5861000</v>
      </c>
      <c r="BF62" s="138">
        <v>1730000</v>
      </c>
      <c r="BG62" s="138">
        <v>1561000</v>
      </c>
      <c r="BH62" s="138">
        <v>1300000</v>
      </c>
      <c r="BI62" s="138">
        <v>1440000</v>
      </c>
      <c r="BJ62" s="138">
        <v>1551000</v>
      </c>
      <c r="BK62" s="138">
        <v>1300000</v>
      </c>
      <c r="BL62" s="138">
        <v>3653000</v>
      </c>
      <c r="BM62" s="138">
        <v>1339000</v>
      </c>
      <c r="BN62" s="138">
        <v>1527000</v>
      </c>
      <c r="BO62" s="138">
        <v>1758000</v>
      </c>
      <c r="BP62" s="138">
        <v>1435000</v>
      </c>
      <c r="BQ62" s="138">
        <v>2106000</v>
      </c>
      <c r="BR62" s="138">
        <v>1383000</v>
      </c>
      <c r="BS62" s="138">
        <v>1302000</v>
      </c>
      <c r="BT62" s="138">
        <v>1225000</v>
      </c>
      <c r="BU62" s="138">
        <v>1441000</v>
      </c>
      <c r="BV62" s="138">
        <v>1672000</v>
      </c>
      <c r="BW62" s="138">
        <v>1451000</v>
      </c>
      <c r="BX62" s="138">
        <v>1506000</v>
      </c>
      <c r="BY62" s="138">
        <v>2200000</v>
      </c>
      <c r="BZ62" s="138">
        <v>1876000</v>
      </c>
      <c r="CA62" s="138">
        <v>1861000</v>
      </c>
      <c r="CB62" s="138">
        <v>1593000</v>
      </c>
      <c r="CC62" s="138">
        <v>1811000</v>
      </c>
      <c r="CD62" s="138">
        <v>1607000</v>
      </c>
      <c r="CE62" s="138">
        <v>1791000</v>
      </c>
      <c r="CF62" s="138">
        <v>1901000</v>
      </c>
      <c r="CG62" s="138">
        <v>1813000</v>
      </c>
      <c r="CH62" s="138">
        <v>1966000</v>
      </c>
      <c r="CI62" s="138">
        <v>1708000</v>
      </c>
      <c r="CJ62" s="138">
        <v>2338000</v>
      </c>
      <c r="CK62" s="138">
        <v>1778000</v>
      </c>
      <c r="CL62" s="138">
        <v>1628000</v>
      </c>
      <c r="CM62" s="138">
        <v>1588000</v>
      </c>
      <c r="CN62" s="138">
        <v>1701000</v>
      </c>
      <c r="CO62" s="138">
        <v>1708000</v>
      </c>
      <c r="CP62" s="138">
        <v>1819000</v>
      </c>
      <c r="CQ62" s="138">
        <v>1774000</v>
      </c>
      <c r="CR62" s="138">
        <v>1882000</v>
      </c>
      <c r="CS62" s="138">
        <v>1757000</v>
      </c>
      <c r="CT62" s="138">
        <v>1749000</v>
      </c>
      <c r="CU62" s="138">
        <v>1641000</v>
      </c>
      <c r="CV62" s="138">
        <v>1500000</v>
      </c>
      <c r="CW62" s="138">
        <v>1296000</v>
      </c>
      <c r="CX62" s="138">
        <v>1329000</v>
      </c>
      <c r="CY62" s="138">
        <v>1368000</v>
      </c>
      <c r="CZ62" s="138">
        <v>5731000</v>
      </c>
      <c r="DA62" s="138">
        <v>1463000</v>
      </c>
    </row>
    <row r="63" spans="1:105" s="139" customFormat="1" ht="33">
      <c r="A63" s="294"/>
      <c r="B63" s="135" t="s">
        <v>163</v>
      </c>
      <c r="C63" s="136">
        <v>161</v>
      </c>
      <c r="D63" s="137">
        <f t="shared" si="2"/>
        <v>212089000</v>
      </c>
      <c r="E63" s="138">
        <v>3070000</v>
      </c>
      <c r="F63" s="138">
        <v>12852000</v>
      </c>
      <c r="G63" s="138">
        <v>5069000</v>
      </c>
      <c r="H63" s="138">
        <v>3574000</v>
      </c>
      <c r="I63" s="138">
        <v>8028000</v>
      </c>
      <c r="J63" s="138">
        <v>1519000</v>
      </c>
      <c r="K63" s="138">
        <v>1445000</v>
      </c>
      <c r="L63" s="138">
        <v>3344000</v>
      </c>
      <c r="M63" s="138">
        <v>4903000</v>
      </c>
      <c r="N63" s="138">
        <v>1705000</v>
      </c>
      <c r="O63" s="138">
        <v>5663000</v>
      </c>
      <c r="P63" s="138">
        <v>1432000</v>
      </c>
      <c r="Q63" s="138">
        <v>3414000</v>
      </c>
      <c r="R63" s="138">
        <v>4702000</v>
      </c>
      <c r="S63" s="138">
        <v>1402000</v>
      </c>
      <c r="T63" s="138">
        <v>1514000</v>
      </c>
      <c r="U63" s="138">
        <v>3656000</v>
      </c>
      <c r="V63" s="138">
        <v>8986000</v>
      </c>
      <c r="W63" s="138">
        <v>6900000</v>
      </c>
      <c r="X63" s="138">
        <v>1531000</v>
      </c>
      <c r="Y63" s="138">
        <v>3259000</v>
      </c>
      <c r="Z63" s="138">
        <v>1393000</v>
      </c>
      <c r="AA63" s="138">
        <v>2888000</v>
      </c>
      <c r="AB63" s="138">
        <v>3297000</v>
      </c>
      <c r="AC63" s="138">
        <v>1492000</v>
      </c>
      <c r="AD63" s="138">
        <v>2100000</v>
      </c>
      <c r="AE63" s="138">
        <v>1565000</v>
      </c>
      <c r="AF63" s="138">
        <v>1571000</v>
      </c>
      <c r="AG63" s="138">
        <v>1744000</v>
      </c>
      <c r="AH63" s="138">
        <v>1314000</v>
      </c>
      <c r="AI63" s="138">
        <v>1586000</v>
      </c>
      <c r="AJ63" s="138">
        <v>1261000</v>
      </c>
      <c r="AK63" s="138">
        <v>2513000</v>
      </c>
      <c r="AL63" s="138">
        <v>1335000</v>
      </c>
      <c r="AM63" s="138">
        <v>1310000</v>
      </c>
      <c r="AN63" s="138">
        <v>1370000</v>
      </c>
      <c r="AO63" s="138">
        <v>1329000</v>
      </c>
      <c r="AP63" s="138">
        <v>1578000</v>
      </c>
      <c r="AQ63" s="138">
        <v>2107000</v>
      </c>
      <c r="AR63" s="138">
        <v>1227000</v>
      </c>
      <c r="AS63" s="138">
        <v>1292000</v>
      </c>
      <c r="AT63" s="138">
        <v>3076000</v>
      </c>
      <c r="AU63" s="138">
        <v>1276000</v>
      </c>
      <c r="AV63" s="138">
        <v>878000</v>
      </c>
      <c r="AW63" s="138">
        <v>1221000</v>
      </c>
      <c r="AX63" s="138">
        <v>1093000</v>
      </c>
      <c r="AY63" s="138">
        <v>1189000</v>
      </c>
      <c r="AZ63" s="138">
        <v>1260000</v>
      </c>
      <c r="BA63" s="138">
        <v>1515000</v>
      </c>
      <c r="BB63" s="138">
        <v>771000</v>
      </c>
      <c r="BC63" s="138">
        <v>1104000</v>
      </c>
      <c r="BD63" s="138">
        <v>967000</v>
      </c>
      <c r="BE63" s="138">
        <v>4959000</v>
      </c>
      <c r="BF63" s="138">
        <v>1367000</v>
      </c>
      <c r="BG63" s="138">
        <v>1247000</v>
      </c>
      <c r="BH63" s="138">
        <v>1015000</v>
      </c>
      <c r="BI63" s="138">
        <v>1050000</v>
      </c>
      <c r="BJ63" s="138">
        <v>1177000</v>
      </c>
      <c r="BK63" s="138">
        <v>1030000</v>
      </c>
      <c r="BL63" s="138">
        <v>3055000</v>
      </c>
      <c r="BM63" s="138">
        <v>1090000</v>
      </c>
      <c r="BN63" s="138">
        <v>1229000</v>
      </c>
      <c r="BO63" s="138">
        <v>1430000</v>
      </c>
      <c r="BP63" s="138">
        <v>1210000</v>
      </c>
      <c r="BQ63" s="138">
        <v>1735000</v>
      </c>
      <c r="BR63" s="138">
        <v>1068000</v>
      </c>
      <c r="BS63" s="138">
        <v>1016000</v>
      </c>
      <c r="BT63" s="138">
        <v>960000</v>
      </c>
      <c r="BU63" s="138">
        <v>1047000</v>
      </c>
      <c r="BV63" s="138">
        <v>1431000</v>
      </c>
      <c r="BW63" s="138">
        <v>1198000</v>
      </c>
      <c r="BX63" s="138">
        <v>1191000</v>
      </c>
      <c r="BY63" s="138">
        <v>1974000</v>
      </c>
      <c r="BZ63" s="138">
        <v>1703000</v>
      </c>
      <c r="CA63" s="138">
        <v>1595000</v>
      </c>
      <c r="CB63" s="138">
        <v>1397000</v>
      </c>
      <c r="CC63" s="138">
        <v>1577000</v>
      </c>
      <c r="CD63" s="138">
        <v>1396000</v>
      </c>
      <c r="CE63" s="138">
        <v>1465000</v>
      </c>
      <c r="CF63" s="138">
        <v>1587000</v>
      </c>
      <c r="CG63" s="138">
        <v>1634000</v>
      </c>
      <c r="CH63" s="138">
        <v>1720000</v>
      </c>
      <c r="CI63" s="138">
        <v>1503000</v>
      </c>
      <c r="CJ63" s="138">
        <v>2041000</v>
      </c>
      <c r="CK63" s="138">
        <v>1524000</v>
      </c>
      <c r="CL63" s="138">
        <v>1338000</v>
      </c>
      <c r="CM63" s="138">
        <v>1293000</v>
      </c>
      <c r="CN63" s="138">
        <v>1440000</v>
      </c>
      <c r="CO63" s="138">
        <v>1497000</v>
      </c>
      <c r="CP63" s="138">
        <v>1590000</v>
      </c>
      <c r="CQ63" s="138">
        <v>1474000</v>
      </c>
      <c r="CR63" s="138">
        <v>1540000</v>
      </c>
      <c r="CS63" s="138">
        <v>1516000</v>
      </c>
      <c r="CT63" s="138">
        <v>1418000</v>
      </c>
      <c r="CU63" s="138">
        <v>1332000</v>
      </c>
      <c r="CV63" s="138">
        <v>1176000</v>
      </c>
      <c r="CW63" s="138">
        <v>1031000</v>
      </c>
      <c r="CX63" s="138">
        <v>1038000</v>
      </c>
      <c r="CY63" s="138">
        <v>1171000</v>
      </c>
      <c r="CZ63" s="138">
        <v>4960000</v>
      </c>
      <c r="DA63" s="138">
        <v>1064000</v>
      </c>
    </row>
    <row r="64" spans="1:105" s="139" customFormat="1">
      <c r="A64" s="294"/>
      <c r="B64" s="135" t="s">
        <v>164</v>
      </c>
      <c r="C64" s="136">
        <v>181</v>
      </c>
      <c r="D64" s="137">
        <f t="shared" si="2"/>
        <v>53315000</v>
      </c>
      <c r="E64" s="138">
        <v>754000</v>
      </c>
      <c r="F64" s="138">
        <v>3280000</v>
      </c>
      <c r="G64" s="138">
        <v>1357000</v>
      </c>
      <c r="H64" s="138">
        <v>912000</v>
      </c>
      <c r="I64" s="138">
        <v>1987000</v>
      </c>
      <c r="J64" s="138">
        <v>376000</v>
      </c>
      <c r="K64" s="138">
        <v>383000</v>
      </c>
      <c r="L64" s="138">
        <v>821000</v>
      </c>
      <c r="M64" s="138">
        <v>1257000</v>
      </c>
      <c r="N64" s="138">
        <v>445000</v>
      </c>
      <c r="O64" s="138">
        <v>1376000</v>
      </c>
      <c r="P64" s="138">
        <v>371000</v>
      </c>
      <c r="Q64" s="138">
        <v>793000</v>
      </c>
      <c r="R64" s="138">
        <v>1145000</v>
      </c>
      <c r="S64" s="138">
        <v>359000</v>
      </c>
      <c r="T64" s="138">
        <v>375000</v>
      </c>
      <c r="U64" s="138">
        <v>855000</v>
      </c>
      <c r="V64" s="138">
        <v>2290000</v>
      </c>
      <c r="W64" s="138">
        <v>1779000</v>
      </c>
      <c r="X64" s="138">
        <v>380000</v>
      </c>
      <c r="Y64" s="138">
        <v>856000</v>
      </c>
      <c r="Z64" s="138">
        <v>325000</v>
      </c>
      <c r="AA64" s="138">
        <v>746000</v>
      </c>
      <c r="AB64" s="138">
        <v>848000</v>
      </c>
      <c r="AC64" s="138">
        <v>363000</v>
      </c>
      <c r="AD64" s="138">
        <v>526000</v>
      </c>
      <c r="AE64" s="138">
        <v>378000</v>
      </c>
      <c r="AF64" s="138">
        <v>351000</v>
      </c>
      <c r="AG64" s="138">
        <v>461000</v>
      </c>
      <c r="AH64" s="138">
        <v>310000</v>
      </c>
      <c r="AI64" s="138">
        <v>394000</v>
      </c>
      <c r="AJ64" s="138">
        <v>298000</v>
      </c>
      <c r="AK64" s="138">
        <v>568000</v>
      </c>
      <c r="AL64" s="138">
        <v>329000</v>
      </c>
      <c r="AM64" s="138">
        <v>346000</v>
      </c>
      <c r="AN64" s="138">
        <v>339000</v>
      </c>
      <c r="AO64" s="138">
        <v>357000</v>
      </c>
      <c r="AP64" s="138">
        <v>400000</v>
      </c>
      <c r="AQ64" s="138">
        <v>518000</v>
      </c>
      <c r="AR64" s="138">
        <v>318000</v>
      </c>
      <c r="AS64" s="138">
        <v>275000</v>
      </c>
      <c r="AT64" s="138">
        <v>831000</v>
      </c>
      <c r="AU64" s="138">
        <v>312000</v>
      </c>
      <c r="AV64" s="138">
        <v>192000</v>
      </c>
      <c r="AW64" s="138">
        <v>323000</v>
      </c>
      <c r="AX64" s="138">
        <v>283000</v>
      </c>
      <c r="AY64" s="138">
        <v>256000</v>
      </c>
      <c r="AZ64" s="138">
        <v>383000</v>
      </c>
      <c r="BA64" s="138">
        <v>415000</v>
      </c>
      <c r="BB64" s="138">
        <v>180000</v>
      </c>
      <c r="BC64" s="138">
        <v>287000</v>
      </c>
      <c r="BD64" s="138">
        <v>237000</v>
      </c>
      <c r="BE64" s="138">
        <v>1247000</v>
      </c>
      <c r="BF64" s="138">
        <v>345000</v>
      </c>
      <c r="BG64" s="138">
        <v>306000</v>
      </c>
      <c r="BH64" s="138">
        <v>251000</v>
      </c>
      <c r="BI64" s="138">
        <v>214000</v>
      </c>
      <c r="BJ64" s="138">
        <v>257000</v>
      </c>
      <c r="BK64" s="138">
        <v>298000</v>
      </c>
      <c r="BL64" s="138">
        <v>750000</v>
      </c>
      <c r="BM64" s="138">
        <v>265000</v>
      </c>
      <c r="BN64" s="138">
        <v>357000</v>
      </c>
      <c r="BO64" s="138">
        <v>324000</v>
      </c>
      <c r="BP64" s="138">
        <v>358000</v>
      </c>
      <c r="BQ64" s="138">
        <v>485000</v>
      </c>
      <c r="BR64" s="138">
        <v>251000</v>
      </c>
      <c r="BS64" s="138">
        <v>293000</v>
      </c>
      <c r="BT64" s="138">
        <v>266000</v>
      </c>
      <c r="BU64" s="138">
        <v>196000</v>
      </c>
      <c r="BV64" s="138">
        <v>411000</v>
      </c>
      <c r="BW64" s="138">
        <v>303000</v>
      </c>
      <c r="BX64" s="138">
        <v>261000</v>
      </c>
      <c r="BY64" s="138">
        <v>514000</v>
      </c>
      <c r="BZ64" s="138">
        <v>452000</v>
      </c>
      <c r="CA64" s="138">
        <v>419000</v>
      </c>
      <c r="CB64" s="138">
        <v>343000</v>
      </c>
      <c r="CC64" s="138">
        <v>398000</v>
      </c>
      <c r="CD64" s="138">
        <v>354000</v>
      </c>
      <c r="CE64" s="138">
        <v>416000</v>
      </c>
      <c r="CF64" s="138">
        <v>379000</v>
      </c>
      <c r="CG64" s="138">
        <v>435000</v>
      </c>
      <c r="CH64" s="138">
        <v>429000</v>
      </c>
      <c r="CI64" s="138">
        <v>363000</v>
      </c>
      <c r="CJ64" s="138">
        <v>532000</v>
      </c>
      <c r="CK64" s="138">
        <v>359000</v>
      </c>
      <c r="CL64" s="138">
        <v>288000</v>
      </c>
      <c r="CM64" s="138">
        <v>312000</v>
      </c>
      <c r="CN64" s="138">
        <v>384000</v>
      </c>
      <c r="CO64" s="138">
        <v>383000</v>
      </c>
      <c r="CP64" s="138">
        <v>386000</v>
      </c>
      <c r="CQ64" s="138">
        <v>372000</v>
      </c>
      <c r="CR64" s="138">
        <v>383000</v>
      </c>
      <c r="CS64" s="138">
        <v>366000</v>
      </c>
      <c r="CT64" s="138">
        <v>338000</v>
      </c>
      <c r="CU64" s="138">
        <v>329000</v>
      </c>
      <c r="CV64" s="138">
        <v>310000</v>
      </c>
      <c r="CW64" s="138">
        <v>217000</v>
      </c>
      <c r="CX64" s="138">
        <v>250000</v>
      </c>
      <c r="CY64" s="138">
        <v>365000</v>
      </c>
      <c r="CZ64" s="138">
        <v>1231000</v>
      </c>
      <c r="DA64" s="138">
        <v>270000</v>
      </c>
    </row>
    <row r="65" spans="1:105" s="139" customFormat="1">
      <c r="A65" s="294"/>
      <c r="B65" s="135" t="s">
        <v>165</v>
      </c>
      <c r="C65" s="136">
        <v>181</v>
      </c>
      <c r="D65" s="137">
        <f t="shared" si="2"/>
        <v>143710000</v>
      </c>
      <c r="E65" s="138">
        <v>1861000</v>
      </c>
      <c r="F65" s="138">
        <v>7788000</v>
      </c>
      <c r="G65" s="138">
        <v>2917000</v>
      </c>
      <c r="H65" s="138">
        <v>2381000</v>
      </c>
      <c r="I65" s="138">
        <v>5034000</v>
      </c>
      <c r="J65" s="138">
        <v>885000</v>
      </c>
      <c r="K65" s="138">
        <v>849000</v>
      </c>
      <c r="L65" s="138">
        <v>2280000</v>
      </c>
      <c r="M65" s="138">
        <v>2781000</v>
      </c>
      <c r="N65" s="138">
        <v>875000</v>
      </c>
      <c r="O65" s="138">
        <v>3562000</v>
      </c>
      <c r="P65" s="138">
        <v>927000</v>
      </c>
      <c r="Q65" s="138">
        <v>2372000</v>
      </c>
      <c r="R65" s="138">
        <v>3222000</v>
      </c>
      <c r="S65" s="138">
        <v>925000</v>
      </c>
      <c r="T65" s="138">
        <v>947000</v>
      </c>
      <c r="U65" s="138">
        <v>2886000</v>
      </c>
      <c r="V65" s="138">
        <v>5565000</v>
      </c>
      <c r="W65" s="138">
        <v>4320000</v>
      </c>
      <c r="X65" s="138">
        <v>895000</v>
      </c>
      <c r="Y65" s="138">
        <v>1853000</v>
      </c>
      <c r="Z65" s="138">
        <v>1007000</v>
      </c>
      <c r="AA65" s="138">
        <v>1912000</v>
      </c>
      <c r="AB65" s="138">
        <v>2169000</v>
      </c>
      <c r="AC65" s="138">
        <v>930000</v>
      </c>
      <c r="AD65" s="138">
        <v>1209000</v>
      </c>
      <c r="AE65" s="138">
        <v>972000</v>
      </c>
      <c r="AF65" s="138">
        <v>1158000</v>
      </c>
      <c r="AG65" s="138">
        <v>1133000</v>
      </c>
      <c r="AH65" s="138">
        <v>1024000</v>
      </c>
      <c r="AI65" s="138">
        <v>929000</v>
      </c>
      <c r="AJ65" s="138">
        <v>815000</v>
      </c>
      <c r="AK65" s="138">
        <v>1833000</v>
      </c>
      <c r="AL65" s="138">
        <v>1041000</v>
      </c>
      <c r="AM65" s="138">
        <v>852000</v>
      </c>
      <c r="AN65" s="138">
        <v>973000</v>
      </c>
      <c r="AO65" s="138">
        <v>833000</v>
      </c>
      <c r="AP65" s="138">
        <v>1054000</v>
      </c>
      <c r="AQ65" s="138">
        <v>1503000</v>
      </c>
      <c r="AR65" s="138">
        <v>1007000</v>
      </c>
      <c r="AS65" s="138">
        <v>1194000</v>
      </c>
      <c r="AT65" s="138">
        <v>2251000</v>
      </c>
      <c r="AU65" s="138">
        <v>1016000</v>
      </c>
      <c r="AV65" s="138">
        <v>824000</v>
      </c>
      <c r="AW65" s="138">
        <v>697000</v>
      </c>
      <c r="AX65" s="138">
        <v>812000</v>
      </c>
      <c r="AY65" s="138">
        <v>1080000</v>
      </c>
      <c r="AZ65" s="138">
        <v>798000</v>
      </c>
      <c r="BA65" s="138">
        <v>1093000</v>
      </c>
      <c r="BB65" s="138">
        <v>535000</v>
      </c>
      <c r="BC65" s="138">
        <v>867000</v>
      </c>
      <c r="BD65" s="138">
        <v>840000</v>
      </c>
      <c r="BE65" s="138">
        <v>3364000</v>
      </c>
      <c r="BF65" s="138">
        <v>1071000</v>
      </c>
      <c r="BG65" s="138">
        <v>955000</v>
      </c>
      <c r="BH65" s="138">
        <v>828000</v>
      </c>
      <c r="BI65" s="138">
        <v>1019000</v>
      </c>
      <c r="BJ65" s="138">
        <v>1034000</v>
      </c>
      <c r="BK65" s="138">
        <v>777000</v>
      </c>
      <c r="BL65" s="138">
        <v>2071000</v>
      </c>
      <c r="BM65" s="138">
        <v>767000</v>
      </c>
      <c r="BN65" s="138">
        <v>937000</v>
      </c>
      <c r="BO65" s="138">
        <v>1078000</v>
      </c>
      <c r="BP65" s="138">
        <v>771000</v>
      </c>
      <c r="BQ65" s="138">
        <v>1176000</v>
      </c>
      <c r="BR65" s="138">
        <v>906000</v>
      </c>
      <c r="BS65" s="138">
        <v>795000</v>
      </c>
      <c r="BT65" s="138">
        <v>748000</v>
      </c>
      <c r="BU65" s="138">
        <v>1022000</v>
      </c>
      <c r="BV65" s="138">
        <v>884000</v>
      </c>
      <c r="BW65" s="138">
        <v>823000</v>
      </c>
      <c r="BX65" s="138">
        <v>964000</v>
      </c>
      <c r="BY65" s="138">
        <v>1189000</v>
      </c>
      <c r="BZ65" s="138">
        <v>1041000</v>
      </c>
      <c r="CA65" s="138">
        <v>1082000</v>
      </c>
      <c r="CB65" s="138">
        <v>894000</v>
      </c>
      <c r="CC65" s="138">
        <v>1049000</v>
      </c>
      <c r="CD65" s="138">
        <v>943000</v>
      </c>
      <c r="CE65" s="138">
        <v>1115000</v>
      </c>
      <c r="CF65" s="138">
        <v>1145000</v>
      </c>
      <c r="CG65" s="138">
        <v>971000</v>
      </c>
      <c r="CH65" s="138">
        <v>1126000</v>
      </c>
      <c r="CI65" s="138">
        <v>993000</v>
      </c>
      <c r="CJ65" s="138">
        <v>1393000</v>
      </c>
      <c r="CK65" s="138">
        <v>1015000</v>
      </c>
      <c r="CL65" s="138">
        <v>1100000</v>
      </c>
      <c r="CM65" s="138">
        <v>973000</v>
      </c>
      <c r="CN65" s="138">
        <v>1015000</v>
      </c>
      <c r="CO65" s="138">
        <v>959000</v>
      </c>
      <c r="CP65" s="138">
        <v>1048000</v>
      </c>
      <c r="CQ65" s="138">
        <v>1116000</v>
      </c>
      <c r="CR65" s="138">
        <v>1151000</v>
      </c>
      <c r="CS65" s="138">
        <v>1026000</v>
      </c>
      <c r="CT65" s="138">
        <v>1091000</v>
      </c>
      <c r="CU65" s="138">
        <v>1039000</v>
      </c>
      <c r="CV65" s="138">
        <v>1016000</v>
      </c>
      <c r="CW65" s="138">
        <v>868000</v>
      </c>
      <c r="CX65" s="138">
        <v>832000</v>
      </c>
      <c r="CY65" s="138">
        <v>741000</v>
      </c>
      <c r="CZ65" s="138">
        <v>3167000</v>
      </c>
      <c r="DA65" s="138">
        <v>1136000</v>
      </c>
    </row>
    <row r="66" spans="1:105" s="139" customFormat="1">
      <c r="A66" s="294"/>
      <c r="B66" s="135" t="s">
        <v>168</v>
      </c>
      <c r="C66" s="136">
        <v>183</v>
      </c>
      <c r="D66" s="137">
        <f>SUM(E66:DA66)</f>
        <v>3889000</v>
      </c>
      <c r="E66" s="138">
        <v>67000</v>
      </c>
      <c r="F66" s="138">
        <v>247000</v>
      </c>
      <c r="G66" s="138">
        <v>90000</v>
      </c>
      <c r="H66" s="138">
        <v>76000</v>
      </c>
      <c r="I66" s="138">
        <v>135000</v>
      </c>
      <c r="J66" s="138">
        <v>31000</v>
      </c>
      <c r="K66" s="138">
        <v>31000</v>
      </c>
      <c r="L66" s="138">
        <v>54000</v>
      </c>
      <c r="M66" s="138">
        <v>94000</v>
      </c>
      <c r="N66" s="138">
        <v>31000</v>
      </c>
      <c r="O66" s="138">
        <v>121000</v>
      </c>
      <c r="P66" s="138">
        <v>31000</v>
      </c>
      <c r="Q66" s="138">
        <v>72000</v>
      </c>
      <c r="R66" s="138">
        <v>99000</v>
      </c>
      <c r="S66" s="138">
        <v>27000</v>
      </c>
      <c r="T66" s="138">
        <v>31000</v>
      </c>
      <c r="U66" s="138">
        <v>72000</v>
      </c>
      <c r="V66" s="138">
        <v>166000</v>
      </c>
      <c r="W66" s="138">
        <v>139000</v>
      </c>
      <c r="X66" s="138">
        <v>36000</v>
      </c>
      <c r="Y66" s="138">
        <v>67000</v>
      </c>
      <c r="Z66" s="138">
        <v>36000</v>
      </c>
      <c r="AA66" s="138">
        <v>54000</v>
      </c>
      <c r="AB66" s="138">
        <v>67000</v>
      </c>
      <c r="AC66" s="138">
        <v>31000</v>
      </c>
      <c r="AD66" s="138">
        <v>40000</v>
      </c>
      <c r="AE66" s="138">
        <v>27000</v>
      </c>
      <c r="AF66" s="138">
        <v>22000</v>
      </c>
      <c r="AG66" s="138">
        <v>40000</v>
      </c>
      <c r="AH66" s="138">
        <v>27000</v>
      </c>
      <c r="AI66" s="138">
        <v>31000</v>
      </c>
      <c r="AJ66" s="138">
        <v>22000</v>
      </c>
      <c r="AK66" s="138">
        <v>54000</v>
      </c>
      <c r="AL66" s="138">
        <v>22000</v>
      </c>
      <c r="AM66" s="138">
        <v>27000</v>
      </c>
      <c r="AN66" s="138">
        <v>22000</v>
      </c>
      <c r="AO66" s="138">
        <v>18000</v>
      </c>
      <c r="AP66" s="138">
        <v>31000</v>
      </c>
      <c r="AQ66" s="138">
        <v>40000</v>
      </c>
      <c r="AR66" s="138">
        <v>27000</v>
      </c>
      <c r="AS66" s="138">
        <v>27000</v>
      </c>
      <c r="AT66" s="138">
        <v>36000</v>
      </c>
      <c r="AU66" s="138">
        <v>22000</v>
      </c>
      <c r="AV66" s="138">
        <v>13000</v>
      </c>
      <c r="AW66" s="138">
        <v>22000</v>
      </c>
      <c r="AX66" s="138">
        <v>27000</v>
      </c>
      <c r="AY66" s="138">
        <v>18000</v>
      </c>
      <c r="AZ66" s="138">
        <v>4000</v>
      </c>
      <c r="BA66" s="138">
        <v>18000</v>
      </c>
      <c r="BB66" s="138">
        <v>18000</v>
      </c>
      <c r="BC66" s="138">
        <v>13000</v>
      </c>
      <c r="BD66" s="138">
        <v>9000</v>
      </c>
      <c r="BE66" s="138">
        <v>81000</v>
      </c>
      <c r="BF66" s="138">
        <v>18000</v>
      </c>
      <c r="BG66" s="138">
        <v>18000</v>
      </c>
      <c r="BH66" s="138">
        <v>4000</v>
      </c>
      <c r="BI66" s="138">
        <v>18000</v>
      </c>
      <c r="BJ66" s="138">
        <v>22000</v>
      </c>
      <c r="BK66" s="138">
        <v>13000</v>
      </c>
      <c r="BL66" s="138">
        <v>54000</v>
      </c>
      <c r="BM66" s="138">
        <v>18000</v>
      </c>
      <c r="BN66" s="138">
        <v>13000</v>
      </c>
      <c r="BO66" s="138">
        <v>36000</v>
      </c>
      <c r="BP66" s="138">
        <v>13000</v>
      </c>
      <c r="BQ66" s="138">
        <v>22000</v>
      </c>
      <c r="BR66" s="138">
        <v>18000</v>
      </c>
      <c r="BS66" s="138">
        <v>13000</v>
      </c>
      <c r="BT66" s="138">
        <v>18000</v>
      </c>
      <c r="BU66" s="138">
        <v>18000</v>
      </c>
      <c r="BV66" s="138">
        <v>18000</v>
      </c>
      <c r="BW66" s="138">
        <v>27000</v>
      </c>
      <c r="BX66" s="138">
        <v>18000</v>
      </c>
      <c r="BY66" s="138">
        <v>31000</v>
      </c>
      <c r="BZ66" s="138">
        <v>31000</v>
      </c>
      <c r="CA66" s="138">
        <v>22000</v>
      </c>
      <c r="CB66" s="138">
        <v>27000</v>
      </c>
      <c r="CC66" s="138">
        <v>36000</v>
      </c>
      <c r="CD66" s="138">
        <v>27000</v>
      </c>
      <c r="CE66" s="138">
        <v>36000</v>
      </c>
      <c r="CF66" s="138">
        <v>22000</v>
      </c>
      <c r="CG66" s="138">
        <v>27000</v>
      </c>
      <c r="CH66" s="138">
        <v>36000</v>
      </c>
      <c r="CI66" s="138">
        <v>31000</v>
      </c>
      <c r="CJ66" s="138">
        <v>31000</v>
      </c>
      <c r="CK66" s="138">
        <v>31000</v>
      </c>
      <c r="CL66" s="138">
        <v>27000</v>
      </c>
      <c r="CM66" s="138">
        <v>18000</v>
      </c>
      <c r="CN66" s="138">
        <v>31000</v>
      </c>
      <c r="CO66" s="138">
        <v>27000</v>
      </c>
      <c r="CP66" s="138">
        <v>27000</v>
      </c>
      <c r="CQ66" s="138">
        <v>31000</v>
      </c>
      <c r="CR66" s="138">
        <v>27000</v>
      </c>
      <c r="CS66" s="138">
        <v>22000</v>
      </c>
      <c r="CT66" s="138">
        <v>27000</v>
      </c>
      <c r="CU66" s="138">
        <v>27000</v>
      </c>
      <c r="CV66" s="138">
        <v>22000</v>
      </c>
      <c r="CW66" s="138">
        <v>13000</v>
      </c>
      <c r="CX66" s="138">
        <v>13000</v>
      </c>
      <c r="CY66" s="138">
        <v>22000</v>
      </c>
      <c r="CZ66" s="138">
        <v>112000</v>
      </c>
      <c r="DA66" s="138">
        <v>13000</v>
      </c>
    </row>
    <row r="67" spans="1:105" s="139" customFormat="1">
      <c r="A67" s="294"/>
      <c r="B67" s="135" t="s">
        <v>166</v>
      </c>
      <c r="C67" s="136" t="s">
        <v>167</v>
      </c>
      <c r="D67" s="137">
        <f t="shared" si="2"/>
        <v>15851000</v>
      </c>
      <c r="E67" s="138">
        <v>192000</v>
      </c>
      <c r="F67" s="138">
        <v>507000</v>
      </c>
      <c r="G67" s="138">
        <v>272000</v>
      </c>
      <c r="H67" s="138">
        <v>232000</v>
      </c>
      <c r="I67" s="138">
        <v>368000</v>
      </c>
      <c r="J67" s="138">
        <v>128000</v>
      </c>
      <c r="K67" s="138">
        <v>147000</v>
      </c>
      <c r="L67" s="138">
        <v>280000</v>
      </c>
      <c r="M67" s="138">
        <v>256000</v>
      </c>
      <c r="N67" s="138">
        <v>128000</v>
      </c>
      <c r="O67" s="138">
        <v>345000</v>
      </c>
      <c r="P67" s="138">
        <v>144000</v>
      </c>
      <c r="Q67" s="138">
        <v>243000</v>
      </c>
      <c r="R67" s="138">
        <v>288000</v>
      </c>
      <c r="S67" s="138">
        <v>128000</v>
      </c>
      <c r="T67" s="138">
        <v>128000</v>
      </c>
      <c r="U67" s="138">
        <v>272000</v>
      </c>
      <c r="V67" s="138">
        <v>448000</v>
      </c>
      <c r="W67" s="138">
        <v>352000</v>
      </c>
      <c r="X67" s="138">
        <v>128000</v>
      </c>
      <c r="Y67" s="138">
        <v>256000</v>
      </c>
      <c r="Z67" s="138">
        <v>128000</v>
      </c>
      <c r="AA67" s="138">
        <v>238000</v>
      </c>
      <c r="AB67" s="138">
        <v>240000</v>
      </c>
      <c r="AC67" s="138">
        <v>128000</v>
      </c>
      <c r="AD67" s="138">
        <v>147000</v>
      </c>
      <c r="AE67" s="138">
        <v>112000</v>
      </c>
      <c r="AF67" s="138">
        <v>115000</v>
      </c>
      <c r="AG67" s="138">
        <v>115000</v>
      </c>
      <c r="AH67" s="138">
        <v>115000</v>
      </c>
      <c r="AI67" s="138">
        <v>123000</v>
      </c>
      <c r="AJ67" s="138">
        <v>99000</v>
      </c>
      <c r="AK67" s="138">
        <v>176000</v>
      </c>
      <c r="AL67" s="138">
        <v>144000</v>
      </c>
      <c r="AM67" s="138">
        <v>116000</v>
      </c>
      <c r="AN67" s="138">
        <v>112000</v>
      </c>
      <c r="AO67" s="138">
        <v>128000</v>
      </c>
      <c r="AP67" s="138">
        <v>128000</v>
      </c>
      <c r="AQ67" s="138">
        <v>144000</v>
      </c>
      <c r="AR67" s="138">
        <v>144000</v>
      </c>
      <c r="AS67" s="138">
        <v>152000</v>
      </c>
      <c r="AT67" s="138">
        <v>256000</v>
      </c>
      <c r="AU67" s="138">
        <v>107000</v>
      </c>
      <c r="AV67" s="138">
        <v>107000</v>
      </c>
      <c r="AW67" s="138">
        <v>107000</v>
      </c>
      <c r="AX67" s="138">
        <v>115000</v>
      </c>
      <c r="AY67" s="138">
        <v>107000</v>
      </c>
      <c r="AZ67" s="138">
        <v>112000</v>
      </c>
      <c r="BA67" s="138">
        <v>128000</v>
      </c>
      <c r="BB67" s="138">
        <v>99000</v>
      </c>
      <c r="BC67" s="138">
        <v>123000</v>
      </c>
      <c r="BD67" s="138">
        <v>97000</v>
      </c>
      <c r="BE67" s="138">
        <v>368000</v>
      </c>
      <c r="BF67" s="138">
        <v>144000</v>
      </c>
      <c r="BG67" s="138">
        <v>120000</v>
      </c>
      <c r="BH67" s="138">
        <v>99000</v>
      </c>
      <c r="BI67" s="138">
        <v>110000</v>
      </c>
      <c r="BJ67" s="138">
        <v>123000</v>
      </c>
      <c r="BK67" s="138">
        <v>128000</v>
      </c>
      <c r="BL67" s="138">
        <v>256000</v>
      </c>
      <c r="BM67" s="138">
        <v>113000</v>
      </c>
      <c r="BN67" s="138">
        <v>102000</v>
      </c>
      <c r="BO67" s="138">
        <v>128000</v>
      </c>
      <c r="BP67" s="138">
        <v>128000</v>
      </c>
      <c r="BQ67" s="138">
        <v>113000</v>
      </c>
      <c r="BR67" s="138">
        <v>128000</v>
      </c>
      <c r="BS67" s="138">
        <v>123000</v>
      </c>
      <c r="BT67" s="138">
        <v>99000</v>
      </c>
      <c r="BU67" s="138">
        <v>107000</v>
      </c>
      <c r="BV67" s="138">
        <v>112000</v>
      </c>
      <c r="BW67" s="138">
        <v>123000</v>
      </c>
      <c r="BX67" s="138">
        <v>107000</v>
      </c>
      <c r="BY67" s="138">
        <v>128000</v>
      </c>
      <c r="BZ67" s="138">
        <v>128000</v>
      </c>
      <c r="CA67" s="138">
        <v>128000</v>
      </c>
      <c r="CB67" s="138">
        <v>112000</v>
      </c>
      <c r="CC67" s="138">
        <v>128000</v>
      </c>
      <c r="CD67" s="138">
        <v>96000</v>
      </c>
      <c r="CE67" s="138">
        <v>102000</v>
      </c>
      <c r="CF67" s="138">
        <v>99000</v>
      </c>
      <c r="CG67" s="138">
        <v>112000</v>
      </c>
      <c r="CH67" s="138">
        <v>126000</v>
      </c>
      <c r="CI67" s="138">
        <v>128000</v>
      </c>
      <c r="CJ67" s="138">
        <v>134000</v>
      </c>
      <c r="CK67" s="138">
        <v>128000</v>
      </c>
      <c r="CL67" s="138">
        <v>128000</v>
      </c>
      <c r="CM67" s="138">
        <v>112000</v>
      </c>
      <c r="CN67" s="138">
        <v>124000</v>
      </c>
      <c r="CO67" s="138">
        <v>128000</v>
      </c>
      <c r="CP67" s="138">
        <v>99000</v>
      </c>
      <c r="CQ67" s="138">
        <v>144000</v>
      </c>
      <c r="CR67" s="138">
        <v>144000</v>
      </c>
      <c r="CS67" s="138">
        <v>112000</v>
      </c>
      <c r="CT67" s="138">
        <v>128000</v>
      </c>
      <c r="CU67" s="138">
        <v>107000</v>
      </c>
      <c r="CV67" s="138">
        <v>123000</v>
      </c>
      <c r="CW67" s="138">
        <v>112000</v>
      </c>
      <c r="CX67" s="138">
        <v>118000</v>
      </c>
      <c r="CY67" s="138">
        <v>112000</v>
      </c>
      <c r="CZ67" s="138">
        <v>347000</v>
      </c>
      <c r="DA67" s="138">
        <v>129000</v>
      </c>
    </row>
    <row r="68" spans="1:105" s="139" customFormat="1">
      <c r="A68" s="294"/>
      <c r="B68" s="140" t="s">
        <v>169</v>
      </c>
      <c r="C68" s="136" t="s">
        <v>146</v>
      </c>
      <c r="D68" s="137">
        <f t="shared" si="2"/>
        <v>84000</v>
      </c>
      <c r="E68" s="138">
        <v>0</v>
      </c>
      <c r="F68" s="138">
        <v>0</v>
      </c>
      <c r="G68" s="138">
        <v>0</v>
      </c>
      <c r="H68" s="138">
        <v>40000</v>
      </c>
      <c r="I68" s="138">
        <v>0</v>
      </c>
      <c r="J68" s="138">
        <v>0</v>
      </c>
      <c r="K68" s="138">
        <v>0</v>
      </c>
      <c r="L68" s="138">
        <v>20000</v>
      </c>
      <c r="M68" s="138">
        <v>0</v>
      </c>
      <c r="N68" s="138">
        <v>0</v>
      </c>
      <c r="O68" s="138">
        <v>0</v>
      </c>
      <c r="P68" s="138">
        <v>0</v>
      </c>
      <c r="Q68" s="138">
        <v>0</v>
      </c>
      <c r="R68" s="138">
        <v>0</v>
      </c>
      <c r="S68" s="138">
        <v>0</v>
      </c>
      <c r="T68" s="138">
        <v>0</v>
      </c>
      <c r="U68" s="138">
        <v>5000</v>
      </c>
      <c r="V68" s="138">
        <v>0</v>
      </c>
      <c r="W68" s="138">
        <v>0</v>
      </c>
      <c r="X68" s="138">
        <v>0</v>
      </c>
      <c r="Y68" s="138">
        <v>0</v>
      </c>
      <c r="Z68" s="138">
        <v>0</v>
      </c>
      <c r="AA68" s="138">
        <v>0</v>
      </c>
      <c r="AB68" s="138">
        <v>0</v>
      </c>
      <c r="AC68" s="138">
        <v>0</v>
      </c>
      <c r="AD68" s="138">
        <v>0</v>
      </c>
      <c r="AE68" s="138">
        <v>0</v>
      </c>
      <c r="AF68" s="138">
        <v>0</v>
      </c>
      <c r="AG68" s="138">
        <v>0</v>
      </c>
      <c r="AH68" s="138">
        <v>0</v>
      </c>
      <c r="AI68" s="138">
        <v>0</v>
      </c>
      <c r="AJ68" s="138">
        <v>0</v>
      </c>
      <c r="AK68" s="138">
        <v>0</v>
      </c>
      <c r="AL68" s="138">
        <v>0</v>
      </c>
      <c r="AM68" s="138">
        <v>0</v>
      </c>
      <c r="AN68" s="138">
        <v>0</v>
      </c>
      <c r="AO68" s="138">
        <v>0</v>
      </c>
      <c r="AP68" s="138">
        <v>0</v>
      </c>
      <c r="AQ68" s="138">
        <v>0</v>
      </c>
      <c r="AR68" s="138">
        <v>0</v>
      </c>
      <c r="AS68" s="138">
        <v>10000</v>
      </c>
      <c r="AT68" s="138">
        <v>0</v>
      </c>
      <c r="AU68" s="138">
        <v>0</v>
      </c>
      <c r="AV68" s="138">
        <v>0</v>
      </c>
      <c r="AW68" s="138">
        <v>0</v>
      </c>
      <c r="AX68" s="138">
        <v>0</v>
      </c>
      <c r="AY68" s="138">
        <v>0</v>
      </c>
      <c r="AZ68" s="138">
        <v>0</v>
      </c>
      <c r="BA68" s="138">
        <v>0</v>
      </c>
      <c r="BB68" s="138">
        <v>0</v>
      </c>
      <c r="BC68" s="138">
        <v>0</v>
      </c>
      <c r="BD68" s="138">
        <v>0</v>
      </c>
      <c r="BE68" s="138">
        <v>0</v>
      </c>
      <c r="BF68" s="138">
        <v>0</v>
      </c>
      <c r="BG68" s="138">
        <v>0</v>
      </c>
      <c r="BH68" s="138">
        <v>0</v>
      </c>
      <c r="BI68" s="138">
        <v>0</v>
      </c>
      <c r="BJ68" s="138">
        <v>0</v>
      </c>
      <c r="BK68" s="138">
        <v>0</v>
      </c>
      <c r="BL68" s="138">
        <v>0</v>
      </c>
      <c r="BM68" s="138">
        <v>0</v>
      </c>
      <c r="BN68" s="138">
        <v>0</v>
      </c>
      <c r="BO68" s="138">
        <v>0</v>
      </c>
      <c r="BP68" s="138">
        <v>0</v>
      </c>
      <c r="BQ68" s="138">
        <v>0</v>
      </c>
      <c r="BR68" s="138">
        <v>0</v>
      </c>
      <c r="BS68" s="138">
        <v>0</v>
      </c>
      <c r="BT68" s="138">
        <v>0</v>
      </c>
      <c r="BU68" s="138">
        <v>0</v>
      </c>
      <c r="BV68" s="138">
        <v>0</v>
      </c>
      <c r="BW68" s="138">
        <v>0</v>
      </c>
      <c r="BX68" s="138">
        <v>0</v>
      </c>
      <c r="BY68" s="138">
        <v>0</v>
      </c>
      <c r="BZ68" s="138">
        <v>0</v>
      </c>
      <c r="CA68" s="138">
        <v>0</v>
      </c>
      <c r="CB68" s="138">
        <v>0</v>
      </c>
      <c r="CC68" s="138">
        <v>0</v>
      </c>
      <c r="CD68" s="138">
        <v>0</v>
      </c>
      <c r="CE68" s="138">
        <v>0</v>
      </c>
      <c r="CF68" s="138">
        <v>0</v>
      </c>
      <c r="CG68" s="138">
        <v>4000</v>
      </c>
      <c r="CH68" s="138">
        <v>0</v>
      </c>
      <c r="CI68" s="138">
        <v>0</v>
      </c>
      <c r="CJ68" s="138">
        <v>0</v>
      </c>
      <c r="CK68" s="138">
        <v>0</v>
      </c>
      <c r="CL68" s="138">
        <v>0</v>
      </c>
      <c r="CM68" s="138">
        <v>0</v>
      </c>
      <c r="CN68" s="138">
        <v>0</v>
      </c>
      <c r="CO68" s="138">
        <v>0</v>
      </c>
      <c r="CP68" s="138">
        <v>0</v>
      </c>
      <c r="CQ68" s="138">
        <v>0</v>
      </c>
      <c r="CR68" s="138">
        <v>0</v>
      </c>
      <c r="CS68" s="138">
        <v>0</v>
      </c>
      <c r="CT68" s="138">
        <v>0</v>
      </c>
      <c r="CU68" s="138">
        <v>0</v>
      </c>
      <c r="CV68" s="138">
        <v>0</v>
      </c>
      <c r="CW68" s="138">
        <v>0</v>
      </c>
      <c r="CX68" s="138">
        <v>0</v>
      </c>
      <c r="CY68" s="138">
        <v>0</v>
      </c>
      <c r="CZ68" s="138">
        <v>0</v>
      </c>
      <c r="DA68" s="138">
        <v>5000</v>
      </c>
    </row>
    <row r="69" spans="1:105" s="143" customFormat="1">
      <c r="A69" s="295"/>
      <c r="B69" s="141" t="s">
        <v>177</v>
      </c>
      <c r="C69" s="141"/>
      <c r="D69" s="142">
        <f>SUM(D47:D68)</f>
        <v>3259235000</v>
      </c>
      <c r="E69" s="142">
        <v>46487000</v>
      </c>
      <c r="F69" s="142">
        <v>185197000</v>
      </c>
      <c r="G69" s="142">
        <v>75206000</v>
      </c>
      <c r="H69" s="142">
        <v>54651000</v>
      </c>
      <c r="I69" s="142">
        <v>113267000</v>
      </c>
      <c r="J69" s="142">
        <v>22935000</v>
      </c>
      <c r="K69" s="142">
        <v>22455000</v>
      </c>
      <c r="L69" s="142">
        <v>51803000</v>
      </c>
      <c r="M69" s="142">
        <v>68669000</v>
      </c>
      <c r="N69" s="142">
        <v>24768000</v>
      </c>
      <c r="O69" s="142">
        <v>82372000</v>
      </c>
      <c r="P69" s="142">
        <v>22664000</v>
      </c>
      <c r="Q69" s="142">
        <v>51669000</v>
      </c>
      <c r="R69" s="142">
        <v>71145000</v>
      </c>
      <c r="S69" s="142">
        <v>22084000</v>
      </c>
      <c r="T69" s="142">
        <v>21556000</v>
      </c>
      <c r="U69" s="142">
        <v>59036000</v>
      </c>
      <c r="V69" s="142">
        <v>127305000</v>
      </c>
      <c r="W69" s="142">
        <v>99784000</v>
      </c>
      <c r="X69" s="142">
        <v>24647000</v>
      </c>
      <c r="Y69" s="142">
        <v>48196000</v>
      </c>
      <c r="Z69" s="142">
        <v>21779000</v>
      </c>
      <c r="AA69" s="142">
        <v>45343000</v>
      </c>
      <c r="AB69" s="142">
        <v>49418000</v>
      </c>
      <c r="AC69" s="142">
        <v>20964000</v>
      </c>
      <c r="AD69" s="142">
        <v>31434000</v>
      </c>
      <c r="AE69" s="142">
        <v>21903000</v>
      </c>
      <c r="AF69" s="142">
        <v>25595000</v>
      </c>
      <c r="AG69" s="142">
        <v>26631000</v>
      </c>
      <c r="AH69" s="142">
        <v>19978000</v>
      </c>
      <c r="AI69" s="142">
        <v>22832000</v>
      </c>
      <c r="AJ69" s="142">
        <v>17703000</v>
      </c>
      <c r="AK69" s="142">
        <v>39320000</v>
      </c>
      <c r="AL69" s="142">
        <v>22301000</v>
      </c>
      <c r="AM69" s="142">
        <v>20379000</v>
      </c>
      <c r="AN69" s="142">
        <v>21322000</v>
      </c>
      <c r="AO69" s="142">
        <v>20852000</v>
      </c>
      <c r="AP69" s="142">
        <v>24674000</v>
      </c>
      <c r="AQ69" s="142">
        <v>32498000</v>
      </c>
      <c r="AR69" s="142">
        <v>21237000</v>
      </c>
      <c r="AS69" s="142">
        <v>23305000</v>
      </c>
      <c r="AT69" s="142">
        <v>47243000</v>
      </c>
      <c r="AU69" s="142">
        <v>21248000</v>
      </c>
      <c r="AV69" s="142">
        <v>14183000</v>
      </c>
      <c r="AW69" s="142">
        <v>16943000</v>
      </c>
      <c r="AX69" s="142">
        <v>18544000</v>
      </c>
      <c r="AY69" s="142">
        <v>20438000</v>
      </c>
      <c r="AZ69" s="142">
        <v>19811000</v>
      </c>
      <c r="BA69" s="142">
        <v>24949000</v>
      </c>
      <c r="BB69" s="142">
        <v>11636000</v>
      </c>
      <c r="BC69" s="142">
        <v>18719000</v>
      </c>
      <c r="BD69" s="142">
        <v>16556000</v>
      </c>
      <c r="BE69" s="142">
        <v>74165000</v>
      </c>
      <c r="BF69" s="142">
        <v>22716000</v>
      </c>
      <c r="BG69" s="142">
        <v>19968000</v>
      </c>
      <c r="BH69" s="142">
        <v>15515000</v>
      </c>
      <c r="BI69" s="142">
        <v>18620000</v>
      </c>
      <c r="BJ69" s="142">
        <v>20434000</v>
      </c>
      <c r="BK69" s="142">
        <v>15807000</v>
      </c>
      <c r="BL69" s="142">
        <v>48436000</v>
      </c>
      <c r="BM69" s="142">
        <v>17744000</v>
      </c>
      <c r="BN69" s="142">
        <v>20040000</v>
      </c>
      <c r="BO69" s="142">
        <v>23306000</v>
      </c>
      <c r="BP69" s="142">
        <v>19285000</v>
      </c>
      <c r="BQ69" s="142">
        <v>27810000</v>
      </c>
      <c r="BR69" s="142">
        <v>16627000</v>
      </c>
      <c r="BS69" s="142">
        <v>16678000</v>
      </c>
      <c r="BT69" s="142">
        <v>15832000</v>
      </c>
      <c r="BU69" s="142">
        <v>19417000</v>
      </c>
      <c r="BV69" s="142">
        <v>22929000</v>
      </c>
      <c r="BW69" s="142">
        <v>18650000</v>
      </c>
      <c r="BX69" s="142">
        <v>18072000</v>
      </c>
      <c r="BY69" s="142">
        <v>30604000</v>
      </c>
      <c r="BZ69" s="142">
        <v>26643000</v>
      </c>
      <c r="CA69" s="142">
        <v>26121000</v>
      </c>
      <c r="CB69" s="142">
        <v>20802000</v>
      </c>
      <c r="CC69" s="142">
        <v>26209000</v>
      </c>
      <c r="CD69" s="142">
        <v>22914000</v>
      </c>
      <c r="CE69" s="142">
        <v>24727000</v>
      </c>
      <c r="CF69" s="142">
        <v>25311000</v>
      </c>
      <c r="CG69" s="142">
        <v>23886000</v>
      </c>
      <c r="CH69" s="142">
        <v>26252000</v>
      </c>
      <c r="CI69" s="142">
        <v>22096000</v>
      </c>
      <c r="CJ69" s="142">
        <v>30695000</v>
      </c>
      <c r="CK69" s="142">
        <v>23622000</v>
      </c>
      <c r="CL69" s="142">
        <v>23087000</v>
      </c>
      <c r="CM69" s="142">
        <v>20036000</v>
      </c>
      <c r="CN69" s="142">
        <v>24135000</v>
      </c>
      <c r="CO69" s="142">
        <v>24271000</v>
      </c>
      <c r="CP69" s="142">
        <v>25314000</v>
      </c>
      <c r="CQ69" s="142">
        <v>24780000</v>
      </c>
      <c r="CR69" s="142">
        <v>25084000</v>
      </c>
      <c r="CS69" s="142">
        <v>23874000</v>
      </c>
      <c r="CT69" s="142">
        <v>23919000</v>
      </c>
      <c r="CU69" s="142">
        <v>22613000</v>
      </c>
      <c r="CV69" s="142">
        <v>20354000</v>
      </c>
      <c r="CW69" s="142">
        <v>18517000</v>
      </c>
      <c r="CX69" s="142">
        <v>16054000</v>
      </c>
      <c r="CY69" s="142">
        <v>16799000</v>
      </c>
      <c r="CZ69" s="142">
        <v>74341000</v>
      </c>
      <c r="DA69" s="142">
        <v>18490000</v>
      </c>
    </row>
    <row r="70" spans="1:105" s="152" customFormat="1" ht="16.5" customHeight="1">
      <c r="A70" s="296" t="s">
        <v>170</v>
      </c>
      <c r="B70" s="148" t="s">
        <v>171</v>
      </c>
      <c r="C70" s="149">
        <v>161</v>
      </c>
      <c r="D70" s="150">
        <f t="shared" si="2"/>
        <v>583000</v>
      </c>
      <c r="E70" s="151">
        <v>0</v>
      </c>
      <c r="F70" s="151">
        <v>111000</v>
      </c>
      <c r="G70" s="151">
        <v>0</v>
      </c>
      <c r="H70" s="151">
        <v>0</v>
      </c>
      <c r="I70" s="151">
        <v>0</v>
      </c>
      <c r="J70" s="151">
        <v>33000</v>
      </c>
      <c r="K70" s="151">
        <v>0</v>
      </c>
      <c r="L70" s="151">
        <v>0</v>
      </c>
      <c r="M70" s="151">
        <v>0</v>
      </c>
      <c r="N70" s="151">
        <v>0</v>
      </c>
      <c r="O70" s="151">
        <v>0</v>
      </c>
      <c r="P70" s="151">
        <v>0</v>
      </c>
      <c r="Q70" s="151">
        <v>0</v>
      </c>
      <c r="R70" s="151">
        <v>0</v>
      </c>
      <c r="S70" s="151">
        <v>0</v>
      </c>
      <c r="T70" s="151">
        <v>0</v>
      </c>
      <c r="U70" s="151">
        <v>0</v>
      </c>
      <c r="V70" s="151">
        <v>36000</v>
      </c>
      <c r="W70" s="151">
        <v>71000</v>
      </c>
      <c r="X70" s="151">
        <v>35000</v>
      </c>
      <c r="Y70" s="151">
        <v>0</v>
      </c>
      <c r="Z70" s="151">
        <v>0</v>
      </c>
      <c r="AA70" s="151">
        <v>100000</v>
      </c>
      <c r="AB70" s="151">
        <v>0</v>
      </c>
      <c r="AC70" s="151">
        <v>0</v>
      </c>
      <c r="AD70" s="151">
        <v>0</v>
      </c>
      <c r="AE70" s="151">
        <v>39000</v>
      </c>
      <c r="AF70" s="151">
        <v>0</v>
      </c>
      <c r="AG70" s="151">
        <v>0</v>
      </c>
      <c r="AH70" s="151">
        <v>0</v>
      </c>
      <c r="AI70" s="151">
        <v>0</v>
      </c>
      <c r="AJ70" s="151">
        <v>0</v>
      </c>
      <c r="AK70" s="151">
        <v>20000</v>
      </c>
      <c r="AL70" s="151">
        <v>12000</v>
      </c>
      <c r="AM70" s="151">
        <v>0</v>
      </c>
      <c r="AN70" s="151">
        <v>0</v>
      </c>
      <c r="AO70" s="151">
        <v>20000</v>
      </c>
      <c r="AP70" s="151">
        <v>0</v>
      </c>
      <c r="AQ70" s="151">
        <v>0</v>
      </c>
      <c r="AR70" s="151">
        <v>0</v>
      </c>
      <c r="AS70" s="151">
        <v>0</v>
      </c>
      <c r="AT70" s="151">
        <v>0</v>
      </c>
      <c r="AU70" s="151">
        <v>0</v>
      </c>
      <c r="AV70" s="151">
        <v>0</v>
      </c>
      <c r="AW70" s="151">
        <v>0</v>
      </c>
      <c r="AX70" s="151">
        <v>0</v>
      </c>
      <c r="AY70" s="151">
        <v>0</v>
      </c>
      <c r="AZ70" s="151">
        <v>20000</v>
      </c>
      <c r="BA70" s="151">
        <v>0</v>
      </c>
      <c r="BB70" s="151">
        <v>0</v>
      </c>
      <c r="BC70" s="151">
        <v>0</v>
      </c>
      <c r="BD70" s="151">
        <v>0</v>
      </c>
      <c r="BE70" s="151">
        <v>0</v>
      </c>
      <c r="BF70" s="151">
        <v>0</v>
      </c>
      <c r="BG70" s="151">
        <v>0</v>
      </c>
      <c r="BH70" s="151">
        <v>0</v>
      </c>
      <c r="BI70" s="151">
        <v>0</v>
      </c>
      <c r="BJ70" s="151">
        <v>0</v>
      </c>
      <c r="BK70" s="151">
        <v>0</v>
      </c>
      <c r="BL70" s="151">
        <v>0</v>
      </c>
      <c r="BM70" s="151">
        <v>0</v>
      </c>
      <c r="BN70" s="151">
        <v>0</v>
      </c>
      <c r="BO70" s="151">
        <v>0</v>
      </c>
      <c r="BP70" s="151">
        <v>0</v>
      </c>
      <c r="BQ70" s="151">
        <v>0</v>
      </c>
      <c r="BR70" s="151">
        <v>0</v>
      </c>
      <c r="BS70" s="151">
        <v>0</v>
      </c>
      <c r="BT70" s="151">
        <v>0</v>
      </c>
      <c r="BU70" s="151">
        <v>0</v>
      </c>
      <c r="BV70" s="151">
        <v>0</v>
      </c>
      <c r="BW70" s="151">
        <v>0</v>
      </c>
      <c r="BX70" s="151">
        <v>0</v>
      </c>
      <c r="BY70" s="151">
        <v>0</v>
      </c>
      <c r="BZ70" s="151">
        <v>0</v>
      </c>
      <c r="CA70" s="151">
        <v>0</v>
      </c>
      <c r="CB70" s="151">
        <v>0</v>
      </c>
      <c r="CC70" s="151">
        <v>0</v>
      </c>
      <c r="CD70" s="151">
        <v>0</v>
      </c>
      <c r="CE70" s="151">
        <v>0</v>
      </c>
      <c r="CF70" s="151">
        <v>0</v>
      </c>
      <c r="CG70" s="151">
        <v>0</v>
      </c>
      <c r="CH70" s="151">
        <v>0</v>
      </c>
      <c r="CI70" s="151">
        <v>0</v>
      </c>
      <c r="CJ70" s="151">
        <v>0</v>
      </c>
      <c r="CK70" s="151">
        <v>0</v>
      </c>
      <c r="CL70" s="151">
        <v>0</v>
      </c>
      <c r="CM70" s="151">
        <v>0</v>
      </c>
      <c r="CN70" s="151">
        <v>0</v>
      </c>
      <c r="CO70" s="151">
        <v>0</v>
      </c>
      <c r="CP70" s="151">
        <v>0</v>
      </c>
      <c r="CQ70" s="151">
        <v>0</v>
      </c>
      <c r="CR70" s="151">
        <v>0</v>
      </c>
      <c r="CS70" s="151">
        <v>0</v>
      </c>
      <c r="CT70" s="151">
        <v>20000</v>
      </c>
      <c r="CU70" s="151">
        <v>0</v>
      </c>
      <c r="CV70" s="151">
        <v>0</v>
      </c>
      <c r="CW70" s="151">
        <v>0</v>
      </c>
      <c r="CX70" s="151">
        <v>66000</v>
      </c>
      <c r="CY70" s="151">
        <v>0</v>
      </c>
      <c r="CZ70" s="151">
        <v>0</v>
      </c>
      <c r="DA70" s="151">
        <v>0</v>
      </c>
    </row>
    <row r="71" spans="1:105" s="152" customFormat="1">
      <c r="A71" s="296"/>
      <c r="B71" s="148" t="s">
        <v>172</v>
      </c>
      <c r="C71" s="149">
        <v>161</v>
      </c>
      <c r="D71" s="150">
        <f t="shared" si="2"/>
        <v>465526000</v>
      </c>
      <c r="E71" s="151">
        <v>10846000</v>
      </c>
      <c r="F71" s="151">
        <v>39555000</v>
      </c>
      <c r="G71" s="151">
        <v>20094000</v>
      </c>
      <c r="H71" s="151">
        <v>8445000</v>
      </c>
      <c r="I71" s="151">
        <v>29480000</v>
      </c>
      <c r="J71" s="151">
        <v>5455000</v>
      </c>
      <c r="K71" s="151">
        <v>10837000</v>
      </c>
      <c r="L71" s="151">
        <v>5959000</v>
      </c>
      <c r="M71" s="151">
        <v>11609000</v>
      </c>
      <c r="N71" s="151">
        <v>4654000</v>
      </c>
      <c r="O71" s="151">
        <v>17571000</v>
      </c>
      <c r="P71" s="151">
        <v>5476000</v>
      </c>
      <c r="Q71" s="151">
        <v>2804000</v>
      </c>
      <c r="R71" s="151">
        <v>5960000</v>
      </c>
      <c r="S71" s="151">
        <v>3713000</v>
      </c>
      <c r="T71" s="151">
        <v>3781000</v>
      </c>
      <c r="U71" s="151">
        <v>11566000</v>
      </c>
      <c r="V71" s="151">
        <v>27667000</v>
      </c>
      <c r="W71" s="151">
        <v>12390000</v>
      </c>
      <c r="X71" s="151">
        <v>5842000</v>
      </c>
      <c r="Y71" s="151">
        <v>6449000</v>
      </c>
      <c r="Z71" s="151">
        <v>5297000</v>
      </c>
      <c r="AA71" s="151">
        <v>11586000</v>
      </c>
      <c r="AB71" s="151">
        <v>10986000</v>
      </c>
      <c r="AC71" s="151">
        <v>2879000</v>
      </c>
      <c r="AD71" s="151">
        <v>3869000</v>
      </c>
      <c r="AE71" s="151">
        <v>852000</v>
      </c>
      <c r="AF71" s="151">
        <v>2993000</v>
      </c>
      <c r="AG71" s="151">
        <v>3574000</v>
      </c>
      <c r="AH71" s="151">
        <v>1849000</v>
      </c>
      <c r="AI71" s="151">
        <v>2016000</v>
      </c>
      <c r="AJ71" s="151">
        <v>2606000</v>
      </c>
      <c r="AK71" s="151">
        <v>8597000</v>
      </c>
      <c r="AL71" s="151">
        <v>4427000</v>
      </c>
      <c r="AM71" s="151">
        <v>1929000</v>
      </c>
      <c r="AN71" s="151">
        <v>3575000</v>
      </c>
      <c r="AO71" s="151">
        <v>1120000</v>
      </c>
      <c r="AP71" s="151">
        <v>5552000</v>
      </c>
      <c r="AQ71" s="151">
        <v>5544000</v>
      </c>
      <c r="AR71" s="151">
        <v>3305000</v>
      </c>
      <c r="AS71" s="151">
        <v>2232000</v>
      </c>
      <c r="AT71" s="151">
        <v>6954000</v>
      </c>
      <c r="AU71" s="151">
        <v>3072000</v>
      </c>
      <c r="AV71" s="151">
        <v>351000</v>
      </c>
      <c r="AW71" s="151">
        <v>660000</v>
      </c>
      <c r="AX71" s="151">
        <v>2770000</v>
      </c>
      <c r="AY71" s="151">
        <v>1548000</v>
      </c>
      <c r="AZ71" s="151">
        <v>414000</v>
      </c>
      <c r="BA71" s="151">
        <v>1267000</v>
      </c>
      <c r="BB71" s="151">
        <v>759000</v>
      </c>
      <c r="BC71" s="151">
        <v>1129000</v>
      </c>
      <c r="BD71" s="151">
        <v>1912000</v>
      </c>
      <c r="BE71" s="151">
        <v>7922000</v>
      </c>
      <c r="BF71" s="151">
        <v>1397000</v>
      </c>
      <c r="BG71" s="151">
        <v>3120000</v>
      </c>
      <c r="BH71" s="151">
        <v>1119000</v>
      </c>
      <c r="BI71" s="151">
        <v>1396000</v>
      </c>
      <c r="BJ71" s="151">
        <v>623000</v>
      </c>
      <c r="BK71" s="151">
        <v>445000</v>
      </c>
      <c r="BL71" s="151">
        <v>4825000</v>
      </c>
      <c r="BM71" s="151">
        <v>1008000</v>
      </c>
      <c r="BN71" s="151">
        <v>984000</v>
      </c>
      <c r="BO71" s="151">
        <v>142000</v>
      </c>
      <c r="BP71" s="151">
        <v>346000</v>
      </c>
      <c r="BQ71" s="151">
        <v>1543000</v>
      </c>
      <c r="BR71" s="151">
        <v>1760000</v>
      </c>
      <c r="BS71" s="151">
        <v>239000</v>
      </c>
      <c r="BT71" s="151">
        <v>1174000</v>
      </c>
      <c r="BU71" s="151">
        <v>1000</v>
      </c>
      <c r="BV71" s="151">
        <v>937000</v>
      </c>
      <c r="BW71" s="151">
        <v>463000</v>
      </c>
      <c r="BX71" s="151">
        <v>1543000</v>
      </c>
      <c r="BY71" s="151">
        <v>3099000</v>
      </c>
      <c r="BZ71" s="151">
        <v>3488000</v>
      </c>
      <c r="CA71" s="151">
        <v>1695000</v>
      </c>
      <c r="CB71" s="151">
        <v>2974000</v>
      </c>
      <c r="CC71" s="151">
        <v>2814000</v>
      </c>
      <c r="CD71" s="151">
        <v>13021000</v>
      </c>
      <c r="CE71" s="151">
        <v>507000</v>
      </c>
      <c r="CF71" s="151">
        <v>3121000</v>
      </c>
      <c r="CG71" s="151">
        <v>3478000</v>
      </c>
      <c r="CH71" s="151">
        <v>2582000</v>
      </c>
      <c r="CI71" s="151">
        <v>3807000</v>
      </c>
      <c r="CJ71" s="151">
        <v>2195000</v>
      </c>
      <c r="CK71" s="151">
        <v>2862000</v>
      </c>
      <c r="CL71" s="151">
        <v>2367000</v>
      </c>
      <c r="CM71" s="151">
        <v>2359000</v>
      </c>
      <c r="CN71" s="151">
        <v>4082000</v>
      </c>
      <c r="CO71" s="151">
        <v>3042000</v>
      </c>
      <c r="CP71" s="151">
        <v>2033000</v>
      </c>
      <c r="CQ71" s="151">
        <v>737000</v>
      </c>
      <c r="CR71" s="151">
        <v>3081000</v>
      </c>
      <c r="CS71" s="151">
        <v>2424000</v>
      </c>
      <c r="CT71" s="151">
        <v>2190000</v>
      </c>
      <c r="CU71" s="151">
        <v>2238000</v>
      </c>
      <c r="CV71" s="151">
        <v>946000</v>
      </c>
      <c r="CW71" s="151">
        <v>874000</v>
      </c>
      <c r="CX71" s="151">
        <v>1867000</v>
      </c>
      <c r="CY71" s="151">
        <v>664000</v>
      </c>
      <c r="CZ71" s="151">
        <v>4014000</v>
      </c>
      <c r="DA71" s="151">
        <v>201000</v>
      </c>
    </row>
    <row r="72" spans="1:105" s="152" customFormat="1" ht="33">
      <c r="A72" s="296"/>
      <c r="B72" s="148" t="s">
        <v>173</v>
      </c>
      <c r="C72" s="149">
        <v>162</v>
      </c>
      <c r="D72" s="150">
        <f t="shared" si="2"/>
        <v>54000</v>
      </c>
      <c r="E72" s="151">
        <v>0</v>
      </c>
      <c r="F72" s="151">
        <v>0</v>
      </c>
      <c r="G72" s="151">
        <v>0</v>
      </c>
      <c r="H72" s="151">
        <v>0</v>
      </c>
      <c r="I72" s="151">
        <v>0</v>
      </c>
      <c r="J72" s="151">
        <v>0</v>
      </c>
      <c r="K72" s="151">
        <v>0</v>
      </c>
      <c r="L72" s="151">
        <v>0</v>
      </c>
      <c r="M72" s="151">
        <v>0</v>
      </c>
      <c r="N72" s="151">
        <v>0</v>
      </c>
      <c r="O72" s="151">
        <v>0</v>
      </c>
      <c r="P72" s="151">
        <v>0</v>
      </c>
      <c r="Q72" s="151">
        <v>0</v>
      </c>
      <c r="R72" s="151">
        <v>0</v>
      </c>
      <c r="S72" s="151">
        <v>0</v>
      </c>
      <c r="T72" s="151">
        <v>0</v>
      </c>
      <c r="U72" s="151">
        <v>0</v>
      </c>
      <c r="V72" s="151">
        <v>0</v>
      </c>
      <c r="W72" s="151">
        <v>0</v>
      </c>
      <c r="X72" s="151">
        <v>0</v>
      </c>
      <c r="Y72" s="151">
        <v>0</v>
      </c>
      <c r="Z72" s="151">
        <v>0</v>
      </c>
      <c r="AA72" s="151">
        <v>0</v>
      </c>
      <c r="AB72" s="151">
        <v>0</v>
      </c>
      <c r="AC72" s="151">
        <v>0</v>
      </c>
      <c r="AD72" s="151">
        <v>0</v>
      </c>
      <c r="AE72" s="151">
        <v>0</v>
      </c>
      <c r="AF72" s="151">
        <v>0</v>
      </c>
      <c r="AG72" s="151">
        <v>0</v>
      </c>
      <c r="AH72" s="151">
        <v>0</v>
      </c>
      <c r="AI72" s="151">
        <v>0</v>
      </c>
      <c r="AJ72" s="151">
        <v>0</v>
      </c>
      <c r="AK72" s="151">
        <v>0</v>
      </c>
      <c r="AL72" s="151">
        <v>0</v>
      </c>
      <c r="AM72" s="151">
        <v>0</v>
      </c>
      <c r="AN72" s="151">
        <v>0</v>
      </c>
      <c r="AO72" s="151">
        <v>0</v>
      </c>
      <c r="AP72" s="151">
        <v>0</v>
      </c>
      <c r="AQ72" s="151">
        <v>0</v>
      </c>
      <c r="AR72" s="151">
        <v>26000</v>
      </c>
      <c r="AS72" s="151">
        <v>0</v>
      </c>
      <c r="AT72" s="151">
        <v>0</v>
      </c>
      <c r="AU72" s="151">
        <v>0</v>
      </c>
      <c r="AV72" s="151">
        <v>0</v>
      </c>
      <c r="AW72" s="151">
        <v>0</v>
      </c>
      <c r="AX72" s="151">
        <v>0</v>
      </c>
      <c r="AY72" s="151">
        <v>0</v>
      </c>
      <c r="AZ72" s="151">
        <v>0</v>
      </c>
      <c r="BA72" s="151">
        <v>0</v>
      </c>
      <c r="BB72" s="151">
        <v>0</v>
      </c>
      <c r="BC72" s="151">
        <v>0</v>
      </c>
      <c r="BD72" s="151">
        <v>0</v>
      </c>
      <c r="BE72" s="151">
        <v>0</v>
      </c>
      <c r="BF72" s="151">
        <v>0</v>
      </c>
      <c r="BG72" s="151">
        <v>0</v>
      </c>
      <c r="BH72" s="151">
        <v>0</v>
      </c>
      <c r="BI72" s="151">
        <v>0</v>
      </c>
      <c r="BJ72" s="151">
        <v>0</v>
      </c>
      <c r="BK72" s="151">
        <v>0</v>
      </c>
      <c r="BL72" s="151">
        <v>0</v>
      </c>
      <c r="BM72" s="151">
        <v>0</v>
      </c>
      <c r="BN72" s="151">
        <v>0</v>
      </c>
      <c r="BO72" s="151">
        <v>0</v>
      </c>
      <c r="BP72" s="151">
        <v>0</v>
      </c>
      <c r="BQ72" s="151">
        <v>0</v>
      </c>
      <c r="BR72" s="151">
        <v>0</v>
      </c>
      <c r="BS72" s="151">
        <v>0</v>
      </c>
      <c r="BT72" s="151">
        <v>0</v>
      </c>
      <c r="BU72" s="151">
        <v>0</v>
      </c>
      <c r="BV72" s="151">
        <v>0</v>
      </c>
      <c r="BW72" s="151">
        <v>0</v>
      </c>
      <c r="BX72" s="151">
        <v>0</v>
      </c>
      <c r="BY72" s="151">
        <v>0</v>
      </c>
      <c r="BZ72" s="151">
        <v>0</v>
      </c>
      <c r="CA72" s="151">
        <v>0</v>
      </c>
      <c r="CB72" s="151">
        <v>0</v>
      </c>
      <c r="CC72" s="151">
        <v>0</v>
      </c>
      <c r="CD72" s="151">
        <v>0</v>
      </c>
      <c r="CE72" s="151">
        <v>26000</v>
      </c>
      <c r="CF72" s="151">
        <v>0</v>
      </c>
      <c r="CG72" s="151">
        <v>0</v>
      </c>
      <c r="CH72" s="151">
        <v>0</v>
      </c>
      <c r="CI72" s="151">
        <v>0</v>
      </c>
      <c r="CJ72" s="151">
        <v>0</v>
      </c>
      <c r="CK72" s="151">
        <v>0</v>
      </c>
      <c r="CL72" s="151">
        <v>0</v>
      </c>
      <c r="CM72" s="151">
        <v>0</v>
      </c>
      <c r="CN72" s="151">
        <v>0</v>
      </c>
      <c r="CO72" s="151">
        <v>0</v>
      </c>
      <c r="CP72" s="151">
        <v>0</v>
      </c>
      <c r="CQ72" s="151">
        <v>2000</v>
      </c>
      <c r="CR72" s="151">
        <v>0</v>
      </c>
      <c r="CS72" s="151">
        <v>0</v>
      </c>
      <c r="CT72" s="151">
        <v>0</v>
      </c>
      <c r="CU72" s="151">
        <v>0</v>
      </c>
      <c r="CV72" s="151">
        <v>0</v>
      </c>
      <c r="CW72" s="151">
        <v>0</v>
      </c>
      <c r="CX72" s="151">
        <v>0</v>
      </c>
      <c r="CY72" s="151">
        <v>0</v>
      </c>
      <c r="CZ72" s="151">
        <v>0</v>
      </c>
      <c r="DA72" s="151">
        <v>0</v>
      </c>
    </row>
    <row r="73" spans="1:105" s="152" customFormat="1">
      <c r="A73" s="296"/>
      <c r="B73" s="148" t="s">
        <v>174</v>
      </c>
      <c r="C73" s="149">
        <v>163</v>
      </c>
      <c r="D73" s="150">
        <f t="shared" si="2"/>
        <v>1879000</v>
      </c>
      <c r="E73" s="151">
        <v>0</v>
      </c>
      <c r="F73" s="151">
        <v>46000</v>
      </c>
      <c r="G73" s="151">
        <v>0</v>
      </c>
      <c r="H73" s="151">
        <v>0</v>
      </c>
      <c r="I73" s="151">
        <v>0</v>
      </c>
      <c r="J73" s="151">
        <v>142000</v>
      </c>
      <c r="K73" s="151">
        <v>0</v>
      </c>
      <c r="L73" s="151">
        <v>0</v>
      </c>
      <c r="M73" s="151">
        <v>0</v>
      </c>
      <c r="N73" s="151">
        <v>0</v>
      </c>
      <c r="O73" s="151">
        <v>0</v>
      </c>
      <c r="P73" s="151">
        <v>0</v>
      </c>
      <c r="Q73" s="151">
        <v>0</v>
      </c>
      <c r="R73" s="151">
        <v>0</v>
      </c>
      <c r="S73" s="151">
        <v>0</v>
      </c>
      <c r="T73" s="151">
        <v>535000</v>
      </c>
      <c r="U73" s="151">
        <v>0</v>
      </c>
      <c r="V73" s="151">
        <v>0</v>
      </c>
      <c r="W73" s="151">
        <v>97000</v>
      </c>
      <c r="X73" s="151">
        <v>0</v>
      </c>
      <c r="Y73" s="151">
        <v>0</v>
      </c>
      <c r="Z73" s="151">
        <v>0</v>
      </c>
      <c r="AA73" s="151">
        <v>111000</v>
      </c>
      <c r="AB73" s="151">
        <v>0</v>
      </c>
      <c r="AC73" s="151">
        <v>0</v>
      </c>
      <c r="AD73" s="151">
        <v>97000</v>
      </c>
      <c r="AE73" s="151">
        <v>0</v>
      </c>
      <c r="AF73" s="151">
        <v>0</v>
      </c>
      <c r="AG73" s="151">
        <v>0</v>
      </c>
      <c r="AH73" s="151">
        <v>0</v>
      </c>
      <c r="AI73" s="151">
        <v>0</v>
      </c>
      <c r="AJ73" s="151">
        <v>0</v>
      </c>
      <c r="AK73" s="151">
        <v>96000</v>
      </c>
      <c r="AL73" s="151">
        <v>0</v>
      </c>
      <c r="AM73" s="151">
        <v>0</v>
      </c>
      <c r="AN73" s="151">
        <v>0</v>
      </c>
      <c r="AO73" s="151">
        <v>89000</v>
      </c>
      <c r="AP73" s="151">
        <v>0</v>
      </c>
      <c r="AQ73" s="151">
        <v>0</v>
      </c>
      <c r="AR73" s="151">
        <v>0</v>
      </c>
      <c r="AS73" s="151">
        <v>0</v>
      </c>
      <c r="AT73" s="151">
        <v>0</v>
      </c>
      <c r="AU73" s="151">
        <v>0</v>
      </c>
      <c r="AV73" s="151">
        <v>0</v>
      </c>
      <c r="AW73" s="151">
        <v>0</v>
      </c>
      <c r="AX73" s="151">
        <v>0</v>
      </c>
      <c r="AY73" s="151">
        <v>0</v>
      </c>
      <c r="AZ73" s="151">
        <v>265000</v>
      </c>
      <c r="BA73" s="151">
        <v>0</v>
      </c>
      <c r="BB73" s="151">
        <v>0</v>
      </c>
      <c r="BC73" s="151">
        <v>0</v>
      </c>
      <c r="BD73" s="151">
        <v>0</v>
      </c>
      <c r="BE73" s="151">
        <v>0</v>
      </c>
      <c r="BF73" s="151">
        <v>0</v>
      </c>
      <c r="BG73" s="151">
        <v>0</v>
      </c>
      <c r="BH73" s="151">
        <v>0</v>
      </c>
      <c r="BI73" s="151">
        <v>0</v>
      </c>
      <c r="BJ73" s="151">
        <v>59000</v>
      </c>
      <c r="BK73" s="151">
        <v>0</v>
      </c>
      <c r="BL73" s="151">
        <v>0</v>
      </c>
      <c r="BM73" s="151">
        <v>0</v>
      </c>
      <c r="BN73" s="151">
        <v>53000</v>
      </c>
      <c r="BO73" s="151">
        <v>0</v>
      </c>
      <c r="BP73" s="151">
        <v>0</v>
      </c>
      <c r="BQ73" s="151">
        <v>0</v>
      </c>
      <c r="BR73" s="151">
        <v>0</v>
      </c>
      <c r="BS73" s="151">
        <v>0</v>
      </c>
      <c r="BT73" s="151">
        <v>0</v>
      </c>
      <c r="BU73" s="151">
        <v>0</v>
      </c>
      <c r="BV73" s="151">
        <v>0</v>
      </c>
      <c r="BW73" s="151">
        <v>0</v>
      </c>
      <c r="BX73" s="151">
        <v>0</v>
      </c>
      <c r="BY73" s="151">
        <v>130000</v>
      </c>
      <c r="BZ73" s="151">
        <v>0</v>
      </c>
      <c r="CA73" s="151">
        <v>0</v>
      </c>
      <c r="CB73" s="151">
        <v>0</v>
      </c>
      <c r="CC73" s="151">
        <v>0</v>
      </c>
      <c r="CD73" s="151">
        <v>0</v>
      </c>
      <c r="CE73" s="151">
        <v>0</v>
      </c>
      <c r="CF73" s="151">
        <v>0</v>
      </c>
      <c r="CG73" s="151">
        <v>0</v>
      </c>
      <c r="CH73" s="151">
        <v>0</v>
      </c>
      <c r="CI73" s="151">
        <v>0</v>
      </c>
      <c r="CJ73" s="151">
        <v>0</v>
      </c>
      <c r="CK73" s="151">
        <v>0</v>
      </c>
      <c r="CL73" s="151">
        <v>0</v>
      </c>
      <c r="CM73" s="151">
        <v>0</v>
      </c>
      <c r="CN73" s="151">
        <v>0</v>
      </c>
      <c r="CO73" s="151">
        <v>0</v>
      </c>
      <c r="CP73" s="151">
        <v>0</v>
      </c>
      <c r="CQ73" s="151">
        <v>0</v>
      </c>
      <c r="CR73" s="151">
        <v>0</v>
      </c>
      <c r="CS73" s="151">
        <v>0</v>
      </c>
      <c r="CT73" s="151">
        <v>0</v>
      </c>
      <c r="CU73" s="151">
        <v>0</v>
      </c>
      <c r="CV73" s="151">
        <v>159000</v>
      </c>
      <c r="CW73" s="151">
        <v>0</v>
      </c>
      <c r="CX73" s="151">
        <v>0</v>
      </c>
      <c r="CY73" s="151">
        <v>0</v>
      </c>
      <c r="CZ73" s="151">
        <v>0</v>
      </c>
      <c r="DA73" s="151">
        <v>0</v>
      </c>
    </row>
    <row r="74" spans="1:105" s="152" customFormat="1">
      <c r="A74" s="296"/>
      <c r="B74" s="148" t="s">
        <v>175</v>
      </c>
      <c r="C74" s="149">
        <v>163</v>
      </c>
      <c r="D74" s="150">
        <f t="shared" si="2"/>
        <v>44496000</v>
      </c>
      <c r="E74" s="151">
        <v>1276000</v>
      </c>
      <c r="F74" s="151">
        <v>2563000</v>
      </c>
      <c r="G74" s="151">
        <v>1484000</v>
      </c>
      <c r="H74" s="151">
        <v>988000</v>
      </c>
      <c r="I74" s="151">
        <v>544000</v>
      </c>
      <c r="J74" s="151">
        <v>469000</v>
      </c>
      <c r="K74" s="151">
        <v>609000</v>
      </c>
      <c r="L74" s="151">
        <v>410000</v>
      </c>
      <c r="M74" s="151">
        <v>809000</v>
      </c>
      <c r="N74" s="151">
        <v>0</v>
      </c>
      <c r="O74" s="151">
        <v>822000</v>
      </c>
      <c r="P74" s="151">
        <v>252000</v>
      </c>
      <c r="Q74" s="151">
        <v>0</v>
      </c>
      <c r="R74" s="151">
        <v>971000</v>
      </c>
      <c r="S74" s="151">
        <v>511000</v>
      </c>
      <c r="T74" s="151">
        <v>0</v>
      </c>
      <c r="U74" s="151">
        <v>821000</v>
      </c>
      <c r="V74" s="151">
        <v>1197000</v>
      </c>
      <c r="W74" s="151">
        <v>1306000</v>
      </c>
      <c r="X74" s="151">
        <v>0</v>
      </c>
      <c r="Y74" s="151">
        <v>675000</v>
      </c>
      <c r="Z74" s="151">
        <v>558000</v>
      </c>
      <c r="AA74" s="151">
        <v>446000</v>
      </c>
      <c r="AB74" s="151">
        <v>1203000</v>
      </c>
      <c r="AC74" s="151">
        <v>422000</v>
      </c>
      <c r="AD74" s="151">
        <v>0</v>
      </c>
      <c r="AE74" s="151">
        <v>484000</v>
      </c>
      <c r="AF74" s="151">
        <v>492000</v>
      </c>
      <c r="AG74" s="151">
        <v>500000</v>
      </c>
      <c r="AH74" s="151">
        <v>535000</v>
      </c>
      <c r="AI74" s="151">
        <v>246000</v>
      </c>
      <c r="AJ74" s="151">
        <v>578000</v>
      </c>
      <c r="AK74" s="151">
        <v>1769000</v>
      </c>
      <c r="AL74" s="151">
        <v>420000</v>
      </c>
      <c r="AM74" s="151">
        <v>139000</v>
      </c>
      <c r="AN74" s="151">
        <v>567000</v>
      </c>
      <c r="AO74" s="151">
        <v>0</v>
      </c>
      <c r="AP74" s="151">
        <v>139000</v>
      </c>
      <c r="AQ74" s="151">
        <v>589000</v>
      </c>
      <c r="AR74" s="151">
        <v>434000</v>
      </c>
      <c r="AS74" s="151">
        <v>840000</v>
      </c>
      <c r="AT74" s="151">
        <v>663000</v>
      </c>
      <c r="AU74" s="151">
        <v>0</v>
      </c>
      <c r="AV74" s="151">
        <v>293000</v>
      </c>
      <c r="AW74" s="151">
        <v>0</v>
      </c>
      <c r="AX74" s="151">
        <v>0</v>
      </c>
      <c r="AY74" s="151">
        <v>522000</v>
      </c>
      <c r="AZ74" s="151">
        <v>0</v>
      </c>
      <c r="BA74" s="151">
        <v>438000</v>
      </c>
      <c r="BB74" s="151">
        <v>0</v>
      </c>
      <c r="BC74" s="151">
        <v>0</v>
      </c>
      <c r="BD74" s="151">
        <v>0</v>
      </c>
      <c r="BE74" s="151">
        <v>762000</v>
      </c>
      <c r="BF74" s="151">
        <v>379000</v>
      </c>
      <c r="BG74" s="151">
        <v>504000</v>
      </c>
      <c r="BH74" s="151">
        <v>137000</v>
      </c>
      <c r="BI74" s="151">
        <v>0</v>
      </c>
      <c r="BJ74" s="151">
        <v>603000</v>
      </c>
      <c r="BK74" s="151">
        <v>293000</v>
      </c>
      <c r="BL74" s="151">
        <v>149000</v>
      </c>
      <c r="BM74" s="151">
        <v>0</v>
      </c>
      <c r="BN74" s="151">
        <v>293000</v>
      </c>
      <c r="BO74" s="151">
        <v>251000</v>
      </c>
      <c r="BP74" s="151">
        <v>0</v>
      </c>
      <c r="BQ74" s="151">
        <v>345000</v>
      </c>
      <c r="BR74" s="151">
        <v>0</v>
      </c>
      <c r="BS74" s="151">
        <v>529000</v>
      </c>
      <c r="BT74" s="151">
        <v>285000</v>
      </c>
      <c r="BU74" s="151">
        <v>285000</v>
      </c>
      <c r="BV74" s="151">
        <v>465000</v>
      </c>
      <c r="BW74" s="151">
        <v>0</v>
      </c>
      <c r="BX74" s="151">
        <v>0</v>
      </c>
      <c r="BY74" s="151">
        <v>672000</v>
      </c>
      <c r="BZ74" s="151">
        <v>589000</v>
      </c>
      <c r="CA74" s="151">
        <v>452000</v>
      </c>
      <c r="CB74" s="151">
        <v>0</v>
      </c>
      <c r="CC74" s="151">
        <v>151000</v>
      </c>
      <c r="CD74" s="151">
        <v>0</v>
      </c>
      <c r="CE74" s="151">
        <v>472000</v>
      </c>
      <c r="CF74" s="151">
        <v>1215000</v>
      </c>
      <c r="CG74" s="151">
        <v>981000</v>
      </c>
      <c r="CH74" s="151">
        <v>0</v>
      </c>
      <c r="CI74" s="151">
        <v>520000</v>
      </c>
      <c r="CJ74" s="151">
        <v>0</v>
      </c>
      <c r="CK74" s="151">
        <v>0</v>
      </c>
      <c r="CL74" s="151">
        <v>289000</v>
      </c>
      <c r="CM74" s="151">
        <v>263000</v>
      </c>
      <c r="CN74" s="151">
        <v>130000</v>
      </c>
      <c r="CO74" s="151">
        <v>282000</v>
      </c>
      <c r="CP74" s="151">
        <v>1264000</v>
      </c>
      <c r="CQ74" s="151">
        <v>0</v>
      </c>
      <c r="CR74" s="151">
        <v>1144000</v>
      </c>
      <c r="CS74" s="151">
        <v>481000</v>
      </c>
      <c r="CT74" s="151">
        <v>1425000</v>
      </c>
      <c r="CU74" s="151">
        <v>256000</v>
      </c>
      <c r="CV74" s="151">
        <v>646000</v>
      </c>
      <c r="CW74" s="151">
        <v>0</v>
      </c>
      <c r="CX74" s="151">
        <v>0</v>
      </c>
      <c r="CY74" s="151">
        <v>0</v>
      </c>
      <c r="CZ74" s="151">
        <v>0</v>
      </c>
      <c r="DA74" s="151">
        <v>0</v>
      </c>
    </row>
    <row r="75" spans="1:105" s="152" customFormat="1">
      <c r="A75" s="296"/>
      <c r="B75" s="148" t="s">
        <v>177</v>
      </c>
      <c r="C75" s="149"/>
      <c r="D75" s="151">
        <f>SUM(D70:D74)</f>
        <v>512538000</v>
      </c>
      <c r="E75" s="151">
        <v>12122000</v>
      </c>
      <c r="F75" s="151">
        <v>42275000</v>
      </c>
      <c r="G75" s="151">
        <v>21578000</v>
      </c>
      <c r="H75" s="151">
        <v>9433000</v>
      </c>
      <c r="I75" s="151">
        <v>30024000</v>
      </c>
      <c r="J75" s="151">
        <v>6099000</v>
      </c>
      <c r="K75" s="151">
        <v>11446000</v>
      </c>
      <c r="L75" s="151">
        <v>6369000</v>
      </c>
      <c r="M75" s="151">
        <v>12418000</v>
      </c>
      <c r="N75" s="151">
        <v>4654000</v>
      </c>
      <c r="O75" s="151">
        <v>18393000</v>
      </c>
      <c r="P75" s="151">
        <v>5728000</v>
      </c>
      <c r="Q75" s="151">
        <v>2804000</v>
      </c>
      <c r="R75" s="151">
        <v>6931000</v>
      </c>
      <c r="S75" s="151">
        <v>4224000</v>
      </c>
      <c r="T75" s="151">
        <v>4316000</v>
      </c>
      <c r="U75" s="151">
        <v>12387000</v>
      </c>
      <c r="V75" s="151">
        <v>28900000</v>
      </c>
      <c r="W75" s="151">
        <v>13864000</v>
      </c>
      <c r="X75" s="151">
        <v>5877000</v>
      </c>
      <c r="Y75" s="151">
        <v>7124000</v>
      </c>
      <c r="Z75" s="151">
        <v>5855000</v>
      </c>
      <c r="AA75" s="151">
        <v>12243000</v>
      </c>
      <c r="AB75" s="151">
        <v>12189000</v>
      </c>
      <c r="AC75" s="151">
        <v>3301000</v>
      </c>
      <c r="AD75" s="151">
        <v>3966000</v>
      </c>
      <c r="AE75" s="151">
        <v>1375000</v>
      </c>
      <c r="AF75" s="151">
        <v>3485000</v>
      </c>
      <c r="AG75" s="151">
        <v>4074000</v>
      </c>
      <c r="AH75" s="151">
        <v>2384000</v>
      </c>
      <c r="AI75" s="151">
        <v>2262000</v>
      </c>
      <c r="AJ75" s="151">
        <v>3184000</v>
      </c>
      <c r="AK75" s="151">
        <v>10482000</v>
      </c>
      <c r="AL75" s="151">
        <v>4859000</v>
      </c>
      <c r="AM75" s="151">
        <v>2068000</v>
      </c>
      <c r="AN75" s="151">
        <v>4142000</v>
      </c>
      <c r="AO75" s="151">
        <v>1229000</v>
      </c>
      <c r="AP75" s="151">
        <v>5691000</v>
      </c>
      <c r="AQ75" s="151">
        <v>6133000</v>
      </c>
      <c r="AR75" s="151">
        <v>3765000</v>
      </c>
      <c r="AS75" s="151">
        <v>3072000</v>
      </c>
      <c r="AT75" s="151">
        <v>7617000</v>
      </c>
      <c r="AU75" s="151">
        <v>3072000</v>
      </c>
      <c r="AV75" s="151">
        <v>644000</v>
      </c>
      <c r="AW75" s="151">
        <v>660000</v>
      </c>
      <c r="AX75" s="151">
        <v>2770000</v>
      </c>
      <c r="AY75" s="151">
        <v>2070000</v>
      </c>
      <c r="AZ75" s="151">
        <v>699000</v>
      </c>
      <c r="BA75" s="151">
        <v>1705000</v>
      </c>
      <c r="BB75" s="151">
        <v>759000</v>
      </c>
      <c r="BC75" s="151">
        <v>1129000</v>
      </c>
      <c r="BD75" s="151">
        <v>1912000</v>
      </c>
      <c r="BE75" s="151">
        <v>8684000</v>
      </c>
      <c r="BF75" s="151">
        <v>1776000</v>
      </c>
      <c r="BG75" s="151">
        <v>3624000</v>
      </c>
      <c r="BH75" s="151">
        <v>1256000</v>
      </c>
      <c r="BI75" s="151">
        <v>1396000</v>
      </c>
      <c r="BJ75" s="151">
        <v>1285000</v>
      </c>
      <c r="BK75" s="151">
        <v>738000</v>
      </c>
      <c r="BL75" s="151">
        <v>4974000</v>
      </c>
      <c r="BM75" s="151">
        <v>1008000</v>
      </c>
      <c r="BN75" s="151">
        <v>1330000</v>
      </c>
      <c r="BO75" s="151">
        <v>393000</v>
      </c>
      <c r="BP75" s="151">
        <v>346000</v>
      </c>
      <c r="BQ75" s="151">
        <v>1888000</v>
      </c>
      <c r="BR75" s="151">
        <v>1760000</v>
      </c>
      <c r="BS75" s="151">
        <v>768000</v>
      </c>
      <c r="BT75" s="151">
        <v>1459000</v>
      </c>
      <c r="BU75" s="151">
        <v>286000</v>
      </c>
      <c r="BV75" s="151">
        <v>1402000</v>
      </c>
      <c r="BW75" s="151">
        <v>463000</v>
      </c>
      <c r="BX75" s="151">
        <v>1543000</v>
      </c>
      <c r="BY75" s="151">
        <v>3901000</v>
      </c>
      <c r="BZ75" s="151">
        <v>4077000</v>
      </c>
      <c r="CA75" s="151">
        <v>2147000</v>
      </c>
      <c r="CB75" s="151">
        <v>2974000</v>
      </c>
      <c r="CC75" s="151">
        <v>2965000</v>
      </c>
      <c r="CD75" s="151">
        <v>13021000</v>
      </c>
      <c r="CE75" s="151">
        <v>1005000</v>
      </c>
      <c r="CF75" s="151">
        <v>4336000</v>
      </c>
      <c r="CG75" s="151">
        <v>4459000</v>
      </c>
      <c r="CH75" s="151">
        <v>2582000</v>
      </c>
      <c r="CI75" s="151">
        <v>4327000</v>
      </c>
      <c r="CJ75" s="151">
        <v>2195000</v>
      </c>
      <c r="CK75" s="151">
        <v>2862000</v>
      </c>
      <c r="CL75" s="151">
        <v>2656000</v>
      </c>
      <c r="CM75" s="151">
        <v>2622000</v>
      </c>
      <c r="CN75" s="151">
        <v>4212000</v>
      </c>
      <c r="CO75" s="151">
        <v>3324000</v>
      </c>
      <c r="CP75" s="151">
        <v>3297000</v>
      </c>
      <c r="CQ75" s="151">
        <v>739000</v>
      </c>
      <c r="CR75" s="151">
        <v>4225000</v>
      </c>
      <c r="CS75" s="151">
        <v>2905000</v>
      </c>
      <c r="CT75" s="151">
        <v>3635000</v>
      </c>
      <c r="CU75" s="151">
        <v>2494000</v>
      </c>
      <c r="CV75" s="151">
        <v>1751000</v>
      </c>
      <c r="CW75" s="151">
        <v>874000</v>
      </c>
      <c r="CX75" s="151">
        <v>1933000</v>
      </c>
      <c r="CY75" s="151">
        <v>664000</v>
      </c>
      <c r="CZ75" s="151">
        <v>4014000</v>
      </c>
      <c r="DA75" s="151">
        <v>201000</v>
      </c>
    </row>
    <row r="76" spans="1:105" s="214" customFormat="1" ht="49.5">
      <c r="A76" s="215" t="s">
        <v>643</v>
      </c>
      <c r="B76" s="211" t="s">
        <v>654</v>
      </c>
      <c r="C76" s="212" t="s">
        <v>167</v>
      </c>
      <c r="D76" s="213">
        <f t="shared" ref="D76" si="5">SUM(E76:DA76)</f>
        <v>12791000</v>
      </c>
      <c r="E76" s="213">
        <v>152000</v>
      </c>
      <c r="F76" s="213">
        <v>964000</v>
      </c>
      <c r="G76" s="213">
        <v>541000</v>
      </c>
      <c r="H76" s="213">
        <v>335000</v>
      </c>
      <c r="I76" s="213">
        <v>372000</v>
      </c>
      <c r="J76" s="213">
        <v>12000</v>
      </c>
      <c r="K76" s="213">
        <v>282000</v>
      </c>
      <c r="L76" s="213">
        <v>283000</v>
      </c>
      <c r="M76" s="213">
        <v>511000</v>
      </c>
      <c r="N76" s="213">
        <v>127000</v>
      </c>
      <c r="O76" s="213">
        <v>563000</v>
      </c>
      <c r="P76" s="213">
        <v>79000</v>
      </c>
      <c r="Q76" s="213">
        <v>79000</v>
      </c>
      <c r="R76" s="213">
        <v>121000</v>
      </c>
      <c r="S76" s="213">
        <v>171000</v>
      </c>
      <c r="T76" s="213">
        <v>112000</v>
      </c>
      <c r="U76" s="213">
        <v>385000</v>
      </c>
      <c r="V76" s="213">
        <v>796000</v>
      </c>
      <c r="W76" s="213">
        <v>913000</v>
      </c>
      <c r="X76" s="213">
        <v>153000</v>
      </c>
      <c r="Y76" s="213">
        <v>284000</v>
      </c>
      <c r="Z76" s="213">
        <v>155000</v>
      </c>
      <c r="AA76" s="213">
        <v>209000</v>
      </c>
      <c r="AB76" s="213">
        <v>293000</v>
      </c>
      <c r="AC76" s="213">
        <v>46000</v>
      </c>
      <c r="AD76" s="213">
        <v>50000</v>
      </c>
      <c r="AE76" s="213">
        <v>65000</v>
      </c>
      <c r="AF76" s="213">
        <v>49000</v>
      </c>
      <c r="AG76" s="213">
        <v>246000</v>
      </c>
      <c r="AH76" s="213">
        <v>117000</v>
      </c>
      <c r="AI76" s="213">
        <v>84000</v>
      </c>
      <c r="AJ76" s="213">
        <v>17000</v>
      </c>
      <c r="AK76" s="213">
        <v>178000</v>
      </c>
      <c r="AL76" s="213">
        <v>73000</v>
      </c>
      <c r="AM76" s="213">
        <v>100000</v>
      </c>
      <c r="AN76" s="213">
        <v>75000</v>
      </c>
      <c r="AO76" s="213">
        <v>38000</v>
      </c>
      <c r="AP76" s="213">
        <v>108000</v>
      </c>
      <c r="AQ76" s="213">
        <v>41000</v>
      </c>
      <c r="AR76" s="213">
        <v>32000</v>
      </c>
      <c r="AS76" s="213">
        <v>76000</v>
      </c>
      <c r="AT76" s="213">
        <v>66000</v>
      </c>
      <c r="AU76" s="213">
        <v>56000</v>
      </c>
      <c r="AV76" s="213">
        <v>39000</v>
      </c>
      <c r="AW76" s="213">
        <v>9000</v>
      </c>
      <c r="AX76" s="213">
        <v>20000</v>
      </c>
      <c r="AY76" s="213">
        <v>38000</v>
      </c>
      <c r="AZ76" s="213">
        <v>86000</v>
      </c>
      <c r="BA76" s="213">
        <v>2000</v>
      </c>
      <c r="BB76" s="213">
        <v>38000</v>
      </c>
      <c r="BC76" s="213">
        <v>5000</v>
      </c>
      <c r="BD76" s="213">
        <v>9000</v>
      </c>
      <c r="BE76" s="213">
        <v>224000</v>
      </c>
      <c r="BF76" s="213">
        <v>39000</v>
      </c>
      <c r="BG76" s="213">
        <v>39000</v>
      </c>
      <c r="BH76" s="213">
        <v>0</v>
      </c>
      <c r="BI76" s="213">
        <v>40000</v>
      </c>
      <c r="BJ76" s="213">
        <v>77000</v>
      </c>
      <c r="BK76" s="213">
        <v>21000</v>
      </c>
      <c r="BL76" s="213">
        <v>134000</v>
      </c>
      <c r="BM76" s="213">
        <v>3000</v>
      </c>
      <c r="BN76" s="213">
        <v>14000</v>
      </c>
      <c r="BO76" s="213">
        <v>244000</v>
      </c>
      <c r="BP76" s="213">
        <v>215000</v>
      </c>
      <c r="BQ76" s="213">
        <v>33000</v>
      </c>
      <c r="BR76" s="213">
        <v>123000</v>
      </c>
      <c r="BS76" s="213">
        <v>0</v>
      </c>
      <c r="BT76" s="213">
        <v>0</v>
      </c>
      <c r="BU76" s="213">
        <v>5000</v>
      </c>
      <c r="BV76" s="213">
        <v>158000</v>
      </c>
      <c r="BW76" s="213">
        <v>51000</v>
      </c>
      <c r="BX76" s="213">
        <v>36000</v>
      </c>
      <c r="BY76" s="213">
        <v>14000</v>
      </c>
      <c r="BZ76" s="213">
        <v>31000</v>
      </c>
      <c r="CA76" s="213">
        <v>5000</v>
      </c>
      <c r="CB76" s="213">
        <v>135000</v>
      </c>
      <c r="CC76" s="213">
        <v>72000</v>
      </c>
      <c r="CD76" s="213">
        <v>3000</v>
      </c>
      <c r="CE76" s="213">
        <v>71000</v>
      </c>
      <c r="CF76" s="213">
        <v>96000</v>
      </c>
      <c r="CG76" s="213">
        <v>46000</v>
      </c>
      <c r="CH76" s="213">
        <v>57000</v>
      </c>
      <c r="CI76" s="213">
        <v>146000</v>
      </c>
      <c r="CJ76" s="213">
        <v>104000</v>
      </c>
      <c r="CK76" s="213">
        <v>2000</v>
      </c>
      <c r="CL76" s="213">
        <v>17000</v>
      </c>
      <c r="CM76" s="213">
        <v>36000</v>
      </c>
      <c r="CN76" s="213">
        <v>5000</v>
      </c>
      <c r="CO76" s="213">
        <v>73000</v>
      </c>
      <c r="CP76" s="213">
        <v>9000</v>
      </c>
      <c r="CQ76" s="213">
        <v>22000</v>
      </c>
      <c r="CR76" s="213">
        <v>1000</v>
      </c>
      <c r="CS76" s="213">
        <v>211000</v>
      </c>
      <c r="CT76" s="213">
        <v>15000</v>
      </c>
      <c r="CU76" s="213">
        <v>79000</v>
      </c>
      <c r="CV76" s="213">
        <v>4000</v>
      </c>
      <c r="CW76" s="213">
        <v>15000</v>
      </c>
      <c r="CX76" s="213">
        <v>36000</v>
      </c>
      <c r="CY76" s="213">
        <v>92000</v>
      </c>
      <c r="CZ76" s="213">
        <v>211000</v>
      </c>
      <c r="DA76" s="213">
        <v>72000</v>
      </c>
    </row>
    <row r="77" spans="1:105" s="147" customFormat="1">
      <c r="A77" s="297" t="s">
        <v>176</v>
      </c>
      <c r="B77" s="153" t="s">
        <v>145</v>
      </c>
      <c r="C77" s="144" t="s">
        <v>146</v>
      </c>
      <c r="D77" s="145">
        <f t="shared" si="2"/>
        <v>3015000</v>
      </c>
      <c r="E77" s="146">
        <v>110000</v>
      </c>
      <c r="F77" s="146">
        <v>300000</v>
      </c>
      <c r="G77" s="146">
        <v>150000</v>
      </c>
      <c r="H77" s="146">
        <v>0</v>
      </c>
      <c r="I77" s="146">
        <v>0</v>
      </c>
      <c r="J77" s="146">
        <v>0</v>
      </c>
      <c r="K77" s="146">
        <v>0</v>
      </c>
      <c r="L77" s="146">
        <v>0</v>
      </c>
      <c r="M77" s="146">
        <v>0</v>
      </c>
      <c r="N77" s="146">
        <v>0</v>
      </c>
      <c r="O77" s="146">
        <v>0</v>
      </c>
      <c r="P77" s="146">
        <v>60000</v>
      </c>
      <c r="Q77" s="146">
        <v>0</v>
      </c>
      <c r="R77" s="146">
        <v>0</v>
      </c>
      <c r="S77" s="146">
        <v>61000</v>
      </c>
      <c r="T77" s="146">
        <v>0</v>
      </c>
      <c r="U77" s="146">
        <v>0</v>
      </c>
      <c r="V77" s="146">
        <v>0</v>
      </c>
      <c r="W77" s="146">
        <v>0</v>
      </c>
      <c r="X77" s="146">
        <v>0</v>
      </c>
      <c r="Y77" s="146">
        <v>0</v>
      </c>
      <c r="Z77" s="146">
        <v>0</v>
      </c>
      <c r="AA77" s="146">
        <v>0</v>
      </c>
      <c r="AB77" s="146">
        <v>250000</v>
      </c>
      <c r="AC77" s="146">
        <v>30000</v>
      </c>
      <c r="AD77" s="146">
        <v>101000</v>
      </c>
      <c r="AE77" s="146">
        <v>0</v>
      </c>
      <c r="AF77" s="146">
        <v>0</v>
      </c>
      <c r="AG77" s="146">
        <v>110000</v>
      </c>
      <c r="AH77" s="146">
        <v>0</v>
      </c>
      <c r="AI77" s="146">
        <v>0</v>
      </c>
      <c r="AJ77" s="146">
        <v>0</v>
      </c>
      <c r="AK77" s="146">
        <v>0</v>
      </c>
      <c r="AL77" s="146">
        <v>0</v>
      </c>
      <c r="AM77" s="146">
        <v>0</v>
      </c>
      <c r="AN77" s="146">
        <v>0</v>
      </c>
      <c r="AO77" s="146">
        <v>0</v>
      </c>
      <c r="AP77" s="146">
        <v>0</v>
      </c>
      <c r="AQ77" s="146">
        <v>0</v>
      </c>
      <c r="AR77" s="146">
        <v>15000</v>
      </c>
      <c r="AS77" s="146">
        <v>0</v>
      </c>
      <c r="AT77" s="146">
        <v>0</v>
      </c>
      <c r="AU77" s="146">
        <v>0</v>
      </c>
      <c r="AV77" s="146">
        <v>0</v>
      </c>
      <c r="AW77" s="146">
        <v>0</v>
      </c>
      <c r="AX77" s="146">
        <v>0</v>
      </c>
      <c r="AY77" s="146">
        <v>0</v>
      </c>
      <c r="AZ77" s="146">
        <v>0</v>
      </c>
      <c r="BA77" s="146">
        <v>50000</v>
      </c>
      <c r="BB77" s="146">
        <v>0</v>
      </c>
      <c r="BC77" s="146">
        <v>0</v>
      </c>
      <c r="BD77" s="146">
        <v>0</v>
      </c>
      <c r="BE77" s="146">
        <v>0</v>
      </c>
      <c r="BF77" s="146">
        <v>0</v>
      </c>
      <c r="BG77" s="146">
        <v>0</v>
      </c>
      <c r="BH77" s="146">
        <v>0</v>
      </c>
      <c r="BI77" s="146">
        <v>0</v>
      </c>
      <c r="BJ77" s="146">
        <v>130000</v>
      </c>
      <c r="BK77" s="146">
        <v>0</v>
      </c>
      <c r="BL77" s="146">
        <v>0</v>
      </c>
      <c r="BM77" s="146">
        <v>215000</v>
      </c>
      <c r="BN77" s="146">
        <v>0</v>
      </c>
      <c r="BO77" s="146">
        <v>0</v>
      </c>
      <c r="BP77" s="146">
        <v>0</v>
      </c>
      <c r="BQ77" s="146">
        <v>0</v>
      </c>
      <c r="BR77" s="146">
        <v>0</v>
      </c>
      <c r="BS77" s="146">
        <v>0</v>
      </c>
      <c r="BT77" s="146">
        <v>0</v>
      </c>
      <c r="BU77" s="146">
        <v>0</v>
      </c>
      <c r="BV77" s="146">
        <v>170000</v>
      </c>
      <c r="BW77" s="146">
        <v>0</v>
      </c>
      <c r="BX77" s="146">
        <v>810000</v>
      </c>
      <c r="BY77" s="146">
        <v>0</v>
      </c>
      <c r="BZ77" s="146">
        <v>0</v>
      </c>
      <c r="CA77" s="146">
        <v>0</v>
      </c>
      <c r="CB77" s="146">
        <v>0</v>
      </c>
      <c r="CC77" s="146">
        <v>0</v>
      </c>
      <c r="CD77" s="146">
        <v>0</v>
      </c>
      <c r="CE77" s="146">
        <v>0</v>
      </c>
      <c r="CF77" s="146">
        <v>0</v>
      </c>
      <c r="CG77" s="146">
        <v>0</v>
      </c>
      <c r="CH77" s="146">
        <v>0</v>
      </c>
      <c r="CI77" s="146">
        <v>0</v>
      </c>
      <c r="CJ77" s="146">
        <v>0</v>
      </c>
      <c r="CK77" s="146">
        <v>150000</v>
      </c>
      <c r="CL77" s="146">
        <v>0</v>
      </c>
      <c r="CM77" s="146">
        <v>0</v>
      </c>
      <c r="CN77" s="146">
        <v>223000</v>
      </c>
      <c r="CO77" s="146">
        <v>0</v>
      </c>
      <c r="CP77" s="146">
        <v>0</v>
      </c>
      <c r="CQ77" s="146">
        <v>0</v>
      </c>
      <c r="CR77" s="146">
        <v>80000</v>
      </c>
      <c r="CS77" s="146">
        <v>0</v>
      </c>
      <c r="CT77" s="146">
        <v>0</v>
      </c>
      <c r="CU77" s="146">
        <v>0</v>
      </c>
      <c r="CV77" s="146">
        <v>0</v>
      </c>
      <c r="CW77" s="146">
        <v>0</v>
      </c>
      <c r="CX77" s="146">
        <v>0</v>
      </c>
      <c r="CY77" s="146">
        <v>0</v>
      </c>
      <c r="CZ77" s="146">
        <v>0</v>
      </c>
      <c r="DA77" s="146">
        <v>0</v>
      </c>
    </row>
    <row r="78" spans="1:105" s="147" customFormat="1">
      <c r="A78" s="297"/>
      <c r="B78" s="153" t="s">
        <v>148</v>
      </c>
      <c r="C78" s="144" t="s">
        <v>146</v>
      </c>
      <c r="D78" s="145">
        <f t="shared" si="2"/>
        <v>315000</v>
      </c>
      <c r="E78" s="146">
        <v>0</v>
      </c>
      <c r="F78" s="146">
        <v>0</v>
      </c>
      <c r="G78" s="146">
        <v>0</v>
      </c>
      <c r="H78" s="146">
        <v>40000</v>
      </c>
      <c r="I78" s="146">
        <v>0</v>
      </c>
      <c r="J78" s="146">
        <v>0</v>
      </c>
      <c r="K78" s="146">
        <v>0</v>
      </c>
      <c r="L78" s="146">
        <v>50000</v>
      </c>
      <c r="M78" s="146">
        <v>0</v>
      </c>
      <c r="N78" s="146">
        <v>0</v>
      </c>
      <c r="O78" s="146">
        <v>0</v>
      </c>
      <c r="P78" s="146">
        <v>0</v>
      </c>
      <c r="Q78" s="146">
        <v>0</v>
      </c>
      <c r="R78" s="146">
        <v>0</v>
      </c>
      <c r="S78" s="146">
        <v>25000</v>
      </c>
      <c r="T78" s="146">
        <v>0</v>
      </c>
      <c r="U78" s="146">
        <v>0</v>
      </c>
      <c r="V78" s="146">
        <v>200000</v>
      </c>
      <c r="W78" s="146">
        <v>0</v>
      </c>
      <c r="X78" s="146">
        <v>0</v>
      </c>
      <c r="Y78" s="146">
        <v>0</v>
      </c>
      <c r="Z78" s="146">
        <v>0</v>
      </c>
      <c r="AA78" s="146">
        <v>0</v>
      </c>
      <c r="AB78" s="146">
        <v>0</v>
      </c>
      <c r="AC78" s="146">
        <v>0</v>
      </c>
      <c r="AD78" s="146">
        <v>0</v>
      </c>
      <c r="AE78" s="146">
        <v>0</v>
      </c>
      <c r="AF78" s="146">
        <v>0</v>
      </c>
      <c r="AG78" s="146">
        <v>0</v>
      </c>
      <c r="AH78" s="146">
        <v>0</v>
      </c>
      <c r="AI78" s="146">
        <v>0</v>
      </c>
      <c r="AJ78" s="146">
        <v>0</v>
      </c>
      <c r="AK78" s="146">
        <v>0</v>
      </c>
      <c r="AL78" s="146">
        <v>0</v>
      </c>
      <c r="AM78" s="146">
        <v>0</v>
      </c>
      <c r="AN78" s="146">
        <v>0</v>
      </c>
      <c r="AO78" s="146">
        <v>0</v>
      </c>
      <c r="AP78" s="146">
        <v>0</v>
      </c>
      <c r="AQ78" s="146">
        <v>0</v>
      </c>
      <c r="AR78" s="146">
        <v>0</v>
      </c>
      <c r="AS78" s="146">
        <v>0</v>
      </c>
      <c r="AT78" s="146">
        <v>0</v>
      </c>
      <c r="AU78" s="146">
        <v>0</v>
      </c>
      <c r="AV78" s="146">
        <v>0</v>
      </c>
      <c r="AW78" s="146">
        <v>0</v>
      </c>
      <c r="AX78" s="146">
        <v>0</v>
      </c>
      <c r="AY78" s="146">
        <v>0</v>
      </c>
      <c r="AZ78" s="146">
        <v>0</v>
      </c>
      <c r="BA78" s="146">
        <v>0</v>
      </c>
      <c r="BB78" s="146">
        <v>0</v>
      </c>
      <c r="BC78" s="146">
        <v>0</v>
      </c>
      <c r="BD78" s="146">
        <v>0</v>
      </c>
      <c r="BE78" s="146">
        <v>0</v>
      </c>
      <c r="BF78" s="146">
        <v>0</v>
      </c>
      <c r="BG78" s="146">
        <v>0</v>
      </c>
      <c r="BH78" s="146">
        <v>0</v>
      </c>
      <c r="BI78" s="146">
        <v>0</v>
      </c>
      <c r="BJ78" s="146">
        <v>0</v>
      </c>
      <c r="BK78" s="146">
        <v>0</v>
      </c>
      <c r="BL78" s="146">
        <v>0</v>
      </c>
      <c r="BM78" s="146">
        <v>0</v>
      </c>
      <c r="BN78" s="146">
        <v>0</v>
      </c>
      <c r="BO78" s="146">
        <v>0</v>
      </c>
      <c r="BP78" s="146">
        <v>0</v>
      </c>
      <c r="BQ78" s="146">
        <v>0</v>
      </c>
      <c r="BR78" s="146">
        <v>0</v>
      </c>
      <c r="BS78" s="146">
        <v>0</v>
      </c>
      <c r="BT78" s="146">
        <v>0</v>
      </c>
      <c r="BU78" s="146">
        <v>0</v>
      </c>
      <c r="BV78" s="146">
        <v>0</v>
      </c>
      <c r="BW78" s="146">
        <v>0</v>
      </c>
      <c r="BX78" s="146">
        <v>0</v>
      </c>
      <c r="BY78" s="146">
        <v>0</v>
      </c>
      <c r="BZ78" s="146">
        <v>0</v>
      </c>
      <c r="CA78" s="146">
        <v>0</v>
      </c>
      <c r="CB78" s="146">
        <v>0</v>
      </c>
      <c r="CC78" s="146">
        <v>0</v>
      </c>
      <c r="CD78" s="146">
        <v>0</v>
      </c>
      <c r="CE78" s="146">
        <v>0</v>
      </c>
      <c r="CF78" s="146">
        <v>0</v>
      </c>
      <c r="CG78" s="146">
        <v>0</v>
      </c>
      <c r="CH78" s="146">
        <v>0</v>
      </c>
      <c r="CI78" s="146">
        <v>0</v>
      </c>
      <c r="CJ78" s="146">
        <v>0</v>
      </c>
      <c r="CK78" s="146">
        <v>0</v>
      </c>
      <c r="CL78" s="146">
        <v>0</v>
      </c>
      <c r="CM78" s="146">
        <v>0</v>
      </c>
      <c r="CN78" s="146">
        <v>0</v>
      </c>
      <c r="CO78" s="146">
        <v>0</v>
      </c>
      <c r="CP78" s="146">
        <v>0</v>
      </c>
      <c r="CQ78" s="146">
        <v>0</v>
      </c>
      <c r="CR78" s="146">
        <v>0</v>
      </c>
      <c r="CS78" s="146">
        <v>0</v>
      </c>
      <c r="CT78" s="146">
        <v>0</v>
      </c>
      <c r="CU78" s="146">
        <v>0</v>
      </c>
      <c r="CV78" s="146">
        <v>0</v>
      </c>
      <c r="CW78" s="146">
        <v>0</v>
      </c>
      <c r="CX78" s="146">
        <v>0</v>
      </c>
      <c r="CY78" s="146">
        <v>0</v>
      </c>
      <c r="CZ78" s="146">
        <v>0</v>
      </c>
      <c r="DA78" s="146">
        <v>0</v>
      </c>
    </row>
    <row r="79" spans="1:105" s="147" customFormat="1">
      <c r="A79" s="297"/>
      <c r="B79" s="153" t="s">
        <v>177</v>
      </c>
      <c r="C79" s="144"/>
      <c r="D79" s="146">
        <f>SUM(D77:D78)</f>
        <v>3330000</v>
      </c>
      <c r="E79" s="146">
        <v>110000</v>
      </c>
      <c r="F79" s="146">
        <v>300000</v>
      </c>
      <c r="G79" s="146">
        <v>150000</v>
      </c>
      <c r="H79" s="146">
        <v>40000</v>
      </c>
      <c r="I79" s="146">
        <v>0</v>
      </c>
      <c r="J79" s="146">
        <v>0</v>
      </c>
      <c r="K79" s="146">
        <v>0</v>
      </c>
      <c r="L79" s="146">
        <v>50000</v>
      </c>
      <c r="M79" s="146">
        <v>0</v>
      </c>
      <c r="N79" s="146">
        <v>0</v>
      </c>
      <c r="O79" s="146">
        <v>0</v>
      </c>
      <c r="P79" s="146">
        <v>60000</v>
      </c>
      <c r="Q79" s="146">
        <v>0</v>
      </c>
      <c r="R79" s="146">
        <v>0</v>
      </c>
      <c r="S79" s="146">
        <v>86000</v>
      </c>
      <c r="T79" s="146">
        <v>0</v>
      </c>
      <c r="U79" s="146">
        <v>0</v>
      </c>
      <c r="V79" s="146">
        <v>200000</v>
      </c>
      <c r="W79" s="146">
        <v>0</v>
      </c>
      <c r="X79" s="146">
        <v>0</v>
      </c>
      <c r="Y79" s="146">
        <v>0</v>
      </c>
      <c r="Z79" s="146">
        <v>0</v>
      </c>
      <c r="AA79" s="146">
        <v>0</v>
      </c>
      <c r="AB79" s="146">
        <v>250000</v>
      </c>
      <c r="AC79" s="146">
        <v>30000</v>
      </c>
      <c r="AD79" s="146">
        <v>101000</v>
      </c>
      <c r="AE79" s="146">
        <v>0</v>
      </c>
      <c r="AF79" s="146">
        <v>0</v>
      </c>
      <c r="AG79" s="146">
        <v>110000</v>
      </c>
      <c r="AH79" s="146">
        <v>0</v>
      </c>
      <c r="AI79" s="146">
        <v>0</v>
      </c>
      <c r="AJ79" s="146">
        <v>0</v>
      </c>
      <c r="AK79" s="146">
        <v>0</v>
      </c>
      <c r="AL79" s="146">
        <v>0</v>
      </c>
      <c r="AM79" s="146">
        <v>0</v>
      </c>
      <c r="AN79" s="146">
        <v>0</v>
      </c>
      <c r="AO79" s="146">
        <v>0</v>
      </c>
      <c r="AP79" s="146">
        <v>0</v>
      </c>
      <c r="AQ79" s="146">
        <v>0</v>
      </c>
      <c r="AR79" s="146">
        <v>15000</v>
      </c>
      <c r="AS79" s="146">
        <v>0</v>
      </c>
      <c r="AT79" s="146">
        <v>0</v>
      </c>
      <c r="AU79" s="146">
        <v>0</v>
      </c>
      <c r="AV79" s="146">
        <v>0</v>
      </c>
      <c r="AW79" s="146">
        <v>0</v>
      </c>
      <c r="AX79" s="146">
        <v>0</v>
      </c>
      <c r="AY79" s="146">
        <v>0</v>
      </c>
      <c r="AZ79" s="146">
        <v>0</v>
      </c>
      <c r="BA79" s="146">
        <v>50000</v>
      </c>
      <c r="BB79" s="146">
        <v>0</v>
      </c>
      <c r="BC79" s="146">
        <v>0</v>
      </c>
      <c r="BD79" s="146">
        <v>0</v>
      </c>
      <c r="BE79" s="146">
        <v>0</v>
      </c>
      <c r="BF79" s="146">
        <v>0</v>
      </c>
      <c r="BG79" s="146">
        <v>0</v>
      </c>
      <c r="BH79" s="146">
        <v>0</v>
      </c>
      <c r="BI79" s="146">
        <v>0</v>
      </c>
      <c r="BJ79" s="146">
        <v>130000</v>
      </c>
      <c r="BK79" s="146">
        <v>0</v>
      </c>
      <c r="BL79" s="146">
        <v>0</v>
      </c>
      <c r="BM79" s="146">
        <v>215000</v>
      </c>
      <c r="BN79" s="146">
        <v>0</v>
      </c>
      <c r="BO79" s="146">
        <v>0</v>
      </c>
      <c r="BP79" s="146">
        <v>0</v>
      </c>
      <c r="BQ79" s="146">
        <v>0</v>
      </c>
      <c r="BR79" s="146">
        <v>0</v>
      </c>
      <c r="BS79" s="146">
        <v>0</v>
      </c>
      <c r="BT79" s="146">
        <v>0</v>
      </c>
      <c r="BU79" s="146">
        <v>0</v>
      </c>
      <c r="BV79" s="146">
        <v>170000</v>
      </c>
      <c r="BW79" s="146">
        <v>0</v>
      </c>
      <c r="BX79" s="146">
        <v>810000</v>
      </c>
      <c r="BY79" s="146">
        <v>0</v>
      </c>
      <c r="BZ79" s="146">
        <v>0</v>
      </c>
      <c r="CA79" s="146">
        <v>0</v>
      </c>
      <c r="CB79" s="146">
        <v>0</v>
      </c>
      <c r="CC79" s="146">
        <v>0</v>
      </c>
      <c r="CD79" s="146">
        <v>0</v>
      </c>
      <c r="CE79" s="146">
        <v>0</v>
      </c>
      <c r="CF79" s="146">
        <v>0</v>
      </c>
      <c r="CG79" s="146">
        <v>0</v>
      </c>
      <c r="CH79" s="146">
        <v>0</v>
      </c>
      <c r="CI79" s="146">
        <v>0</v>
      </c>
      <c r="CJ79" s="146">
        <v>0</v>
      </c>
      <c r="CK79" s="146">
        <v>150000</v>
      </c>
      <c r="CL79" s="146">
        <v>0</v>
      </c>
      <c r="CM79" s="146">
        <v>0</v>
      </c>
      <c r="CN79" s="146">
        <v>223000</v>
      </c>
      <c r="CO79" s="146">
        <v>0</v>
      </c>
      <c r="CP79" s="146">
        <v>0</v>
      </c>
      <c r="CQ79" s="146">
        <v>0</v>
      </c>
      <c r="CR79" s="146">
        <v>80000</v>
      </c>
      <c r="CS79" s="146">
        <v>0</v>
      </c>
      <c r="CT79" s="146">
        <v>0</v>
      </c>
      <c r="CU79" s="146">
        <v>0</v>
      </c>
      <c r="CV79" s="146">
        <v>0</v>
      </c>
      <c r="CW79" s="146">
        <v>0</v>
      </c>
      <c r="CX79" s="146">
        <v>0</v>
      </c>
      <c r="CY79" s="146">
        <v>0</v>
      </c>
      <c r="CZ79" s="146">
        <v>0</v>
      </c>
      <c r="DA79" s="146">
        <v>0</v>
      </c>
    </row>
  </sheetData>
  <mergeCells count="17">
    <mergeCell ref="A47:A69"/>
    <mergeCell ref="A70:A75"/>
    <mergeCell ref="A77:A79"/>
    <mergeCell ref="A7:B7"/>
    <mergeCell ref="A8:B8"/>
    <mergeCell ref="A9:B9"/>
    <mergeCell ref="A10:B10"/>
    <mergeCell ref="A11:B11"/>
    <mergeCell ref="A12:B12"/>
    <mergeCell ref="A13:B13"/>
    <mergeCell ref="A14:A46"/>
    <mergeCell ref="A6:B6"/>
    <mergeCell ref="A1:B1"/>
    <mergeCell ref="A2:B2"/>
    <mergeCell ref="A3:B3"/>
    <mergeCell ref="A4:B4"/>
    <mergeCell ref="A5:B5"/>
  </mergeCells>
  <phoneticPr fontId="4" type="noConversion"/>
  <pageMargins left="0.7" right="0.7" top="0.75" bottom="0.75" header="0.3" footer="0.3"/>
  <pageSetup paperSize="8" scale="61" fitToWidth="0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56" workbookViewId="0">
      <selection activeCell="A72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664</v>
      </c>
      <c r="D1" s="230" t="str">
        <f>VLOOKUP(C1,學校編號!A:B,2,FALSE)</f>
        <v>664德武國小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17315000</v>
      </c>
      <c r="E2" s="37"/>
      <c r="F2" s="37">
        <f>F48+F71+F77+F78+F84</f>
        <v>7415000</v>
      </c>
      <c r="G2" s="37">
        <f t="shared" ref="G2:Q2" si="0">G48+G71+G77+G78+G84</f>
        <v>1223000</v>
      </c>
      <c r="H2" s="37">
        <f t="shared" si="0"/>
        <v>1247000</v>
      </c>
      <c r="I2" s="37">
        <f t="shared" si="0"/>
        <v>1223000</v>
      </c>
      <c r="J2" s="37">
        <f t="shared" si="0"/>
        <v>1223000</v>
      </c>
      <c r="K2" s="37">
        <f t="shared" si="0"/>
        <v>1223000</v>
      </c>
      <c r="L2" s="37">
        <f t="shared" si="0"/>
        <v>1244000</v>
      </c>
      <c r="M2" s="37">
        <f t="shared" si="0"/>
        <v>1225000</v>
      </c>
      <c r="N2" s="37">
        <f t="shared" si="0"/>
        <v>1016000</v>
      </c>
      <c r="O2" s="37">
        <f t="shared" si="0"/>
        <v>94000</v>
      </c>
      <c r="P2" s="37">
        <f t="shared" si="0"/>
        <v>94000</v>
      </c>
      <c r="Q2" s="37">
        <f t="shared" si="0"/>
        <v>88000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513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51000</v>
      </c>
      <c r="E4" s="37" t="s">
        <v>513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63000</v>
      </c>
      <c r="E7" s="37" t="s">
        <v>513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513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482000</v>
      </c>
      <c r="E25" s="106"/>
      <c r="F25" s="106">
        <f>ROUND(SUM(F3:F24),-3)</f>
        <v>58000</v>
      </c>
      <c r="G25" s="106">
        <f t="shared" ref="G25:P25" si="5">ROUND(SUM(G3:G24),-3)</f>
        <v>37000</v>
      </c>
      <c r="H25" s="106">
        <f t="shared" si="5"/>
        <v>37000</v>
      </c>
      <c r="I25" s="106">
        <f t="shared" si="5"/>
        <v>37000</v>
      </c>
      <c r="J25" s="106">
        <f t="shared" si="5"/>
        <v>37000</v>
      </c>
      <c r="K25" s="106">
        <f t="shared" si="5"/>
        <v>37000</v>
      </c>
      <c r="L25" s="106">
        <f t="shared" si="5"/>
        <v>58000</v>
      </c>
      <c r="M25" s="106">
        <f t="shared" si="5"/>
        <v>37000</v>
      </c>
      <c r="N25" s="106">
        <f t="shared" si="5"/>
        <v>37000</v>
      </c>
      <c r="O25" s="106">
        <f t="shared" si="5"/>
        <v>37000</v>
      </c>
      <c r="P25" s="106">
        <f t="shared" si="5"/>
        <v>37000</v>
      </c>
      <c r="Q25" s="106">
        <f t="shared" ref="Q25:Q33" si="6">D25-SUM(F25:P25)</f>
        <v>33000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513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513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6000</v>
      </c>
      <c r="E30" s="37" t="s">
        <v>513</v>
      </c>
      <c r="F30" s="37">
        <f t="shared" si="8"/>
        <v>500</v>
      </c>
      <c r="G30" s="37">
        <f t="shared" si="8"/>
        <v>500</v>
      </c>
      <c r="H30" s="37">
        <f t="shared" si="8"/>
        <v>500</v>
      </c>
      <c r="I30" s="37">
        <f t="shared" si="8"/>
        <v>500</v>
      </c>
      <c r="J30" s="37">
        <f t="shared" si="8"/>
        <v>500</v>
      </c>
      <c r="K30" s="37">
        <f t="shared" si="8"/>
        <v>500</v>
      </c>
      <c r="L30" s="37">
        <f t="shared" si="8"/>
        <v>500</v>
      </c>
      <c r="M30" s="37">
        <f t="shared" si="8"/>
        <v>500</v>
      </c>
      <c r="N30" s="37">
        <f t="shared" si="8"/>
        <v>500</v>
      </c>
      <c r="O30" s="37">
        <f t="shared" si="8"/>
        <v>500</v>
      </c>
      <c r="P30" s="37">
        <f t="shared" si="8"/>
        <v>500</v>
      </c>
      <c r="Q30" s="37">
        <f t="shared" si="6"/>
        <v>500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2000</v>
      </c>
      <c r="E31" s="37" t="s">
        <v>513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267000</v>
      </c>
      <c r="E37" s="106"/>
      <c r="F37" s="106">
        <f t="shared" ref="F37:P37" si="9">ROUND(SUM(F26:F36),-3)</f>
        <v>22000</v>
      </c>
      <c r="G37" s="106">
        <f t="shared" si="9"/>
        <v>22000</v>
      </c>
      <c r="H37" s="106">
        <f t="shared" si="9"/>
        <v>22000</v>
      </c>
      <c r="I37" s="106">
        <f t="shared" si="9"/>
        <v>22000</v>
      </c>
      <c r="J37" s="106">
        <f t="shared" si="9"/>
        <v>22000</v>
      </c>
      <c r="K37" s="106">
        <f t="shared" si="9"/>
        <v>22000</v>
      </c>
      <c r="L37" s="106">
        <f t="shared" si="9"/>
        <v>22000</v>
      </c>
      <c r="M37" s="106">
        <f t="shared" si="9"/>
        <v>22000</v>
      </c>
      <c r="N37" s="106">
        <f t="shared" si="9"/>
        <v>22000</v>
      </c>
      <c r="O37" s="106">
        <f t="shared" si="9"/>
        <v>22000</v>
      </c>
      <c r="P37" s="106">
        <f t="shared" si="9"/>
        <v>22000</v>
      </c>
      <c r="Q37" s="106">
        <f>D37-SUM(F37:P37)</f>
        <v>25000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0</v>
      </c>
      <c r="E46" s="37" t="s">
        <v>708</v>
      </c>
      <c r="F46" s="37">
        <f>ROUND($D46/3,0)</f>
        <v>0</v>
      </c>
      <c r="G46" s="37"/>
      <c r="H46" s="37"/>
      <c r="I46" s="37"/>
      <c r="J46" s="37">
        <f>ROUND($D46/3,0)</f>
        <v>0</v>
      </c>
      <c r="K46" s="37"/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0</v>
      </c>
      <c r="E47" s="106"/>
      <c r="F47" s="106">
        <f t="shared" ref="F47:P47" si="13">ROUND(SUM(F46),-3)</f>
        <v>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749000</v>
      </c>
      <c r="E48" s="37"/>
      <c r="F48" s="112">
        <f>F25+F37+F45+F47</f>
        <v>80000</v>
      </c>
      <c r="G48" s="112">
        <f t="shared" ref="G48:R48" si="14">G25+G37+G45+G47</f>
        <v>59000</v>
      </c>
      <c r="H48" s="112">
        <f t="shared" si="14"/>
        <v>59000</v>
      </c>
      <c r="I48" s="112">
        <f t="shared" si="14"/>
        <v>59000</v>
      </c>
      <c r="J48" s="112">
        <f t="shared" si="14"/>
        <v>59000</v>
      </c>
      <c r="K48" s="112">
        <f t="shared" si="14"/>
        <v>59000</v>
      </c>
      <c r="L48" s="112">
        <f t="shared" si="14"/>
        <v>80000</v>
      </c>
      <c r="M48" s="112">
        <f t="shared" si="14"/>
        <v>59000</v>
      </c>
      <c r="N48" s="112">
        <f t="shared" si="14"/>
        <v>59000</v>
      </c>
      <c r="O48" s="112">
        <f t="shared" si="14"/>
        <v>59000</v>
      </c>
      <c r="P48" s="112">
        <f t="shared" si="14"/>
        <v>59000</v>
      </c>
      <c r="Q48" s="112">
        <f t="shared" si="14"/>
        <v>58000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10273000</v>
      </c>
      <c r="E49" s="111" t="s">
        <v>678</v>
      </c>
      <c r="F49" s="37">
        <f>ROUND($D49/12*5,-3)</f>
        <v>4280000</v>
      </c>
      <c r="G49" s="37">
        <f>ROUND($D49/12,-3)</f>
        <v>856000</v>
      </c>
      <c r="H49" s="37">
        <f t="shared" ref="H49:L53" si="15">ROUND($D49/12,-3)</f>
        <v>856000</v>
      </c>
      <c r="I49" s="37">
        <f t="shared" si="15"/>
        <v>856000</v>
      </c>
      <c r="J49" s="37">
        <f t="shared" si="15"/>
        <v>856000</v>
      </c>
      <c r="K49" s="37">
        <f t="shared" si="15"/>
        <v>856000</v>
      </c>
      <c r="L49" s="37">
        <f t="shared" si="15"/>
        <v>856000</v>
      </c>
      <c r="M49" s="37">
        <f>D49-SUM(F49:L49)</f>
        <v>857000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433000</v>
      </c>
      <c r="E50" s="111" t="s">
        <v>678</v>
      </c>
      <c r="F50" s="37">
        <f t="shared" ref="F50:F52" si="16">ROUND($D50/12*5,-3)</f>
        <v>180000</v>
      </c>
      <c r="G50" s="37">
        <f t="shared" ref="G50:G53" si="17">ROUND($D50/12,-3)</f>
        <v>36000</v>
      </c>
      <c r="H50" s="37">
        <f t="shared" si="15"/>
        <v>36000</v>
      </c>
      <c r="I50" s="37">
        <f t="shared" si="15"/>
        <v>36000</v>
      </c>
      <c r="J50" s="37">
        <f t="shared" si="15"/>
        <v>36000</v>
      </c>
      <c r="K50" s="37">
        <f t="shared" si="15"/>
        <v>36000</v>
      </c>
      <c r="L50" s="37">
        <f t="shared" si="15"/>
        <v>36000</v>
      </c>
      <c r="M50" s="37">
        <f t="shared" ref="M50:M53" si="18">D50-SUM(F50:L50)</f>
        <v>37000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0</v>
      </c>
      <c r="E51" s="111" t="s">
        <v>678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0</v>
      </c>
      <c r="E52" s="111" t="s">
        <v>678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513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363000</v>
      </c>
      <c r="E62" s="37" t="s">
        <v>194</v>
      </c>
      <c r="F62" s="37">
        <f t="shared" si="19"/>
        <v>30250</v>
      </c>
      <c r="G62" s="37">
        <f t="shared" si="19"/>
        <v>30250</v>
      </c>
      <c r="H62" s="37">
        <f t="shared" si="19"/>
        <v>30250</v>
      </c>
      <c r="I62" s="37">
        <f t="shared" si="19"/>
        <v>30250</v>
      </c>
      <c r="J62" s="37">
        <f t="shared" si="19"/>
        <v>30250</v>
      </c>
      <c r="K62" s="37">
        <f t="shared" si="19"/>
        <v>30250</v>
      </c>
      <c r="L62" s="37">
        <f t="shared" si="19"/>
        <v>30250</v>
      </c>
      <c r="M62" s="37">
        <f t="shared" si="19"/>
        <v>30250</v>
      </c>
      <c r="N62" s="37">
        <f t="shared" si="19"/>
        <v>30250</v>
      </c>
      <c r="O62" s="37">
        <f t="shared" si="19"/>
        <v>30250</v>
      </c>
      <c r="P62" s="37">
        <f t="shared" si="19"/>
        <v>30250</v>
      </c>
      <c r="Q62" s="37">
        <f t="shared" si="20"/>
        <v>30250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1140000</v>
      </c>
      <c r="E63" s="37" t="s">
        <v>679</v>
      </c>
      <c r="F63" s="37">
        <f>ROUND($D63/5,-3)</f>
        <v>228000</v>
      </c>
      <c r="G63" s="37"/>
      <c r="H63" s="37"/>
      <c r="I63" s="37"/>
      <c r="J63" s="37"/>
      <c r="K63" s="37"/>
      <c r="L63" s="37"/>
      <c r="M63" s="37"/>
      <c r="N63" s="37">
        <f>D63-F63</f>
        <v>912000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1300000</v>
      </c>
      <c r="E64" s="37" t="s">
        <v>194</v>
      </c>
      <c r="F64" s="37">
        <f>D64</f>
        <v>1300000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1030000</v>
      </c>
      <c r="E65" s="111" t="s">
        <v>678</v>
      </c>
      <c r="F65" s="37">
        <f>ROUND($D65/12*5,-3)</f>
        <v>429000</v>
      </c>
      <c r="G65" s="37">
        <f>ROUND($D65/12,-3)</f>
        <v>86000</v>
      </c>
      <c r="H65" s="37">
        <f t="shared" ref="H65:L67" si="21">ROUND($D65/12,-3)</f>
        <v>86000</v>
      </c>
      <c r="I65" s="37">
        <f t="shared" si="21"/>
        <v>86000</v>
      </c>
      <c r="J65" s="37">
        <f t="shared" si="21"/>
        <v>86000</v>
      </c>
      <c r="K65" s="37">
        <f t="shared" si="21"/>
        <v>86000</v>
      </c>
      <c r="L65" s="37">
        <f t="shared" si="21"/>
        <v>86000</v>
      </c>
      <c r="M65" s="37">
        <f>D65-SUM(F65:L65)</f>
        <v>85000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298000</v>
      </c>
      <c r="E66" s="111" t="s">
        <v>678</v>
      </c>
      <c r="F66" s="37">
        <f>ROUND($D66/12*5,-3)</f>
        <v>124000</v>
      </c>
      <c r="G66" s="37">
        <f t="shared" ref="G66:G67" si="22">ROUND($D66/12,-3)</f>
        <v>25000</v>
      </c>
      <c r="H66" s="37">
        <f t="shared" si="21"/>
        <v>25000</v>
      </c>
      <c r="I66" s="37">
        <f t="shared" si="21"/>
        <v>25000</v>
      </c>
      <c r="J66" s="37">
        <f t="shared" si="21"/>
        <v>25000</v>
      </c>
      <c r="K66" s="37">
        <f t="shared" si="21"/>
        <v>25000</v>
      </c>
      <c r="L66" s="37">
        <f t="shared" si="21"/>
        <v>25000</v>
      </c>
      <c r="M66" s="37">
        <f t="shared" ref="M66:M67" si="23">D66-SUM(F66:L66)</f>
        <v>24000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777000</v>
      </c>
      <c r="E67" s="111" t="s">
        <v>678</v>
      </c>
      <c r="F67" s="37">
        <f>ROUND($D67/12*5,-3)</f>
        <v>324000</v>
      </c>
      <c r="G67" s="37">
        <f t="shared" si="22"/>
        <v>65000</v>
      </c>
      <c r="H67" s="37">
        <f t="shared" si="21"/>
        <v>65000</v>
      </c>
      <c r="I67" s="37">
        <f t="shared" si="21"/>
        <v>65000</v>
      </c>
      <c r="J67" s="37">
        <f t="shared" si="21"/>
        <v>65000</v>
      </c>
      <c r="K67" s="37">
        <f t="shared" si="21"/>
        <v>65000</v>
      </c>
      <c r="L67" s="37">
        <f t="shared" si="21"/>
        <v>65000</v>
      </c>
      <c r="M67" s="37">
        <f t="shared" si="23"/>
        <v>63000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13000</v>
      </c>
      <c r="E68" s="37" t="s">
        <v>195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194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15807000</v>
      </c>
      <c r="E71" s="239"/>
      <c r="F71" s="239">
        <f t="shared" ref="F71:P71" si="24">ROUND(SUM(F49:F70),-3)</f>
        <v>7028000</v>
      </c>
      <c r="G71" s="239">
        <f t="shared" si="24"/>
        <v>1103000</v>
      </c>
      <c r="H71" s="239">
        <f t="shared" si="24"/>
        <v>1116000</v>
      </c>
      <c r="I71" s="239">
        <f t="shared" si="24"/>
        <v>1103000</v>
      </c>
      <c r="J71" s="239">
        <f t="shared" si="24"/>
        <v>1103000</v>
      </c>
      <c r="K71" s="239">
        <f t="shared" si="24"/>
        <v>1103000</v>
      </c>
      <c r="L71" s="239">
        <f t="shared" si="24"/>
        <v>1103000</v>
      </c>
      <c r="M71" s="239">
        <f t="shared" si="24"/>
        <v>1101000</v>
      </c>
      <c r="N71" s="239">
        <f t="shared" si="24"/>
        <v>947000</v>
      </c>
      <c r="O71" s="239">
        <f t="shared" si="24"/>
        <v>35000</v>
      </c>
      <c r="P71" s="239">
        <f t="shared" si="24"/>
        <v>35000</v>
      </c>
      <c r="Q71" s="239">
        <f>D71-SUM(F71:P71)</f>
        <v>30000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445000</v>
      </c>
      <c r="E73" s="111" t="s">
        <v>678</v>
      </c>
      <c r="F73" s="37">
        <f>ROUND($D73/12*5,-3)</f>
        <v>185000</v>
      </c>
      <c r="G73" s="37">
        <f>ROUND($D73/12,-3)</f>
        <v>37000</v>
      </c>
      <c r="H73" s="37">
        <f t="shared" ref="H73:L76" si="25">ROUND($D73/12,-3)</f>
        <v>37000</v>
      </c>
      <c r="I73" s="37">
        <f t="shared" si="25"/>
        <v>37000</v>
      </c>
      <c r="J73" s="37">
        <f t="shared" si="25"/>
        <v>37000</v>
      </c>
      <c r="K73" s="37">
        <f t="shared" si="25"/>
        <v>37000</v>
      </c>
      <c r="L73" s="37">
        <f t="shared" si="25"/>
        <v>37000</v>
      </c>
      <c r="M73" s="37">
        <f>D73-SUM(F73:L73)</f>
        <v>38000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293000</v>
      </c>
      <c r="E76" s="111" t="s">
        <v>678</v>
      </c>
      <c r="F76" s="37">
        <f>ROUND($D76/12*5,-3)</f>
        <v>122000</v>
      </c>
      <c r="G76" s="37">
        <f>ROUND($D76/12,-3)</f>
        <v>24000</v>
      </c>
      <c r="H76" s="37">
        <f t="shared" si="25"/>
        <v>24000</v>
      </c>
      <c r="I76" s="37">
        <f t="shared" si="25"/>
        <v>24000</v>
      </c>
      <c r="J76" s="37">
        <f t="shared" si="25"/>
        <v>24000</v>
      </c>
      <c r="K76" s="37">
        <f t="shared" si="25"/>
        <v>24000</v>
      </c>
      <c r="L76" s="37">
        <f t="shared" si="25"/>
        <v>24000</v>
      </c>
      <c r="M76" s="37">
        <f t="shared" si="26"/>
        <v>27000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738000</v>
      </c>
      <c r="E77" s="239"/>
      <c r="F77" s="239">
        <f>ROUND(SUM(F72:F76),-3)</f>
        <v>307000</v>
      </c>
      <c r="G77" s="239">
        <f t="shared" ref="G77:N77" si="27">ROUND(SUM(G72:G76),-3)</f>
        <v>61000</v>
      </c>
      <c r="H77" s="239">
        <f t="shared" si="27"/>
        <v>61000</v>
      </c>
      <c r="I77" s="239">
        <f t="shared" si="27"/>
        <v>61000</v>
      </c>
      <c r="J77" s="239">
        <f t="shared" si="27"/>
        <v>61000</v>
      </c>
      <c r="K77" s="239">
        <f t="shared" si="27"/>
        <v>61000</v>
      </c>
      <c r="L77" s="239">
        <f t="shared" si="27"/>
        <v>61000</v>
      </c>
      <c r="M77" s="239">
        <f t="shared" si="27"/>
        <v>65000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21000</v>
      </c>
      <c r="E78" s="37" t="s">
        <v>655</v>
      </c>
      <c r="F78" s="216"/>
      <c r="G78" s="216"/>
      <c r="H78" s="216">
        <f>ROUND($D78/2,-3)</f>
        <v>11000</v>
      </c>
      <c r="I78" s="216"/>
      <c r="J78" s="216"/>
      <c r="K78" s="216"/>
      <c r="L78" s="216"/>
      <c r="M78" s="216"/>
      <c r="N78" s="216">
        <f>D78-H78</f>
        <v>10000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16566000</v>
      </c>
      <c r="E79" s="218"/>
      <c r="F79" s="218">
        <f>F77+F71+F78</f>
        <v>7335000</v>
      </c>
      <c r="G79" s="218">
        <f t="shared" ref="G79:Q79" si="29">G77+G71+G78</f>
        <v>1164000</v>
      </c>
      <c r="H79" s="218">
        <f t="shared" si="29"/>
        <v>1188000</v>
      </c>
      <c r="I79" s="218">
        <f t="shared" si="29"/>
        <v>1164000</v>
      </c>
      <c r="J79" s="218">
        <f t="shared" si="29"/>
        <v>1164000</v>
      </c>
      <c r="K79" s="218">
        <f t="shared" si="29"/>
        <v>1164000</v>
      </c>
      <c r="L79" s="218">
        <f t="shared" si="29"/>
        <v>1164000</v>
      </c>
      <c r="M79" s="218">
        <f t="shared" si="29"/>
        <v>1166000</v>
      </c>
      <c r="N79" s="218">
        <f t="shared" si="29"/>
        <v>957000</v>
      </c>
      <c r="O79" s="218">
        <f t="shared" si="29"/>
        <v>35000</v>
      </c>
      <c r="P79" s="218">
        <f t="shared" si="29"/>
        <v>35000</v>
      </c>
      <c r="Q79" s="218">
        <f t="shared" si="29"/>
        <v>30000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17315000</v>
      </c>
      <c r="E88" s="37"/>
      <c r="F88" s="37">
        <f>F89+F90+F91+F92+F93</f>
        <v>7415000</v>
      </c>
      <c r="G88" s="37">
        <f t="shared" ref="G88:Q88" si="32">G89+G90+G91+G92+G93</f>
        <v>1223000</v>
      </c>
      <c r="H88" s="37">
        <f t="shared" si="32"/>
        <v>1247000</v>
      </c>
      <c r="I88" s="37">
        <f t="shared" si="32"/>
        <v>1223000</v>
      </c>
      <c r="J88" s="37">
        <f t="shared" si="32"/>
        <v>1223000</v>
      </c>
      <c r="K88" s="37">
        <f t="shared" si="32"/>
        <v>1223000</v>
      </c>
      <c r="L88" s="37">
        <f t="shared" si="32"/>
        <v>1244000</v>
      </c>
      <c r="M88" s="37">
        <f t="shared" si="32"/>
        <v>1225000</v>
      </c>
      <c r="N88" s="37">
        <f t="shared" si="32"/>
        <v>1016000</v>
      </c>
      <c r="O88" s="37">
        <f t="shared" si="32"/>
        <v>94000</v>
      </c>
      <c r="P88" s="37">
        <f t="shared" si="32"/>
        <v>94000</v>
      </c>
      <c r="Q88" s="37">
        <f t="shared" si="32"/>
        <v>88000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17315000</v>
      </c>
      <c r="E93" s="106"/>
      <c r="F93" s="106">
        <f>F94+F95+F96+F97</f>
        <v>7415000</v>
      </c>
      <c r="G93" s="106">
        <f t="shared" ref="G93:Q93" si="34">G94+G95+G96+G97</f>
        <v>1223000</v>
      </c>
      <c r="H93" s="106">
        <f t="shared" si="34"/>
        <v>1247000</v>
      </c>
      <c r="I93" s="106">
        <f t="shared" si="34"/>
        <v>1223000</v>
      </c>
      <c r="J93" s="106">
        <f t="shared" si="34"/>
        <v>1223000</v>
      </c>
      <c r="K93" s="106">
        <f t="shared" si="34"/>
        <v>1223000</v>
      </c>
      <c r="L93" s="106">
        <f t="shared" si="34"/>
        <v>1244000</v>
      </c>
      <c r="M93" s="106">
        <f t="shared" si="34"/>
        <v>1225000</v>
      </c>
      <c r="N93" s="106">
        <f t="shared" si="34"/>
        <v>1016000</v>
      </c>
      <c r="O93" s="106">
        <f t="shared" si="34"/>
        <v>94000</v>
      </c>
      <c r="P93" s="106">
        <f t="shared" si="34"/>
        <v>94000</v>
      </c>
      <c r="Q93" s="106">
        <f t="shared" si="34"/>
        <v>88000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650000</v>
      </c>
      <c r="E94" s="111" t="s">
        <v>522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77000</v>
      </c>
      <c r="E95" s="107" t="s">
        <v>225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16588000</v>
      </c>
      <c r="E97" s="37"/>
      <c r="F97" s="37">
        <f>F2+F87-F89-F90-F91-F92-F94-F95-F96</f>
        <v>7138000</v>
      </c>
      <c r="G97" s="37">
        <f t="shared" ref="G97:Q97" si="37">G2+G87-G89-G90-G91-G92-G94-G95-G96</f>
        <v>1163000</v>
      </c>
      <c r="H97" s="37">
        <f t="shared" si="37"/>
        <v>1187000</v>
      </c>
      <c r="I97" s="37">
        <f t="shared" si="37"/>
        <v>1163000</v>
      </c>
      <c r="J97" s="37">
        <f t="shared" si="37"/>
        <v>1163000</v>
      </c>
      <c r="K97" s="37">
        <f t="shared" si="37"/>
        <v>1163000</v>
      </c>
      <c r="L97" s="37">
        <f t="shared" si="37"/>
        <v>1184000</v>
      </c>
      <c r="M97" s="37">
        <f t="shared" si="37"/>
        <v>1164000</v>
      </c>
      <c r="N97" s="37">
        <f t="shared" si="37"/>
        <v>1010000</v>
      </c>
      <c r="O97" s="37">
        <f>O2+O87-O89-O90-O91-O92-O94-O95-O96</f>
        <v>88000</v>
      </c>
      <c r="P97" s="37">
        <f t="shared" si="37"/>
        <v>88000</v>
      </c>
      <c r="Q97" s="37">
        <f t="shared" si="37"/>
        <v>77000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0</v>
      </c>
    </row>
    <row r="104" spans="2:18" ht="33">
      <c r="B104" s="69" t="s">
        <v>235</v>
      </c>
      <c r="D104" s="30">
        <f>HLOOKUP(D1,縣庫撥款收入明細表!H:DD,16,FALSE)</f>
        <v>72000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5000</v>
      </c>
    </row>
    <row r="109" spans="2:18" ht="33">
      <c r="B109" s="75" t="s">
        <v>239</v>
      </c>
      <c r="D109" s="30">
        <f>HLOOKUP(D1,縣庫撥款收入明細表!H:DD,21,FALSE)</f>
        <v>16588000</v>
      </c>
    </row>
    <row r="110" spans="2:18" ht="16.5" customHeight="1"/>
    <row r="111" spans="2:18" ht="19.5" customHeight="1">
      <c r="B111" s="4" t="s">
        <v>700</v>
      </c>
      <c r="F111" s="30">
        <f>F93-F77-F78</f>
        <v>7108000</v>
      </c>
      <c r="G111" s="30">
        <f t="shared" ref="G111:Q111" si="38">G93-G77-G78</f>
        <v>1162000</v>
      </c>
      <c r="H111" s="30">
        <f t="shared" si="38"/>
        <v>1175000</v>
      </c>
      <c r="I111" s="30">
        <f t="shared" si="38"/>
        <v>1162000</v>
      </c>
      <c r="J111" s="30">
        <f t="shared" si="38"/>
        <v>1162000</v>
      </c>
      <c r="K111" s="30">
        <f t="shared" si="38"/>
        <v>1162000</v>
      </c>
      <c r="L111" s="30">
        <f t="shared" si="38"/>
        <v>1183000</v>
      </c>
      <c r="M111" s="30">
        <f t="shared" si="38"/>
        <v>1160000</v>
      </c>
      <c r="N111" s="30">
        <f t="shared" si="38"/>
        <v>1006000</v>
      </c>
      <c r="O111" s="30">
        <f t="shared" si="38"/>
        <v>94000</v>
      </c>
      <c r="P111" s="30">
        <f t="shared" si="38"/>
        <v>94000</v>
      </c>
      <c r="Q111" s="30">
        <f t="shared" si="38"/>
        <v>88000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42" priority="1" operator="lessThan">
      <formula>0</formula>
    </cfRule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56" workbookViewId="0">
      <selection activeCell="A72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665</v>
      </c>
      <c r="D1" s="230" t="str">
        <f>VLOOKUP(C1,學校編號!A:B,2,FALSE)</f>
        <v>665中城國小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54885000</v>
      </c>
      <c r="E2" s="37"/>
      <c r="F2" s="37">
        <f>F48+F71+F77+F78+F84</f>
        <v>23663000</v>
      </c>
      <c r="G2" s="37">
        <f t="shared" ref="G2:Q2" si="0">G48+G71+G77+G78+G84</f>
        <v>3919000</v>
      </c>
      <c r="H2" s="37">
        <f t="shared" si="0"/>
        <v>4040000</v>
      </c>
      <c r="I2" s="37">
        <f t="shared" si="0"/>
        <v>3919000</v>
      </c>
      <c r="J2" s="37">
        <f t="shared" si="0"/>
        <v>3921000</v>
      </c>
      <c r="K2" s="37">
        <f t="shared" si="0"/>
        <v>3919000</v>
      </c>
      <c r="L2" s="37">
        <f t="shared" si="0"/>
        <v>4020000</v>
      </c>
      <c r="M2" s="37">
        <f t="shared" si="0"/>
        <v>3917000</v>
      </c>
      <c r="N2" s="37">
        <f t="shared" si="0"/>
        <v>3071000</v>
      </c>
      <c r="O2" s="37">
        <f t="shared" si="0"/>
        <v>163000</v>
      </c>
      <c r="P2" s="37">
        <f t="shared" si="0"/>
        <v>163000</v>
      </c>
      <c r="Q2" s="37">
        <f t="shared" si="0"/>
        <v>170000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271000</v>
      </c>
      <c r="E3" s="37" t="s">
        <v>513</v>
      </c>
      <c r="F3" s="37">
        <f t="shared" ref="F3:P17" si="1">ROUND($D3/12,0)</f>
        <v>22583</v>
      </c>
      <c r="G3" s="37">
        <f t="shared" si="1"/>
        <v>22583</v>
      </c>
      <c r="H3" s="37">
        <f t="shared" si="1"/>
        <v>22583</v>
      </c>
      <c r="I3" s="37">
        <f t="shared" si="1"/>
        <v>22583</v>
      </c>
      <c r="J3" s="37">
        <f t="shared" si="1"/>
        <v>22583</v>
      </c>
      <c r="K3" s="37">
        <f t="shared" si="1"/>
        <v>22583</v>
      </c>
      <c r="L3" s="37">
        <f t="shared" si="1"/>
        <v>22583</v>
      </c>
      <c r="M3" s="37">
        <f t="shared" si="1"/>
        <v>22583</v>
      </c>
      <c r="N3" s="37">
        <f t="shared" si="1"/>
        <v>22583</v>
      </c>
      <c r="O3" s="37">
        <f t="shared" si="1"/>
        <v>22583</v>
      </c>
      <c r="P3" s="37">
        <f t="shared" si="1"/>
        <v>22583</v>
      </c>
      <c r="Q3" s="37">
        <f t="shared" ref="Q3:Q10" si="2">D3-SUM(F3:P3)</f>
        <v>22587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116000</v>
      </c>
      <c r="E4" s="37" t="s">
        <v>513</v>
      </c>
      <c r="F4" s="37">
        <f t="shared" si="1"/>
        <v>9667</v>
      </c>
      <c r="G4" s="37">
        <f t="shared" si="1"/>
        <v>9667</v>
      </c>
      <c r="H4" s="37">
        <f t="shared" si="1"/>
        <v>9667</v>
      </c>
      <c r="I4" s="37">
        <f t="shared" si="1"/>
        <v>9667</v>
      </c>
      <c r="J4" s="37">
        <f t="shared" si="1"/>
        <v>9667</v>
      </c>
      <c r="K4" s="37">
        <f t="shared" si="1"/>
        <v>9667</v>
      </c>
      <c r="L4" s="37">
        <f t="shared" si="1"/>
        <v>9667</v>
      </c>
      <c r="M4" s="37">
        <f t="shared" si="1"/>
        <v>9667</v>
      </c>
      <c r="N4" s="37">
        <f t="shared" si="1"/>
        <v>9667</v>
      </c>
      <c r="O4" s="37">
        <f t="shared" si="1"/>
        <v>9667</v>
      </c>
      <c r="P4" s="37">
        <f t="shared" si="1"/>
        <v>9667</v>
      </c>
      <c r="Q4" s="37">
        <f t="shared" si="2"/>
        <v>9663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69000</v>
      </c>
      <c r="E7" s="37" t="s">
        <v>513</v>
      </c>
      <c r="F7" s="37">
        <f t="shared" si="1"/>
        <v>5750</v>
      </c>
      <c r="G7" s="37">
        <f t="shared" si="1"/>
        <v>5750</v>
      </c>
      <c r="H7" s="37">
        <f t="shared" si="1"/>
        <v>5750</v>
      </c>
      <c r="I7" s="37">
        <f t="shared" si="1"/>
        <v>5750</v>
      </c>
      <c r="J7" s="37">
        <f t="shared" si="1"/>
        <v>5750</v>
      </c>
      <c r="K7" s="37">
        <f t="shared" si="1"/>
        <v>5750</v>
      </c>
      <c r="L7" s="37">
        <f t="shared" si="1"/>
        <v>5750</v>
      </c>
      <c r="M7" s="37">
        <f t="shared" si="1"/>
        <v>5750</v>
      </c>
      <c r="N7" s="37">
        <f t="shared" si="1"/>
        <v>5750</v>
      </c>
      <c r="O7" s="37">
        <f t="shared" si="1"/>
        <v>5750</v>
      </c>
      <c r="P7" s="37">
        <f t="shared" si="1"/>
        <v>5750</v>
      </c>
      <c r="Q7" s="37">
        <f t="shared" si="2"/>
        <v>5750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6000</v>
      </c>
      <c r="E9" s="37" t="s">
        <v>513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102000</v>
      </c>
      <c r="E15" s="37" t="s">
        <v>193</v>
      </c>
      <c r="F15" s="37">
        <f>ROUND($D15/2,-3)</f>
        <v>51000</v>
      </c>
      <c r="G15" s="37"/>
      <c r="H15" s="37"/>
      <c r="I15" s="37"/>
      <c r="J15" s="37"/>
      <c r="K15" s="37"/>
      <c r="L15" s="37">
        <f>D15-F15</f>
        <v>51000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53000</v>
      </c>
      <c r="E17" s="37" t="s">
        <v>513</v>
      </c>
      <c r="F17" s="37">
        <f>ROUND($D17/12,0)</f>
        <v>4417</v>
      </c>
      <c r="G17" s="37">
        <f t="shared" si="1"/>
        <v>4417</v>
      </c>
      <c r="H17" s="37">
        <f t="shared" si="1"/>
        <v>4417</v>
      </c>
      <c r="I17" s="37">
        <f t="shared" si="1"/>
        <v>4417</v>
      </c>
      <c r="J17" s="37">
        <f t="shared" si="1"/>
        <v>4417</v>
      </c>
      <c r="K17" s="37">
        <f t="shared" si="1"/>
        <v>4417</v>
      </c>
      <c r="L17" s="37">
        <f t="shared" si="1"/>
        <v>4417</v>
      </c>
      <c r="M17" s="37">
        <f t="shared" si="1"/>
        <v>4417</v>
      </c>
      <c r="N17" s="37">
        <f t="shared" si="1"/>
        <v>4417</v>
      </c>
      <c r="O17" s="37">
        <f t="shared" si="1"/>
        <v>4417</v>
      </c>
      <c r="P17" s="37">
        <f t="shared" si="1"/>
        <v>4417</v>
      </c>
      <c r="Q17" s="37">
        <f>D17-SUM(F17:P17)</f>
        <v>4413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40000</v>
      </c>
      <c r="E24" s="37" t="s">
        <v>193</v>
      </c>
      <c r="F24" s="37">
        <f>ROUND($D24/2,-3)</f>
        <v>20000</v>
      </c>
      <c r="G24" s="37"/>
      <c r="H24" s="37"/>
      <c r="I24" s="37"/>
      <c r="J24" s="37"/>
      <c r="K24" s="37"/>
      <c r="L24" s="37">
        <f>D24-F24</f>
        <v>20000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851000</v>
      </c>
      <c r="E25" s="106"/>
      <c r="F25" s="106">
        <f>ROUND(SUM(F3:F24),-3)</f>
        <v>130000</v>
      </c>
      <c r="G25" s="106">
        <f t="shared" ref="G25:P25" si="5">ROUND(SUM(G3:G24),-3)</f>
        <v>59000</v>
      </c>
      <c r="H25" s="106">
        <f t="shared" si="5"/>
        <v>59000</v>
      </c>
      <c r="I25" s="106">
        <f t="shared" si="5"/>
        <v>59000</v>
      </c>
      <c r="J25" s="106">
        <f t="shared" si="5"/>
        <v>59000</v>
      </c>
      <c r="K25" s="106">
        <f t="shared" si="5"/>
        <v>59000</v>
      </c>
      <c r="L25" s="106">
        <f t="shared" si="5"/>
        <v>130000</v>
      </c>
      <c r="M25" s="106">
        <f t="shared" si="5"/>
        <v>59000</v>
      </c>
      <c r="N25" s="106">
        <f t="shared" si="5"/>
        <v>59000</v>
      </c>
      <c r="O25" s="106">
        <f t="shared" si="5"/>
        <v>59000</v>
      </c>
      <c r="P25" s="106">
        <f t="shared" si="5"/>
        <v>59000</v>
      </c>
      <c r="Q25" s="106">
        <f t="shared" ref="Q25:Q33" si="6">D25-SUM(F25:P25)</f>
        <v>60000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302000</v>
      </c>
      <c r="E27" s="37" t="s">
        <v>513</v>
      </c>
      <c r="F27" s="37">
        <f t="shared" ref="F27:P33" si="8">ROUND($D27/12,0)</f>
        <v>25167</v>
      </c>
      <c r="G27" s="37">
        <f t="shared" si="8"/>
        <v>25167</v>
      </c>
      <c r="H27" s="37">
        <f t="shared" si="8"/>
        <v>25167</v>
      </c>
      <c r="I27" s="37">
        <f t="shared" si="8"/>
        <v>25167</v>
      </c>
      <c r="J27" s="37">
        <f t="shared" si="8"/>
        <v>25167</v>
      </c>
      <c r="K27" s="37">
        <f t="shared" si="8"/>
        <v>25167</v>
      </c>
      <c r="L27" s="37">
        <f t="shared" si="8"/>
        <v>25167</v>
      </c>
      <c r="M27" s="37">
        <f t="shared" si="8"/>
        <v>25167</v>
      </c>
      <c r="N27" s="37">
        <f t="shared" si="8"/>
        <v>25167</v>
      </c>
      <c r="O27" s="37">
        <f t="shared" si="8"/>
        <v>25167</v>
      </c>
      <c r="P27" s="37">
        <f t="shared" si="8"/>
        <v>25167</v>
      </c>
      <c r="Q27" s="37">
        <f t="shared" si="6"/>
        <v>25163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28000</v>
      </c>
      <c r="E29" s="37" t="s">
        <v>513</v>
      </c>
      <c r="F29" s="37">
        <f t="shared" si="8"/>
        <v>2333</v>
      </c>
      <c r="G29" s="37">
        <f t="shared" si="8"/>
        <v>2333</v>
      </c>
      <c r="H29" s="37">
        <f t="shared" si="8"/>
        <v>2333</v>
      </c>
      <c r="I29" s="37">
        <f t="shared" si="8"/>
        <v>2333</v>
      </c>
      <c r="J29" s="37">
        <f t="shared" si="8"/>
        <v>2333</v>
      </c>
      <c r="K29" s="37">
        <f t="shared" si="8"/>
        <v>2333</v>
      </c>
      <c r="L29" s="37">
        <f t="shared" si="8"/>
        <v>2333</v>
      </c>
      <c r="M29" s="37">
        <f t="shared" si="8"/>
        <v>2333</v>
      </c>
      <c r="N29" s="37">
        <f t="shared" si="8"/>
        <v>2333</v>
      </c>
      <c r="O29" s="37">
        <f t="shared" si="8"/>
        <v>2333</v>
      </c>
      <c r="P29" s="37">
        <f t="shared" si="8"/>
        <v>2333</v>
      </c>
      <c r="Q29" s="37">
        <f t="shared" si="6"/>
        <v>2337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64000</v>
      </c>
      <c r="E30" s="37" t="s">
        <v>513</v>
      </c>
      <c r="F30" s="37">
        <f t="shared" si="8"/>
        <v>5333</v>
      </c>
      <c r="G30" s="37">
        <f t="shared" si="8"/>
        <v>5333</v>
      </c>
      <c r="H30" s="37">
        <f t="shared" si="8"/>
        <v>5333</v>
      </c>
      <c r="I30" s="37">
        <f t="shared" si="8"/>
        <v>5333</v>
      </c>
      <c r="J30" s="37">
        <f t="shared" si="8"/>
        <v>5333</v>
      </c>
      <c r="K30" s="37">
        <f t="shared" si="8"/>
        <v>5333</v>
      </c>
      <c r="L30" s="37">
        <f t="shared" si="8"/>
        <v>5333</v>
      </c>
      <c r="M30" s="37">
        <f t="shared" si="8"/>
        <v>5333</v>
      </c>
      <c r="N30" s="37">
        <f t="shared" si="8"/>
        <v>5333</v>
      </c>
      <c r="O30" s="37">
        <f t="shared" si="8"/>
        <v>5333</v>
      </c>
      <c r="P30" s="37">
        <f t="shared" si="8"/>
        <v>5333</v>
      </c>
      <c r="Q30" s="37">
        <f t="shared" si="6"/>
        <v>5337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30000</v>
      </c>
      <c r="E31" s="37" t="s">
        <v>513</v>
      </c>
      <c r="F31" s="37">
        <f t="shared" si="8"/>
        <v>2500</v>
      </c>
      <c r="G31" s="37">
        <f t="shared" si="8"/>
        <v>2500</v>
      </c>
      <c r="H31" s="37">
        <f t="shared" si="8"/>
        <v>2500</v>
      </c>
      <c r="I31" s="37">
        <f t="shared" si="8"/>
        <v>2500</v>
      </c>
      <c r="J31" s="37">
        <f t="shared" si="8"/>
        <v>2500</v>
      </c>
      <c r="K31" s="37">
        <f t="shared" si="8"/>
        <v>2500</v>
      </c>
      <c r="L31" s="37">
        <f t="shared" si="8"/>
        <v>2500</v>
      </c>
      <c r="M31" s="37">
        <f t="shared" si="8"/>
        <v>2500</v>
      </c>
      <c r="N31" s="37">
        <f t="shared" si="8"/>
        <v>2500</v>
      </c>
      <c r="O31" s="37">
        <f t="shared" si="8"/>
        <v>2500</v>
      </c>
      <c r="P31" s="37">
        <f t="shared" si="8"/>
        <v>2500</v>
      </c>
      <c r="Q31" s="37">
        <f t="shared" si="6"/>
        <v>2500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60000</v>
      </c>
      <c r="E36" s="37" t="s">
        <v>193</v>
      </c>
      <c r="F36" s="37">
        <f>ROUND($D36/2,-3)</f>
        <v>30000</v>
      </c>
      <c r="G36" s="37"/>
      <c r="H36" s="37"/>
      <c r="I36" s="37"/>
      <c r="J36" s="37"/>
      <c r="K36" s="37"/>
      <c r="L36" s="37">
        <f>D36-F36</f>
        <v>30000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484000</v>
      </c>
      <c r="E37" s="106"/>
      <c r="F37" s="106">
        <f t="shared" ref="F37:P37" si="9">ROUND(SUM(F26:F36),-3)</f>
        <v>65000</v>
      </c>
      <c r="G37" s="106">
        <f t="shared" si="9"/>
        <v>35000</v>
      </c>
      <c r="H37" s="106">
        <f t="shared" si="9"/>
        <v>35000</v>
      </c>
      <c r="I37" s="106">
        <f t="shared" si="9"/>
        <v>35000</v>
      </c>
      <c r="J37" s="106">
        <f t="shared" si="9"/>
        <v>35000</v>
      </c>
      <c r="K37" s="106">
        <f t="shared" si="9"/>
        <v>35000</v>
      </c>
      <c r="L37" s="106">
        <f t="shared" si="9"/>
        <v>65000</v>
      </c>
      <c r="M37" s="106">
        <f t="shared" si="9"/>
        <v>35000</v>
      </c>
      <c r="N37" s="106">
        <f t="shared" si="9"/>
        <v>35000</v>
      </c>
      <c r="O37" s="106">
        <f t="shared" si="9"/>
        <v>35000</v>
      </c>
      <c r="P37" s="106">
        <f t="shared" si="9"/>
        <v>35000</v>
      </c>
      <c r="Q37" s="106">
        <f>D37-SUM(F37:P37)</f>
        <v>39000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1341000</v>
      </c>
      <c r="E48" s="37"/>
      <c r="F48" s="112">
        <f>F25+F37+F45+F47</f>
        <v>197000</v>
      </c>
      <c r="G48" s="112">
        <f t="shared" ref="G48:R48" si="14">G25+G37+G45+G47</f>
        <v>94000</v>
      </c>
      <c r="H48" s="112">
        <f t="shared" si="14"/>
        <v>94000</v>
      </c>
      <c r="I48" s="112">
        <f t="shared" si="14"/>
        <v>94000</v>
      </c>
      <c r="J48" s="112">
        <f t="shared" si="14"/>
        <v>96000</v>
      </c>
      <c r="K48" s="112">
        <f t="shared" si="14"/>
        <v>94000</v>
      </c>
      <c r="L48" s="112">
        <f t="shared" si="14"/>
        <v>195000</v>
      </c>
      <c r="M48" s="112">
        <f t="shared" si="14"/>
        <v>94000</v>
      </c>
      <c r="N48" s="112">
        <f t="shared" si="14"/>
        <v>96000</v>
      </c>
      <c r="O48" s="112">
        <f t="shared" si="14"/>
        <v>94000</v>
      </c>
      <c r="P48" s="112">
        <f t="shared" si="14"/>
        <v>94000</v>
      </c>
      <c r="Q48" s="112">
        <f t="shared" si="14"/>
        <v>99000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29642000</v>
      </c>
      <c r="E49" s="111" t="s">
        <v>678</v>
      </c>
      <c r="F49" s="37">
        <f>ROUND($D49/12*5,-3)</f>
        <v>12351000</v>
      </c>
      <c r="G49" s="37">
        <f>ROUND($D49/12,-3)</f>
        <v>2470000</v>
      </c>
      <c r="H49" s="37">
        <f t="shared" ref="H49:L53" si="15">ROUND($D49/12,-3)</f>
        <v>2470000</v>
      </c>
      <c r="I49" s="37">
        <f t="shared" si="15"/>
        <v>2470000</v>
      </c>
      <c r="J49" s="37">
        <f t="shared" si="15"/>
        <v>2470000</v>
      </c>
      <c r="K49" s="37">
        <f t="shared" si="15"/>
        <v>2470000</v>
      </c>
      <c r="L49" s="37">
        <f t="shared" si="15"/>
        <v>2470000</v>
      </c>
      <c r="M49" s="37">
        <f>D49-SUM(F49:L49)</f>
        <v>2471000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433000</v>
      </c>
      <c r="E50" s="111" t="s">
        <v>678</v>
      </c>
      <c r="F50" s="37">
        <f t="shared" ref="F50:F52" si="16">ROUND($D50/12*5,-3)</f>
        <v>180000</v>
      </c>
      <c r="G50" s="37">
        <f t="shared" ref="G50:G53" si="17">ROUND($D50/12,-3)</f>
        <v>36000</v>
      </c>
      <c r="H50" s="37">
        <f t="shared" si="15"/>
        <v>36000</v>
      </c>
      <c r="I50" s="37">
        <f t="shared" si="15"/>
        <v>36000</v>
      </c>
      <c r="J50" s="37">
        <f t="shared" si="15"/>
        <v>36000</v>
      </c>
      <c r="K50" s="37">
        <f t="shared" si="15"/>
        <v>36000</v>
      </c>
      <c r="L50" s="37">
        <f t="shared" si="15"/>
        <v>36000</v>
      </c>
      <c r="M50" s="37">
        <f t="shared" ref="M50:M53" si="18">D50-SUM(F50:L50)</f>
        <v>37000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3709000</v>
      </c>
      <c r="E51" s="111" t="s">
        <v>678</v>
      </c>
      <c r="F51" s="37">
        <f t="shared" si="16"/>
        <v>1545000</v>
      </c>
      <c r="G51" s="37">
        <f t="shared" si="17"/>
        <v>309000</v>
      </c>
      <c r="H51" s="37">
        <f t="shared" si="15"/>
        <v>309000</v>
      </c>
      <c r="I51" s="37">
        <f t="shared" si="15"/>
        <v>309000</v>
      </c>
      <c r="J51" s="37">
        <f t="shared" si="15"/>
        <v>309000</v>
      </c>
      <c r="K51" s="37">
        <f t="shared" si="15"/>
        <v>309000</v>
      </c>
      <c r="L51" s="37">
        <f t="shared" si="15"/>
        <v>309000</v>
      </c>
      <c r="M51" s="37">
        <f t="shared" si="18"/>
        <v>310000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434000</v>
      </c>
      <c r="E52" s="111" t="s">
        <v>678</v>
      </c>
      <c r="F52" s="37">
        <f t="shared" si="16"/>
        <v>181000</v>
      </c>
      <c r="G52" s="37">
        <f t="shared" si="17"/>
        <v>36000</v>
      </c>
      <c r="H52" s="37">
        <f t="shared" si="15"/>
        <v>36000</v>
      </c>
      <c r="I52" s="37">
        <f t="shared" si="15"/>
        <v>36000</v>
      </c>
      <c r="J52" s="37">
        <f t="shared" si="15"/>
        <v>36000</v>
      </c>
      <c r="K52" s="37">
        <f t="shared" si="15"/>
        <v>36000</v>
      </c>
      <c r="L52" s="37">
        <f t="shared" si="15"/>
        <v>36000</v>
      </c>
      <c r="M52" s="37">
        <f t="shared" si="18"/>
        <v>37000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75000</v>
      </c>
      <c r="E54" s="37" t="s">
        <v>513</v>
      </c>
      <c r="F54" s="37">
        <f t="shared" ref="F54:P62" si="19">ROUND($D54/12,0)</f>
        <v>6250</v>
      </c>
      <c r="G54" s="37">
        <f t="shared" si="19"/>
        <v>6250</v>
      </c>
      <c r="H54" s="37">
        <f t="shared" si="19"/>
        <v>6250</v>
      </c>
      <c r="I54" s="37">
        <f t="shared" si="19"/>
        <v>6250</v>
      </c>
      <c r="J54" s="37">
        <f t="shared" si="19"/>
        <v>6250</v>
      </c>
      <c r="K54" s="37">
        <f t="shared" si="19"/>
        <v>6250</v>
      </c>
      <c r="L54" s="37">
        <f t="shared" si="19"/>
        <v>6250</v>
      </c>
      <c r="M54" s="37">
        <f t="shared" si="19"/>
        <v>6250</v>
      </c>
      <c r="N54" s="37">
        <f t="shared" si="19"/>
        <v>6250</v>
      </c>
      <c r="O54" s="37">
        <f t="shared" si="19"/>
        <v>6250</v>
      </c>
      <c r="P54" s="37">
        <f t="shared" si="19"/>
        <v>6250</v>
      </c>
      <c r="Q54" s="37">
        <f t="shared" ref="Q54:Q62" si="20">D54-SUM(F54:P54)</f>
        <v>6250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755000</v>
      </c>
      <c r="E62" s="37" t="s">
        <v>194</v>
      </c>
      <c r="F62" s="37">
        <f t="shared" si="19"/>
        <v>62917</v>
      </c>
      <c r="G62" s="37">
        <f t="shared" si="19"/>
        <v>62917</v>
      </c>
      <c r="H62" s="37">
        <f t="shared" si="19"/>
        <v>62917</v>
      </c>
      <c r="I62" s="37">
        <f t="shared" si="19"/>
        <v>62917</v>
      </c>
      <c r="J62" s="37">
        <f t="shared" si="19"/>
        <v>62917</v>
      </c>
      <c r="K62" s="37">
        <f t="shared" si="19"/>
        <v>62917</v>
      </c>
      <c r="L62" s="37">
        <f t="shared" si="19"/>
        <v>62917</v>
      </c>
      <c r="M62" s="37">
        <f t="shared" si="19"/>
        <v>62917</v>
      </c>
      <c r="N62" s="37">
        <f t="shared" si="19"/>
        <v>62917</v>
      </c>
      <c r="O62" s="37">
        <f t="shared" si="19"/>
        <v>62917</v>
      </c>
      <c r="P62" s="37">
        <f t="shared" si="19"/>
        <v>62917</v>
      </c>
      <c r="Q62" s="37">
        <f t="shared" si="20"/>
        <v>62913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3549000</v>
      </c>
      <c r="E63" s="37" t="s">
        <v>679</v>
      </c>
      <c r="F63" s="37">
        <f>ROUND($D63/5,-3)</f>
        <v>710000</v>
      </c>
      <c r="G63" s="37"/>
      <c r="H63" s="37"/>
      <c r="I63" s="37"/>
      <c r="J63" s="37"/>
      <c r="K63" s="37"/>
      <c r="L63" s="37"/>
      <c r="M63" s="37"/>
      <c r="N63" s="37">
        <f>D63-F63</f>
        <v>2839000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3653000</v>
      </c>
      <c r="E64" s="37" t="s">
        <v>194</v>
      </c>
      <c r="F64" s="37">
        <f>D64</f>
        <v>3653000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3055000</v>
      </c>
      <c r="E65" s="111" t="s">
        <v>678</v>
      </c>
      <c r="F65" s="37">
        <f>ROUND($D65/12*5,-3)</f>
        <v>1273000</v>
      </c>
      <c r="G65" s="37">
        <f>ROUND($D65/12,-3)</f>
        <v>255000</v>
      </c>
      <c r="H65" s="37">
        <f t="shared" ref="H65:L67" si="21">ROUND($D65/12,-3)</f>
        <v>255000</v>
      </c>
      <c r="I65" s="37">
        <f t="shared" si="21"/>
        <v>255000</v>
      </c>
      <c r="J65" s="37">
        <f t="shared" si="21"/>
        <v>255000</v>
      </c>
      <c r="K65" s="37">
        <f t="shared" si="21"/>
        <v>255000</v>
      </c>
      <c r="L65" s="37">
        <f t="shared" si="21"/>
        <v>255000</v>
      </c>
      <c r="M65" s="37">
        <f>D65-SUM(F65:L65)</f>
        <v>252000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750000</v>
      </c>
      <c r="E66" s="111" t="s">
        <v>678</v>
      </c>
      <c r="F66" s="37">
        <f>ROUND($D66/12*5,-3)</f>
        <v>313000</v>
      </c>
      <c r="G66" s="37">
        <f t="shared" ref="G66:G67" si="22">ROUND($D66/12,-3)</f>
        <v>63000</v>
      </c>
      <c r="H66" s="37">
        <f t="shared" si="21"/>
        <v>63000</v>
      </c>
      <c r="I66" s="37">
        <f t="shared" si="21"/>
        <v>63000</v>
      </c>
      <c r="J66" s="37">
        <f t="shared" si="21"/>
        <v>63000</v>
      </c>
      <c r="K66" s="37">
        <f t="shared" si="21"/>
        <v>63000</v>
      </c>
      <c r="L66" s="37">
        <f t="shared" si="21"/>
        <v>63000</v>
      </c>
      <c r="M66" s="37">
        <f t="shared" ref="M66:M67" si="23">D66-SUM(F66:L66)</f>
        <v>59000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2071000</v>
      </c>
      <c r="E67" s="111" t="s">
        <v>678</v>
      </c>
      <c r="F67" s="37">
        <f>ROUND($D67/12*5,-3)</f>
        <v>863000</v>
      </c>
      <c r="G67" s="37">
        <f t="shared" si="22"/>
        <v>173000</v>
      </c>
      <c r="H67" s="37">
        <f t="shared" si="21"/>
        <v>173000</v>
      </c>
      <c r="I67" s="37">
        <f t="shared" si="21"/>
        <v>173000</v>
      </c>
      <c r="J67" s="37">
        <f t="shared" si="21"/>
        <v>173000</v>
      </c>
      <c r="K67" s="37">
        <f t="shared" si="21"/>
        <v>173000</v>
      </c>
      <c r="L67" s="37">
        <f t="shared" si="21"/>
        <v>173000</v>
      </c>
      <c r="M67" s="37">
        <f t="shared" si="23"/>
        <v>170000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54000</v>
      </c>
      <c r="E68" s="37" t="s">
        <v>195</v>
      </c>
      <c r="F68" s="37"/>
      <c r="G68" s="37"/>
      <c r="H68" s="37">
        <f>D68</f>
        <v>54000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256000</v>
      </c>
      <c r="E69" s="37" t="s">
        <v>194</v>
      </c>
      <c r="F69" s="37">
        <f>D69</f>
        <v>256000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48436000</v>
      </c>
      <c r="E71" s="239"/>
      <c r="F71" s="239">
        <f t="shared" ref="F71:P71" si="24">ROUND(SUM(F49:F70),-3)</f>
        <v>21394000</v>
      </c>
      <c r="G71" s="239">
        <f t="shared" si="24"/>
        <v>3411000</v>
      </c>
      <c r="H71" s="239">
        <f t="shared" si="24"/>
        <v>3465000</v>
      </c>
      <c r="I71" s="239">
        <f t="shared" si="24"/>
        <v>3411000</v>
      </c>
      <c r="J71" s="239">
        <f t="shared" si="24"/>
        <v>3411000</v>
      </c>
      <c r="K71" s="239">
        <f t="shared" si="24"/>
        <v>3411000</v>
      </c>
      <c r="L71" s="239">
        <f t="shared" si="24"/>
        <v>3411000</v>
      </c>
      <c r="M71" s="239">
        <f t="shared" si="24"/>
        <v>3405000</v>
      </c>
      <c r="N71" s="239">
        <f t="shared" si="24"/>
        <v>2908000</v>
      </c>
      <c r="O71" s="239">
        <f t="shared" si="24"/>
        <v>69000</v>
      </c>
      <c r="P71" s="239">
        <f t="shared" si="24"/>
        <v>69000</v>
      </c>
      <c r="Q71" s="239">
        <f>D71-SUM(F71:P71)</f>
        <v>71000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4825000</v>
      </c>
      <c r="E73" s="111" t="s">
        <v>678</v>
      </c>
      <c r="F73" s="37">
        <f>ROUND($D73/12*5,-3)</f>
        <v>2010000</v>
      </c>
      <c r="G73" s="37">
        <f>ROUND($D73/12,-3)</f>
        <v>402000</v>
      </c>
      <c r="H73" s="37">
        <f t="shared" ref="H73:L76" si="25">ROUND($D73/12,-3)</f>
        <v>402000</v>
      </c>
      <c r="I73" s="37">
        <f t="shared" si="25"/>
        <v>402000</v>
      </c>
      <c r="J73" s="37">
        <f t="shared" si="25"/>
        <v>402000</v>
      </c>
      <c r="K73" s="37">
        <f t="shared" si="25"/>
        <v>402000</v>
      </c>
      <c r="L73" s="37">
        <f t="shared" si="25"/>
        <v>402000</v>
      </c>
      <c r="M73" s="37">
        <f>D73-SUM(F73:L73)</f>
        <v>403000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149000</v>
      </c>
      <c r="E76" s="111" t="s">
        <v>678</v>
      </c>
      <c r="F76" s="37">
        <f>ROUND($D76/12*5,-3)</f>
        <v>62000</v>
      </c>
      <c r="G76" s="37">
        <f>ROUND($D76/12,-3)</f>
        <v>12000</v>
      </c>
      <c r="H76" s="37">
        <f t="shared" si="25"/>
        <v>12000</v>
      </c>
      <c r="I76" s="37">
        <f t="shared" si="25"/>
        <v>12000</v>
      </c>
      <c r="J76" s="37">
        <f t="shared" si="25"/>
        <v>12000</v>
      </c>
      <c r="K76" s="37">
        <f t="shared" si="25"/>
        <v>12000</v>
      </c>
      <c r="L76" s="37">
        <f t="shared" si="25"/>
        <v>12000</v>
      </c>
      <c r="M76" s="37">
        <f t="shared" si="26"/>
        <v>15000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4974000</v>
      </c>
      <c r="E77" s="239"/>
      <c r="F77" s="239">
        <f>ROUND(SUM(F72:F76),-3)</f>
        <v>2072000</v>
      </c>
      <c r="G77" s="239">
        <f t="shared" ref="G77:N77" si="27">ROUND(SUM(G72:G76),-3)</f>
        <v>414000</v>
      </c>
      <c r="H77" s="239">
        <f t="shared" si="27"/>
        <v>414000</v>
      </c>
      <c r="I77" s="239">
        <f t="shared" si="27"/>
        <v>414000</v>
      </c>
      <c r="J77" s="239">
        <f t="shared" si="27"/>
        <v>414000</v>
      </c>
      <c r="K77" s="239">
        <f t="shared" si="27"/>
        <v>414000</v>
      </c>
      <c r="L77" s="239">
        <f t="shared" si="27"/>
        <v>414000</v>
      </c>
      <c r="M77" s="239">
        <f t="shared" si="27"/>
        <v>418000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134000</v>
      </c>
      <c r="E78" s="37" t="s">
        <v>655</v>
      </c>
      <c r="F78" s="216"/>
      <c r="G78" s="216"/>
      <c r="H78" s="216">
        <f>ROUND($D78/2,-3)</f>
        <v>67000</v>
      </c>
      <c r="I78" s="216"/>
      <c r="J78" s="216"/>
      <c r="K78" s="216"/>
      <c r="L78" s="216"/>
      <c r="M78" s="216"/>
      <c r="N78" s="216">
        <f>D78-H78</f>
        <v>67000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53544000</v>
      </c>
      <c r="E79" s="218"/>
      <c r="F79" s="218">
        <f>F77+F71+F78</f>
        <v>23466000</v>
      </c>
      <c r="G79" s="218">
        <f t="shared" ref="G79:Q79" si="29">G77+G71+G78</f>
        <v>3825000</v>
      </c>
      <c r="H79" s="218">
        <f t="shared" si="29"/>
        <v>3946000</v>
      </c>
      <c r="I79" s="218">
        <f t="shared" si="29"/>
        <v>3825000</v>
      </c>
      <c r="J79" s="218">
        <f t="shared" si="29"/>
        <v>3825000</v>
      </c>
      <c r="K79" s="218">
        <f t="shared" si="29"/>
        <v>3825000</v>
      </c>
      <c r="L79" s="218">
        <f t="shared" si="29"/>
        <v>3825000</v>
      </c>
      <c r="M79" s="218">
        <f t="shared" si="29"/>
        <v>3823000</v>
      </c>
      <c r="N79" s="218">
        <f t="shared" si="29"/>
        <v>2975000</v>
      </c>
      <c r="O79" s="218">
        <f t="shared" si="29"/>
        <v>69000</v>
      </c>
      <c r="P79" s="218">
        <f t="shared" si="29"/>
        <v>69000</v>
      </c>
      <c r="Q79" s="218">
        <f t="shared" si="29"/>
        <v>71000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54885000</v>
      </c>
      <c r="E88" s="37"/>
      <c r="F88" s="37">
        <f>F89+F90+F91+F92+F93</f>
        <v>23663000</v>
      </c>
      <c r="G88" s="37">
        <f t="shared" ref="G88:Q88" si="32">G89+G90+G91+G92+G93</f>
        <v>3919000</v>
      </c>
      <c r="H88" s="37">
        <f t="shared" si="32"/>
        <v>4040000</v>
      </c>
      <c r="I88" s="37">
        <f t="shared" si="32"/>
        <v>3919000</v>
      </c>
      <c r="J88" s="37">
        <f t="shared" si="32"/>
        <v>3921000</v>
      </c>
      <c r="K88" s="37">
        <f t="shared" si="32"/>
        <v>3919000</v>
      </c>
      <c r="L88" s="37">
        <f t="shared" si="32"/>
        <v>4020000</v>
      </c>
      <c r="M88" s="37">
        <f t="shared" si="32"/>
        <v>3917000</v>
      </c>
      <c r="N88" s="37">
        <f t="shared" si="32"/>
        <v>3071000</v>
      </c>
      <c r="O88" s="37">
        <f t="shared" si="32"/>
        <v>163000</v>
      </c>
      <c r="P88" s="37">
        <f t="shared" si="32"/>
        <v>163000</v>
      </c>
      <c r="Q88" s="37">
        <f t="shared" si="32"/>
        <v>170000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10000</v>
      </c>
      <c r="E89" s="106" t="s">
        <v>193</v>
      </c>
      <c r="F89" s="106">
        <f>ROUND($D89/2,-3)</f>
        <v>5000</v>
      </c>
      <c r="G89" s="106"/>
      <c r="H89" s="106"/>
      <c r="I89" s="106"/>
      <c r="J89" s="106"/>
      <c r="K89" s="106"/>
      <c r="L89" s="106">
        <f>D89-F89</f>
        <v>5000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90000</v>
      </c>
      <c r="E90" s="106" t="s">
        <v>702</v>
      </c>
      <c r="F90" s="106"/>
      <c r="G90" s="106"/>
      <c r="H90" s="106">
        <f>ROUND($D90/2,-3)</f>
        <v>45000</v>
      </c>
      <c r="I90" s="106"/>
      <c r="J90" s="106"/>
      <c r="K90" s="106"/>
      <c r="L90" s="106"/>
      <c r="M90" s="106">
        <f>D90-H90</f>
        <v>45000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5000</v>
      </c>
      <c r="M92" s="106"/>
      <c r="N92" s="106"/>
      <c r="O92" s="106"/>
      <c r="P92" s="106"/>
      <c r="Q92" s="106">
        <f>ROUND($D92/2,-3)</f>
        <v>5000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54775000</v>
      </c>
      <c r="E93" s="106"/>
      <c r="F93" s="106">
        <f>F94+F95+F96+F97</f>
        <v>23658000</v>
      </c>
      <c r="G93" s="106">
        <f t="shared" ref="G93:Q93" si="34">G94+G95+G96+G97</f>
        <v>3919000</v>
      </c>
      <c r="H93" s="106">
        <f t="shared" si="34"/>
        <v>3995000</v>
      </c>
      <c r="I93" s="106">
        <f t="shared" si="34"/>
        <v>3919000</v>
      </c>
      <c r="J93" s="106">
        <f t="shared" si="34"/>
        <v>3921000</v>
      </c>
      <c r="K93" s="106">
        <f t="shared" si="34"/>
        <v>3919000</v>
      </c>
      <c r="L93" s="106">
        <f t="shared" si="34"/>
        <v>4010000</v>
      </c>
      <c r="M93" s="106">
        <f t="shared" si="34"/>
        <v>3872000</v>
      </c>
      <c r="N93" s="106">
        <f t="shared" si="34"/>
        <v>3071000</v>
      </c>
      <c r="O93" s="106">
        <f t="shared" si="34"/>
        <v>163000</v>
      </c>
      <c r="P93" s="106">
        <f t="shared" si="34"/>
        <v>163000</v>
      </c>
      <c r="Q93" s="106">
        <f t="shared" si="34"/>
        <v>165000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4722000</v>
      </c>
      <c r="E94" s="111" t="s">
        <v>522</v>
      </c>
      <c r="F94" s="37">
        <f>ROUND($D94/12*5,-3)</f>
        <v>1968000</v>
      </c>
      <c r="G94" s="37">
        <f>ROUND($D94/12,-3)</f>
        <v>394000</v>
      </c>
      <c r="H94" s="37">
        <f t="shared" ref="H94:L94" si="35">ROUND($D94/12,-3)</f>
        <v>394000</v>
      </c>
      <c r="I94" s="37">
        <f t="shared" si="35"/>
        <v>394000</v>
      </c>
      <c r="J94" s="37">
        <f t="shared" si="35"/>
        <v>394000</v>
      </c>
      <c r="K94" s="37">
        <f t="shared" si="35"/>
        <v>394000</v>
      </c>
      <c r="L94" s="37">
        <f t="shared" si="35"/>
        <v>394000</v>
      </c>
      <c r="M94" s="37">
        <f>D94-SUM(F94:L94)</f>
        <v>390000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193000</v>
      </c>
      <c r="E95" s="107" t="s">
        <v>225</v>
      </c>
      <c r="F95" s="37">
        <f>ROUND($D95/12,-3)</f>
        <v>16000</v>
      </c>
      <c r="G95" s="37">
        <f t="shared" ref="G95:P95" si="36">ROUND($D95/12,-3)</f>
        <v>16000</v>
      </c>
      <c r="H95" s="37">
        <f t="shared" si="36"/>
        <v>16000</v>
      </c>
      <c r="I95" s="37">
        <f t="shared" si="36"/>
        <v>16000</v>
      </c>
      <c r="J95" s="37">
        <f t="shared" si="36"/>
        <v>16000</v>
      </c>
      <c r="K95" s="37">
        <f t="shared" si="36"/>
        <v>16000</v>
      </c>
      <c r="L95" s="37">
        <f t="shared" si="36"/>
        <v>16000</v>
      </c>
      <c r="M95" s="37">
        <f t="shared" si="36"/>
        <v>16000</v>
      </c>
      <c r="N95" s="37">
        <f t="shared" si="36"/>
        <v>16000</v>
      </c>
      <c r="O95" s="37">
        <f t="shared" si="36"/>
        <v>16000</v>
      </c>
      <c r="P95" s="37">
        <f t="shared" si="36"/>
        <v>16000</v>
      </c>
      <c r="Q95" s="37">
        <f>D95-SUM(F95:P95)</f>
        <v>17000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742000</v>
      </c>
      <c r="E96" s="186" t="s">
        <v>701</v>
      </c>
      <c r="F96" s="37"/>
      <c r="G96" s="37"/>
      <c r="H96" s="37">
        <f>ROUND($D96/2,-3)</f>
        <v>371000</v>
      </c>
      <c r="I96" s="37"/>
      <c r="J96" s="37"/>
      <c r="K96" s="37"/>
      <c r="L96" s="37"/>
      <c r="M96" s="37">
        <f>D96-H96</f>
        <v>371000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49118000</v>
      </c>
      <c r="E97" s="37"/>
      <c r="F97" s="37">
        <f>F2+F87-F89-F90-F91-F92-F94-F95-F96</f>
        <v>21674000</v>
      </c>
      <c r="G97" s="37">
        <f t="shared" ref="G97:Q97" si="37">G2+G87-G89-G90-G91-G92-G94-G95-G96</f>
        <v>3509000</v>
      </c>
      <c r="H97" s="37">
        <f t="shared" si="37"/>
        <v>3214000</v>
      </c>
      <c r="I97" s="37">
        <f t="shared" si="37"/>
        <v>3509000</v>
      </c>
      <c r="J97" s="37">
        <f t="shared" si="37"/>
        <v>3511000</v>
      </c>
      <c r="K97" s="37">
        <f t="shared" si="37"/>
        <v>3509000</v>
      </c>
      <c r="L97" s="37">
        <f t="shared" si="37"/>
        <v>3600000</v>
      </c>
      <c r="M97" s="37">
        <f t="shared" si="37"/>
        <v>3095000</v>
      </c>
      <c r="N97" s="37">
        <f t="shared" si="37"/>
        <v>3055000</v>
      </c>
      <c r="O97" s="37">
        <f>O2+O87-O89-O90-O91-O92-O94-O95-O96</f>
        <v>147000</v>
      </c>
      <c r="P97" s="37">
        <f t="shared" si="37"/>
        <v>147000</v>
      </c>
      <c r="Q97" s="37">
        <f t="shared" si="37"/>
        <v>148000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800000</v>
      </c>
    </row>
    <row r="101" spans="2:18" ht="33">
      <c r="B101" s="70" t="s">
        <v>232</v>
      </c>
      <c r="D101" s="30">
        <f>HLOOKUP(D1,縣庫撥款收入明細表!H:DD,5,FALSE)</f>
        <v>1320000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1302000</v>
      </c>
    </row>
    <row r="104" spans="2:18" ht="33">
      <c r="B104" s="69" t="s">
        <v>235</v>
      </c>
      <c r="D104" s="30">
        <f>HLOOKUP(D1,縣庫撥款收入明細表!H:DD,16,FALSE)</f>
        <v>180000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742000</v>
      </c>
    </row>
    <row r="107" spans="2:18" ht="33">
      <c r="B107" s="70" t="s">
        <v>368</v>
      </c>
      <c r="D107" s="30">
        <f>HLOOKUP(D1,縣庫撥款收入明細表!H:DD,19,FALSE)</f>
        <v>1300000</v>
      </c>
    </row>
    <row r="108" spans="2:18" ht="33">
      <c r="B108" s="69" t="s">
        <v>238</v>
      </c>
      <c r="D108" s="30">
        <f>HLOOKUP(D1,縣庫撥款收入明細表!H:DD,20,FALSE)</f>
        <v>13000</v>
      </c>
    </row>
    <row r="109" spans="2:18" ht="33">
      <c r="B109" s="75" t="s">
        <v>239</v>
      </c>
      <c r="D109" s="30">
        <f>HLOOKUP(D1,縣庫撥款收入明細表!H:DD,21,FALSE)</f>
        <v>49118000</v>
      </c>
    </row>
    <row r="110" spans="2:18" ht="16.5" customHeight="1"/>
    <row r="111" spans="2:18" ht="19.5" customHeight="1">
      <c r="B111" s="4" t="s">
        <v>700</v>
      </c>
      <c r="F111" s="30">
        <f>F93-F77-F78</f>
        <v>21586000</v>
      </c>
      <c r="G111" s="30">
        <f t="shared" ref="G111:Q111" si="38">G93-G77-G78</f>
        <v>3505000</v>
      </c>
      <c r="H111" s="30">
        <f t="shared" si="38"/>
        <v>3514000</v>
      </c>
      <c r="I111" s="30">
        <f t="shared" si="38"/>
        <v>3505000</v>
      </c>
      <c r="J111" s="30">
        <f t="shared" si="38"/>
        <v>3507000</v>
      </c>
      <c r="K111" s="30">
        <f t="shared" si="38"/>
        <v>3505000</v>
      </c>
      <c r="L111" s="30">
        <f t="shared" si="38"/>
        <v>3596000</v>
      </c>
      <c r="M111" s="30">
        <f t="shared" si="38"/>
        <v>3454000</v>
      </c>
      <c r="N111" s="30">
        <f t="shared" si="38"/>
        <v>3004000</v>
      </c>
      <c r="O111" s="30">
        <f t="shared" si="38"/>
        <v>163000</v>
      </c>
      <c r="P111" s="30">
        <f t="shared" si="38"/>
        <v>163000</v>
      </c>
      <c r="Q111" s="30">
        <f t="shared" si="38"/>
        <v>165000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41" priority="1" operator="lessThan">
      <formula>0</formula>
    </cfRule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65" workbookViewId="0">
      <selection activeCell="F82" sqref="F82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666</v>
      </c>
      <c r="D1" s="230" t="str">
        <f>VLOOKUP(C1,學校編號!A:B,2,FALSE)</f>
        <v>666長良國小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20545000</v>
      </c>
      <c r="E2" s="37"/>
      <c r="F2" s="37">
        <f>F48+F71+F77+F78+F84</f>
        <v>8837000</v>
      </c>
      <c r="G2" s="37">
        <f t="shared" ref="G2:Q2" si="0">G48+G71+G77+G78+G84</f>
        <v>1480000</v>
      </c>
      <c r="H2" s="37">
        <f t="shared" si="0"/>
        <v>1506000</v>
      </c>
      <c r="I2" s="37">
        <f t="shared" si="0"/>
        <v>1491000</v>
      </c>
      <c r="J2" s="37">
        <f t="shared" si="0"/>
        <v>1486000</v>
      </c>
      <c r="K2" s="37">
        <f t="shared" si="0"/>
        <v>1486000</v>
      </c>
      <c r="L2" s="37">
        <f t="shared" si="0"/>
        <v>1513000</v>
      </c>
      <c r="M2" s="37">
        <f t="shared" si="0"/>
        <v>1477000</v>
      </c>
      <c r="N2" s="37">
        <f t="shared" si="0"/>
        <v>912000</v>
      </c>
      <c r="O2" s="37">
        <f t="shared" si="0"/>
        <v>151000</v>
      </c>
      <c r="P2" s="37">
        <f t="shared" si="0"/>
        <v>101000</v>
      </c>
      <c r="Q2" s="37">
        <f t="shared" si="0"/>
        <v>105000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34000</v>
      </c>
      <c r="E10" s="37" t="s">
        <v>513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23000</v>
      </c>
      <c r="E11" s="37" t="s">
        <v>194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568000</v>
      </c>
      <c r="E12" s="110" t="s">
        <v>200</v>
      </c>
      <c r="F12" s="37">
        <f>ROUND($D12/12*3,-3)</f>
        <v>142000</v>
      </c>
      <c r="G12" s="37">
        <f>ROUND($D12/12,-3)</f>
        <v>47000</v>
      </c>
      <c r="H12" s="37">
        <f t="shared" ref="H12:N12" si="4">ROUND($D12/12,-3)</f>
        <v>47000</v>
      </c>
      <c r="I12" s="37">
        <f t="shared" si="4"/>
        <v>47000</v>
      </c>
      <c r="J12" s="37">
        <f t="shared" si="4"/>
        <v>47000</v>
      </c>
      <c r="K12" s="37">
        <f t="shared" si="4"/>
        <v>47000</v>
      </c>
      <c r="L12" s="37">
        <f t="shared" si="4"/>
        <v>47000</v>
      </c>
      <c r="M12" s="37">
        <f t="shared" si="4"/>
        <v>47000</v>
      </c>
      <c r="N12" s="37">
        <f t="shared" si="4"/>
        <v>47000</v>
      </c>
      <c r="O12" s="37">
        <f>D12-SUM(F12:N12)</f>
        <v>50000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1213000</v>
      </c>
      <c r="E25" s="106"/>
      <c r="F25" s="106">
        <f>ROUND(SUM(F3:F24),-3)</f>
        <v>234000</v>
      </c>
      <c r="G25" s="106">
        <f t="shared" ref="G25:P25" si="5">ROUND(SUM(G3:G24),-3)</f>
        <v>95000</v>
      </c>
      <c r="H25" s="106">
        <f t="shared" si="5"/>
        <v>95000</v>
      </c>
      <c r="I25" s="106">
        <f t="shared" si="5"/>
        <v>95000</v>
      </c>
      <c r="J25" s="106">
        <f t="shared" si="5"/>
        <v>95000</v>
      </c>
      <c r="K25" s="106">
        <f t="shared" si="5"/>
        <v>95000</v>
      </c>
      <c r="L25" s="106">
        <f t="shared" si="5"/>
        <v>116000</v>
      </c>
      <c r="M25" s="106">
        <f t="shared" si="5"/>
        <v>95000</v>
      </c>
      <c r="N25" s="106">
        <f t="shared" si="5"/>
        <v>95000</v>
      </c>
      <c r="O25" s="106">
        <f t="shared" si="5"/>
        <v>98000</v>
      </c>
      <c r="P25" s="106">
        <f t="shared" si="5"/>
        <v>48000</v>
      </c>
      <c r="Q25" s="106">
        <f t="shared" ref="Q25:Q33" si="6">D25-SUM(F25:P25)</f>
        <v>52000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61000</v>
      </c>
      <c r="E26" s="111" t="s">
        <v>202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7000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7000</v>
      </c>
      <c r="E30" s="37" t="s">
        <v>513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2000</v>
      </c>
      <c r="E31" s="37" t="s">
        <v>513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15000</v>
      </c>
      <c r="E36" s="37" t="s">
        <v>193</v>
      </c>
      <c r="F36" s="37">
        <f>ROUND($D36/2,-3)</f>
        <v>8000</v>
      </c>
      <c r="G36" s="37"/>
      <c r="H36" s="37"/>
      <c r="I36" s="37"/>
      <c r="J36" s="37"/>
      <c r="K36" s="37"/>
      <c r="L36" s="37">
        <f>D36-F36</f>
        <v>7000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351000</v>
      </c>
      <c r="E37" s="106"/>
      <c r="F37" s="106">
        <f t="shared" ref="F37:P37" si="9">ROUND(SUM(F26:F36),-3)</f>
        <v>37000</v>
      </c>
      <c r="G37" s="106">
        <f t="shared" si="9"/>
        <v>23000</v>
      </c>
      <c r="H37" s="106">
        <f t="shared" si="9"/>
        <v>29000</v>
      </c>
      <c r="I37" s="106">
        <f t="shared" si="9"/>
        <v>29000</v>
      </c>
      <c r="J37" s="106">
        <f t="shared" si="9"/>
        <v>29000</v>
      </c>
      <c r="K37" s="106">
        <f t="shared" si="9"/>
        <v>29000</v>
      </c>
      <c r="L37" s="106">
        <f t="shared" si="9"/>
        <v>30000</v>
      </c>
      <c r="M37" s="106">
        <f t="shared" si="9"/>
        <v>29000</v>
      </c>
      <c r="N37" s="106">
        <f t="shared" si="9"/>
        <v>29000</v>
      </c>
      <c r="O37" s="106">
        <f t="shared" si="9"/>
        <v>29000</v>
      </c>
      <c r="P37" s="106">
        <f t="shared" si="9"/>
        <v>29000</v>
      </c>
      <c r="Q37" s="106">
        <f>D37-SUM(F37:P37)</f>
        <v>29000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5000</v>
      </c>
      <c r="E42" s="37" t="s">
        <v>197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194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5000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11000</v>
      </c>
      <c r="E45" s="106"/>
      <c r="F45" s="106">
        <f t="shared" ref="F45:P45" si="12">ROUND(SUM(F42:F44),-3)</f>
        <v>1000</v>
      </c>
      <c r="G45" s="106">
        <f t="shared" si="12"/>
        <v>0</v>
      </c>
      <c r="H45" s="106">
        <f t="shared" si="12"/>
        <v>0</v>
      </c>
      <c r="I45" s="106">
        <f t="shared" si="12"/>
        <v>5000</v>
      </c>
      <c r="J45" s="106">
        <f t="shared" si="12"/>
        <v>0</v>
      </c>
      <c r="K45" s="106">
        <f t="shared" si="12"/>
        <v>0</v>
      </c>
      <c r="L45" s="106">
        <f t="shared" si="12"/>
        <v>5000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0</v>
      </c>
      <c r="E46" s="37" t="s">
        <v>708</v>
      </c>
      <c r="F46" s="37">
        <f>ROUND($D46/3,0)</f>
        <v>0</v>
      </c>
      <c r="G46" s="37"/>
      <c r="H46" s="37"/>
      <c r="I46" s="37"/>
      <c r="J46" s="37">
        <f>ROUND($D46/3,0)</f>
        <v>0</v>
      </c>
      <c r="K46" s="37"/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0</v>
      </c>
      <c r="E47" s="106"/>
      <c r="F47" s="106">
        <f t="shared" ref="F47:P47" si="13">ROUND(SUM(F46),-3)</f>
        <v>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1575000</v>
      </c>
      <c r="E48" s="37"/>
      <c r="F48" s="112">
        <f>F25+F37+F45+F47</f>
        <v>272000</v>
      </c>
      <c r="G48" s="112">
        <f t="shared" ref="G48:R48" si="14">G25+G37+G45+G47</f>
        <v>118000</v>
      </c>
      <c r="H48" s="112">
        <f t="shared" si="14"/>
        <v>124000</v>
      </c>
      <c r="I48" s="112">
        <f t="shared" si="14"/>
        <v>129000</v>
      </c>
      <c r="J48" s="112">
        <f t="shared" si="14"/>
        <v>124000</v>
      </c>
      <c r="K48" s="112">
        <f t="shared" si="14"/>
        <v>124000</v>
      </c>
      <c r="L48" s="112">
        <f t="shared" si="14"/>
        <v>151000</v>
      </c>
      <c r="M48" s="112">
        <f t="shared" si="14"/>
        <v>124000</v>
      </c>
      <c r="N48" s="112">
        <f t="shared" si="14"/>
        <v>124000</v>
      </c>
      <c r="O48" s="112">
        <f t="shared" si="14"/>
        <v>127000</v>
      </c>
      <c r="P48" s="112">
        <f t="shared" si="14"/>
        <v>77000</v>
      </c>
      <c r="Q48" s="112">
        <f t="shared" si="14"/>
        <v>81000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11119000</v>
      </c>
      <c r="E49" s="111" t="s">
        <v>678</v>
      </c>
      <c r="F49" s="37">
        <f>ROUND($D49/12*5,-3)</f>
        <v>4633000</v>
      </c>
      <c r="G49" s="37">
        <f>ROUND($D49/12,-3)</f>
        <v>927000</v>
      </c>
      <c r="H49" s="37">
        <f t="shared" ref="H49:L53" si="15">ROUND($D49/12,-3)</f>
        <v>927000</v>
      </c>
      <c r="I49" s="37">
        <f t="shared" si="15"/>
        <v>927000</v>
      </c>
      <c r="J49" s="37">
        <f t="shared" si="15"/>
        <v>927000</v>
      </c>
      <c r="K49" s="37">
        <f t="shared" si="15"/>
        <v>927000</v>
      </c>
      <c r="L49" s="37">
        <f t="shared" si="15"/>
        <v>927000</v>
      </c>
      <c r="M49" s="37">
        <f>D49-SUM(F49:L49)</f>
        <v>924000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1471000</v>
      </c>
      <c r="E51" s="111" t="s">
        <v>678</v>
      </c>
      <c r="F51" s="37">
        <f t="shared" si="16"/>
        <v>613000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232000</v>
      </c>
      <c r="E62" s="37" t="s">
        <v>194</v>
      </c>
      <c r="F62" s="37">
        <f t="shared" si="19"/>
        <v>19333</v>
      </c>
      <c r="G62" s="37">
        <f t="shared" si="19"/>
        <v>19333</v>
      </c>
      <c r="H62" s="37">
        <f t="shared" si="19"/>
        <v>19333</v>
      </c>
      <c r="I62" s="37">
        <f t="shared" si="19"/>
        <v>19333</v>
      </c>
      <c r="J62" s="37">
        <f t="shared" si="19"/>
        <v>19333</v>
      </c>
      <c r="K62" s="37">
        <f t="shared" si="19"/>
        <v>19333</v>
      </c>
      <c r="L62" s="37">
        <f t="shared" si="19"/>
        <v>19333</v>
      </c>
      <c r="M62" s="37">
        <f t="shared" si="19"/>
        <v>19333</v>
      </c>
      <c r="N62" s="37">
        <f t="shared" si="19"/>
        <v>19333</v>
      </c>
      <c r="O62" s="37">
        <f t="shared" si="19"/>
        <v>19333</v>
      </c>
      <c r="P62" s="37">
        <f t="shared" si="19"/>
        <v>19333</v>
      </c>
      <c r="Q62" s="37">
        <f t="shared" si="20"/>
        <v>19337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954000</v>
      </c>
      <c r="E63" s="37" t="s">
        <v>679</v>
      </c>
      <c r="F63" s="37">
        <f>ROUND($D63/5,-3)</f>
        <v>191000</v>
      </c>
      <c r="G63" s="37"/>
      <c r="H63" s="37"/>
      <c r="I63" s="37"/>
      <c r="J63" s="37"/>
      <c r="K63" s="37"/>
      <c r="L63" s="37"/>
      <c r="M63" s="37"/>
      <c r="N63" s="37">
        <f>D63-F63</f>
        <v>763000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1339000</v>
      </c>
      <c r="E64" s="37" t="s">
        <v>194</v>
      </c>
      <c r="F64" s="37">
        <f>D64</f>
        <v>1339000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1090000</v>
      </c>
      <c r="E65" s="111" t="s">
        <v>678</v>
      </c>
      <c r="F65" s="37">
        <f>ROUND($D65/12*5,-3)</f>
        <v>454000</v>
      </c>
      <c r="G65" s="37">
        <f>ROUND($D65/12,-3)</f>
        <v>91000</v>
      </c>
      <c r="H65" s="37">
        <f t="shared" ref="H65:L67" si="21">ROUND($D65/12,-3)</f>
        <v>91000</v>
      </c>
      <c r="I65" s="37">
        <f t="shared" si="21"/>
        <v>91000</v>
      </c>
      <c r="J65" s="37">
        <f t="shared" si="21"/>
        <v>91000</v>
      </c>
      <c r="K65" s="37">
        <f t="shared" si="21"/>
        <v>91000</v>
      </c>
      <c r="L65" s="37">
        <f t="shared" si="21"/>
        <v>91000</v>
      </c>
      <c r="M65" s="37">
        <f>D65-SUM(F65:L65)</f>
        <v>90000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265000</v>
      </c>
      <c r="E66" s="111" t="s">
        <v>678</v>
      </c>
      <c r="F66" s="37">
        <f>ROUND($D66/12*5,-3)</f>
        <v>110000</v>
      </c>
      <c r="G66" s="37">
        <f t="shared" ref="G66:G67" si="22">ROUND($D66/12,-3)</f>
        <v>22000</v>
      </c>
      <c r="H66" s="37">
        <f t="shared" si="21"/>
        <v>22000</v>
      </c>
      <c r="I66" s="37">
        <f t="shared" si="21"/>
        <v>22000</v>
      </c>
      <c r="J66" s="37">
        <f t="shared" si="21"/>
        <v>22000</v>
      </c>
      <c r="K66" s="37">
        <f t="shared" si="21"/>
        <v>22000</v>
      </c>
      <c r="L66" s="37">
        <f t="shared" si="21"/>
        <v>22000</v>
      </c>
      <c r="M66" s="37">
        <f t="shared" ref="M66:M67" si="23">D66-SUM(F66:L66)</f>
        <v>23000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767000</v>
      </c>
      <c r="E67" s="111" t="s">
        <v>678</v>
      </c>
      <c r="F67" s="37">
        <f>ROUND($D67/12*5,-3)</f>
        <v>320000</v>
      </c>
      <c r="G67" s="37">
        <f t="shared" si="22"/>
        <v>64000</v>
      </c>
      <c r="H67" s="37">
        <f t="shared" si="21"/>
        <v>64000</v>
      </c>
      <c r="I67" s="37">
        <f t="shared" si="21"/>
        <v>64000</v>
      </c>
      <c r="J67" s="37">
        <f t="shared" si="21"/>
        <v>64000</v>
      </c>
      <c r="K67" s="37">
        <f t="shared" si="21"/>
        <v>64000</v>
      </c>
      <c r="L67" s="37">
        <f t="shared" si="21"/>
        <v>64000</v>
      </c>
      <c r="M67" s="37">
        <f t="shared" si="23"/>
        <v>63000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18000</v>
      </c>
      <c r="E68" s="37" t="s">
        <v>195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113000</v>
      </c>
      <c r="E69" s="37" t="s">
        <v>194</v>
      </c>
      <c r="F69" s="37">
        <f>D69</f>
        <v>113000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17744000</v>
      </c>
      <c r="E71" s="239"/>
      <c r="F71" s="239">
        <f t="shared" ref="F71:P71" si="24">ROUND(SUM(F49:F70),-3)</f>
        <v>7930000</v>
      </c>
      <c r="G71" s="239">
        <f t="shared" si="24"/>
        <v>1278000</v>
      </c>
      <c r="H71" s="239">
        <f t="shared" si="24"/>
        <v>1296000</v>
      </c>
      <c r="I71" s="239">
        <f t="shared" si="24"/>
        <v>1278000</v>
      </c>
      <c r="J71" s="239">
        <f t="shared" si="24"/>
        <v>1278000</v>
      </c>
      <c r="K71" s="239">
        <f t="shared" si="24"/>
        <v>1278000</v>
      </c>
      <c r="L71" s="239">
        <f t="shared" si="24"/>
        <v>1278000</v>
      </c>
      <c r="M71" s="239">
        <f t="shared" si="24"/>
        <v>1269000</v>
      </c>
      <c r="N71" s="239">
        <f t="shared" si="24"/>
        <v>787000</v>
      </c>
      <c r="O71" s="239">
        <f t="shared" si="24"/>
        <v>24000</v>
      </c>
      <c r="P71" s="239">
        <f t="shared" si="24"/>
        <v>24000</v>
      </c>
      <c r="Q71" s="239">
        <f>D71-SUM(F71:P71)</f>
        <v>24000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1008000</v>
      </c>
      <c r="E73" s="111" t="s">
        <v>678</v>
      </c>
      <c r="F73" s="37">
        <f>ROUND($D73/12*5,-3)</f>
        <v>420000</v>
      </c>
      <c r="G73" s="37">
        <f>ROUND($D73/12,-3)</f>
        <v>84000</v>
      </c>
      <c r="H73" s="37">
        <f t="shared" ref="H73:L76" si="25">ROUND($D73/12,-3)</f>
        <v>84000</v>
      </c>
      <c r="I73" s="37">
        <f t="shared" si="25"/>
        <v>84000</v>
      </c>
      <c r="J73" s="37">
        <f t="shared" si="25"/>
        <v>84000</v>
      </c>
      <c r="K73" s="37">
        <f t="shared" si="25"/>
        <v>84000</v>
      </c>
      <c r="L73" s="37">
        <f t="shared" si="25"/>
        <v>84000</v>
      </c>
      <c r="M73" s="37">
        <f>D73-SUM(F73:L73)</f>
        <v>84000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1008000</v>
      </c>
      <c r="E77" s="239"/>
      <c r="F77" s="239">
        <f>ROUND(SUM(F72:F76),-3)</f>
        <v>420000</v>
      </c>
      <c r="G77" s="239">
        <f t="shared" ref="G77:N77" si="27">ROUND(SUM(G72:G76),-3)</f>
        <v>84000</v>
      </c>
      <c r="H77" s="239">
        <f t="shared" si="27"/>
        <v>84000</v>
      </c>
      <c r="I77" s="239">
        <f t="shared" si="27"/>
        <v>84000</v>
      </c>
      <c r="J77" s="239">
        <f t="shared" si="27"/>
        <v>84000</v>
      </c>
      <c r="K77" s="239">
        <f t="shared" si="27"/>
        <v>84000</v>
      </c>
      <c r="L77" s="239">
        <f t="shared" si="27"/>
        <v>84000</v>
      </c>
      <c r="M77" s="239">
        <f t="shared" si="27"/>
        <v>84000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3000</v>
      </c>
      <c r="E78" s="37" t="s">
        <v>655</v>
      </c>
      <c r="F78" s="216"/>
      <c r="G78" s="216"/>
      <c r="H78" s="216">
        <f>ROUND($D78/2,-3)</f>
        <v>2000</v>
      </c>
      <c r="I78" s="216"/>
      <c r="J78" s="216"/>
      <c r="K78" s="216"/>
      <c r="L78" s="216"/>
      <c r="M78" s="216"/>
      <c r="N78" s="216">
        <f>D78-H78</f>
        <v>1000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18755000</v>
      </c>
      <c r="E79" s="218"/>
      <c r="F79" s="218">
        <f>F77+F71+F78</f>
        <v>8350000</v>
      </c>
      <c r="G79" s="218">
        <f t="shared" ref="G79:Q79" si="29">G77+G71+G78</f>
        <v>1362000</v>
      </c>
      <c r="H79" s="218">
        <f t="shared" si="29"/>
        <v>1382000</v>
      </c>
      <c r="I79" s="218">
        <f t="shared" si="29"/>
        <v>1362000</v>
      </c>
      <c r="J79" s="218">
        <f t="shared" si="29"/>
        <v>1362000</v>
      </c>
      <c r="K79" s="218">
        <f t="shared" si="29"/>
        <v>1362000</v>
      </c>
      <c r="L79" s="218">
        <f t="shared" si="29"/>
        <v>1362000</v>
      </c>
      <c r="M79" s="218">
        <f t="shared" si="29"/>
        <v>1353000</v>
      </c>
      <c r="N79" s="218">
        <f t="shared" si="29"/>
        <v>788000</v>
      </c>
      <c r="O79" s="218">
        <f t="shared" si="29"/>
        <v>24000</v>
      </c>
      <c r="P79" s="218">
        <f t="shared" si="29"/>
        <v>24000</v>
      </c>
      <c r="Q79" s="218">
        <f t="shared" si="29"/>
        <v>24000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50000</v>
      </c>
      <c r="E81" s="106" t="s">
        <v>194</v>
      </c>
      <c r="F81" s="106">
        <f t="shared" ref="F81:F83" si="30">D81</f>
        <v>50000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140000</v>
      </c>
      <c r="E82" s="106" t="s">
        <v>194</v>
      </c>
      <c r="F82" s="106">
        <f t="shared" si="30"/>
        <v>140000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25000</v>
      </c>
      <c r="E83" s="106" t="s">
        <v>194</v>
      </c>
      <c r="F83" s="106">
        <f t="shared" si="30"/>
        <v>25000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215000</v>
      </c>
      <c r="E84" s="113"/>
      <c r="F84" s="113">
        <f>SUM(F80:F83)</f>
        <v>215000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-215000</v>
      </c>
      <c r="E87" s="37"/>
      <c r="F87" s="37">
        <f>D87</f>
        <v>-215000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20330000</v>
      </c>
      <c r="E88" s="37"/>
      <c r="F88" s="37">
        <f>F89+F90+F91+F92+F93</f>
        <v>8622000</v>
      </c>
      <c r="G88" s="37">
        <f t="shared" ref="G88:Q88" si="32">G89+G90+G91+G92+G93</f>
        <v>1480000</v>
      </c>
      <c r="H88" s="37">
        <f t="shared" si="32"/>
        <v>1506000</v>
      </c>
      <c r="I88" s="37">
        <f t="shared" si="32"/>
        <v>1491000</v>
      </c>
      <c r="J88" s="37">
        <f t="shared" si="32"/>
        <v>1486000</v>
      </c>
      <c r="K88" s="37">
        <f t="shared" si="32"/>
        <v>1486000</v>
      </c>
      <c r="L88" s="37">
        <f t="shared" si="32"/>
        <v>1513000</v>
      </c>
      <c r="M88" s="37">
        <f t="shared" si="32"/>
        <v>1477000</v>
      </c>
      <c r="N88" s="37">
        <f t="shared" si="32"/>
        <v>912000</v>
      </c>
      <c r="O88" s="37">
        <f t="shared" si="32"/>
        <v>151000</v>
      </c>
      <c r="P88" s="37">
        <f t="shared" si="32"/>
        <v>101000</v>
      </c>
      <c r="Q88" s="37">
        <f t="shared" si="32"/>
        <v>105000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15000</v>
      </c>
      <c r="E90" s="106" t="s">
        <v>702</v>
      </c>
      <c r="F90" s="106"/>
      <c r="G90" s="106"/>
      <c r="H90" s="106">
        <f>ROUND($D90/2,-3)</f>
        <v>8000</v>
      </c>
      <c r="I90" s="106"/>
      <c r="J90" s="106"/>
      <c r="K90" s="106"/>
      <c r="L90" s="106"/>
      <c r="M90" s="106">
        <f>D90-H90</f>
        <v>7000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20314000</v>
      </c>
      <c r="E93" s="106"/>
      <c r="F93" s="106">
        <f>F94+F95+F96+F97</f>
        <v>8622000</v>
      </c>
      <c r="G93" s="106">
        <f t="shared" ref="G93:Q93" si="34">G94+G95+G96+G97</f>
        <v>1480000</v>
      </c>
      <c r="H93" s="106">
        <f t="shared" si="34"/>
        <v>1498000</v>
      </c>
      <c r="I93" s="106">
        <f t="shared" si="34"/>
        <v>1491000</v>
      </c>
      <c r="J93" s="106">
        <f t="shared" si="34"/>
        <v>1486000</v>
      </c>
      <c r="K93" s="106">
        <f t="shared" si="34"/>
        <v>1486000</v>
      </c>
      <c r="L93" s="106">
        <f t="shared" si="34"/>
        <v>1513000</v>
      </c>
      <c r="M93" s="106">
        <f t="shared" si="34"/>
        <v>1470000</v>
      </c>
      <c r="N93" s="106">
        <f t="shared" si="34"/>
        <v>912000</v>
      </c>
      <c r="O93" s="106">
        <f t="shared" si="34"/>
        <v>151000</v>
      </c>
      <c r="P93" s="106">
        <f t="shared" si="34"/>
        <v>101000</v>
      </c>
      <c r="Q93" s="106">
        <f t="shared" si="34"/>
        <v>104000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3226000</v>
      </c>
      <c r="E94" s="111" t="s">
        <v>522</v>
      </c>
      <c r="F94" s="37">
        <f>ROUND($D94/12*5,-3)</f>
        <v>1344000</v>
      </c>
      <c r="G94" s="37">
        <f>ROUND($D94/12,-3)</f>
        <v>269000</v>
      </c>
      <c r="H94" s="37">
        <f t="shared" ref="H94:L94" si="35">ROUND($D94/12,-3)</f>
        <v>269000</v>
      </c>
      <c r="I94" s="37">
        <f t="shared" si="35"/>
        <v>269000</v>
      </c>
      <c r="J94" s="37">
        <f t="shared" si="35"/>
        <v>269000</v>
      </c>
      <c r="K94" s="37">
        <f t="shared" si="35"/>
        <v>269000</v>
      </c>
      <c r="L94" s="37">
        <f t="shared" si="35"/>
        <v>269000</v>
      </c>
      <c r="M94" s="37">
        <f>D94-SUM(F94:L94)</f>
        <v>268000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42000</v>
      </c>
      <c r="E96" s="186" t="s">
        <v>701</v>
      </c>
      <c r="F96" s="37"/>
      <c r="G96" s="37"/>
      <c r="H96" s="37">
        <f>ROUND($D96/2,-3)</f>
        <v>21000</v>
      </c>
      <c r="I96" s="37"/>
      <c r="J96" s="37"/>
      <c r="K96" s="37"/>
      <c r="L96" s="37"/>
      <c r="M96" s="37">
        <f>D96-H96</f>
        <v>21000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16956000</v>
      </c>
      <c r="E97" s="37"/>
      <c r="F97" s="37">
        <f>F2+F87-F89-F90-F91-F92-F94-F95-F96</f>
        <v>7270000</v>
      </c>
      <c r="G97" s="37">
        <f t="shared" ref="G97:Q97" si="37">G2+G87-G89-G90-G91-G92-G94-G95-G96</f>
        <v>1203000</v>
      </c>
      <c r="H97" s="37">
        <f t="shared" si="37"/>
        <v>1200000</v>
      </c>
      <c r="I97" s="37">
        <f t="shared" si="37"/>
        <v>1214000</v>
      </c>
      <c r="J97" s="37">
        <f t="shared" si="37"/>
        <v>1209000</v>
      </c>
      <c r="K97" s="37">
        <f t="shared" si="37"/>
        <v>1209000</v>
      </c>
      <c r="L97" s="37">
        <f t="shared" si="37"/>
        <v>1236000</v>
      </c>
      <c r="M97" s="37">
        <f t="shared" si="37"/>
        <v>1173000</v>
      </c>
      <c r="N97" s="37">
        <f t="shared" si="37"/>
        <v>904000</v>
      </c>
      <c r="O97" s="37">
        <f>O2+O87-O89-O90-O91-O92-O94-O95-O96</f>
        <v>143000</v>
      </c>
      <c r="P97" s="37">
        <f t="shared" si="37"/>
        <v>93000</v>
      </c>
      <c r="Q97" s="37">
        <f t="shared" si="37"/>
        <v>102000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1460000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42000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16956000</v>
      </c>
    </row>
    <row r="110" spans="2:18" ht="16.5" customHeight="1"/>
    <row r="111" spans="2:18" ht="19.5" customHeight="1">
      <c r="B111" s="4" t="s">
        <v>700</v>
      </c>
      <c r="F111" s="30">
        <f>F93-F77-F78</f>
        <v>8202000</v>
      </c>
      <c r="G111" s="30">
        <f t="shared" ref="G111:Q111" si="38">G93-G77-G78</f>
        <v>1396000</v>
      </c>
      <c r="H111" s="30">
        <f t="shared" si="38"/>
        <v>1412000</v>
      </c>
      <c r="I111" s="30">
        <f t="shared" si="38"/>
        <v>1407000</v>
      </c>
      <c r="J111" s="30">
        <f t="shared" si="38"/>
        <v>1402000</v>
      </c>
      <c r="K111" s="30">
        <f t="shared" si="38"/>
        <v>1402000</v>
      </c>
      <c r="L111" s="30">
        <f t="shared" si="38"/>
        <v>1429000</v>
      </c>
      <c r="M111" s="30">
        <f t="shared" si="38"/>
        <v>1386000</v>
      </c>
      <c r="N111" s="30">
        <f t="shared" si="38"/>
        <v>911000</v>
      </c>
      <c r="O111" s="30">
        <f t="shared" si="38"/>
        <v>151000</v>
      </c>
      <c r="P111" s="30">
        <f t="shared" si="38"/>
        <v>101000</v>
      </c>
      <c r="Q111" s="30">
        <f t="shared" si="38"/>
        <v>104000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40" priority="1" operator="lessThan">
      <formula>0</formula>
    </cfRule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667</v>
      </c>
      <c r="D1" s="230" t="str">
        <f>VLOOKUP(C1,學校編號!A:B,2,FALSE)</f>
        <v>667大禹國小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22243000</v>
      </c>
      <c r="E2" s="37"/>
      <c r="F2" s="37">
        <f>F48+F71+F77+F78+F84</f>
        <v>9586000</v>
      </c>
      <c r="G2" s="37">
        <f t="shared" ref="G2:Q2" si="0">G48+G71+G77+G78+G84</f>
        <v>1607000</v>
      </c>
      <c r="H2" s="37">
        <f t="shared" si="0"/>
        <v>1627000</v>
      </c>
      <c r="I2" s="37">
        <f t="shared" si="0"/>
        <v>1607000</v>
      </c>
      <c r="J2" s="37">
        <f t="shared" si="0"/>
        <v>1609000</v>
      </c>
      <c r="K2" s="37">
        <f t="shared" si="0"/>
        <v>1607000</v>
      </c>
      <c r="L2" s="37">
        <f t="shared" si="0"/>
        <v>1631000</v>
      </c>
      <c r="M2" s="37">
        <f t="shared" si="0"/>
        <v>1608000</v>
      </c>
      <c r="N2" s="37">
        <f t="shared" si="0"/>
        <v>1091000</v>
      </c>
      <c r="O2" s="37">
        <f t="shared" si="0"/>
        <v>88000</v>
      </c>
      <c r="P2" s="37">
        <f t="shared" si="0"/>
        <v>88000</v>
      </c>
      <c r="Q2" s="37">
        <f t="shared" si="0"/>
        <v>94000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574000</v>
      </c>
      <c r="E25" s="106"/>
      <c r="F25" s="106">
        <f>ROUND(SUM(F3:F24),-3)</f>
        <v>68000</v>
      </c>
      <c r="G25" s="106">
        <f t="shared" ref="G25:P25" si="5">ROUND(SUM(G3:G24),-3)</f>
        <v>44000</v>
      </c>
      <c r="H25" s="106">
        <f t="shared" si="5"/>
        <v>44000</v>
      </c>
      <c r="I25" s="106">
        <f t="shared" si="5"/>
        <v>44000</v>
      </c>
      <c r="J25" s="106">
        <f t="shared" si="5"/>
        <v>44000</v>
      </c>
      <c r="K25" s="106">
        <f t="shared" si="5"/>
        <v>44000</v>
      </c>
      <c r="L25" s="106">
        <f t="shared" si="5"/>
        <v>68000</v>
      </c>
      <c r="M25" s="106">
        <f t="shared" si="5"/>
        <v>44000</v>
      </c>
      <c r="N25" s="106">
        <f t="shared" si="5"/>
        <v>44000</v>
      </c>
      <c r="O25" s="106">
        <f t="shared" si="5"/>
        <v>44000</v>
      </c>
      <c r="P25" s="106">
        <f t="shared" si="5"/>
        <v>44000</v>
      </c>
      <c r="Q25" s="106">
        <f t="shared" ref="Q25:Q33" si="6">D25-SUM(F25:P25)</f>
        <v>42000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10000</v>
      </c>
      <c r="E30" s="37" t="s">
        <v>513</v>
      </c>
      <c r="F30" s="37">
        <f t="shared" si="8"/>
        <v>833</v>
      </c>
      <c r="G30" s="37">
        <f t="shared" si="8"/>
        <v>833</v>
      </c>
      <c r="H30" s="37">
        <f t="shared" si="8"/>
        <v>833</v>
      </c>
      <c r="I30" s="37">
        <f t="shared" si="8"/>
        <v>833</v>
      </c>
      <c r="J30" s="37">
        <f t="shared" si="8"/>
        <v>833</v>
      </c>
      <c r="K30" s="37">
        <f t="shared" si="8"/>
        <v>833</v>
      </c>
      <c r="L30" s="37">
        <f t="shared" si="8"/>
        <v>833</v>
      </c>
      <c r="M30" s="37">
        <f t="shared" si="8"/>
        <v>833</v>
      </c>
      <c r="N30" s="37">
        <f t="shared" si="8"/>
        <v>833</v>
      </c>
      <c r="O30" s="37">
        <f t="shared" si="8"/>
        <v>833</v>
      </c>
      <c r="P30" s="37">
        <f t="shared" si="8"/>
        <v>833</v>
      </c>
      <c r="Q30" s="37">
        <f t="shared" si="6"/>
        <v>837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3000</v>
      </c>
      <c r="E31" s="37" t="s">
        <v>513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279000</v>
      </c>
      <c r="E37" s="106"/>
      <c r="F37" s="106">
        <f t="shared" ref="F37:P37" si="9">ROUND(SUM(F26:F36),-3)</f>
        <v>23000</v>
      </c>
      <c r="G37" s="106">
        <f t="shared" si="9"/>
        <v>23000</v>
      </c>
      <c r="H37" s="106">
        <f t="shared" si="9"/>
        <v>23000</v>
      </c>
      <c r="I37" s="106">
        <f t="shared" si="9"/>
        <v>23000</v>
      </c>
      <c r="J37" s="106">
        <f t="shared" si="9"/>
        <v>23000</v>
      </c>
      <c r="K37" s="106">
        <f t="shared" si="9"/>
        <v>23000</v>
      </c>
      <c r="L37" s="106">
        <f t="shared" si="9"/>
        <v>23000</v>
      </c>
      <c r="M37" s="106">
        <f t="shared" si="9"/>
        <v>23000</v>
      </c>
      <c r="N37" s="106">
        <f t="shared" si="9"/>
        <v>23000</v>
      </c>
      <c r="O37" s="106">
        <f t="shared" si="9"/>
        <v>23000</v>
      </c>
      <c r="P37" s="106">
        <f t="shared" si="9"/>
        <v>23000</v>
      </c>
      <c r="Q37" s="106">
        <f>D37-SUM(F37:P37)</f>
        <v>26000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859000</v>
      </c>
      <c r="E48" s="37"/>
      <c r="F48" s="112">
        <f>F25+F37+F45+F47</f>
        <v>93000</v>
      </c>
      <c r="G48" s="112">
        <f t="shared" ref="G48:R48" si="14">G25+G37+G45+G47</f>
        <v>67000</v>
      </c>
      <c r="H48" s="112">
        <f t="shared" si="14"/>
        <v>67000</v>
      </c>
      <c r="I48" s="112">
        <f t="shared" si="14"/>
        <v>67000</v>
      </c>
      <c r="J48" s="112">
        <f t="shared" si="14"/>
        <v>69000</v>
      </c>
      <c r="K48" s="112">
        <f t="shared" si="14"/>
        <v>67000</v>
      </c>
      <c r="L48" s="112">
        <f t="shared" si="14"/>
        <v>91000</v>
      </c>
      <c r="M48" s="112">
        <f t="shared" si="14"/>
        <v>67000</v>
      </c>
      <c r="N48" s="112">
        <f t="shared" si="14"/>
        <v>69000</v>
      </c>
      <c r="O48" s="112">
        <f t="shared" si="14"/>
        <v>67000</v>
      </c>
      <c r="P48" s="112">
        <f t="shared" si="14"/>
        <v>67000</v>
      </c>
      <c r="Q48" s="112">
        <f t="shared" si="14"/>
        <v>68000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12585000</v>
      </c>
      <c r="E49" s="111" t="s">
        <v>678</v>
      </c>
      <c r="F49" s="37">
        <f>ROUND($D49/12*5,-3)</f>
        <v>5244000</v>
      </c>
      <c r="G49" s="37">
        <f>ROUND($D49/12,-3)</f>
        <v>1049000</v>
      </c>
      <c r="H49" s="37">
        <f t="shared" ref="H49:L53" si="15">ROUND($D49/12,-3)</f>
        <v>1049000</v>
      </c>
      <c r="I49" s="37">
        <f t="shared" si="15"/>
        <v>1049000</v>
      </c>
      <c r="J49" s="37">
        <f t="shared" si="15"/>
        <v>1049000</v>
      </c>
      <c r="K49" s="37">
        <f t="shared" si="15"/>
        <v>1049000</v>
      </c>
      <c r="L49" s="37">
        <f t="shared" si="15"/>
        <v>1049000</v>
      </c>
      <c r="M49" s="37">
        <f>D49-SUM(F49:L49)</f>
        <v>1047000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1471000</v>
      </c>
      <c r="E51" s="111" t="s">
        <v>678</v>
      </c>
      <c r="F51" s="37">
        <f t="shared" si="16"/>
        <v>613000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225000</v>
      </c>
      <c r="E62" s="37" t="s">
        <v>194</v>
      </c>
      <c r="F62" s="37">
        <f t="shared" si="19"/>
        <v>18750</v>
      </c>
      <c r="G62" s="37">
        <f t="shared" si="19"/>
        <v>18750</v>
      </c>
      <c r="H62" s="37">
        <f t="shared" si="19"/>
        <v>18750</v>
      </c>
      <c r="I62" s="37">
        <f t="shared" si="19"/>
        <v>18750</v>
      </c>
      <c r="J62" s="37">
        <f t="shared" si="19"/>
        <v>18750</v>
      </c>
      <c r="K62" s="37">
        <f t="shared" si="19"/>
        <v>18750</v>
      </c>
      <c r="L62" s="37">
        <f t="shared" si="19"/>
        <v>18750</v>
      </c>
      <c r="M62" s="37">
        <f t="shared" si="19"/>
        <v>18750</v>
      </c>
      <c r="N62" s="37">
        <f t="shared" si="19"/>
        <v>18750</v>
      </c>
      <c r="O62" s="37">
        <f t="shared" si="19"/>
        <v>18750</v>
      </c>
      <c r="P62" s="37">
        <f t="shared" si="19"/>
        <v>18750</v>
      </c>
      <c r="Q62" s="37">
        <f t="shared" si="20"/>
        <v>18750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1242000</v>
      </c>
      <c r="E63" s="37" t="s">
        <v>679</v>
      </c>
      <c r="F63" s="37">
        <f>ROUND($D63/5,-3)</f>
        <v>248000</v>
      </c>
      <c r="G63" s="37"/>
      <c r="H63" s="37"/>
      <c r="I63" s="37"/>
      <c r="J63" s="37"/>
      <c r="K63" s="37"/>
      <c r="L63" s="37"/>
      <c r="M63" s="37"/>
      <c r="N63" s="37">
        <f>D63-F63</f>
        <v>994000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1527000</v>
      </c>
      <c r="E64" s="37" t="s">
        <v>194</v>
      </c>
      <c r="F64" s="37">
        <f>D64</f>
        <v>1527000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1229000</v>
      </c>
      <c r="E65" s="111" t="s">
        <v>678</v>
      </c>
      <c r="F65" s="37">
        <f>ROUND($D65/12*5,-3)</f>
        <v>512000</v>
      </c>
      <c r="G65" s="37">
        <f>ROUND($D65/12,-3)</f>
        <v>102000</v>
      </c>
      <c r="H65" s="37">
        <f t="shared" ref="H65:L67" si="21">ROUND($D65/12,-3)</f>
        <v>102000</v>
      </c>
      <c r="I65" s="37">
        <f t="shared" si="21"/>
        <v>102000</v>
      </c>
      <c r="J65" s="37">
        <f t="shared" si="21"/>
        <v>102000</v>
      </c>
      <c r="K65" s="37">
        <f t="shared" si="21"/>
        <v>102000</v>
      </c>
      <c r="L65" s="37">
        <f t="shared" si="21"/>
        <v>102000</v>
      </c>
      <c r="M65" s="37">
        <f>D65-SUM(F65:L65)</f>
        <v>105000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357000</v>
      </c>
      <c r="E66" s="111" t="s">
        <v>678</v>
      </c>
      <c r="F66" s="37">
        <f>ROUND($D66/12*5,-3)</f>
        <v>149000</v>
      </c>
      <c r="G66" s="37">
        <f t="shared" ref="G66:G67" si="22">ROUND($D66/12,-3)</f>
        <v>30000</v>
      </c>
      <c r="H66" s="37">
        <f t="shared" si="21"/>
        <v>30000</v>
      </c>
      <c r="I66" s="37">
        <f t="shared" si="21"/>
        <v>30000</v>
      </c>
      <c r="J66" s="37">
        <f t="shared" si="21"/>
        <v>30000</v>
      </c>
      <c r="K66" s="37">
        <f t="shared" si="21"/>
        <v>30000</v>
      </c>
      <c r="L66" s="37">
        <f t="shared" si="21"/>
        <v>30000</v>
      </c>
      <c r="M66" s="37">
        <f t="shared" ref="M66:M67" si="23">D66-SUM(F66:L66)</f>
        <v>28000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937000</v>
      </c>
      <c r="E67" s="111" t="s">
        <v>678</v>
      </c>
      <c r="F67" s="37">
        <f>ROUND($D67/12*5,-3)</f>
        <v>390000</v>
      </c>
      <c r="G67" s="37">
        <f t="shared" si="22"/>
        <v>78000</v>
      </c>
      <c r="H67" s="37">
        <f t="shared" si="21"/>
        <v>78000</v>
      </c>
      <c r="I67" s="37">
        <f t="shared" si="21"/>
        <v>78000</v>
      </c>
      <c r="J67" s="37">
        <f t="shared" si="21"/>
        <v>78000</v>
      </c>
      <c r="K67" s="37">
        <f t="shared" si="21"/>
        <v>78000</v>
      </c>
      <c r="L67" s="37">
        <f t="shared" si="21"/>
        <v>78000</v>
      </c>
      <c r="M67" s="37">
        <f t="shared" si="23"/>
        <v>79000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13000</v>
      </c>
      <c r="E68" s="37" t="s">
        <v>195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102000</v>
      </c>
      <c r="E69" s="37" t="s">
        <v>194</v>
      </c>
      <c r="F69" s="37">
        <f>D69</f>
        <v>102000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20040000</v>
      </c>
      <c r="E71" s="239"/>
      <c r="F71" s="239">
        <f t="shared" ref="F71:P71" si="24">ROUND(SUM(F49:F70),-3)</f>
        <v>8939000</v>
      </c>
      <c r="G71" s="239">
        <f t="shared" si="24"/>
        <v>1430000</v>
      </c>
      <c r="H71" s="239">
        <f t="shared" si="24"/>
        <v>1443000</v>
      </c>
      <c r="I71" s="239">
        <f t="shared" si="24"/>
        <v>1430000</v>
      </c>
      <c r="J71" s="239">
        <f t="shared" si="24"/>
        <v>1430000</v>
      </c>
      <c r="K71" s="239">
        <f t="shared" si="24"/>
        <v>1430000</v>
      </c>
      <c r="L71" s="239">
        <f t="shared" si="24"/>
        <v>1430000</v>
      </c>
      <c r="M71" s="239">
        <f t="shared" si="24"/>
        <v>1425000</v>
      </c>
      <c r="N71" s="239">
        <f t="shared" si="24"/>
        <v>1015000</v>
      </c>
      <c r="O71" s="239">
        <f t="shared" si="24"/>
        <v>21000</v>
      </c>
      <c r="P71" s="239">
        <f t="shared" si="24"/>
        <v>21000</v>
      </c>
      <c r="Q71" s="239">
        <f>D71-SUM(F71:P71)</f>
        <v>26000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984000</v>
      </c>
      <c r="E73" s="111" t="s">
        <v>678</v>
      </c>
      <c r="F73" s="37">
        <f>ROUND($D73/12*5,-3)</f>
        <v>410000</v>
      </c>
      <c r="G73" s="37">
        <f>ROUND($D73/12,-3)</f>
        <v>82000</v>
      </c>
      <c r="H73" s="37">
        <f t="shared" ref="H73:L76" si="25">ROUND($D73/12,-3)</f>
        <v>82000</v>
      </c>
      <c r="I73" s="37">
        <f t="shared" si="25"/>
        <v>82000</v>
      </c>
      <c r="J73" s="37">
        <f t="shared" si="25"/>
        <v>82000</v>
      </c>
      <c r="K73" s="37">
        <f t="shared" si="25"/>
        <v>82000</v>
      </c>
      <c r="L73" s="37">
        <f t="shared" si="25"/>
        <v>82000</v>
      </c>
      <c r="M73" s="37">
        <f>D73-SUM(F73:L73)</f>
        <v>82000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53000</v>
      </c>
      <c r="E75" s="111" t="s">
        <v>678</v>
      </c>
      <c r="F75" s="37">
        <f>ROUND($D75/12*5,-3)</f>
        <v>22000</v>
      </c>
      <c r="G75" s="37">
        <f>ROUND($D75/12,-3)</f>
        <v>4000</v>
      </c>
      <c r="H75" s="37">
        <f t="shared" si="25"/>
        <v>4000</v>
      </c>
      <c r="I75" s="37">
        <f t="shared" si="25"/>
        <v>4000</v>
      </c>
      <c r="J75" s="37">
        <f t="shared" si="25"/>
        <v>4000</v>
      </c>
      <c r="K75" s="37">
        <f t="shared" si="25"/>
        <v>4000</v>
      </c>
      <c r="L75" s="37">
        <f t="shared" si="25"/>
        <v>4000</v>
      </c>
      <c r="M75" s="37">
        <f t="shared" si="26"/>
        <v>7000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293000</v>
      </c>
      <c r="E76" s="111" t="s">
        <v>678</v>
      </c>
      <c r="F76" s="37">
        <f>ROUND($D76/12*5,-3)</f>
        <v>122000</v>
      </c>
      <c r="G76" s="37">
        <f>ROUND($D76/12,-3)</f>
        <v>24000</v>
      </c>
      <c r="H76" s="37">
        <f t="shared" si="25"/>
        <v>24000</v>
      </c>
      <c r="I76" s="37">
        <f t="shared" si="25"/>
        <v>24000</v>
      </c>
      <c r="J76" s="37">
        <f t="shared" si="25"/>
        <v>24000</v>
      </c>
      <c r="K76" s="37">
        <f t="shared" si="25"/>
        <v>24000</v>
      </c>
      <c r="L76" s="37">
        <f t="shared" si="25"/>
        <v>24000</v>
      </c>
      <c r="M76" s="37">
        <f t="shared" si="26"/>
        <v>27000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1330000</v>
      </c>
      <c r="E77" s="239"/>
      <c r="F77" s="239">
        <f>ROUND(SUM(F72:F76),-3)</f>
        <v>554000</v>
      </c>
      <c r="G77" s="239">
        <f t="shared" ref="G77:N77" si="27">ROUND(SUM(G72:G76),-3)</f>
        <v>110000</v>
      </c>
      <c r="H77" s="239">
        <f t="shared" si="27"/>
        <v>110000</v>
      </c>
      <c r="I77" s="239">
        <f t="shared" si="27"/>
        <v>110000</v>
      </c>
      <c r="J77" s="239">
        <f t="shared" si="27"/>
        <v>110000</v>
      </c>
      <c r="K77" s="239">
        <f t="shared" si="27"/>
        <v>110000</v>
      </c>
      <c r="L77" s="239">
        <f t="shared" si="27"/>
        <v>110000</v>
      </c>
      <c r="M77" s="239">
        <f t="shared" si="27"/>
        <v>116000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14000</v>
      </c>
      <c r="E78" s="37" t="s">
        <v>655</v>
      </c>
      <c r="F78" s="216"/>
      <c r="G78" s="216"/>
      <c r="H78" s="216">
        <f>ROUND($D78/2,-3)</f>
        <v>7000</v>
      </c>
      <c r="I78" s="216"/>
      <c r="J78" s="216"/>
      <c r="K78" s="216"/>
      <c r="L78" s="216"/>
      <c r="M78" s="216"/>
      <c r="N78" s="216">
        <f>D78-H78</f>
        <v>7000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21384000</v>
      </c>
      <c r="E79" s="218"/>
      <c r="F79" s="218">
        <f>F77+F71+F78</f>
        <v>9493000</v>
      </c>
      <c r="G79" s="218">
        <f t="shared" ref="G79:Q79" si="29">G77+G71+G78</f>
        <v>1540000</v>
      </c>
      <c r="H79" s="218">
        <f t="shared" si="29"/>
        <v>1560000</v>
      </c>
      <c r="I79" s="218">
        <f t="shared" si="29"/>
        <v>1540000</v>
      </c>
      <c r="J79" s="218">
        <f t="shared" si="29"/>
        <v>1540000</v>
      </c>
      <c r="K79" s="218">
        <f t="shared" si="29"/>
        <v>1540000</v>
      </c>
      <c r="L79" s="218">
        <f t="shared" si="29"/>
        <v>1540000</v>
      </c>
      <c r="M79" s="218">
        <f t="shared" si="29"/>
        <v>1541000</v>
      </c>
      <c r="N79" s="218">
        <f t="shared" si="29"/>
        <v>1022000</v>
      </c>
      <c r="O79" s="218">
        <f t="shared" si="29"/>
        <v>21000</v>
      </c>
      <c r="P79" s="218">
        <f t="shared" si="29"/>
        <v>21000</v>
      </c>
      <c r="Q79" s="218">
        <f t="shared" si="29"/>
        <v>26000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22243000</v>
      </c>
      <c r="E88" s="37"/>
      <c r="F88" s="37">
        <f>F89+F90+F91+F92+F93</f>
        <v>9586000</v>
      </c>
      <c r="G88" s="37">
        <f t="shared" ref="G88:Q88" si="32">G89+G90+G91+G92+G93</f>
        <v>1607000</v>
      </c>
      <c r="H88" s="37">
        <f t="shared" si="32"/>
        <v>1627000</v>
      </c>
      <c r="I88" s="37">
        <f t="shared" si="32"/>
        <v>1607000</v>
      </c>
      <c r="J88" s="37">
        <f t="shared" si="32"/>
        <v>1609000</v>
      </c>
      <c r="K88" s="37">
        <f t="shared" si="32"/>
        <v>1607000</v>
      </c>
      <c r="L88" s="37">
        <f t="shared" si="32"/>
        <v>1631000</v>
      </c>
      <c r="M88" s="37">
        <f t="shared" si="32"/>
        <v>1608000</v>
      </c>
      <c r="N88" s="37">
        <f t="shared" si="32"/>
        <v>1091000</v>
      </c>
      <c r="O88" s="37">
        <f t="shared" si="32"/>
        <v>88000</v>
      </c>
      <c r="P88" s="37">
        <f t="shared" si="32"/>
        <v>88000</v>
      </c>
      <c r="Q88" s="37">
        <f t="shared" si="32"/>
        <v>94000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30000</v>
      </c>
      <c r="E90" s="106" t="s">
        <v>702</v>
      </c>
      <c r="F90" s="106"/>
      <c r="G90" s="106"/>
      <c r="H90" s="106">
        <f>ROUND($D90/2,-3)</f>
        <v>15000</v>
      </c>
      <c r="I90" s="106"/>
      <c r="J90" s="106"/>
      <c r="K90" s="106"/>
      <c r="L90" s="106"/>
      <c r="M90" s="106">
        <f>D90-H90</f>
        <v>15000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6000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3000</v>
      </c>
      <c r="M92" s="106"/>
      <c r="N92" s="106"/>
      <c r="O92" s="106"/>
      <c r="P92" s="106"/>
      <c r="Q92" s="106">
        <f>ROUND($D92/2,-3)</f>
        <v>3000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22207000</v>
      </c>
      <c r="E93" s="106"/>
      <c r="F93" s="106">
        <f>F94+F95+F96+F97</f>
        <v>9586000</v>
      </c>
      <c r="G93" s="106">
        <f t="shared" ref="G93:Q93" si="34">G94+G95+G96+G97</f>
        <v>1607000</v>
      </c>
      <c r="H93" s="106">
        <f t="shared" si="34"/>
        <v>1612000</v>
      </c>
      <c r="I93" s="106">
        <f t="shared" si="34"/>
        <v>1607000</v>
      </c>
      <c r="J93" s="106">
        <f t="shared" si="34"/>
        <v>1609000</v>
      </c>
      <c r="K93" s="106">
        <f t="shared" si="34"/>
        <v>1607000</v>
      </c>
      <c r="L93" s="106">
        <f t="shared" si="34"/>
        <v>1628000</v>
      </c>
      <c r="M93" s="106">
        <f t="shared" si="34"/>
        <v>1593000</v>
      </c>
      <c r="N93" s="106">
        <f t="shared" si="34"/>
        <v>1091000</v>
      </c>
      <c r="O93" s="106">
        <f t="shared" si="34"/>
        <v>88000</v>
      </c>
      <c r="P93" s="106">
        <f t="shared" si="34"/>
        <v>88000</v>
      </c>
      <c r="Q93" s="106">
        <f t="shared" si="34"/>
        <v>91000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3876000</v>
      </c>
      <c r="E94" s="111" t="s">
        <v>522</v>
      </c>
      <c r="F94" s="37">
        <f>ROUND($D94/12*5,-3)</f>
        <v>1615000</v>
      </c>
      <c r="G94" s="37">
        <f>ROUND($D94/12,-3)</f>
        <v>323000</v>
      </c>
      <c r="H94" s="37">
        <f t="shared" ref="H94:L94" si="35">ROUND($D94/12,-3)</f>
        <v>323000</v>
      </c>
      <c r="I94" s="37">
        <f t="shared" si="35"/>
        <v>323000</v>
      </c>
      <c r="J94" s="37">
        <f t="shared" si="35"/>
        <v>323000</v>
      </c>
      <c r="K94" s="37">
        <f t="shared" si="35"/>
        <v>323000</v>
      </c>
      <c r="L94" s="37">
        <f t="shared" si="35"/>
        <v>323000</v>
      </c>
      <c r="M94" s="37">
        <f>D94-SUM(F94:L94)</f>
        <v>323000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18241000</v>
      </c>
      <c r="E97" s="37"/>
      <c r="F97" s="37">
        <f>F2+F87-F89-F90-F91-F92-F94-F95-F96</f>
        <v>7963000</v>
      </c>
      <c r="G97" s="37">
        <f t="shared" ref="G97:Q97" si="37">G2+G87-G89-G90-G91-G92-G94-G95-G96</f>
        <v>1276000</v>
      </c>
      <c r="H97" s="37">
        <f t="shared" si="37"/>
        <v>1281000</v>
      </c>
      <c r="I97" s="37">
        <f t="shared" si="37"/>
        <v>1276000</v>
      </c>
      <c r="J97" s="37">
        <f t="shared" si="37"/>
        <v>1278000</v>
      </c>
      <c r="K97" s="37">
        <f t="shared" si="37"/>
        <v>1276000</v>
      </c>
      <c r="L97" s="37">
        <f t="shared" si="37"/>
        <v>1297000</v>
      </c>
      <c r="M97" s="37">
        <f t="shared" si="37"/>
        <v>1262000</v>
      </c>
      <c r="N97" s="37">
        <f t="shared" si="37"/>
        <v>1083000</v>
      </c>
      <c r="O97" s="37">
        <f>O2+O87-O89-O90-O91-O92-O94-O95-O96</f>
        <v>80000</v>
      </c>
      <c r="P97" s="37">
        <f t="shared" si="37"/>
        <v>80000</v>
      </c>
      <c r="Q97" s="37">
        <f t="shared" si="37"/>
        <v>89000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1460000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18241000</v>
      </c>
    </row>
    <row r="110" spans="2:18" ht="16.5" customHeight="1"/>
    <row r="111" spans="2:18" ht="19.5" customHeight="1">
      <c r="B111" s="4" t="s">
        <v>700</v>
      </c>
      <c r="F111" s="30">
        <f>F93-F77-F78</f>
        <v>9032000</v>
      </c>
      <c r="G111" s="30">
        <f t="shared" ref="G111:Q111" si="38">G93-G77-G78</f>
        <v>1497000</v>
      </c>
      <c r="H111" s="30">
        <f t="shared" si="38"/>
        <v>1495000</v>
      </c>
      <c r="I111" s="30">
        <f t="shared" si="38"/>
        <v>1497000</v>
      </c>
      <c r="J111" s="30">
        <f t="shared" si="38"/>
        <v>1499000</v>
      </c>
      <c r="K111" s="30">
        <f t="shared" si="38"/>
        <v>1497000</v>
      </c>
      <c r="L111" s="30">
        <f t="shared" si="38"/>
        <v>1518000</v>
      </c>
      <c r="M111" s="30">
        <f t="shared" si="38"/>
        <v>1477000</v>
      </c>
      <c r="N111" s="30">
        <f t="shared" si="38"/>
        <v>1084000</v>
      </c>
      <c r="O111" s="30">
        <f t="shared" si="38"/>
        <v>88000</v>
      </c>
      <c r="P111" s="30">
        <f t="shared" si="38"/>
        <v>88000</v>
      </c>
      <c r="Q111" s="30">
        <f t="shared" si="38"/>
        <v>91000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39" priority="1" operator="lessThan">
      <formula>0</formula>
    </cfRule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zoomScaleNormal="100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668</v>
      </c>
      <c r="D1" s="230" t="str">
        <f>VLOOKUP(C1,學校編號!A:B,2,FALSE)</f>
        <v>668松浦國小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24825000</v>
      </c>
      <c r="E2" s="37"/>
      <c r="F2" s="37">
        <f>F48+F71+F77+F78+F84</f>
        <v>10525000</v>
      </c>
      <c r="G2" s="37">
        <f t="shared" ref="G2:Q2" si="0">G48+G71+G77+G78+G84</f>
        <v>1738000</v>
      </c>
      <c r="H2" s="37">
        <f t="shared" si="0"/>
        <v>1896000</v>
      </c>
      <c r="I2" s="37">
        <f t="shared" si="0"/>
        <v>1738000</v>
      </c>
      <c r="J2" s="37">
        <f t="shared" si="0"/>
        <v>1740000</v>
      </c>
      <c r="K2" s="37">
        <f t="shared" si="0"/>
        <v>1738000</v>
      </c>
      <c r="L2" s="37">
        <f t="shared" si="0"/>
        <v>1763000</v>
      </c>
      <c r="M2" s="37">
        <f t="shared" si="0"/>
        <v>1734000</v>
      </c>
      <c r="N2" s="37">
        <f t="shared" si="0"/>
        <v>1641000</v>
      </c>
      <c r="O2" s="37">
        <f t="shared" si="0"/>
        <v>107000</v>
      </c>
      <c r="P2" s="37">
        <f t="shared" si="0"/>
        <v>107000</v>
      </c>
      <c r="Q2" s="37">
        <f t="shared" si="0"/>
        <v>98000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597000</v>
      </c>
      <c r="E25" s="106"/>
      <c r="F25" s="106">
        <f>ROUND(SUM(F3:F24),-3)</f>
        <v>72000</v>
      </c>
      <c r="G25" s="106">
        <f t="shared" ref="G25:P25" si="5">ROUND(SUM(G3:G24),-3)</f>
        <v>46000</v>
      </c>
      <c r="H25" s="106">
        <f t="shared" si="5"/>
        <v>46000</v>
      </c>
      <c r="I25" s="106">
        <f t="shared" si="5"/>
        <v>46000</v>
      </c>
      <c r="J25" s="106">
        <f t="shared" si="5"/>
        <v>46000</v>
      </c>
      <c r="K25" s="106">
        <f t="shared" si="5"/>
        <v>46000</v>
      </c>
      <c r="L25" s="106">
        <f t="shared" si="5"/>
        <v>71000</v>
      </c>
      <c r="M25" s="106">
        <f t="shared" si="5"/>
        <v>46000</v>
      </c>
      <c r="N25" s="106">
        <f t="shared" si="5"/>
        <v>46000</v>
      </c>
      <c r="O25" s="106">
        <f t="shared" si="5"/>
        <v>46000</v>
      </c>
      <c r="P25" s="106">
        <f t="shared" si="5"/>
        <v>46000</v>
      </c>
      <c r="Q25" s="106">
        <f t="shared" ref="Q25:Q33" si="6">D25-SUM(F25:P25)</f>
        <v>40000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9000</v>
      </c>
      <c r="E30" s="37" t="s">
        <v>513</v>
      </c>
      <c r="F30" s="37">
        <f t="shared" si="8"/>
        <v>750</v>
      </c>
      <c r="G30" s="37">
        <f t="shared" si="8"/>
        <v>750</v>
      </c>
      <c r="H30" s="37">
        <f t="shared" si="8"/>
        <v>750</v>
      </c>
      <c r="I30" s="37">
        <f t="shared" si="8"/>
        <v>750</v>
      </c>
      <c r="J30" s="37">
        <f t="shared" si="8"/>
        <v>750</v>
      </c>
      <c r="K30" s="37">
        <f t="shared" si="8"/>
        <v>750</v>
      </c>
      <c r="L30" s="37">
        <f t="shared" si="8"/>
        <v>750</v>
      </c>
      <c r="M30" s="37">
        <f t="shared" si="8"/>
        <v>750</v>
      </c>
      <c r="N30" s="37">
        <f t="shared" si="8"/>
        <v>750</v>
      </c>
      <c r="O30" s="37">
        <f t="shared" si="8"/>
        <v>750</v>
      </c>
      <c r="P30" s="37">
        <f t="shared" si="8"/>
        <v>750</v>
      </c>
      <c r="Q30" s="37">
        <f t="shared" si="6"/>
        <v>750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4000</v>
      </c>
      <c r="E31" s="37" t="s">
        <v>513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279000</v>
      </c>
      <c r="E37" s="106"/>
      <c r="F37" s="106">
        <f t="shared" ref="F37:P37" si="9">ROUND(SUM(F26:F36),-3)</f>
        <v>23000</v>
      </c>
      <c r="G37" s="106">
        <f t="shared" si="9"/>
        <v>23000</v>
      </c>
      <c r="H37" s="106">
        <f t="shared" si="9"/>
        <v>23000</v>
      </c>
      <c r="I37" s="106">
        <f t="shared" si="9"/>
        <v>23000</v>
      </c>
      <c r="J37" s="106">
        <f t="shared" si="9"/>
        <v>23000</v>
      </c>
      <c r="K37" s="106">
        <f t="shared" si="9"/>
        <v>23000</v>
      </c>
      <c r="L37" s="106">
        <f t="shared" si="9"/>
        <v>23000</v>
      </c>
      <c r="M37" s="106">
        <f t="shared" si="9"/>
        <v>23000</v>
      </c>
      <c r="N37" s="106">
        <f t="shared" si="9"/>
        <v>23000</v>
      </c>
      <c r="O37" s="106">
        <f t="shared" si="9"/>
        <v>23000</v>
      </c>
      <c r="P37" s="106">
        <f t="shared" si="9"/>
        <v>23000</v>
      </c>
      <c r="Q37" s="106">
        <f>D37-SUM(F37:P37)</f>
        <v>26000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882000</v>
      </c>
      <c r="E48" s="37"/>
      <c r="F48" s="112">
        <f>F25+F37+F45+F47</f>
        <v>97000</v>
      </c>
      <c r="G48" s="112">
        <f t="shared" ref="G48:R48" si="14">G25+G37+G45+G47</f>
        <v>69000</v>
      </c>
      <c r="H48" s="112">
        <f t="shared" si="14"/>
        <v>69000</v>
      </c>
      <c r="I48" s="112">
        <f t="shared" si="14"/>
        <v>69000</v>
      </c>
      <c r="J48" s="112">
        <f t="shared" si="14"/>
        <v>71000</v>
      </c>
      <c r="K48" s="112">
        <f t="shared" si="14"/>
        <v>69000</v>
      </c>
      <c r="L48" s="112">
        <f t="shared" si="14"/>
        <v>94000</v>
      </c>
      <c r="M48" s="112">
        <f t="shared" si="14"/>
        <v>69000</v>
      </c>
      <c r="N48" s="112">
        <f t="shared" si="14"/>
        <v>71000</v>
      </c>
      <c r="O48" s="112">
        <f t="shared" si="14"/>
        <v>69000</v>
      </c>
      <c r="P48" s="112">
        <f t="shared" si="14"/>
        <v>69000</v>
      </c>
      <c r="Q48" s="112">
        <f t="shared" si="14"/>
        <v>66000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14034000</v>
      </c>
      <c r="E49" s="111" t="s">
        <v>678</v>
      </c>
      <c r="F49" s="37">
        <f>ROUND($D49/12*5,-3)</f>
        <v>5848000</v>
      </c>
      <c r="G49" s="37">
        <f>ROUND($D49/12,-3)</f>
        <v>1170000</v>
      </c>
      <c r="H49" s="37">
        <f t="shared" ref="H49:L53" si="15">ROUND($D49/12,-3)</f>
        <v>1170000</v>
      </c>
      <c r="I49" s="37">
        <f t="shared" si="15"/>
        <v>1170000</v>
      </c>
      <c r="J49" s="37">
        <f t="shared" si="15"/>
        <v>1170000</v>
      </c>
      <c r="K49" s="37">
        <f t="shared" si="15"/>
        <v>1170000</v>
      </c>
      <c r="L49" s="37">
        <f t="shared" si="15"/>
        <v>1170000</v>
      </c>
      <c r="M49" s="37">
        <f>D49-SUM(F49:L49)</f>
        <v>1166000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433000</v>
      </c>
      <c r="E50" s="111" t="s">
        <v>678</v>
      </c>
      <c r="F50" s="37">
        <f t="shared" ref="F50:F52" si="16">ROUND($D50/12*5,-3)</f>
        <v>180000</v>
      </c>
      <c r="G50" s="37">
        <f t="shared" ref="G50:G53" si="17">ROUND($D50/12,-3)</f>
        <v>36000</v>
      </c>
      <c r="H50" s="37">
        <f t="shared" si="15"/>
        <v>36000</v>
      </c>
      <c r="I50" s="37">
        <f t="shared" si="15"/>
        <v>36000</v>
      </c>
      <c r="J50" s="37">
        <f t="shared" si="15"/>
        <v>36000</v>
      </c>
      <c r="K50" s="37">
        <f t="shared" si="15"/>
        <v>36000</v>
      </c>
      <c r="L50" s="37">
        <f t="shared" si="15"/>
        <v>36000</v>
      </c>
      <c r="M50" s="37">
        <f t="shared" ref="M50:M53" si="18">D50-SUM(F50:L50)</f>
        <v>37000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1553000</v>
      </c>
      <c r="E51" s="111" t="s">
        <v>678</v>
      </c>
      <c r="F51" s="37">
        <f t="shared" si="16"/>
        <v>647000</v>
      </c>
      <c r="G51" s="37">
        <f t="shared" si="17"/>
        <v>129000</v>
      </c>
      <c r="H51" s="37">
        <f t="shared" si="15"/>
        <v>129000</v>
      </c>
      <c r="I51" s="37">
        <f t="shared" si="15"/>
        <v>129000</v>
      </c>
      <c r="J51" s="37">
        <f t="shared" si="15"/>
        <v>129000</v>
      </c>
      <c r="K51" s="37">
        <f t="shared" si="15"/>
        <v>129000</v>
      </c>
      <c r="L51" s="37">
        <f t="shared" si="15"/>
        <v>129000</v>
      </c>
      <c r="M51" s="37">
        <f t="shared" si="18"/>
        <v>132000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418000</v>
      </c>
      <c r="E62" s="37" t="s">
        <v>194</v>
      </c>
      <c r="F62" s="37">
        <f t="shared" si="19"/>
        <v>34833</v>
      </c>
      <c r="G62" s="37">
        <f t="shared" si="19"/>
        <v>34833</v>
      </c>
      <c r="H62" s="37">
        <f t="shared" si="19"/>
        <v>34833</v>
      </c>
      <c r="I62" s="37">
        <f t="shared" si="19"/>
        <v>34833</v>
      </c>
      <c r="J62" s="37">
        <f t="shared" si="19"/>
        <v>34833</v>
      </c>
      <c r="K62" s="37">
        <f t="shared" si="19"/>
        <v>34833</v>
      </c>
      <c r="L62" s="37">
        <f t="shared" si="19"/>
        <v>34833</v>
      </c>
      <c r="M62" s="37">
        <f t="shared" si="19"/>
        <v>34833</v>
      </c>
      <c r="N62" s="37">
        <f t="shared" si="19"/>
        <v>34833</v>
      </c>
      <c r="O62" s="37">
        <f t="shared" si="19"/>
        <v>34833</v>
      </c>
      <c r="P62" s="37">
        <f t="shared" si="19"/>
        <v>34833</v>
      </c>
      <c r="Q62" s="37">
        <f t="shared" si="20"/>
        <v>34837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1762000</v>
      </c>
      <c r="E63" s="37" t="s">
        <v>679</v>
      </c>
      <c r="F63" s="37">
        <f>ROUND($D63/5,-3)</f>
        <v>352000</v>
      </c>
      <c r="G63" s="37"/>
      <c r="H63" s="37"/>
      <c r="I63" s="37"/>
      <c r="J63" s="37"/>
      <c r="K63" s="37"/>
      <c r="L63" s="37"/>
      <c r="M63" s="37"/>
      <c r="N63" s="37">
        <f>D63-F63</f>
        <v>1410000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1758000</v>
      </c>
      <c r="E64" s="37" t="s">
        <v>194</v>
      </c>
      <c r="F64" s="37">
        <f>D64</f>
        <v>1758000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1430000</v>
      </c>
      <c r="E65" s="111" t="s">
        <v>678</v>
      </c>
      <c r="F65" s="37">
        <f>ROUND($D65/12*5,-3)</f>
        <v>596000</v>
      </c>
      <c r="G65" s="37">
        <f>ROUND($D65/12,-3)</f>
        <v>119000</v>
      </c>
      <c r="H65" s="37">
        <f t="shared" ref="H65:L67" si="21">ROUND($D65/12,-3)</f>
        <v>119000</v>
      </c>
      <c r="I65" s="37">
        <f t="shared" si="21"/>
        <v>119000</v>
      </c>
      <c r="J65" s="37">
        <f t="shared" si="21"/>
        <v>119000</v>
      </c>
      <c r="K65" s="37">
        <f t="shared" si="21"/>
        <v>119000</v>
      </c>
      <c r="L65" s="37">
        <f t="shared" si="21"/>
        <v>119000</v>
      </c>
      <c r="M65" s="37">
        <f>D65-SUM(F65:L65)</f>
        <v>120000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324000</v>
      </c>
      <c r="E66" s="111" t="s">
        <v>678</v>
      </c>
      <c r="F66" s="37">
        <f>ROUND($D66/12*5,-3)</f>
        <v>135000</v>
      </c>
      <c r="G66" s="37">
        <f t="shared" ref="G66:G67" si="22">ROUND($D66/12,-3)</f>
        <v>27000</v>
      </c>
      <c r="H66" s="37">
        <f t="shared" si="21"/>
        <v>27000</v>
      </c>
      <c r="I66" s="37">
        <f t="shared" si="21"/>
        <v>27000</v>
      </c>
      <c r="J66" s="37">
        <f t="shared" si="21"/>
        <v>27000</v>
      </c>
      <c r="K66" s="37">
        <f t="shared" si="21"/>
        <v>27000</v>
      </c>
      <c r="L66" s="37">
        <f t="shared" si="21"/>
        <v>27000</v>
      </c>
      <c r="M66" s="37">
        <f t="shared" ref="M66:M67" si="23">D66-SUM(F66:L66)</f>
        <v>27000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1078000</v>
      </c>
      <c r="E67" s="111" t="s">
        <v>678</v>
      </c>
      <c r="F67" s="37">
        <f>ROUND($D67/12*5,-3)</f>
        <v>449000</v>
      </c>
      <c r="G67" s="37">
        <f t="shared" si="22"/>
        <v>90000</v>
      </c>
      <c r="H67" s="37">
        <f t="shared" si="21"/>
        <v>90000</v>
      </c>
      <c r="I67" s="37">
        <f t="shared" si="21"/>
        <v>90000</v>
      </c>
      <c r="J67" s="37">
        <f t="shared" si="21"/>
        <v>90000</v>
      </c>
      <c r="K67" s="37">
        <f t="shared" si="21"/>
        <v>90000</v>
      </c>
      <c r="L67" s="37">
        <f t="shared" si="21"/>
        <v>90000</v>
      </c>
      <c r="M67" s="37">
        <f t="shared" si="23"/>
        <v>89000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36000</v>
      </c>
      <c r="E68" s="37" t="s">
        <v>195</v>
      </c>
      <c r="F68" s="37"/>
      <c r="G68" s="37"/>
      <c r="H68" s="37">
        <f>D68</f>
        <v>36000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194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23306000</v>
      </c>
      <c r="E71" s="239"/>
      <c r="F71" s="239">
        <f t="shared" ref="F71:P71" si="24">ROUND(SUM(F49:F70),-3)</f>
        <v>10264000</v>
      </c>
      <c r="G71" s="239">
        <f t="shared" si="24"/>
        <v>1636000</v>
      </c>
      <c r="H71" s="239">
        <f t="shared" si="24"/>
        <v>1672000</v>
      </c>
      <c r="I71" s="239">
        <f t="shared" si="24"/>
        <v>1636000</v>
      </c>
      <c r="J71" s="239">
        <f t="shared" si="24"/>
        <v>1636000</v>
      </c>
      <c r="K71" s="239">
        <f t="shared" si="24"/>
        <v>1636000</v>
      </c>
      <c r="L71" s="239">
        <f t="shared" si="24"/>
        <v>1636000</v>
      </c>
      <c r="M71" s="239">
        <f t="shared" si="24"/>
        <v>1634000</v>
      </c>
      <c r="N71" s="239">
        <f t="shared" si="24"/>
        <v>1448000</v>
      </c>
      <c r="O71" s="239">
        <f t="shared" si="24"/>
        <v>38000</v>
      </c>
      <c r="P71" s="239">
        <f t="shared" si="24"/>
        <v>38000</v>
      </c>
      <c r="Q71" s="239">
        <f>D71-SUM(F71:P71)</f>
        <v>32000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142000</v>
      </c>
      <c r="E73" s="111" t="s">
        <v>678</v>
      </c>
      <c r="F73" s="37">
        <f>ROUND($D73/12*5,-3)</f>
        <v>59000</v>
      </c>
      <c r="G73" s="37">
        <f>ROUND($D73/12,-3)</f>
        <v>12000</v>
      </c>
      <c r="H73" s="37">
        <f t="shared" ref="H73:L76" si="25">ROUND($D73/12,-3)</f>
        <v>12000</v>
      </c>
      <c r="I73" s="37">
        <f t="shared" si="25"/>
        <v>12000</v>
      </c>
      <c r="J73" s="37">
        <f t="shared" si="25"/>
        <v>12000</v>
      </c>
      <c r="K73" s="37">
        <f t="shared" si="25"/>
        <v>12000</v>
      </c>
      <c r="L73" s="37">
        <f t="shared" si="25"/>
        <v>12000</v>
      </c>
      <c r="M73" s="37">
        <f>D73-SUM(F73:L73)</f>
        <v>11000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251000</v>
      </c>
      <c r="E76" s="111" t="s">
        <v>678</v>
      </c>
      <c r="F76" s="37">
        <f>ROUND($D76/12*5,-3)</f>
        <v>105000</v>
      </c>
      <c r="G76" s="37">
        <f>ROUND($D76/12,-3)</f>
        <v>21000</v>
      </c>
      <c r="H76" s="37">
        <f t="shared" si="25"/>
        <v>21000</v>
      </c>
      <c r="I76" s="37">
        <f t="shared" si="25"/>
        <v>21000</v>
      </c>
      <c r="J76" s="37">
        <f t="shared" si="25"/>
        <v>21000</v>
      </c>
      <c r="K76" s="37">
        <f t="shared" si="25"/>
        <v>21000</v>
      </c>
      <c r="L76" s="37">
        <f t="shared" si="25"/>
        <v>21000</v>
      </c>
      <c r="M76" s="37">
        <f t="shared" si="26"/>
        <v>20000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393000</v>
      </c>
      <c r="E77" s="239"/>
      <c r="F77" s="239">
        <f>ROUND(SUM(F72:F76),-3)</f>
        <v>164000</v>
      </c>
      <c r="G77" s="239">
        <f t="shared" ref="G77:N77" si="27">ROUND(SUM(G72:G76),-3)</f>
        <v>33000</v>
      </c>
      <c r="H77" s="239">
        <f t="shared" si="27"/>
        <v>33000</v>
      </c>
      <c r="I77" s="239">
        <f t="shared" si="27"/>
        <v>33000</v>
      </c>
      <c r="J77" s="239">
        <f t="shared" si="27"/>
        <v>33000</v>
      </c>
      <c r="K77" s="239">
        <f t="shared" si="27"/>
        <v>33000</v>
      </c>
      <c r="L77" s="239">
        <f t="shared" si="27"/>
        <v>33000</v>
      </c>
      <c r="M77" s="239">
        <f t="shared" si="27"/>
        <v>31000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244000</v>
      </c>
      <c r="E78" s="37" t="s">
        <v>655</v>
      </c>
      <c r="F78" s="216"/>
      <c r="G78" s="216"/>
      <c r="H78" s="216">
        <f>ROUND($D78/2,-3)</f>
        <v>122000</v>
      </c>
      <c r="I78" s="216"/>
      <c r="J78" s="216"/>
      <c r="K78" s="216"/>
      <c r="L78" s="216"/>
      <c r="M78" s="216"/>
      <c r="N78" s="216">
        <f>D78-H78</f>
        <v>122000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23943000</v>
      </c>
      <c r="E79" s="218"/>
      <c r="F79" s="218">
        <f>F77+F71+F78</f>
        <v>10428000</v>
      </c>
      <c r="G79" s="218">
        <f t="shared" ref="G79:Q79" si="29">G77+G71+G78</f>
        <v>1669000</v>
      </c>
      <c r="H79" s="218">
        <f t="shared" si="29"/>
        <v>1827000</v>
      </c>
      <c r="I79" s="218">
        <f t="shared" si="29"/>
        <v>1669000</v>
      </c>
      <c r="J79" s="218">
        <f t="shared" si="29"/>
        <v>1669000</v>
      </c>
      <c r="K79" s="218">
        <f t="shared" si="29"/>
        <v>1669000</v>
      </c>
      <c r="L79" s="218">
        <f t="shared" si="29"/>
        <v>1669000</v>
      </c>
      <c r="M79" s="218">
        <f t="shared" si="29"/>
        <v>1665000</v>
      </c>
      <c r="N79" s="218">
        <f t="shared" si="29"/>
        <v>1570000</v>
      </c>
      <c r="O79" s="218">
        <f t="shared" si="29"/>
        <v>38000</v>
      </c>
      <c r="P79" s="218">
        <f t="shared" si="29"/>
        <v>38000</v>
      </c>
      <c r="Q79" s="218">
        <f t="shared" si="29"/>
        <v>32000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24825000</v>
      </c>
      <c r="E88" s="37"/>
      <c r="F88" s="37">
        <f>F89+F90+F91+F92+F93</f>
        <v>10525000</v>
      </c>
      <c r="G88" s="37">
        <f t="shared" ref="G88:Q88" si="32">G89+G90+G91+G92+G93</f>
        <v>1738000</v>
      </c>
      <c r="H88" s="37">
        <f t="shared" si="32"/>
        <v>1896000</v>
      </c>
      <c r="I88" s="37">
        <f t="shared" si="32"/>
        <v>1738000</v>
      </c>
      <c r="J88" s="37">
        <f t="shared" si="32"/>
        <v>1740000</v>
      </c>
      <c r="K88" s="37">
        <f t="shared" si="32"/>
        <v>1738000</v>
      </c>
      <c r="L88" s="37">
        <f t="shared" si="32"/>
        <v>1763000</v>
      </c>
      <c r="M88" s="37">
        <f t="shared" si="32"/>
        <v>1734000</v>
      </c>
      <c r="N88" s="37">
        <f t="shared" si="32"/>
        <v>1641000</v>
      </c>
      <c r="O88" s="37">
        <f t="shared" si="32"/>
        <v>107000</v>
      </c>
      <c r="P88" s="37">
        <f t="shared" si="32"/>
        <v>107000</v>
      </c>
      <c r="Q88" s="37">
        <f t="shared" si="32"/>
        <v>98000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3000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2000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24822000</v>
      </c>
      <c r="E93" s="106"/>
      <c r="F93" s="106">
        <f>F94+F95+F96+F97</f>
        <v>10525000</v>
      </c>
      <c r="G93" s="106">
        <f t="shared" ref="G93:Q93" si="34">G94+G95+G96+G97</f>
        <v>1738000</v>
      </c>
      <c r="H93" s="106">
        <f t="shared" si="34"/>
        <v>1896000</v>
      </c>
      <c r="I93" s="106">
        <f t="shared" si="34"/>
        <v>1738000</v>
      </c>
      <c r="J93" s="106">
        <f t="shared" si="34"/>
        <v>1740000</v>
      </c>
      <c r="K93" s="106">
        <f t="shared" si="34"/>
        <v>1738000</v>
      </c>
      <c r="L93" s="106">
        <f t="shared" si="34"/>
        <v>1762000</v>
      </c>
      <c r="M93" s="106">
        <f t="shared" si="34"/>
        <v>1734000</v>
      </c>
      <c r="N93" s="106">
        <f t="shared" si="34"/>
        <v>1641000</v>
      </c>
      <c r="O93" s="106">
        <f t="shared" si="34"/>
        <v>107000</v>
      </c>
      <c r="P93" s="106">
        <f t="shared" si="34"/>
        <v>107000</v>
      </c>
      <c r="Q93" s="106">
        <f t="shared" si="34"/>
        <v>96000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1766000</v>
      </c>
      <c r="E94" s="111" t="s">
        <v>522</v>
      </c>
      <c r="F94" s="37">
        <f>ROUND($D94/12*5,-3)</f>
        <v>736000</v>
      </c>
      <c r="G94" s="37">
        <f>ROUND($D94/12,-3)</f>
        <v>147000</v>
      </c>
      <c r="H94" s="37">
        <f t="shared" ref="H94:L94" si="35">ROUND($D94/12,-3)</f>
        <v>147000</v>
      </c>
      <c r="I94" s="37">
        <f t="shared" si="35"/>
        <v>147000</v>
      </c>
      <c r="J94" s="37">
        <f t="shared" si="35"/>
        <v>147000</v>
      </c>
      <c r="K94" s="37">
        <f t="shared" si="35"/>
        <v>147000</v>
      </c>
      <c r="L94" s="37">
        <f t="shared" si="35"/>
        <v>147000</v>
      </c>
      <c r="M94" s="37">
        <f>D94-SUM(F94:L94)</f>
        <v>148000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280000</v>
      </c>
      <c r="E96" s="186" t="s">
        <v>701</v>
      </c>
      <c r="F96" s="37"/>
      <c r="G96" s="37"/>
      <c r="H96" s="37">
        <f>ROUND($D96/2,-3)</f>
        <v>140000</v>
      </c>
      <c r="I96" s="37"/>
      <c r="J96" s="37"/>
      <c r="K96" s="37"/>
      <c r="L96" s="37"/>
      <c r="M96" s="37">
        <f>D96-H96</f>
        <v>140000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22686000</v>
      </c>
      <c r="E97" s="37"/>
      <c r="F97" s="37">
        <f>F2+F87-F89-F90-F91-F92-F94-F95-F96</f>
        <v>9781000</v>
      </c>
      <c r="G97" s="37">
        <f t="shared" ref="G97:Q97" si="37">G2+G87-G89-G90-G91-G92-G94-G95-G96</f>
        <v>1583000</v>
      </c>
      <c r="H97" s="37">
        <f t="shared" si="37"/>
        <v>1601000</v>
      </c>
      <c r="I97" s="37">
        <f t="shared" si="37"/>
        <v>1583000</v>
      </c>
      <c r="J97" s="37">
        <f t="shared" si="37"/>
        <v>1585000</v>
      </c>
      <c r="K97" s="37">
        <f t="shared" si="37"/>
        <v>1583000</v>
      </c>
      <c r="L97" s="37">
        <f t="shared" si="37"/>
        <v>1607000</v>
      </c>
      <c r="M97" s="37">
        <f t="shared" si="37"/>
        <v>1438000</v>
      </c>
      <c r="N97" s="37">
        <f t="shared" si="37"/>
        <v>1633000</v>
      </c>
      <c r="O97" s="37">
        <f>O2+O87-O89-O90-O91-O92-O94-O95-O96</f>
        <v>99000</v>
      </c>
      <c r="P97" s="37">
        <f t="shared" si="37"/>
        <v>99000</v>
      </c>
      <c r="Q97" s="37">
        <f t="shared" si="37"/>
        <v>94000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280000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22686000</v>
      </c>
    </row>
    <row r="110" spans="2:18" ht="16.5" customHeight="1"/>
    <row r="111" spans="2:18" ht="19.5" customHeight="1">
      <c r="B111" s="4" t="s">
        <v>700</v>
      </c>
      <c r="F111" s="30">
        <f>F93-F77-F78</f>
        <v>10361000</v>
      </c>
      <c r="G111" s="30">
        <f t="shared" ref="G111:Q111" si="38">G93-G77-G78</f>
        <v>1705000</v>
      </c>
      <c r="H111" s="30">
        <f t="shared" si="38"/>
        <v>1741000</v>
      </c>
      <c r="I111" s="30">
        <f t="shared" si="38"/>
        <v>1705000</v>
      </c>
      <c r="J111" s="30">
        <f t="shared" si="38"/>
        <v>1707000</v>
      </c>
      <c r="K111" s="30">
        <f t="shared" si="38"/>
        <v>1705000</v>
      </c>
      <c r="L111" s="30">
        <f t="shared" si="38"/>
        <v>1729000</v>
      </c>
      <c r="M111" s="30">
        <f t="shared" si="38"/>
        <v>1703000</v>
      </c>
      <c r="N111" s="30">
        <f t="shared" si="38"/>
        <v>1519000</v>
      </c>
      <c r="O111" s="30">
        <f t="shared" si="38"/>
        <v>107000</v>
      </c>
      <c r="P111" s="30">
        <f t="shared" si="38"/>
        <v>107000</v>
      </c>
      <c r="Q111" s="30">
        <f t="shared" si="38"/>
        <v>96000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38" priority="1" operator="lessThan">
      <formula>0</formula>
    </cfRule>
  </conditionalFormatting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669</v>
      </c>
      <c r="D1" s="230" t="str">
        <f>VLOOKUP(C1,學校編號!A:B,2,FALSE)</f>
        <v>669高寮國小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20653000</v>
      </c>
      <c r="E2" s="37"/>
      <c r="F2" s="37">
        <f>F48+F71+F77+F78+F84</f>
        <v>8763000</v>
      </c>
      <c r="G2" s="37">
        <f t="shared" ref="G2:Q2" si="0">G48+G71+G77+G78+G84</f>
        <v>1466000</v>
      </c>
      <c r="H2" s="37">
        <f t="shared" si="0"/>
        <v>1587000</v>
      </c>
      <c r="I2" s="37">
        <f t="shared" si="0"/>
        <v>1466000</v>
      </c>
      <c r="J2" s="37">
        <f t="shared" si="0"/>
        <v>1466000</v>
      </c>
      <c r="K2" s="37">
        <f t="shared" si="0"/>
        <v>1466000</v>
      </c>
      <c r="L2" s="37">
        <f t="shared" si="0"/>
        <v>1485000</v>
      </c>
      <c r="M2" s="37">
        <f t="shared" si="0"/>
        <v>1456000</v>
      </c>
      <c r="N2" s="37">
        <f t="shared" si="0"/>
        <v>1206000</v>
      </c>
      <c r="O2" s="37">
        <f t="shared" si="0"/>
        <v>98000</v>
      </c>
      <c r="P2" s="37">
        <f t="shared" si="0"/>
        <v>98000</v>
      </c>
      <c r="Q2" s="37">
        <f t="shared" si="0"/>
        <v>96000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513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51000</v>
      </c>
      <c r="E4" s="37" t="s">
        <v>513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63000</v>
      </c>
      <c r="E7" s="37" t="s">
        <v>513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39000</v>
      </c>
      <c r="E15" s="37" t="s">
        <v>193</v>
      </c>
      <c r="F15" s="37">
        <f>ROUND($D15/2,-3)</f>
        <v>20000</v>
      </c>
      <c r="G15" s="37"/>
      <c r="H15" s="37"/>
      <c r="I15" s="37"/>
      <c r="J15" s="37"/>
      <c r="K15" s="37"/>
      <c r="L15" s="37">
        <f>D15-F15</f>
        <v>19000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513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539000</v>
      </c>
      <c r="E25" s="106"/>
      <c r="F25" s="106">
        <f>ROUND(SUM(F3:F24),-3)</f>
        <v>62000</v>
      </c>
      <c r="G25" s="106">
        <f t="shared" ref="G25:P25" si="5">ROUND(SUM(G3:G24),-3)</f>
        <v>42000</v>
      </c>
      <c r="H25" s="106">
        <f t="shared" si="5"/>
        <v>42000</v>
      </c>
      <c r="I25" s="106">
        <f t="shared" si="5"/>
        <v>42000</v>
      </c>
      <c r="J25" s="106">
        <f t="shared" si="5"/>
        <v>42000</v>
      </c>
      <c r="K25" s="106">
        <f t="shared" si="5"/>
        <v>42000</v>
      </c>
      <c r="L25" s="106">
        <f t="shared" si="5"/>
        <v>61000</v>
      </c>
      <c r="M25" s="106">
        <f t="shared" si="5"/>
        <v>42000</v>
      </c>
      <c r="N25" s="106">
        <f t="shared" si="5"/>
        <v>42000</v>
      </c>
      <c r="O25" s="106">
        <f t="shared" si="5"/>
        <v>42000</v>
      </c>
      <c r="P25" s="106">
        <f t="shared" si="5"/>
        <v>42000</v>
      </c>
      <c r="Q25" s="106">
        <f t="shared" ref="Q25:Q33" si="6">D25-SUM(F25:P25)</f>
        <v>38000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513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513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7000</v>
      </c>
      <c r="E30" s="37" t="s">
        <v>513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2000</v>
      </c>
      <c r="E31" s="37" t="s">
        <v>513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268000</v>
      </c>
      <c r="E37" s="106"/>
      <c r="F37" s="106">
        <f t="shared" ref="F37:P37" si="9">ROUND(SUM(F26:F36),-3)</f>
        <v>22000</v>
      </c>
      <c r="G37" s="106">
        <f t="shared" si="9"/>
        <v>22000</v>
      </c>
      <c r="H37" s="106">
        <f t="shared" si="9"/>
        <v>22000</v>
      </c>
      <c r="I37" s="106">
        <f t="shared" si="9"/>
        <v>22000</v>
      </c>
      <c r="J37" s="106">
        <f t="shared" si="9"/>
        <v>22000</v>
      </c>
      <c r="K37" s="106">
        <f t="shared" si="9"/>
        <v>22000</v>
      </c>
      <c r="L37" s="106">
        <f t="shared" si="9"/>
        <v>22000</v>
      </c>
      <c r="M37" s="106">
        <f t="shared" si="9"/>
        <v>22000</v>
      </c>
      <c r="N37" s="106">
        <f t="shared" si="9"/>
        <v>22000</v>
      </c>
      <c r="O37" s="106">
        <f t="shared" si="9"/>
        <v>22000</v>
      </c>
      <c r="P37" s="106">
        <f t="shared" si="9"/>
        <v>22000</v>
      </c>
      <c r="Q37" s="106">
        <f>D37-SUM(F37:P37)</f>
        <v>26000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0</v>
      </c>
      <c r="E46" s="37" t="s">
        <v>708</v>
      </c>
      <c r="F46" s="37">
        <f>ROUND($D46/3,0)</f>
        <v>0</v>
      </c>
      <c r="G46" s="37"/>
      <c r="H46" s="37"/>
      <c r="I46" s="37"/>
      <c r="J46" s="37">
        <f>ROUND($D46/3,0)</f>
        <v>0</v>
      </c>
      <c r="K46" s="37"/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0</v>
      </c>
      <c r="E47" s="106"/>
      <c r="F47" s="106">
        <f t="shared" ref="F47:P47" si="13">ROUND(SUM(F46),-3)</f>
        <v>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807000</v>
      </c>
      <c r="E48" s="37"/>
      <c r="F48" s="112">
        <f>F25+F37+F45+F47</f>
        <v>84000</v>
      </c>
      <c r="G48" s="112">
        <f t="shared" ref="G48:R48" si="14">G25+G37+G45+G47</f>
        <v>64000</v>
      </c>
      <c r="H48" s="112">
        <f t="shared" si="14"/>
        <v>64000</v>
      </c>
      <c r="I48" s="112">
        <f t="shared" si="14"/>
        <v>64000</v>
      </c>
      <c r="J48" s="112">
        <f t="shared" si="14"/>
        <v>64000</v>
      </c>
      <c r="K48" s="112">
        <f t="shared" si="14"/>
        <v>64000</v>
      </c>
      <c r="L48" s="112">
        <f t="shared" si="14"/>
        <v>83000</v>
      </c>
      <c r="M48" s="112">
        <f t="shared" si="14"/>
        <v>64000</v>
      </c>
      <c r="N48" s="112">
        <f t="shared" si="14"/>
        <v>64000</v>
      </c>
      <c r="O48" s="112">
        <f t="shared" si="14"/>
        <v>64000</v>
      </c>
      <c r="P48" s="112">
        <f t="shared" si="14"/>
        <v>64000</v>
      </c>
      <c r="Q48" s="112">
        <f t="shared" si="14"/>
        <v>64000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11922000</v>
      </c>
      <c r="E49" s="111" t="s">
        <v>678</v>
      </c>
      <c r="F49" s="37">
        <f>ROUND($D49/12*5,-3)</f>
        <v>4968000</v>
      </c>
      <c r="G49" s="37">
        <f>ROUND($D49/12,-3)</f>
        <v>994000</v>
      </c>
      <c r="H49" s="37">
        <f t="shared" ref="H49:L53" si="15">ROUND($D49/12,-3)</f>
        <v>994000</v>
      </c>
      <c r="I49" s="37">
        <f t="shared" si="15"/>
        <v>994000</v>
      </c>
      <c r="J49" s="37">
        <f t="shared" si="15"/>
        <v>994000</v>
      </c>
      <c r="K49" s="37">
        <f t="shared" si="15"/>
        <v>994000</v>
      </c>
      <c r="L49" s="37">
        <f t="shared" si="15"/>
        <v>994000</v>
      </c>
      <c r="M49" s="37">
        <f>D49-SUM(F49:L49)</f>
        <v>990000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1471000</v>
      </c>
      <c r="E51" s="111" t="s">
        <v>678</v>
      </c>
      <c r="F51" s="37">
        <f t="shared" si="16"/>
        <v>613000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513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354000</v>
      </c>
      <c r="E62" s="37" t="s">
        <v>194</v>
      </c>
      <c r="F62" s="37">
        <f t="shared" si="19"/>
        <v>29500</v>
      </c>
      <c r="G62" s="37">
        <f t="shared" si="19"/>
        <v>29500</v>
      </c>
      <c r="H62" s="37">
        <f t="shared" si="19"/>
        <v>29500</v>
      </c>
      <c r="I62" s="37">
        <f t="shared" si="19"/>
        <v>29500</v>
      </c>
      <c r="J62" s="37">
        <f t="shared" si="19"/>
        <v>29500</v>
      </c>
      <c r="K62" s="37">
        <f t="shared" si="19"/>
        <v>29500</v>
      </c>
      <c r="L62" s="37">
        <f t="shared" si="19"/>
        <v>29500</v>
      </c>
      <c r="M62" s="37">
        <f t="shared" si="19"/>
        <v>29500</v>
      </c>
      <c r="N62" s="37">
        <f t="shared" si="19"/>
        <v>29500</v>
      </c>
      <c r="O62" s="37">
        <f t="shared" si="19"/>
        <v>29500</v>
      </c>
      <c r="P62" s="37">
        <f t="shared" si="19"/>
        <v>29500</v>
      </c>
      <c r="Q62" s="37">
        <f t="shared" si="20"/>
        <v>29500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1251000</v>
      </c>
      <c r="E63" s="37" t="s">
        <v>679</v>
      </c>
      <c r="F63" s="37">
        <f>ROUND($D63/5,-3)</f>
        <v>250000</v>
      </c>
      <c r="G63" s="37"/>
      <c r="H63" s="37"/>
      <c r="I63" s="37"/>
      <c r="J63" s="37"/>
      <c r="K63" s="37"/>
      <c r="L63" s="37"/>
      <c r="M63" s="37"/>
      <c r="N63" s="37">
        <f>D63-F63</f>
        <v>1001000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1435000</v>
      </c>
      <c r="E64" s="37" t="s">
        <v>194</v>
      </c>
      <c r="F64" s="37">
        <f>D64</f>
        <v>1435000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1210000</v>
      </c>
      <c r="E65" s="111" t="s">
        <v>678</v>
      </c>
      <c r="F65" s="37">
        <f>ROUND($D65/12*5,-3)</f>
        <v>504000</v>
      </c>
      <c r="G65" s="37">
        <f>ROUND($D65/12,-3)</f>
        <v>101000</v>
      </c>
      <c r="H65" s="37">
        <f t="shared" ref="H65:L67" si="21">ROUND($D65/12,-3)</f>
        <v>101000</v>
      </c>
      <c r="I65" s="37">
        <f t="shared" si="21"/>
        <v>101000</v>
      </c>
      <c r="J65" s="37">
        <f t="shared" si="21"/>
        <v>101000</v>
      </c>
      <c r="K65" s="37">
        <f t="shared" si="21"/>
        <v>101000</v>
      </c>
      <c r="L65" s="37">
        <f t="shared" si="21"/>
        <v>101000</v>
      </c>
      <c r="M65" s="37">
        <f>D65-SUM(F65:L65)</f>
        <v>100000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358000</v>
      </c>
      <c r="E66" s="111" t="s">
        <v>678</v>
      </c>
      <c r="F66" s="37">
        <f>ROUND($D66/12*5,-3)</f>
        <v>149000</v>
      </c>
      <c r="G66" s="37">
        <f t="shared" ref="G66:G67" si="22">ROUND($D66/12,-3)</f>
        <v>30000</v>
      </c>
      <c r="H66" s="37">
        <f t="shared" si="21"/>
        <v>30000</v>
      </c>
      <c r="I66" s="37">
        <f t="shared" si="21"/>
        <v>30000</v>
      </c>
      <c r="J66" s="37">
        <f t="shared" si="21"/>
        <v>30000</v>
      </c>
      <c r="K66" s="37">
        <f t="shared" si="21"/>
        <v>30000</v>
      </c>
      <c r="L66" s="37">
        <f t="shared" si="21"/>
        <v>30000</v>
      </c>
      <c r="M66" s="37">
        <f t="shared" ref="M66:M67" si="23">D66-SUM(F66:L66)</f>
        <v>29000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771000</v>
      </c>
      <c r="E67" s="111" t="s">
        <v>678</v>
      </c>
      <c r="F67" s="37">
        <f>ROUND($D67/12*5,-3)</f>
        <v>321000</v>
      </c>
      <c r="G67" s="37">
        <f t="shared" si="22"/>
        <v>64000</v>
      </c>
      <c r="H67" s="37">
        <f t="shared" si="21"/>
        <v>64000</v>
      </c>
      <c r="I67" s="37">
        <f t="shared" si="21"/>
        <v>64000</v>
      </c>
      <c r="J67" s="37">
        <f t="shared" si="21"/>
        <v>64000</v>
      </c>
      <c r="K67" s="37">
        <f t="shared" si="21"/>
        <v>64000</v>
      </c>
      <c r="L67" s="37">
        <f t="shared" si="21"/>
        <v>64000</v>
      </c>
      <c r="M67" s="37">
        <f t="shared" si="23"/>
        <v>66000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13000</v>
      </c>
      <c r="E68" s="37" t="s">
        <v>195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194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19285000</v>
      </c>
      <c r="E71" s="239"/>
      <c r="F71" s="239">
        <f t="shared" ref="F71:P71" si="24">ROUND(SUM(F49:F70),-3)</f>
        <v>8535000</v>
      </c>
      <c r="G71" s="239">
        <f t="shared" si="24"/>
        <v>1373000</v>
      </c>
      <c r="H71" s="239">
        <f t="shared" si="24"/>
        <v>1386000</v>
      </c>
      <c r="I71" s="239">
        <f t="shared" si="24"/>
        <v>1373000</v>
      </c>
      <c r="J71" s="239">
        <f t="shared" si="24"/>
        <v>1373000</v>
      </c>
      <c r="K71" s="239">
        <f t="shared" si="24"/>
        <v>1373000</v>
      </c>
      <c r="L71" s="239">
        <f t="shared" si="24"/>
        <v>1373000</v>
      </c>
      <c r="M71" s="239">
        <f t="shared" si="24"/>
        <v>1364000</v>
      </c>
      <c r="N71" s="239">
        <f t="shared" si="24"/>
        <v>1035000</v>
      </c>
      <c r="O71" s="239">
        <f t="shared" si="24"/>
        <v>34000</v>
      </c>
      <c r="P71" s="239">
        <f t="shared" si="24"/>
        <v>34000</v>
      </c>
      <c r="Q71" s="239">
        <f>D71-SUM(F71:P71)</f>
        <v>32000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346000</v>
      </c>
      <c r="E73" s="111" t="s">
        <v>678</v>
      </c>
      <c r="F73" s="37">
        <f>ROUND($D73/12*5,-3)</f>
        <v>144000</v>
      </c>
      <c r="G73" s="37">
        <f>ROUND($D73/12,-3)</f>
        <v>29000</v>
      </c>
      <c r="H73" s="37">
        <f t="shared" ref="H73:L76" si="25">ROUND($D73/12,-3)</f>
        <v>29000</v>
      </c>
      <c r="I73" s="37">
        <f t="shared" si="25"/>
        <v>29000</v>
      </c>
      <c r="J73" s="37">
        <f t="shared" si="25"/>
        <v>29000</v>
      </c>
      <c r="K73" s="37">
        <f t="shared" si="25"/>
        <v>29000</v>
      </c>
      <c r="L73" s="37">
        <f t="shared" si="25"/>
        <v>29000</v>
      </c>
      <c r="M73" s="37">
        <f>D73-SUM(F73:L73)</f>
        <v>28000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346000</v>
      </c>
      <c r="E77" s="239"/>
      <c r="F77" s="239">
        <f>ROUND(SUM(F72:F76),-3)</f>
        <v>144000</v>
      </c>
      <c r="G77" s="239">
        <f t="shared" ref="G77:N77" si="27">ROUND(SUM(G72:G76),-3)</f>
        <v>29000</v>
      </c>
      <c r="H77" s="239">
        <f t="shared" si="27"/>
        <v>29000</v>
      </c>
      <c r="I77" s="239">
        <f t="shared" si="27"/>
        <v>29000</v>
      </c>
      <c r="J77" s="239">
        <f t="shared" si="27"/>
        <v>29000</v>
      </c>
      <c r="K77" s="239">
        <f t="shared" si="27"/>
        <v>29000</v>
      </c>
      <c r="L77" s="239">
        <f t="shared" si="27"/>
        <v>29000</v>
      </c>
      <c r="M77" s="239">
        <f t="shared" si="27"/>
        <v>28000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215000</v>
      </c>
      <c r="E78" s="37" t="s">
        <v>655</v>
      </c>
      <c r="F78" s="216"/>
      <c r="G78" s="216"/>
      <c r="H78" s="216">
        <f>ROUND($D78/2,-3)</f>
        <v>108000</v>
      </c>
      <c r="I78" s="216"/>
      <c r="J78" s="216"/>
      <c r="K78" s="216"/>
      <c r="L78" s="216"/>
      <c r="M78" s="216"/>
      <c r="N78" s="216">
        <f>D78-H78</f>
        <v>107000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19846000</v>
      </c>
      <c r="E79" s="218"/>
      <c r="F79" s="218">
        <f>F77+F71+F78</f>
        <v>8679000</v>
      </c>
      <c r="G79" s="218">
        <f t="shared" ref="G79:Q79" si="29">G77+G71+G78</f>
        <v>1402000</v>
      </c>
      <c r="H79" s="218">
        <f t="shared" si="29"/>
        <v>1523000</v>
      </c>
      <c r="I79" s="218">
        <f t="shared" si="29"/>
        <v>1402000</v>
      </c>
      <c r="J79" s="218">
        <f t="shared" si="29"/>
        <v>1402000</v>
      </c>
      <c r="K79" s="218">
        <f t="shared" si="29"/>
        <v>1402000</v>
      </c>
      <c r="L79" s="218">
        <f t="shared" si="29"/>
        <v>1402000</v>
      </c>
      <c r="M79" s="218">
        <f t="shared" si="29"/>
        <v>1392000</v>
      </c>
      <c r="N79" s="218">
        <f t="shared" si="29"/>
        <v>1142000</v>
      </c>
      <c r="O79" s="218">
        <f t="shared" si="29"/>
        <v>34000</v>
      </c>
      <c r="P79" s="218">
        <f t="shared" si="29"/>
        <v>34000</v>
      </c>
      <c r="Q79" s="218">
        <f t="shared" si="29"/>
        <v>32000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20653000</v>
      </c>
      <c r="E88" s="37"/>
      <c r="F88" s="37">
        <f>F89+F90+F91+F92+F93</f>
        <v>8763000</v>
      </c>
      <c r="G88" s="37">
        <f t="shared" ref="G88:Q88" si="32">G89+G90+G91+G92+G93</f>
        <v>1466000</v>
      </c>
      <c r="H88" s="37">
        <f t="shared" si="32"/>
        <v>1587000</v>
      </c>
      <c r="I88" s="37">
        <f t="shared" si="32"/>
        <v>1466000</v>
      </c>
      <c r="J88" s="37">
        <f t="shared" si="32"/>
        <v>1466000</v>
      </c>
      <c r="K88" s="37">
        <f t="shared" si="32"/>
        <v>1466000</v>
      </c>
      <c r="L88" s="37">
        <f t="shared" si="32"/>
        <v>1485000</v>
      </c>
      <c r="M88" s="37">
        <f t="shared" si="32"/>
        <v>1456000</v>
      </c>
      <c r="N88" s="37">
        <f t="shared" si="32"/>
        <v>1206000</v>
      </c>
      <c r="O88" s="37">
        <f t="shared" si="32"/>
        <v>98000</v>
      </c>
      <c r="P88" s="37">
        <f t="shared" si="32"/>
        <v>98000</v>
      </c>
      <c r="Q88" s="37">
        <f t="shared" si="32"/>
        <v>96000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20652000</v>
      </c>
      <c r="E93" s="106"/>
      <c r="F93" s="106">
        <f>F94+F95+F96+F97</f>
        <v>8763000</v>
      </c>
      <c r="G93" s="106">
        <f t="shared" ref="G93:Q93" si="34">G94+G95+G96+G97</f>
        <v>1466000</v>
      </c>
      <c r="H93" s="106">
        <f t="shared" si="34"/>
        <v>1587000</v>
      </c>
      <c r="I93" s="106">
        <f t="shared" si="34"/>
        <v>1466000</v>
      </c>
      <c r="J93" s="106">
        <f t="shared" si="34"/>
        <v>1466000</v>
      </c>
      <c r="K93" s="106">
        <f t="shared" si="34"/>
        <v>1466000</v>
      </c>
      <c r="L93" s="106">
        <f t="shared" si="34"/>
        <v>1485000</v>
      </c>
      <c r="M93" s="106">
        <f t="shared" si="34"/>
        <v>1456000</v>
      </c>
      <c r="N93" s="106">
        <f t="shared" si="34"/>
        <v>1206000</v>
      </c>
      <c r="O93" s="106">
        <f t="shared" si="34"/>
        <v>98000</v>
      </c>
      <c r="P93" s="106">
        <f t="shared" si="34"/>
        <v>98000</v>
      </c>
      <c r="Q93" s="106">
        <f t="shared" si="34"/>
        <v>95000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3226000</v>
      </c>
      <c r="E94" s="111" t="s">
        <v>522</v>
      </c>
      <c r="F94" s="37">
        <f>ROUND($D94/12*5,-3)</f>
        <v>1344000</v>
      </c>
      <c r="G94" s="37">
        <f>ROUND($D94/12,-3)</f>
        <v>269000</v>
      </c>
      <c r="H94" s="37">
        <f t="shared" ref="H94:L94" si="35">ROUND($D94/12,-3)</f>
        <v>269000</v>
      </c>
      <c r="I94" s="37">
        <f t="shared" si="35"/>
        <v>269000</v>
      </c>
      <c r="J94" s="37">
        <f t="shared" si="35"/>
        <v>269000</v>
      </c>
      <c r="K94" s="37">
        <f t="shared" si="35"/>
        <v>269000</v>
      </c>
      <c r="L94" s="37">
        <f t="shared" si="35"/>
        <v>269000</v>
      </c>
      <c r="M94" s="37">
        <f>D94-SUM(F94:L94)</f>
        <v>268000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77000</v>
      </c>
      <c r="E95" s="107" t="s">
        <v>225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17349000</v>
      </c>
      <c r="E97" s="37"/>
      <c r="F97" s="37">
        <f>F2+F87-F89-F90-F91-F92-F94-F95-F96</f>
        <v>7413000</v>
      </c>
      <c r="G97" s="37">
        <f t="shared" ref="G97:Q97" si="37">G2+G87-G89-G90-G91-G92-G94-G95-G96</f>
        <v>1191000</v>
      </c>
      <c r="H97" s="37">
        <f t="shared" si="37"/>
        <v>1312000</v>
      </c>
      <c r="I97" s="37">
        <f t="shared" si="37"/>
        <v>1191000</v>
      </c>
      <c r="J97" s="37">
        <f t="shared" si="37"/>
        <v>1191000</v>
      </c>
      <c r="K97" s="37">
        <f t="shared" si="37"/>
        <v>1191000</v>
      </c>
      <c r="L97" s="37">
        <f t="shared" si="37"/>
        <v>1210000</v>
      </c>
      <c r="M97" s="37">
        <f t="shared" si="37"/>
        <v>1182000</v>
      </c>
      <c r="N97" s="37">
        <f t="shared" si="37"/>
        <v>1200000</v>
      </c>
      <c r="O97" s="37">
        <f>O2+O87-O89-O90-O91-O92-O94-O95-O96</f>
        <v>92000</v>
      </c>
      <c r="P97" s="37">
        <f t="shared" si="37"/>
        <v>92000</v>
      </c>
      <c r="Q97" s="37">
        <f t="shared" si="37"/>
        <v>84000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1460000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72000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5000</v>
      </c>
    </row>
    <row r="109" spans="2:18" ht="33">
      <c r="B109" s="75" t="s">
        <v>239</v>
      </c>
      <c r="D109" s="30">
        <f>HLOOKUP(D1,縣庫撥款收入明細表!H:DD,21,FALSE)</f>
        <v>17349000</v>
      </c>
    </row>
    <row r="110" spans="2:18" ht="16.5" customHeight="1"/>
    <row r="111" spans="2:18" ht="19.5" customHeight="1">
      <c r="B111" s="4" t="s">
        <v>700</v>
      </c>
      <c r="F111" s="30">
        <f>F93-F77-F78</f>
        <v>8619000</v>
      </c>
      <c r="G111" s="30">
        <f t="shared" ref="G111:Q111" si="38">G93-G77-G78</f>
        <v>1437000</v>
      </c>
      <c r="H111" s="30">
        <f t="shared" si="38"/>
        <v>1450000</v>
      </c>
      <c r="I111" s="30">
        <f t="shared" si="38"/>
        <v>1437000</v>
      </c>
      <c r="J111" s="30">
        <f t="shared" si="38"/>
        <v>1437000</v>
      </c>
      <c r="K111" s="30">
        <f t="shared" si="38"/>
        <v>1437000</v>
      </c>
      <c r="L111" s="30">
        <f t="shared" si="38"/>
        <v>1456000</v>
      </c>
      <c r="M111" s="30">
        <f t="shared" si="38"/>
        <v>1428000</v>
      </c>
      <c r="N111" s="30">
        <f t="shared" si="38"/>
        <v>1099000</v>
      </c>
      <c r="O111" s="30">
        <f t="shared" si="38"/>
        <v>98000</v>
      </c>
      <c r="P111" s="30">
        <f t="shared" si="38"/>
        <v>98000</v>
      </c>
      <c r="Q111" s="30">
        <f t="shared" si="38"/>
        <v>95000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37" priority="1" operator="lessThan">
      <formula>0</formula>
    </cfRule>
  </conditionalFormatting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670</v>
      </c>
      <c r="D1" s="230" t="str">
        <f>VLOOKUP(C1,學校編號!A:B,2,FALSE)</f>
        <v>670富里國小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31618000</v>
      </c>
      <c r="E2" s="37"/>
      <c r="F2" s="37">
        <f>F48+F71+F77+F78+F84</f>
        <v>13492000</v>
      </c>
      <c r="G2" s="37">
        <f t="shared" ref="G2:Q2" si="0">G48+G71+G77+G78+G84</f>
        <v>2282000</v>
      </c>
      <c r="H2" s="37">
        <f t="shared" si="0"/>
        <v>2326000</v>
      </c>
      <c r="I2" s="37">
        <f t="shared" si="0"/>
        <v>2298000</v>
      </c>
      <c r="J2" s="37">
        <f t="shared" si="0"/>
        <v>2293000</v>
      </c>
      <c r="K2" s="37">
        <f t="shared" si="0"/>
        <v>2287000</v>
      </c>
      <c r="L2" s="37">
        <f t="shared" si="0"/>
        <v>2373000</v>
      </c>
      <c r="M2" s="37">
        <f t="shared" si="0"/>
        <v>2282000</v>
      </c>
      <c r="N2" s="37">
        <f t="shared" si="0"/>
        <v>1559000</v>
      </c>
      <c r="O2" s="37">
        <f t="shared" si="0"/>
        <v>176000</v>
      </c>
      <c r="P2" s="37">
        <f t="shared" si="0"/>
        <v>126000</v>
      </c>
      <c r="Q2" s="37">
        <f t="shared" si="0"/>
        <v>124000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187000</v>
      </c>
      <c r="E3" s="37" t="s">
        <v>513</v>
      </c>
      <c r="F3" s="37">
        <f t="shared" ref="F3:P17" si="1">ROUND($D3/12,0)</f>
        <v>15583</v>
      </c>
      <c r="G3" s="37">
        <f t="shared" si="1"/>
        <v>15583</v>
      </c>
      <c r="H3" s="37">
        <f t="shared" si="1"/>
        <v>15583</v>
      </c>
      <c r="I3" s="37">
        <f t="shared" si="1"/>
        <v>15583</v>
      </c>
      <c r="J3" s="37">
        <f t="shared" si="1"/>
        <v>15583</v>
      </c>
      <c r="K3" s="37">
        <f t="shared" si="1"/>
        <v>15583</v>
      </c>
      <c r="L3" s="37">
        <f t="shared" si="1"/>
        <v>15583</v>
      </c>
      <c r="M3" s="37">
        <f t="shared" si="1"/>
        <v>15583</v>
      </c>
      <c r="N3" s="37">
        <f t="shared" si="1"/>
        <v>15583</v>
      </c>
      <c r="O3" s="37">
        <f t="shared" si="1"/>
        <v>15583</v>
      </c>
      <c r="P3" s="37">
        <f t="shared" si="1"/>
        <v>15583</v>
      </c>
      <c r="Q3" s="37">
        <f t="shared" ref="Q3:Q10" si="2">D3-SUM(F3:P3)</f>
        <v>15587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80000</v>
      </c>
      <c r="E4" s="37" t="s">
        <v>513</v>
      </c>
      <c r="F4" s="37">
        <f t="shared" si="1"/>
        <v>6667</v>
      </c>
      <c r="G4" s="37">
        <f t="shared" si="1"/>
        <v>6667</v>
      </c>
      <c r="H4" s="37">
        <f t="shared" si="1"/>
        <v>6667</v>
      </c>
      <c r="I4" s="37">
        <f t="shared" si="1"/>
        <v>6667</v>
      </c>
      <c r="J4" s="37">
        <f t="shared" si="1"/>
        <v>6667</v>
      </c>
      <c r="K4" s="37">
        <f t="shared" si="1"/>
        <v>6667</v>
      </c>
      <c r="L4" s="37">
        <f t="shared" si="1"/>
        <v>6667</v>
      </c>
      <c r="M4" s="37">
        <f t="shared" si="1"/>
        <v>6667</v>
      </c>
      <c r="N4" s="37">
        <f t="shared" si="1"/>
        <v>6667</v>
      </c>
      <c r="O4" s="37">
        <f t="shared" si="1"/>
        <v>6667</v>
      </c>
      <c r="P4" s="37">
        <f t="shared" si="1"/>
        <v>6667</v>
      </c>
      <c r="Q4" s="37">
        <f t="shared" si="2"/>
        <v>6663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70000</v>
      </c>
      <c r="E6" s="37" t="s">
        <v>513</v>
      </c>
      <c r="F6" s="37">
        <f t="shared" si="1"/>
        <v>5833</v>
      </c>
      <c r="G6" s="37">
        <f t="shared" si="1"/>
        <v>5833</v>
      </c>
      <c r="H6" s="37">
        <f t="shared" si="1"/>
        <v>5833</v>
      </c>
      <c r="I6" s="37">
        <f t="shared" si="1"/>
        <v>5833</v>
      </c>
      <c r="J6" s="37">
        <f t="shared" si="1"/>
        <v>5833</v>
      </c>
      <c r="K6" s="37">
        <f t="shared" si="1"/>
        <v>5833</v>
      </c>
      <c r="L6" s="37">
        <f t="shared" si="1"/>
        <v>5833</v>
      </c>
      <c r="M6" s="37">
        <f t="shared" si="1"/>
        <v>5833</v>
      </c>
      <c r="N6" s="37">
        <f t="shared" si="1"/>
        <v>5833</v>
      </c>
      <c r="O6" s="37">
        <f t="shared" si="1"/>
        <v>5833</v>
      </c>
      <c r="P6" s="37">
        <f t="shared" si="1"/>
        <v>5833</v>
      </c>
      <c r="Q6" s="37">
        <f t="shared" si="2"/>
        <v>5837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66000</v>
      </c>
      <c r="E7" s="37" t="s">
        <v>513</v>
      </c>
      <c r="F7" s="37">
        <f t="shared" si="1"/>
        <v>5500</v>
      </c>
      <c r="G7" s="37">
        <f t="shared" si="1"/>
        <v>5500</v>
      </c>
      <c r="H7" s="37">
        <f t="shared" si="1"/>
        <v>5500</v>
      </c>
      <c r="I7" s="37">
        <f t="shared" si="1"/>
        <v>5500</v>
      </c>
      <c r="J7" s="37">
        <f t="shared" si="1"/>
        <v>5500</v>
      </c>
      <c r="K7" s="37">
        <f t="shared" si="1"/>
        <v>5500</v>
      </c>
      <c r="L7" s="37">
        <f t="shared" si="1"/>
        <v>5500</v>
      </c>
      <c r="M7" s="37">
        <f t="shared" si="1"/>
        <v>5500</v>
      </c>
      <c r="N7" s="37">
        <f t="shared" si="1"/>
        <v>5500</v>
      </c>
      <c r="O7" s="37">
        <f t="shared" si="1"/>
        <v>5500</v>
      </c>
      <c r="P7" s="37">
        <f t="shared" si="1"/>
        <v>5500</v>
      </c>
      <c r="Q7" s="37">
        <f t="shared" si="2"/>
        <v>5500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8000</v>
      </c>
      <c r="E10" s="37" t="s">
        <v>513</v>
      </c>
      <c r="F10" s="37">
        <f t="shared" si="1"/>
        <v>667</v>
      </c>
      <c r="G10" s="37">
        <f t="shared" si="1"/>
        <v>667</v>
      </c>
      <c r="H10" s="37">
        <f t="shared" si="1"/>
        <v>667</v>
      </c>
      <c r="I10" s="37">
        <f t="shared" si="1"/>
        <v>667</v>
      </c>
      <c r="J10" s="37">
        <f t="shared" si="1"/>
        <v>667</v>
      </c>
      <c r="K10" s="37">
        <f t="shared" si="1"/>
        <v>667</v>
      </c>
      <c r="L10" s="37">
        <f t="shared" si="1"/>
        <v>667</v>
      </c>
      <c r="M10" s="37">
        <f t="shared" si="1"/>
        <v>667</v>
      </c>
      <c r="N10" s="37">
        <f t="shared" si="1"/>
        <v>667</v>
      </c>
      <c r="O10" s="37">
        <f t="shared" si="1"/>
        <v>667</v>
      </c>
      <c r="P10" s="37">
        <f t="shared" si="1"/>
        <v>667</v>
      </c>
      <c r="Q10" s="37">
        <f t="shared" si="2"/>
        <v>663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7000</v>
      </c>
      <c r="E11" s="37" t="s">
        <v>194</v>
      </c>
      <c r="F11" s="37">
        <f>D11</f>
        <v>7000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568000</v>
      </c>
      <c r="E12" s="110" t="s">
        <v>200</v>
      </c>
      <c r="F12" s="37">
        <f>ROUND($D12/12*3,-3)</f>
        <v>142000</v>
      </c>
      <c r="G12" s="37">
        <f>ROUND($D12/12,-3)</f>
        <v>47000</v>
      </c>
      <c r="H12" s="37">
        <f t="shared" ref="H12:N12" si="4">ROUND($D12/12,-3)</f>
        <v>47000</v>
      </c>
      <c r="I12" s="37">
        <f t="shared" si="4"/>
        <v>47000</v>
      </c>
      <c r="J12" s="37">
        <f t="shared" si="4"/>
        <v>47000</v>
      </c>
      <c r="K12" s="37">
        <f t="shared" si="4"/>
        <v>47000</v>
      </c>
      <c r="L12" s="37">
        <f t="shared" si="4"/>
        <v>47000</v>
      </c>
      <c r="M12" s="37">
        <f t="shared" si="4"/>
        <v>47000</v>
      </c>
      <c r="N12" s="37">
        <f t="shared" si="4"/>
        <v>47000</v>
      </c>
      <c r="O12" s="37">
        <f>D12-SUM(F12:N12)</f>
        <v>50000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60000</v>
      </c>
      <c r="E15" s="37" t="s">
        <v>193</v>
      </c>
      <c r="F15" s="37">
        <f>ROUND($D15/2,-3)</f>
        <v>30000</v>
      </c>
      <c r="G15" s="37"/>
      <c r="H15" s="37"/>
      <c r="I15" s="37"/>
      <c r="J15" s="37"/>
      <c r="K15" s="37"/>
      <c r="L15" s="37">
        <f>D15-F15</f>
        <v>30000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46000</v>
      </c>
      <c r="E17" s="37" t="s">
        <v>513</v>
      </c>
      <c r="F17" s="37">
        <f>ROUND($D17/12,0)</f>
        <v>3833</v>
      </c>
      <c r="G17" s="37">
        <f t="shared" si="1"/>
        <v>3833</v>
      </c>
      <c r="H17" s="37">
        <f t="shared" si="1"/>
        <v>3833</v>
      </c>
      <c r="I17" s="37">
        <f t="shared" si="1"/>
        <v>3833</v>
      </c>
      <c r="J17" s="37">
        <f t="shared" si="1"/>
        <v>3833</v>
      </c>
      <c r="K17" s="37">
        <f t="shared" si="1"/>
        <v>3833</v>
      </c>
      <c r="L17" s="37">
        <f t="shared" si="1"/>
        <v>3833</v>
      </c>
      <c r="M17" s="37">
        <f t="shared" si="1"/>
        <v>3833</v>
      </c>
      <c r="N17" s="37">
        <f t="shared" si="1"/>
        <v>3833</v>
      </c>
      <c r="O17" s="37">
        <f t="shared" si="1"/>
        <v>3833</v>
      </c>
      <c r="P17" s="37">
        <f t="shared" si="1"/>
        <v>3833</v>
      </c>
      <c r="Q17" s="37">
        <f>D17-SUM(F17:P17)</f>
        <v>3837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80000</v>
      </c>
      <c r="E24" s="37" t="s">
        <v>193</v>
      </c>
      <c r="F24" s="37">
        <f>ROUND($D24/2,-3)</f>
        <v>40000</v>
      </c>
      <c r="G24" s="37"/>
      <c r="H24" s="37"/>
      <c r="I24" s="37"/>
      <c r="J24" s="37"/>
      <c r="K24" s="37"/>
      <c r="L24" s="37">
        <f>D24-F24</f>
        <v>40000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1416000</v>
      </c>
      <c r="E25" s="106"/>
      <c r="F25" s="106">
        <f>ROUND(SUM(F3:F24),-3)</f>
        <v>277000</v>
      </c>
      <c r="G25" s="106">
        <f t="shared" ref="G25:P25" si="5">ROUND(SUM(G3:G24),-3)</f>
        <v>105000</v>
      </c>
      <c r="H25" s="106">
        <f t="shared" si="5"/>
        <v>105000</v>
      </c>
      <c r="I25" s="106">
        <f t="shared" si="5"/>
        <v>105000</v>
      </c>
      <c r="J25" s="106">
        <f t="shared" si="5"/>
        <v>105000</v>
      </c>
      <c r="K25" s="106">
        <f t="shared" si="5"/>
        <v>105000</v>
      </c>
      <c r="L25" s="106">
        <f t="shared" si="5"/>
        <v>175000</v>
      </c>
      <c r="M25" s="106">
        <f t="shared" si="5"/>
        <v>105000</v>
      </c>
      <c r="N25" s="106">
        <f t="shared" si="5"/>
        <v>105000</v>
      </c>
      <c r="O25" s="106">
        <f t="shared" si="5"/>
        <v>108000</v>
      </c>
      <c r="P25" s="106">
        <f t="shared" si="5"/>
        <v>58000</v>
      </c>
      <c r="Q25" s="106">
        <f t="shared" ref="Q25:Q33" si="6">D25-SUM(F25:P25)</f>
        <v>63000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52000</v>
      </c>
      <c r="E26" s="111" t="s">
        <v>202</v>
      </c>
      <c r="F26" s="37">
        <f>ROUND($D26/10,-3)</f>
        <v>5000</v>
      </c>
      <c r="G26" s="37"/>
      <c r="H26" s="37">
        <f>ROUND($D26/10,-3)</f>
        <v>5000</v>
      </c>
      <c r="I26" s="37">
        <f>ROUND($D26/10,-3)</f>
        <v>5000</v>
      </c>
      <c r="J26" s="37">
        <f>ROUND($D26/10,-3)</f>
        <v>5000</v>
      </c>
      <c r="K26" s="37">
        <f>ROUND($D26/10,-3)</f>
        <v>5000</v>
      </c>
      <c r="L26" s="37"/>
      <c r="M26" s="37">
        <f>ROUND($D26/10,-3)</f>
        <v>5000</v>
      </c>
      <c r="N26" s="37">
        <f>ROUND($D26/10,-3)</f>
        <v>5000</v>
      </c>
      <c r="O26" s="37">
        <f>ROUND($D26/10,-3)</f>
        <v>5000</v>
      </c>
      <c r="P26" s="37">
        <f>ROUND($D26/10,-3)</f>
        <v>5000</v>
      </c>
      <c r="Q26" s="37">
        <f t="shared" si="6"/>
        <v>7000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266000</v>
      </c>
      <c r="E27" s="37" t="s">
        <v>513</v>
      </c>
      <c r="F27" s="37">
        <f t="shared" ref="F27:P33" si="8">ROUND($D27/12,0)</f>
        <v>22167</v>
      </c>
      <c r="G27" s="37">
        <f t="shared" si="8"/>
        <v>22167</v>
      </c>
      <c r="H27" s="37">
        <f t="shared" si="8"/>
        <v>22167</v>
      </c>
      <c r="I27" s="37">
        <f t="shared" si="8"/>
        <v>22167</v>
      </c>
      <c r="J27" s="37">
        <f t="shared" si="8"/>
        <v>22167</v>
      </c>
      <c r="K27" s="37">
        <f t="shared" si="8"/>
        <v>22167</v>
      </c>
      <c r="L27" s="37">
        <f t="shared" si="8"/>
        <v>22167</v>
      </c>
      <c r="M27" s="37">
        <f t="shared" si="8"/>
        <v>22167</v>
      </c>
      <c r="N27" s="37">
        <f t="shared" si="8"/>
        <v>22167</v>
      </c>
      <c r="O27" s="37">
        <f t="shared" si="8"/>
        <v>22167</v>
      </c>
      <c r="P27" s="37">
        <f t="shared" si="8"/>
        <v>22167</v>
      </c>
      <c r="Q27" s="37">
        <f t="shared" si="6"/>
        <v>22163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22000</v>
      </c>
      <c r="E29" s="37" t="s">
        <v>513</v>
      </c>
      <c r="F29" s="37">
        <f t="shared" si="8"/>
        <v>1833</v>
      </c>
      <c r="G29" s="37">
        <f t="shared" si="8"/>
        <v>1833</v>
      </c>
      <c r="H29" s="37">
        <f t="shared" si="8"/>
        <v>1833</v>
      </c>
      <c r="I29" s="37">
        <f t="shared" si="8"/>
        <v>1833</v>
      </c>
      <c r="J29" s="37">
        <f t="shared" si="8"/>
        <v>1833</v>
      </c>
      <c r="K29" s="37">
        <f t="shared" si="8"/>
        <v>1833</v>
      </c>
      <c r="L29" s="37">
        <f t="shared" si="8"/>
        <v>1833</v>
      </c>
      <c r="M29" s="37">
        <f t="shared" si="8"/>
        <v>1833</v>
      </c>
      <c r="N29" s="37">
        <f t="shared" si="8"/>
        <v>1833</v>
      </c>
      <c r="O29" s="37">
        <f t="shared" si="8"/>
        <v>1833</v>
      </c>
      <c r="P29" s="37">
        <f t="shared" si="8"/>
        <v>1833</v>
      </c>
      <c r="Q29" s="37">
        <f t="shared" si="6"/>
        <v>1837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19000</v>
      </c>
      <c r="E30" s="37" t="s">
        <v>513</v>
      </c>
      <c r="F30" s="37">
        <f t="shared" si="8"/>
        <v>1583</v>
      </c>
      <c r="G30" s="37">
        <f t="shared" si="8"/>
        <v>1583</v>
      </c>
      <c r="H30" s="37">
        <f t="shared" si="8"/>
        <v>1583</v>
      </c>
      <c r="I30" s="37">
        <f t="shared" si="8"/>
        <v>1583</v>
      </c>
      <c r="J30" s="37">
        <f t="shared" si="8"/>
        <v>1583</v>
      </c>
      <c r="K30" s="37">
        <f t="shared" si="8"/>
        <v>1583</v>
      </c>
      <c r="L30" s="37">
        <f t="shared" si="8"/>
        <v>1583</v>
      </c>
      <c r="M30" s="37">
        <f t="shared" si="8"/>
        <v>1583</v>
      </c>
      <c r="N30" s="37">
        <f t="shared" si="8"/>
        <v>1583</v>
      </c>
      <c r="O30" s="37">
        <f t="shared" si="8"/>
        <v>1583</v>
      </c>
      <c r="P30" s="37">
        <f t="shared" si="8"/>
        <v>1583</v>
      </c>
      <c r="Q30" s="37">
        <f t="shared" si="6"/>
        <v>1587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8000</v>
      </c>
      <c r="E31" s="37" t="s">
        <v>513</v>
      </c>
      <c r="F31" s="37">
        <f t="shared" si="8"/>
        <v>667</v>
      </c>
      <c r="G31" s="37">
        <f t="shared" si="8"/>
        <v>667</v>
      </c>
      <c r="H31" s="37">
        <f t="shared" si="8"/>
        <v>667</v>
      </c>
      <c r="I31" s="37">
        <f t="shared" si="8"/>
        <v>667</v>
      </c>
      <c r="J31" s="37">
        <f t="shared" si="8"/>
        <v>667</v>
      </c>
      <c r="K31" s="37">
        <f t="shared" si="8"/>
        <v>667</v>
      </c>
      <c r="L31" s="37">
        <f t="shared" si="8"/>
        <v>667</v>
      </c>
      <c r="M31" s="37">
        <f t="shared" si="8"/>
        <v>667</v>
      </c>
      <c r="N31" s="37">
        <f t="shared" si="8"/>
        <v>667</v>
      </c>
      <c r="O31" s="37">
        <f t="shared" si="8"/>
        <v>667</v>
      </c>
      <c r="P31" s="37">
        <f t="shared" si="8"/>
        <v>667</v>
      </c>
      <c r="Q31" s="37">
        <f t="shared" si="6"/>
        <v>663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24000</v>
      </c>
      <c r="E32" s="37" t="s">
        <v>513</v>
      </c>
      <c r="F32" s="37">
        <f t="shared" si="8"/>
        <v>2000</v>
      </c>
      <c r="G32" s="37">
        <f t="shared" si="8"/>
        <v>2000</v>
      </c>
      <c r="H32" s="37">
        <f t="shared" si="8"/>
        <v>2000</v>
      </c>
      <c r="I32" s="37">
        <f t="shared" si="8"/>
        <v>2000</v>
      </c>
      <c r="J32" s="37">
        <f t="shared" si="8"/>
        <v>2000</v>
      </c>
      <c r="K32" s="37">
        <f t="shared" si="8"/>
        <v>2000</v>
      </c>
      <c r="L32" s="37">
        <f t="shared" si="8"/>
        <v>2000</v>
      </c>
      <c r="M32" s="37">
        <f t="shared" si="8"/>
        <v>2000</v>
      </c>
      <c r="N32" s="37">
        <f t="shared" si="8"/>
        <v>2000</v>
      </c>
      <c r="O32" s="37">
        <f t="shared" si="8"/>
        <v>2000</v>
      </c>
      <c r="P32" s="37">
        <f t="shared" si="8"/>
        <v>2000</v>
      </c>
      <c r="Q32" s="37">
        <f t="shared" si="6"/>
        <v>2000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15000</v>
      </c>
      <c r="E33" s="37" t="s">
        <v>513</v>
      </c>
      <c r="F33" s="37">
        <f t="shared" si="8"/>
        <v>1250</v>
      </c>
      <c r="G33" s="37">
        <f t="shared" si="8"/>
        <v>1250</v>
      </c>
      <c r="H33" s="37">
        <f t="shared" si="8"/>
        <v>1250</v>
      </c>
      <c r="I33" s="37">
        <f t="shared" si="8"/>
        <v>1250</v>
      </c>
      <c r="J33" s="37">
        <f t="shared" si="8"/>
        <v>1250</v>
      </c>
      <c r="K33" s="37">
        <f t="shared" si="8"/>
        <v>1250</v>
      </c>
      <c r="L33" s="37">
        <f t="shared" si="8"/>
        <v>1250</v>
      </c>
      <c r="M33" s="37">
        <f t="shared" si="8"/>
        <v>1250</v>
      </c>
      <c r="N33" s="37">
        <f t="shared" si="8"/>
        <v>1250</v>
      </c>
      <c r="O33" s="37">
        <f t="shared" si="8"/>
        <v>1250</v>
      </c>
      <c r="P33" s="37">
        <f t="shared" si="8"/>
        <v>1250</v>
      </c>
      <c r="Q33" s="37">
        <f t="shared" si="6"/>
        <v>1250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30000</v>
      </c>
      <c r="E36" s="37" t="s">
        <v>193</v>
      </c>
      <c r="F36" s="37">
        <f>ROUND($D36/2,-3)</f>
        <v>15000</v>
      </c>
      <c r="G36" s="37"/>
      <c r="H36" s="37"/>
      <c r="I36" s="37"/>
      <c r="J36" s="37"/>
      <c r="K36" s="37"/>
      <c r="L36" s="37">
        <f>D36-F36</f>
        <v>15000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436000</v>
      </c>
      <c r="E37" s="106"/>
      <c r="F37" s="106">
        <f t="shared" ref="F37:P37" si="9">ROUND(SUM(F26:F36),-3)</f>
        <v>50000</v>
      </c>
      <c r="G37" s="106">
        <f t="shared" si="9"/>
        <v>30000</v>
      </c>
      <c r="H37" s="106">
        <f t="shared" si="9"/>
        <v>35000</v>
      </c>
      <c r="I37" s="106">
        <f t="shared" si="9"/>
        <v>35000</v>
      </c>
      <c r="J37" s="106">
        <f t="shared" si="9"/>
        <v>35000</v>
      </c>
      <c r="K37" s="106">
        <f t="shared" si="9"/>
        <v>35000</v>
      </c>
      <c r="L37" s="106">
        <f t="shared" si="9"/>
        <v>45000</v>
      </c>
      <c r="M37" s="106">
        <f t="shared" si="9"/>
        <v>35000</v>
      </c>
      <c r="N37" s="106">
        <f t="shared" si="9"/>
        <v>35000</v>
      </c>
      <c r="O37" s="106">
        <f t="shared" si="9"/>
        <v>35000</v>
      </c>
      <c r="P37" s="106">
        <f t="shared" si="9"/>
        <v>35000</v>
      </c>
      <c r="Q37" s="106">
        <f>D37-SUM(F37:P37)</f>
        <v>31000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11000</v>
      </c>
      <c r="E42" s="37" t="s">
        <v>197</v>
      </c>
      <c r="F42" s="37"/>
      <c r="G42" s="37"/>
      <c r="H42" s="37"/>
      <c r="I42" s="37">
        <f>D42</f>
        <v>11000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6000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6000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17000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11000</v>
      </c>
      <c r="J45" s="106">
        <f t="shared" si="12"/>
        <v>0</v>
      </c>
      <c r="K45" s="106">
        <f t="shared" si="12"/>
        <v>0</v>
      </c>
      <c r="L45" s="106">
        <f t="shared" si="12"/>
        <v>6000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18000</v>
      </c>
      <c r="E46" s="37" t="s">
        <v>708</v>
      </c>
      <c r="F46" s="37">
        <f>ROUND($D46/3,0)</f>
        <v>6000</v>
      </c>
      <c r="G46" s="37"/>
      <c r="H46" s="37"/>
      <c r="I46" s="37"/>
      <c r="J46" s="37">
        <f>ROUND($D46/3,0)</f>
        <v>6000</v>
      </c>
      <c r="K46" s="37"/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18000</v>
      </c>
      <c r="E47" s="106"/>
      <c r="F47" s="106">
        <f t="shared" ref="F47:P47" si="13">ROUND(SUM(F46),-3)</f>
        <v>6000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6000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6000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1887000</v>
      </c>
      <c r="E48" s="37"/>
      <c r="F48" s="112">
        <f>F25+F37+F45+F47</f>
        <v>333000</v>
      </c>
      <c r="G48" s="112">
        <f t="shared" ref="G48:R48" si="14">G25+G37+G45+G47</f>
        <v>135000</v>
      </c>
      <c r="H48" s="112">
        <f t="shared" si="14"/>
        <v>140000</v>
      </c>
      <c r="I48" s="112">
        <f t="shared" si="14"/>
        <v>151000</v>
      </c>
      <c r="J48" s="112">
        <f t="shared" si="14"/>
        <v>146000</v>
      </c>
      <c r="K48" s="112">
        <f t="shared" si="14"/>
        <v>140000</v>
      </c>
      <c r="L48" s="112">
        <f t="shared" si="14"/>
        <v>226000</v>
      </c>
      <c r="M48" s="112">
        <f t="shared" si="14"/>
        <v>140000</v>
      </c>
      <c r="N48" s="112">
        <f t="shared" si="14"/>
        <v>146000</v>
      </c>
      <c r="O48" s="112">
        <f t="shared" si="14"/>
        <v>143000</v>
      </c>
      <c r="P48" s="112">
        <f t="shared" si="14"/>
        <v>93000</v>
      </c>
      <c r="Q48" s="112">
        <f t="shared" si="14"/>
        <v>94000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17511000</v>
      </c>
      <c r="E49" s="111" t="s">
        <v>678</v>
      </c>
      <c r="F49" s="37">
        <f>ROUND($D49/12*5,-3)</f>
        <v>7296000</v>
      </c>
      <c r="G49" s="37">
        <f>ROUND($D49/12,-3)</f>
        <v>1459000</v>
      </c>
      <c r="H49" s="37">
        <f t="shared" ref="H49:L53" si="15">ROUND($D49/12,-3)</f>
        <v>1459000</v>
      </c>
      <c r="I49" s="37">
        <f t="shared" si="15"/>
        <v>1459000</v>
      </c>
      <c r="J49" s="37">
        <f t="shared" si="15"/>
        <v>1459000</v>
      </c>
      <c r="K49" s="37">
        <f t="shared" si="15"/>
        <v>1459000</v>
      </c>
      <c r="L49" s="37">
        <f t="shared" si="15"/>
        <v>1459000</v>
      </c>
      <c r="M49" s="37">
        <f>D49-SUM(F49:L49)</f>
        <v>1461000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2244000</v>
      </c>
      <c r="E51" s="111" t="s">
        <v>678</v>
      </c>
      <c r="F51" s="37">
        <f t="shared" si="16"/>
        <v>935000</v>
      </c>
      <c r="G51" s="37">
        <f t="shared" si="17"/>
        <v>187000</v>
      </c>
      <c r="H51" s="37">
        <f t="shared" si="15"/>
        <v>187000</v>
      </c>
      <c r="I51" s="37">
        <f t="shared" si="15"/>
        <v>187000</v>
      </c>
      <c r="J51" s="37">
        <f t="shared" si="15"/>
        <v>187000</v>
      </c>
      <c r="K51" s="37">
        <f t="shared" si="15"/>
        <v>187000</v>
      </c>
      <c r="L51" s="37">
        <f t="shared" si="15"/>
        <v>187000</v>
      </c>
      <c r="M51" s="37">
        <f t="shared" si="18"/>
        <v>187000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47000</v>
      </c>
      <c r="E54" s="37" t="s">
        <v>513</v>
      </c>
      <c r="F54" s="37">
        <f t="shared" ref="F54:P62" si="19">ROUND($D54/12,0)</f>
        <v>3917</v>
      </c>
      <c r="G54" s="37">
        <f t="shared" si="19"/>
        <v>3917</v>
      </c>
      <c r="H54" s="37">
        <f t="shared" si="19"/>
        <v>3917</v>
      </c>
      <c r="I54" s="37">
        <f t="shared" si="19"/>
        <v>3917</v>
      </c>
      <c r="J54" s="37">
        <f t="shared" si="19"/>
        <v>3917</v>
      </c>
      <c r="K54" s="37">
        <f t="shared" si="19"/>
        <v>3917</v>
      </c>
      <c r="L54" s="37">
        <f t="shared" si="19"/>
        <v>3917</v>
      </c>
      <c r="M54" s="37">
        <f t="shared" si="19"/>
        <v>3917</v>
      </c>
      <c r="N54" s="37">
        <f t="shared" si="19"/>
        <v>3917</v>
      </c>
      <c r="O54" s="37">
        <f t="shared" si="19"/>
        <v>3917</v>
      </c>
      <c r="P54" s="37">
        <f t="shared" si="19"/>
        <v>3917</v>
      </c>
      <c r="Q54" s="37">
        <f t="shared" ref="Q54:Q62" si="20">D54-SUM(F54:P54)</f>
        <v>3913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322000</v>
      </c>
      <c r="E62" s="37" t="s">
        <v>194</v>
      </c>
      <c r="F62" s="37">
        <f t="shared" si="19"/>
        <v>26833</v>
      </c>
      <c r="G62" s="37">
        <f t="shared" si="19"/>
        <v>26833</v>
      </c>
      <c r="H62" s="37">
        <f t="shared" si="19"/>
        <v>26833</v>
      </c>
      <c r="I62" s="37">
        <f t="shared" si="19"/>
        <v>26833</v>
      </c>
      <c r="J62" s="37">
        <f t="shared" si="19"/>
        <v>26833</v>
      </c>
      <c r="K62" s="37">
        <f t="shared" si="19"/>
        <v>26833</v>
      </c>
      <c r="L62" s="37">
        <f t="shared" si="19"/>
        <v>26833</v>
      </c>
      <c r="M62" s="37">
        <f t="shared" si="19"/>
        <v>26833</v>
      </c>
      <c r="N62" s="37">
        <f t="shared" si="19"/>
        <v>26833</v>
      </c>
      <c r="O62" s="37">
        <f t="shared" si="19"/>
        <v>26833</v>
      </c>
      <c r="P62" s="37">
        <f t="shared" si="19"/>
        <v>26833</v>
      </c>
      <c r="Q62" s="37">
        <f t="shared" si="20"/>
        <v>26837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1705000</v>
      </c>
      <c r="E63" s="37" t="s">
        <v>679</v>
      </c>
      <c r="F63" s="37">
        <f>ROUND($D63/5,-3)</f>
        <v>341000</v>
      </c>
      <c r="G63" s="37"/>
      <c r="H63" s="37"/>
      <c r="I63" s="37"/>
      <c r="J63" s="37"/>
      <c r="K63" s="37"/>
      <c r="L63" s="37"/>
      <c r="M63" s="37"/>
      <c r="N63" s="37">
        <f>D63-F63</f>
        <v>1364000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2106000</v>
      </c>
      <c r="E64" s="37" t="s">
        <v>194</v>
      </c>
      <c r="F64" s="37">
        <f>D64</f>
        <v>2106000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1735000</v>
      </c>
      <c r="E65" s="111" t="s">
        <v>678</v>
      </c>
      <c r="F65" s="37">
        <f>ROUND($D65/12*5,-3)</f>
        <v>723000</v>
      </c>
      <c r="G65" s="37">
        <f>ROUND($D65/12,-3)</f>
        <v>145000</v>
      </c>
      <c r="H65" s="37">
        <f t="shared" ref="H65:L67" si="21">ROUND($D65/12,-3)</f>
        <v>145000</v>
      </c>
      <c r="I65" s="37">
        <f t="shared" si="21"/>
        <v>145000</v>
      </c>
      <c r="J65" s="37">
        <f t="shared" si="21"/>
        <v>145000</v>
      </c>
      <c r="K65" s="37">
        <f t="shared" si="21"/>
        <v>145000</v>
      </c>
      <c r="L65" s="37">
        <f t="shared" si="21"/>
        <v>145000</v>
      </c>
      <c r="M65" s="37">
        <f>D65-SUM(F65:L65)</f>
        <v>142000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485000</v>
      </c>
      <c r="E66" s="111" t="s">
        <v>678</v>
      </c>
      <c r="F66" s="37">
        <f>ROUND($D66/12*5,-3)</f>
        <v>202000</v>
      </c>
      <c r="G66" s="37">
        <f t="shared" ref="G66:G67" si="22">ROUND($D66/12,-3)</f>
        <v>40000</v>
      </c>
      <c r="H66" s="37">
        <f t="shared" si="21"/>
        <v>40000</v>
      </c>
      <c r="I66" s="37">
        <f t="shared" si="21"/>
        <v>40000</v>
      </c>
      <c r="J66" s="37">
        <f t="shared" si="21"/>
        <v>40000</v>
      </c>
      <c r="K66" s="37">
        <f t="shared" si="21"/>
        <v>40000</v>
      </c>
      <c r="L66" s="37">
        <f t="shared" si="21"/>
        <v>40000</v>
      </c>
      <c r="M66" s="37">
        <f t="shared" ref="M66:M67" si="23">D66-SUM(F66:L66)</f>
        <v>43000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1176000</v>
      </c>
      <c r="E67" s="111" t="s">
        <v>678</v>
      </c>
      <c r="F67" s="37">
        <f>ROUND($D67/12*5,-3)</f>
        <v>490000</v>
      </c>
      <c r="G67" s="37">
        <f t="shared" si="22"/>
        <v>98000</v>
      </c>
      <c r="H67" s="37">
        <f t="shared" si="21"/>
        <v>98000</v>
      </c>
      <c r="I67" s="37">
        <f t="shared" si="21"/>
        <v>98000</v>
      </c>
      <c r="J67" s="37">
        <f t="shared" si="21"/>
        <v>98000</v>
      </c>
      <c r="K67" s="37">
        <f t="shared" si="21"/>
        <v>98000</v>
      </c>
      <c r="L67" s="37">
        <f t="shared" si="21"/>
        <v>98000</v>
      </c>
      <c r="M67" s="37">
        <f t="shared" si="23"/>
        <v>98000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22000</v>
      </c>
      <c r="E68" s="37" t="s">
        <v>195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113000</v>
      </c>
      <c r="E69" s="37" t="s">
        <v>194</v>
      </c>
      <c r="F69" s="37">
        <f>D69</f>
        <v>113000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27810000</v>
      </c>
      <c r="E71" s="239"/>
      <c r="F71" s="239">
        <f t="shared" ref="F71:P71" si="24">ROUND(SUM(F49:F70),-3)</f>
        <v>12372000</v>
      </c>
      <c r="G71" s="239">
        <f t="shared" si="24"/>
        <v>1989000</v>
      </c>
      <c r="H71" s="239">
        <f t="shared" si="24"/>
        <v>2011000</v>
      </c>
      <c r="I71" s="239">
        <f t="shared" si="24"/>
        <v>1989000</v>
      </c>
      <c r="J71" s="239">
        <f t="shared" si="24"/>
        <v>1989000</v>
      </c>
      <c r="K71" s="239">
        <f t="shared" si="24"/>
        <v>1989000</v>
      </c>
      <c r="L71" s="239">
        <f t="shared" si="24"/>
        <v>1989000</v>
      </c>
      <c r="M71" s="239">
        <f t="shared" si="24"/>
        <v>1989000</v>
      </c>
      <c r="N71" s="239">
        <f t="shared" si="24"/>
        <v>1397000</v>
      </c>
      <c r="O71" s="239">
        <f t="shared" si="24"/>
        <v>33000</v>
      </c>
      <c r="P71" s="239">
        <f t="shared" si="24"/>
        <v>33000</v>
      </c>
      <c r="Q71" s="239">
        <f>D71-SUM(F71:P71)</f>
        <v>30000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1543000</v>
      </c>
      <c r="E73" s="111" t="s">
        <v>678</v>
      </c>
      <c r="F73" s="37">
        <f>ROUND($D73/12*5,-3)</f>
        <v>643000</v>
      </c>
      <c r="G73" s="37">
        <f>ROUND($D73/12,-3)</f>
        <v>129000</v>
      </c>
      <c r="H73" s="37">
        <f t="shared" ref="H73:L76" si="25">ROUND($D73/12,-3)</f>
        <v>129000</v>
      </c>
      <c r="I73" s="37">
        <f t="shared" si="25"/>
        <v>129000</v>
      </c>
      <c r="J73" s="37">
        <f t="shared" si="25"/>
        <v>129000</v>
      </c>
      <c r="K73" s="37">
        <f t="shared" si="25"/>
        <v>129000</v>
      </c>
      <c r="L73" s="37">
        <f t="shared" si="25"/>
        <v>129000</v>
      </c>
      <c r="M73" s="37">
        <f>D73-SUM(F73:L73)</f>
        <v>126000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345000</v>
      </c>
      <c r="E76" s="111" t="s">
        <v>678</v>
      </c>
      <c r="F76" s="37">
        <f>ROUND($D76/12*5,-3)</f>
        <v>144000</v>
      </c>
      <c r="G76" s="37">
        <f>ROUND($D76/12,-3)</f>
        <v>29000</v>
      </c>
      <c r="H76" s="37">
        <f t="shared" si="25"/>
        <v>29000</v>
      </c>
      <c r="I76" s="37">
        <f t="shared" si="25"/>
        <v>29000</v>
      </c>
      <c r="J76" s="37">
        <f t="shared" si="25"/>
        <v>29000</v>
      </c>
      <c r="K76" s="37">
        <f t="shared" si="25"/>
        <v>29000</v>
      </c>
      <c r="L76" s="37">
        <f t="shared" si="25"/>
        <v>29000</v>
      </c>
      <c r="M76" s="37">
        <f t="shared" si="26"/>
        <v>27000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1888000</v>
      </c>
      <c r="E77" s="239"/>
      <c r="F77" s="239">
        <f>ROUND(SUM(F72:F76),-3)</f>
        <v>787000</v>
      </c>
      <c r="G77" s="239">
        <f t="shared" ref="G77:N77" si="27">ROUND(SUM(G72:G76),-3)</f>
        <v>158000</v>
      </c>
      <c r="H77" s="239">
        <f t="shared" si="27"/>
        <v>158000</v>
      </c>
      <c r="I77" s="239">
        <f t="shared" si="27"/>
        <v>158000</v>
      </c>
      <c r="J77" s="239">
        <f t="shared" si="27"/>
        <v>158000</v>
      </c>
      <c r="K77" s="239">
        <f t="shared" si="27"/>
        <v>158000</v>
      </c>
      <c r="L77" s="239">
        <f t="shared" si="27"/>
        <v>158000</v>
      </c>
      <c r="M77" s="239">
        <f t="shared" si="27"/>
        <v>153000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33000</v>
      </c>
      <c r="E78" s="37" t="s">
        <v>655</v>
      </c>
      <c r="F78" s="216"/>
      <c r="G78" s="216"/>
      <c r="H78" s="216">
        <f>ROUND($D78/2,-3)</f>
        <v>17000</v>
      </c>
      <c r="I78" s="216"/>
      <c r="J78" s="216"/>
      <c r="K78" s="216"/>
      <c r="L78" s="216"/>
      <c r="M78" s="216"/>
      <c r="N78" s="216">
        <f>D78-H78</f>
        <v>16000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29731000</v>
      </c>
      <c r="E79" s="218"/>
      <c r="F79" s="218">
        <f>F77+F71+F78</f>
        <v>13159000</v>
      </c>
      <c r="G79" s="218">
        <f t="shared" ref="G79:Q79" si="29">G77+G71+G78</f>
        <v>2147000</v>
      </c>
      <c r="H79" s="218">
        <f t="shared" si="29"/>
        <v>2186000</v>
      </c>
      <c r="I79" s="218">
        <f t="shared" si="29"/>
        <v>2147000</v>
      </c>
      <c r="J79" s="218">
        <f t="shared" si="29"/>
        <v>2147000</v>
      </c>
      <c r="K79" s="218">
        <f t="shared" si="29"/>
        <v>2147000</v>
      </c>
      <c r="L79" s="218">
        <f t="shared" si="29"/>
        <v>2147000</v>
      </c>
      <c r="M79" s="218">
        <f t="shared" si="29"/>
        <v>2142000</v>
      </c>
      <c r="N79" s="218">
        <f t="shared" si="29"/>
        <v>1413000</v>
      </c>
      <c r="O79" s="218">
        <f t="shared" si="29"/>
        <v>33000</v>
      </c>
      <c r="P79" s="218">
        <f t="shared" si="29"/>
        <v>33000</v>
      </c>
      <c r="Q79" s="218">
        <f t="shared" si="29"/>
        <v>30000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31618000</v>
      </c>
      <c r="E88" s="37"/>
      <c r="F88" s="37">
        <f>F89+F90+F91+F92+F93</f>
        <v>13492000</v>
      </c>
      <c r="G88" s="37">
        <f t="shared" ref="G88:Q88" si="32">G89+G90+G91+G92+G93</f>
        <v>2282000</v>
      </c>
      <c r="H88" s="37">
        <f t="shared" si="32"/>
        <v>2326000</v>
      </c>
      <c r="I88" s="37">
        <f t="shared" si="32"/>
        <v>2298000</v>
      </c>
      <c r="J88" s="37">
        <f t="shared" si="32"/>
        <v>2293000</v>
      </c>
      <c r="K88" s="37">
        <f t="shared" si="32"/>
        <v>2287000</v>
      </c>
      <c r="L88" s="37">
        <f t="shared" si="32"/>
        <v>2373000</v>
      </c>
      <c r="M88" s="37">
        <f t="shared" si="32"/>
        <v>2282000</v>
      </c>
      <c r="N88" s="37">
        <f t="shared" si="32"/>
        <v>1559000</v>
      </c>
      <c r="O88" s="37">
        <f t="shared" si="32"/>
        <v>176000</v>
      </c>
      <c r="P88" s="37">
        <f t="shared" si="32"/>
        <v>126000</v>
      </c>
      <c r="Q88" s="37">
        <f t="shared" si="32"/>
        <v>124000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110000</v>
      </c>
      <c r="E90" s="106" t="s">
        <v>702</v>
      </c>
      <c r="F90" s="106"/>
      <c r="G90" s="106"/>
      <c r="H90" s="106">
        <f>ROUND($D90/2,-3)</f>
        <v>55000</v>
      </c>
      <c r="I90" s="106"/>
      <c r="J90" s="106"/>
      <c r="K90" s="106"/>
      <c r="L90" s="106"/>
      <c r="M90" s="106">
        <f>D90-H90</f>
        <v>55000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2000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31506000</v>
      </c>
      <c r="E93" s="106"/>
      <c r="F93" s="106">
        <f>F94+F95+F96+F97</f>
        <v>13492000</v>
      </c>
      <c r="G93" s="106">
        <f t="shared" ref="G93:Q93" si="34">G94+G95+G96+G97</f>
        <v>2282000</v>
      </c>
      <c r="H93" s="106">
        <f t="shared" si="34"/>
        <v>2271000</v>
      </c>
      <c r="I93" s="106">
        <f t="shared" si="34"/>
        <v>2298000</v>
      </c>
      <c r="J93" s="106">
        <f t="shared" si="34"/>
        <v>2293000</v>
      </c>
      <c r="K93" s="106">
        <f t="shared" si="34"/>
        <v>2287000</v>
      </c>
      <c r="L93" s="106">
        <f t="shared" si="34"/>
        <v>2372000</v>
      </c>
      <c r="M93" s="106">
        <f t="shared" si="34"/>
        <v>2227000</v>
      </c>
      <c r="N93" s="106">
        <f t="shared" si="34"/>
        <v>1559000</v>
      </c>
      <c r="O93" s="106">
        <f t="shared" si="34"/>
        <v>176000</v>
      </c>
      <c r="P93" s="106">
        <f t="shared" si="34"/>
        <v>126000</v>
      </c>
      <c r="Q93" s="106">
        <f t="shared" si="34"/>
        <v>123000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3100000</v>
      </c>
      <c r="E94" s="111" t="s">
        <v>522</v>
      </c>
      <c r="F94" s="37">
        <f>ROUND($D94/12*5,-3)</f>
        <v>1292000</v>
      </c>
      <c r="G94" s="37">
        <f>ROUND($D94/12,-3)</f>
        <v>258000</v>
      </c>
      <c r="H94" s="37">
        <f t="shared" ref="H94:L94" si="35">ROUND($D94/12,-3)</f>
        <v>258000</v>
      </c>
      <c r="I94" s="37">
        <f t="shared" si="35"/>
        <v>258000</v>
      </c>
      <c r="J94" s="37">
        <f t="shared" si="35"/>
        <v>258000</v>
      </c>
      <c r="K94" s="37">
        <f t="shared" si="35"/>
        <v>258000</v>
      </c>
      <c r="L94" s="37">
        <f t="shared" si="35"/>
        <v>258000</v>
      </c>
      <c r="M94" s="37">
        <f>D94-SUM(F94:L94)</f>
        <v>260000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152000</v>
      </c>
      <c r="E95" s="107" t="s">
        <v>225</v>
      </c>
      <c r="F95" s="37">
        <f>ROUND($D95/12,-3)</f>
        <v>13000</v>
      </c>
      <c r="G95" s="37">
        <f t="shared" ref="G95:P95" si="36">ROUND($D95/12,-3)</f>
        <v>13000</v>
      </c>
      <c r="H95" s="37">
        <f t="shared" si="36"/>
        <v>13000</v>
      </c>
      <c r="I95" s="37">
        <f t="shared" si="36"/>
        <v>13000</v>
      </c>
      <c r="J95" s="37">
        <f t="shared" si="36"/>
        <v>13000</v>
      </c>
      <c r="K95" s="37">
        <f t="shared" si="36"/>
        <v>13000</v>
      </c>
      <c r="L95" s="37">
        <f t="shared" si="36"/>
        <v>13000</v>
      </c>
      <c r="M95" s="37">
        <f t="shared" si="36"/>
        <v>13000</v>
      </c>
      <c r="N95" s="37">
        <f t="shared" si="36"/>
        <v>13000</v>
      </c>
      <c r="O95" s="37">
        <f t="shared" si="36"/>
        <v>13000</v>
      </c>
      <c r="P95" s="37">
        <f t="shared" si="36"/>
        <v>13000</v>
      </c>
      <c r="Q95" s="37">
        <f>D95-SUM(F95:P95)</f>
        <v>9000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126000</v>
      </c>
      <c r="E96" s="186" t="s">
        <v>701</v>
      </c>
      <c r="F96" s="37"/>
      <c r="G96" s="37"/>
      <c r="H96" s="37">
        <f>ROUND($D96/2,-3)</f>
        <v>63000</v>
      </c>
      <c r="I96" s="37"/>
      <c r="J96" s="37"/>
      <c r="K96" s="37"/>
      <c r="L96" s="37"/>
      <c r="M96" s="37">
        <f>D96-H96</f>
        <v>63000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28128000</v>
      </c>
      <c r="E97" s="37"/>
      <c r="F97" s="37">
        <f>F2+F87-F89-F90-F91-F92-F94-F95-F96</f>
        <v>12187000</v>
      </c>
      <c r="G97" s="37">
        <f t="shared" ref="G97:Q97" si="37">G2+G87-G89-G90-G91-G92-G94-G95-G96</f>
        <v>2011000</v>
      </c>
      <c r="H97" s="37">
        <f t="shared" si="37"/>
        <v>1937000</v>
      </c>
      <c r="I97" s="37">
        <f t="shared" si="37"/>
        <v>2027000</v>
      </c>
      <c r="J97" s="37">
        <f t="shared" si="37"/>
        <v>2022000</v>
      </c>
      <c r="K97" s="37">
        <f t="shared" si="37"/>
        <v>2016000</v>
      </c>
      <c r="L97" s="37">
        <f t="shared" si="37"/>
        <v>2101000</v>
      </c>
      <c r="M97" s="37">
        <f t="shared" si="37"/>
        <v>1891000</v>
      </c>
      <c r="N97" s="37">
        <f t="shared" si="37"/>
        <v>1546000</v>
      </c>
      <c r="O97" s="37">
        <f>O2+O87-O89-O90-O91-O92-O94-O95-O96</f>
        <v>163000</v>
      </c>
      <c r="P97" s="37">
        <f t="shared" si="37"/>
        <v>113000</v>
      </c>
      <c r="Q97" s="37">
        <f t="shared" si="37"/>
        <v>114000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660000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1140000</v>
      </c>
    </row>
    <row r="104" spans="2:18" ht="33">
      <c r="B104" s="69" t="s">
        <v>235</v>
      </c>
      <c r="D104" s="30">
        <f>HLOOKUP(D1,縣庫撥款收入明細表!H:DD,16,FALSE)</f>
        <v>144000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126000</v>
      </c>
    </row>
    <row r="107" spans="2:18" ht="33">
      <c r="B107" s="70" t="s">
        <v>368</v>
      </c>
      <c r="D107" s="30">
        <f>HLOOKUP(D1,縣庫撥款收入明細表!H:DD,19,FALSE)</f>
        <v>1300000</v>
      </c>
    </row>
    <row r="108" spans="2:18" ht="33">
      <c r="B108" s="69" t="s">
        <v>238</v>
      </c>
      <c r="D108" s="30">
        <f>HLOOKUP(D1,縣庫撥款收入明細表!H:DD,20,FALSE)</f>
        <v>8000</v>
      </c>
    </row>
    <row r="109" spans="2:18" ht="33">
      <c r="B109" s="75" t="s">
        <v>239</v>
      </c>
      <c r="D109" s="30">
        <f>HLOOKUP(D1,縣庫撥款收入明細表!H:DD,21,FALSE)</f>
        <v>28128000</v>
      </c>
    </row>
    <row r="110" spans="2:18" ht="16.5" customHeight="1"/>
    <row r="111" spans="2:18" ht="19.5" customHeight="1">
      <c r="B111" s="4" t="s">
        <v>700</v>
      </c>
      <c r="F111" s="30">
        <f>F93-F77-F78</f>
        <v>12705000</v>
      </c>
      <c r="G111" s="30">
        <f t="shared" ref="G111:Q111" si="38">G93-G77-G78</f>
        <v>2124000</v>
      </c>
      <c r="H111" s="30">
        <f t="shared" si="38"/>
        <v>2096000</v>
      </c>
      <c r="I111" s="30">
        <f t="shared" si="38"/>
        <v>2140000</v>
      </c>
      <c r="J111" s="30">
        <f t="shared" si="38"/>
        <v>2135000</v>
      </c>
      <c r="K111" s="30">
        <f t="shared" si="38"/>
        <v>2129000</v>
      </c>
      <c r="L111" s="30">
        <f t="shared" si="38"/>
        <v>2214000</v>
      </c>
      <c r="M111" s="30">
        <f t="shared" si="38"/>
        <v>2074000</v>
      </c>
      <c r="N111" s="30">
        <f t="shared" si="38"/>
        <v>1543000</v>
      </c>
      <c r="O111" s="30">
        <f t="shared" si="38"/>
        <v>176000</v>
      </c>
      <c r="P111" s="30">
        <f t="shared" si="38"/>
        <v>126000</v>
      </c>
      <c r="Q111" s="30">
        <f t="shared" si="38"/>
        <v>123000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36" priority="1" operator="lessThan">
      <formula>0</formula>
    </cfRule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671</v>
      </c>
      <c r="D1" s="230" t="str">
        <f>VLOOKUP(C1,學校編號!A:B,2,FALSE)</f>
        <v>671萬寧國小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19258000</v>
      </c>
      <c r="E2" s="37"/>
      <c r="F2" s="37">
        <f>F48+F71+F77+F78+F84</f>
        <v>8250000</v>
      </c>
      <c r="G2" s="37">
        <f t="shared" ref="G2:Q2" si="0">G48+G71+G77+G78+G84</f>
        <v>1380000</v>
      </c>
      <c r="H2" s="37">
        <f t="shared" si="0"/>
        <v>1460000</v>
      </c>
      <c r="I2" s="37">
        <f t="shared" si="0"/>
        <v>1380000</v>
      </c>
      <c r="J2" s="37">
        <f t="shared" si="0"/>
        <v>1380000</v>
      </c>
      <c r="K2" s="37">
        <f t="shared" si="0"/>
        <v>1380000</v>
      </c>
      <c r="L2" s="37">
        <f t="shared" si="0"/>
        <v>1401000</v>
      </c>
      <c r="M2" s="37">
        <f t="shared" si="0"/>
        <v>1373000</v>
      </c>
      <c r="N2" s="37">
        <f t="shared" si="0"/>
        <v>970000</v>
      </c>
      <c r="O2" s="37">
        <f t="shared" si="0"/>
        <v>95000</v>
      </c>
      <c r="P2" s="37">
        <f t="shared" si="0"/>
        <v>95000</v>
      </c>
      <c r="Q2" s="37">
        <f t="shared" si="0"/>
        <v>94000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513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51000</v>
      </c>
      <c r="E4" s="37" t="s">
        <v>513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63000</v>
      </c>
      <c r="E7" s="37" t="s">
        <v>513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513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482000</v>
      </c>
      <c r="E25" s="106"/>
      <c r="F25" s="106">
        <f>ROUND(SUM(F3:F24),-3)</f>
        <v>58000</v>
      </c>
      <c r="G25" s="106">
        <f t="shared" ref="G25:P25" si="5">ROUND(SUM(G3:G24),-3)</f>
        <v>37000</v>
      </c>
      <c r="H25" s="106">
        <f t="shared" si="5"/>
        <v>37000</v>
      </c>
      <c r="I25" s="106">
        <f t="shared" si="5"/>
        <v>37000</v>
      </c>
      <c r="J25" s="106">
        <f t="shared" si="5"/>
        <v>37000</v>
      </c>
      <c r="K25" s="106">
        <f t="shared" si="5"/>
        <v>37000</v>
      </c>
      <c r="L25" s="106">
        <f t="shared" si="5"/>
        <v>58000</v>
      </c>
      <c r="M25" s="106">
        <f t="shared" si="5"/>
        <v>37000</v>
      </c>
      <c r="N25" s="106">
        <f t="shared" si="5"/>
        <v>37000</v>
      </c>
      <c r="O25" s="106">
        <f t="shared" si="5"/>
        <v>37000</v>
      </c>
      <c r="P25" s="106">
        <f t="shared" si="5"/>
        <v>37000</v>
      </c>
      <c r="Q25" s="106">
        <f t="shared" ref="Q25:Q33" si="6">D25-SUM(F25:P25)</f>
        <v>33000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513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513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6000</v>
      </c>
      <c r="E30" s="37" t="s">
        <v>513</v>
      </c>
      <c r="F30" s="37">
        <f t="shared" si="8"/>
        <v>500</v>
      </c>
      <c r="G30" s="37">
        <f t="shared" si="8"/>
        <v>500</v>
      </c>
      <c r="H30" s="37">
        <f t="shared" si="8"/>
        <v>500</v>
      </c>
      <c r="I30" s="37">
        <f t="shared" si="8"/>
        <v>500</v>
      </c>
      <c r="J30" s="37">
        <f t="shared" si="8"/>
        <v>500</v>
      </c>
      <c r="K30" s="37">
        <f t="shared" si="8"/>
        <v>500</v>
      </c>
      <c r="L30" s="37">
        <f t="shared" si="8"/>
        <v>500</v>
      </c>
      <c r="M30" s="37">
        <f t="shared" si="8"/>
        <v>500</v>
      </c>
      <c r="N30" s="37">
        <f t="shared" si="8"/>
        <v>500</v>
      </c>
      <c r="O30" s="37">
        <f t="shared" si="8"/>
        <v>500</v>
      </c>
      <c r="P30" s="37">
        <f t="shared" si="8"/>
        <v>500</v>
      </c>
      <c r="Q30" s="37">
        <f t="shared" si="6"/>
        <v>500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1000</v>
      </c>
      <c r="E31" s="37" t="s">
        <v>513</v>
      </c>
      <c r="F31" s="37">
        <f t="shared" si="8"/>
        <v>83</v>
      </c>
      <c r="G31" s="37">
        <f t="shared" si="8"/>
        <v>83</v>
      </c>
      <c r="H31" s="37">
        <f t="shared" si="8"/>
        <v>83</v>
      </c>
      <c r="I31" s="37">
        <f t="shared" si="8"/>
        <v>83</v>
      </c>
      <c r="J31" s="37">
        <f t="shared" si="8"/>
        <v>83</v>
      </c>
      <c r="K31" s="37">
        <f t="shared" si="8"/>
        <v>83</v>
      </c>
      <c r="L31" s="37">
        <f t="shared" si="8"/>
        <v>83</v>
      </c>
      <c r="M31" s="37">
        <f t="shared" si="8"/>
        <v>83</v>
      </c>
      <c r="N31" s="37">
        <f t="shared" si="8"/>
        <v>83</v>
      </c>
      <c r="O31" s="37">
        <f t="shared" si="8"/>
        <v>83</v>
      </c>
      <c r="P31" s="37">
        <f t="shared" si="8"/>
        <v>83</v>
      </c>
      <c r="Q31" s="37">
        <f t="shared" si="6"/>
        <v>87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266000</v>
      </c>
      <c r="E37" s="106"/>
      <c r="F37" s="106">
        <f t="shared" ref="F37:P37" si="9">ROUND(SUM(F26:F36),-3)</f>
        <v>22000</v>
      </c>
      <c r="G37" s="106">
        <f t="shared" si="9"/>
        <v>22000</v>
      </c>
      <c r="H37" s="106">
        <f t="shared" si="9"/>
        <v>22000</v>
      </c>
      <c r="I37" s="106">
        <f t="shared" si="9"/>
        <v>22000</v>
      </c>
      <c r="J37" s="106">
        <f t="shared" si="9"/>
        <v>22000</v>
      </c>
      <c r="K37" s="106">
        <f t="shared" si="9"/>
        <v>22000</v>
      </c>
      <c r="L37" s="106">
        <f t="shared" si="9"/>
        <v>22000</v>
      </c>
      <c r="M37" s="106">
        <f t="shared" si="9"/>
        <v>22000</v>
      </c>
      <c r="N37" s="106">
        <f t="shared" si="9"/>
        <v>22000</v>
      </c>
      <c r="O37" s="106">
        <f t="shared" si="9"/>
        <v>22000</v>
      </c>
      <c r="P37" s="106">
        <f t="shared" si="9"/>
        <v>22000</v>
      </c>
      <c r="Q37" s="106">
        <f>D37-SUM(F37:P37)</f>
        <v>24000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0</v>
      </c>
      <c r="E46" s="37" t="s">
        <v>708</v>
      </c>
      <c r="F46" s="37">
        <f>ROUND($D46/3,0)</f>
        <v>0</v>
      </c>
      <c r="G46" s="37"/>
      <c r="H46" s="37"/>
      <c r="I46" s="37"/>
      <c r="J46" s="37">
        <f>ROUND($D46/3,0)</f>
        <v>0</v>
      </c>
      <c r="K46" s="37"/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0</v>
      </c>
      <c r="E47" s="106"/>
      <c r="F47" s="106">
        <f t="shared" ref="F47:P47" si="13">ROUND(SUM(F46),-3)</f>
        <v>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748000</v>
      </c>
      <c r="E48" s="37"/>
      <c r="F48" s="112">
        <f>F25+F37+F45+F47</f>
        <v>80000</v>
      </c>
      <c r="G48" s="112">
        <f t="shared" ref="G48:R48" si="14">G25+G37+G45+G47</f>
        <v>59000</v>
      </c>
      <c r="H48" s="112">
        <f t="shared" si="14"/>
        <v>59000</v>
      </c>
      <c r="I48" s="112">
        <f t="shared" si="14"/>
        <v>59000</v>
      </c>
      <c r="J48" s="112">
        <f t="shared" si="14"/>
        <v>59000</v>
      </c>
      <c r="K48" s="112">
        <f t="shared" si="14"/>
        <v>59000</v>
      </c>
      <c r="L48" s="112">
        <f t="shared" si="14"/>
        <v>80000</v>
      </c>
      <c r="M48" s="112">
        <f t="shared" si="14"/>
        <v>59000</v>
      </c>
      <c r="N48" s="112">
        <f t="shared" si="14"/>
        <v>59000</v>
      </c>
      <c r="O48" s="112">
        <f t="shared" si="14"/>
        <v>59000</v>
      </c>
      <c r="P48" s="112">
        <f t="shared" si="14"/>
        <v>59000</v>
      </c>
      <c r="Q48" s="112">
        <f t="shared" si="14"/>
        <v>57000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10990000</v>
      </c>
      <c r="E49" s="111" t="s">
        <v>678</v>
      </c>
      <c r="F49" s="37">
        <f>ROUND($D49/12*5,-3)</f>
        <v>4579000</v>
      </c>
      <c r="G49" s="37">
        <f>ROUND($D49/12,-3)</f>
        <v>916000</v>
      </c>
      <c r="H49" s="37">
        <f t="shared" ref="H49:L53" si="15">ROUND($D49/12,-3)</f>
        <v>916000</v>
      </c>
      <c r="I49" s="37">
        <f t="shared" si="15"/>
        <v>916000</v>
      </c>
      <c r="J49" s="37">
        <f t="shared" si="15"/>
        <v>916000</v>
      </c>
      <c r="K49" s="37">
        <f t="shared" si="15"/>
        <v>916000</v>
      </c>
      <c r="L49" s="37">
        <f t="shared" si="15"/>
        <v>916000</v>
      </c>
      <c r="M49" s="37">
        <f>D49-SUM(F49:L49)</f>
        <v>915000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433000</v>
      </c>
      <c r="E50" s="111" t="s">
        <v>678</v>
      </c>
      <c r="F50" s="37">
        <f t="shared" ref="F50:F52" si="16">ROUND($D50/12*5,-3)</f>
        <v>180000</v>
      </c>
      <c r="G50" s="37">
        <f t="shared" ref="G50:G53" si="17">ROUND($D50/12,-3)</f>
        <v>36000</v>
      </c>
      <c r="H50" s="37">
        <f t="shared" si="15"/>
        <v>36000</v>
      </c>
      <c r="I50" s="37">
        <f t="shared" si="15"/>
        <v>36000</v>
      </c>
      <c r="J50" s="37">
        <f t="shared" si="15"/>
        <v>36000</v>
      </c>
      <c r="K50" s="37">
        <f t="shared" si="15"/>
        <v>36000</v>
      </c>
      <c r="L50" s="37">
        <f t="shared" si="15"/>
        <v>36000</v>
      </c>
      <c r="M50" s="37">
        <f t="shared" ref="M50:M53" si="18">D50-SUM(F50:L50)</f>
        <v>37000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0</v>
      </c>
      <c r="E51" s="111" t="s">
        <v>678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0</v>
      </c>
      <c r="E52" s="111" t="s">
        <v>678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513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381000</v>
      </c>
      <c r="E62" s="37" t="s">
        <v>194</v>
      </c>
      <c r="F62" s="37">
        <f t="shared" si="19"/>
        <v>31750</v>
      </c>
      <c r="G62" s="37">
        <f t="shared" si="19"/>
        <v>31750</v>
      </c>
      <c r="H62" s="37">
        <f t="shared" si="19"/>
        <v>31750</v>
      </c>
      <c r="I62" s="37">
        <f t="shared" si="19"/>
        <v>31750</v>
      </c>
      <c r="J62" s="37">
        <f t="shared" si="19"/>
        <v>31750</v>
      </c>
      <c r="K62" s="37">
        <f t="shared" si="19"/>
        <v>31750</v>
      </c>
      <c r="L62" s="37">
        <f t="shared" si="19"/>
        <v>31750</v>
      </c>
      <c r="M62" s="37">
        <f t="shared" si="19"/>
        <v>31750</v>
      </c>
      <c r="N62" s="37">
        <f t="shared" si="19"/>
        <v>31750</v>
      </c>
      <c r="O62" s="37">
        <f t="shared" si="19"/>
        <v>31750</v>
      </c>
      <c r="P62" s="37">
        <f t="shared" si="19"/>
        <v>31750</v>
      </c>
      <c r="Q62" s="37">
        <f t="shared" si="20"/>
        <v>31750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1017000</v>
      </c>
      <c r="E63" s="37" t="s">
        <v>679</v>
      </c>
      <c r="F63" s="37">
        <f>ROUND($D63/5,-3)</f>
        <v>203000</v>
      </c>
      <c r="G63" s="37"/>
      <c r="H63" s="37"/>
      <c r="I63" s="37"/>
      <c r="J63" s="37"/>
      <c r="K63" s="37"/>
      <c r="L63" s="37"/>
      <c r="M63" s="37"/>
      <c r="N63" s="37">
        <f>D63-F63</f>
        <v>814000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1383000</v>
      </c>
      <c r="E64" s="37" t="s">
        <v>194</v>
      </c>
      <c r="F64" s="37">
        <f>D64</f>
        <v>1383000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1068000</v>
      </c>
      <c r="E65" s="111" t="s">
        <v>678</v>
      </c>
      <c r="F65" s="37">
        <f>ROUND($D65/12*5,-3)</f>
        <v>445000</v>
      </c>
      <c r="G65" s="37">
        <f>ROUND($D65/12,-3)</f>
        <v>89000</v>
      </c>
      <c r="H65" s="37">
        <f t="shared" ref="H65:L67" si="21">ROUND($D65/12,-3)</f>
        <v>89000</v>
      </c>
      <c r="I65" s="37">
        <f t="shared" si="21"/>
        <v>89000</v>
      </c>
      <c r="J65" s="37">
        <f t="shared" si="21"/>
        <v>89000</v>
      </c>
      <c r="K65" s="37">
        <f t="shared" si="21"/>
        <v>89000</v>
      </c>
      <c r="L65" s="37">
        <f t="shared" si="21"/>
        <v>89000</v>
      </c>
      <c r="M65" s="37">
        <f>D65-SUM(F65:L65)</f>
        <v>89000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251000</v>
      </c>
      <c r="E66" s="111" t="s">
        <v>678</v>
      </c>
      <c r="F66" s="37">
        <f>ROUND($D66/12*5,-3)</f>
        <v>105000</v>
      </c>
      <c r="G66" s="37">
        <f t="shared" ref="G66:G67" si="22">ROUND($D66/12,-3)</f>
        <v>21000</v>
      </c>
      <c r="H66" s="37">
        <f t="shared" si="21"/>
        <v>21000</v>
      </c>
      <c r="I66" s="37">
        <f t="shared" si="21"/>
        <v>21000</v>
      </c>
      <c r="J66" s="37">
        <f t="shared" si="21"/>
        <v>21000</v>
      </c>
      <c r="K66" s="37">
        <f t="shared" si="21"/>
        <v>21000</v>
      </c>
      <c r="L66" s="37">
        <f t="shared" si="21"/>
        <v>21000</v>
      </c>
      <c r="M66" s="37">
        <f t="shared" ref="M66:M67" si="23">D66-SUM(F66:L66)</f>
        <v>20000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906000</v>
      </c>
      <c r="E67" s="111" t="s">
        <v>678</v>
      </c>
      <c r="F67" s="37">
        <f>ROUND($D67/12*5,-3)</f>
        <v>378000</v>
      </c>
      <c r="G67" s="37">
        <f t="shared" si="22"/>
        <v>76000</v>
      </c>
      <c r="H67" s="37">
        <f t="shared" si="21"/>
        <v>76000</v>
      </c>
      <c r="I67" s="37">
        <f t="shared" si="21"/>
        <v>76000</v>
      </c>
      <c r="J67" s="37">
        <f t="shared" si="21"/>
        <v>76000</v>
      </c>
      <c r="K67" s="37">
        <f t="shared" si="21"/>
        <v>76000</v>
      </c>
      <c r="L67" s="37">
        <f t="shared" si="21"/>
        <v>76000</v>
      </c>
      <c r="M67" s="37">
        <f t="shared" si="23"/>
        <v>72000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18000</v>
      </c>
      <c r="E68" s="37" t="s">
        <v>195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194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16627000</v>
      </c>
      <c r="E71" s="239"/>
      <c r="F71" s="239">
        <f t="shared" ref="F71:P71" si="24">ROUND(SUM(F49:F70),-3)</f>
        <v>7437000</v>
      </c>
      <c r="G71" s="239">
        <f t="shared" si="24"/>
        <v>1174000</v>
      </c>
      <c r="H71" s="239">
        <f t="shared" si="24"/>
        <v>1192000</v>
      </c>
      <c r="I71" s="239">
        <f t="shared" si="24"/>
        <v>1174000</v>
      </c>
      <c r="J71" s="239">
        <f t="shared" si="24"/>
        <v>1174000</v>
      </c>
      <c r="K71" s="239">
        <f t="shared" si="24"/>
        <v>1174000</v>
      </c>
      <c r="L71" s="239">
        <f t="shared" si="24"/>
        <v>1174000</v>
      </c>
      <c r="M71" s="239">
        <f t="shared" si="24"/>
        <v>1169000</v>
      </c>
      <c r="N71" s="239">
        <f t="shared" si="24"/>
        <v>850000</v>
      </c>
      <c r="O71" s="239">
        <f t="shared" si="24"/>
        <v>36000</v>
      </c>
      <c r="P71" s="239">
        <f t="shared" si="24"/>
        <v>36000</v>
      </c>
      <c r="Q71" s="239">
        <f>D71-SUM(F71:P71)</f>
        <v>37000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1760000</v>
      </c>
      <c r="E73" s="111" t="s">
        <v>678</v>
      </c>
      <c r="F73" s="37">
        <f>ROUND($D73/12*5,-3)</f>
        <v>733000</v>
      </c>
      <c r="G73" s="37">
        <f>ROUND($D73/12,-3)</f>
        <v>147000</v>
      </c>
      <c r="H73" s="37">
        <f t="shared" ref="H73:L76" si="25">ROUND($D73/12,-3)</f>
        <v>147000</v>
      </c>
      <c r="I73" s="37">
        <f t="shared" si="25"/>
        <v>147000</v>
      </c>
      <c r="J73" s="37">
        <f t="shared" si="25"/>
        <v>147000</v>
      </c>
      <c r="K73" s="37">
        <f t="shared" si="25"/>
        <v>147000</v>
      </c>
      <c r="L73" s="37">
        <f t="shared" si="25"/>
        <v>147000</v>
      </c>
      <c r="M73" s="37">
        <f>D73-SUM(F73:L73)</f>
        <v>145000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1760000</v>
      </c>
      <c r="E77" s="239"/>
      <c r="F77" s="239">
        <f>ROUND(SUM(F72:F76),-3)</f>
        <v>733000</v>
      </c>
      <c r="G77" s="239">
        <f t="shared" ref="G77:N77" si="27">ROUND(SUM(G72:G76),-3)</f>
        <v>147000</v>
      </c>
      <c r="H77" s="239">
        <f t="shared" si="27"/>
        <v>147000</v>
      </c>
      <c r="I77" s="239">
        <f t="shared" si="27"/>
        <v>147000</v>
      </c>
      <c r="J77" s="239">
        <f t="shared" si="27"/>
        <v>147000</v>
      </c>
      <c r="K77" s="239">
        <f t="shared" si="27"/>
        <v>147000</v>
      </c>
      <c r="L77" s="239">
        <f t="shared" si="27"/>
        <v>147000</v>
      </c>
      <c r="M77" s="239">
        <f t="shared" si="27"/>
        <v>145000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123000</v>
      </c>
      <c r="E78" s="37" t="s">
        <v>655</v>
      </c>
      <c r="F78" s="216"/>
      <c r="G78" s="216"/>
      <c r="H78" s="216">
        <f>ROUND($D78/2,-3)</f>
        <v>62000</v>
      </c>
      <c r="I78" s="216"/>
      <c r="J78" s="216"/>
      <c r="K78" s="216"/>
      <c r="L78" s="216"/>
      <c r="M78" s="216"/>
      <c r="N78" s="216">
        <f>D78-H78</f>
        <v>61000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18510000</v>
      </c>
      <c r="E79" s="218"/>
      <c r="F79" s="218">
        <f>F77+F71+F78</f>
        <v>8170000</v>
      </c>
      <c r="G79" s="218">
        <f t="shared" ref="G79:Q79" si="29">G77+G71+G78</f>
        <v>1321000</v>
      </c>
      <c r="H79" s="218">
        <f t="shared" si="29"/>
        <v>1401000</v>
      </c>
      <c r="I79" s="218">
        <f t="shared" si="29"/>
        <v>1321000</v>
      </c>
      <c r="J79" s="218">
        <f t="shared" si="29"/>
        <v>1321000</v>
      </c>
      <c r="K79" s="218">
        <f t="shared" si="29"/>
        <v>1321000</v>
      </c>
      <c r="L79" s="218">
        <f t="shared" si="29"/>
        <v>1321000</v>
      </c>
      <c r="M79" s="218">
        <f t="shared" si="29"/>
        <v>1314000</v>
      </c>
      <c r="N79" s="218">
        <f t="shared" si="29"/>
        <v>911000</v>
      </c>
      <c r="O79" s="218">
        <f t="shared" si="29"/>
        <v>36000</v>
      </c>
      <c r="P79" s="218">
        <f t="shared" si="29"/>
        <v>36000</v>
      </c>
      <c r="Q79" s="218">
        <f t="shared" si="29"/>
        <v>37000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19258000</v>
      </c>
      <c r="E88" s="37"/>
      <c r="F88" s="37">
        <f>F89+F90+F91+F92+F93</f>
        <v>8250000</v>
      </c>
      <c r="G88" s="37">
        <f t="shared" ref="G88:Q88" si="32">G89+G90+G91+G92+G93</f>
        <v>1380000</v>
      </c>
      <c r="H88" s="37">
        <f t="shared" si="32"/>
        <v>1460000</v>
      </c>
      <c r="I88" s="37">
        <f t="shared" si="32"/>
        <v>1380000</v>
      </c>
      <c r="J88" s="37">
        <f t="shared" si="32"/>
        <v>1380000</v>
      </c>
      <c r="K88" s="37">
        <f t="shared" si="32"/>
        <v>1380000</v>
      </c>
      <c r="L88" s="37">
        <f t="shared" si="32"/>
        <v>1401000</v>
      </c>
      <c r="M88" s="37">
        <f t="shared" si="32"/>
        <v>1373000</v>
      </c>
      <c r="N88" s="37">
        <f t="shared" si="32"/>
        <v>970000</v>
      </c>
      <c r="O88" s="37">
        <f t="shared" si="32"/>
        <v>95000</v>
      </c>
      <c r="P88" s="37">
        <f t="shared" si="32"/>
        <v>95000</v>
      </c>
      <c r="Q88" s="37">
        <f t="shared" si="32"/>
        <v>94000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19257000</v>
      </c>
      <c r="E93" s="106"/>
      <c r="F93" s="106">
        <f>F94+F95+F96+F97</f>
        <v>8250000</v>
      </c>
      <c r="G93" s="106">
        <f t="shared" ref="G93:Q93" si="34">G94+G95+G96+G97</f>
        <v>1380000</v>
      </c>
      <c r="H93" s="106">
        <f t="shared" si="34"/>
        <v>1460000</v>
      </c>
      <c r="I93" s="106">
        <f t="shared" si="34"/>
        <v>1380000</v>
      </c>
      <c r="J93" s="106">
        <f t="shared" si="34"/>
        <v>1380000</v>
      </c>
      <c r="K93" s="106">
        <f t="shared" si="34"/>
        <v>1380000</v>
      </c>
      <c r="L93" s="106">
        <f t="shared" si="34"/>
        <v>1401000</v>
      </c>
      <c r="M93" s="106">
        <f t="shared" si="34"/>
        <v>1373000</v>
      </c>
      <c r="N93" s="106">
        <f t="shared" si="34"/>
        <v>970000</v>
      </c>
      <c r="O93" s="106">
        <f t="shared" si="34"/>
        <v>95000</v>
      </c>
      <c r="P93" s="106">
        <f t="shared" si="34"/>
        <v>95000</v>
      </c>
      <c r="Q93" s="106">
        <f t="shared" si="34"/>
        <v>93000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650000</v>
      </c>
      <c r="E94" s="111" t="s">
        <v>522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77000</v>
      </c>
      <c r="E95" s="107" t="s">
        <v>225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18530000</v>
      </c>
      <c r="E97" s="37"/>
      <c r="F97" s="37">
        <f>F2+F87-F89-F90-F91-F92-F94-F95-F96</f>
        <v>7973000</v>
      </c>
      <c r="G97" s="37">
        <f t="shared" ref="G97:Q97" si="37">G2+G87-G89-G90-G91-G92-G94-G95-G96</f>
        <v>1320000</v>
      </c>
      <c r="H97" s="37">
        <f t="shared" si="37"/>
        <v>1400000</v>
      </c>
      <c r="I97" s="37">
        <f t="shared" si="37"/>
        <v>1320000</v>
      </c>
      <c r="J97" s="37">
        <f t="shared" si="37"/>
        <v>1320000</v>
      </c>
      <c r="K97" s="37">
        <f t="shared" si="37"/>
        <v>1320000</v>
      </c>
      <c r="L97" s="37">
        <f t="shared" si="37"/>
        <v>1341000</v>
      </c>
      <c r="M97" s="37">
        <f t="shared" si="37"/>
        <v>1312000</v>
      </c>
      <c r="N97" s="37">
        <f t="shared" si="37"/>
        <v>964000</v>
      </c>
      <c r="O97" s="37">
        <f>O2+O87-O89-O90-O91-O92-O94-O95-O96</f>
        <v>89000</v>
      </c>
      <c r="P97" s="37">
        <f t="shared" si="37"/>
        <v>89000</v>
      </c>
      <c r="Q97" s="37">
        <f t="shared" si="37"/>
        <v>82000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0</v>
      </c>
    </row>
    <row r="104" spans="2:18" ht="33">
      <c r="B104" s="69" t="s">
        <v>235</v>
      </c>
      <c r="D104" s="30">
        <f>HLOOKUP(D1,縣庫撥款收入明細表!H:DD,16,FALSE)</f>
        <v>72000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5000</v>
      </c>
    </row>
    <row r="109" spans="2:18" ht="33">
      <c r="B109" s="75" t="s">
        <v>239</v>
      </c>
      <c r="D109" s="30">
        <f>HLOOKUP(D1,縣庫撥款收入明細表!H:DD,21,FALSE)</f>
        <v>18530000</v>
      </c>
    </row>
    <row r="110" spans="2:18" ht="16.5" customHeight="1"/>
    <row r="111" spans="2:18" ht="19.5" customHeight="1">
      <c r="B111" s="4" t="s">
        <v>700</v>
      </c>
      <c r="F111" s="30">
        <f>F93-F77-F78</f>
        <v>7517000</v>
      </c>
      <c r="G111" s="30">
        <f t="shared" ref="G111:Q111" si="38">G93-G77-G78</f>
        <v>1233000</v>
      </c>
      <c r="H111" s="30">
        <f t="shared" si="38"/>
        <v>1251000</v>
      </c>
      <c r="I111" s="30">
        <f t="shared" si="38"/>
        <v>1233000</v>
      </c>
      <c r="J111" s="30">
        <f t="shared" si="38"/>
        <v>1233000</v>
      </c>
      <c r="K111" s="30">
        <f t="shared" si="38"/>
        <v>1233000</v>
      </c>
      <c r="L111" s="30">
        <f t="shared" si="38"/>
        <v>1254000</v>
      </c>
      <c r="M111" s="30">
        <f t="shared" si="38"/>
        <v>1228000</v>
      </c>
      <c r="N111" s="30">
        <f t="shared" si="38"/>
        <v>909000</v>
      </c>
      <c r="O111" s="30">
        <f t="shared" si="38"/>
        <v>95000</v>
      </c>
      <c r="P111" s="30">
        <f t="shared" si="38"/>
        <v>95000</v>
      </c>
      <c r="Q111" s="30">
        <f t="shared" si="38"/>
        <v>93000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35" priority="1" operator="lessThan">
      <formula>0</formula>
    </cfRule>
  </conditionalFormatting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64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672</v>
      </c>
      <c r="D1" s="230" t="str">
        <f>VLOOKUP(C1,學校編號!A:B,2,FALSE)</f>
        <v>672永豐國小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18632000</v>
      </c>
      <c r="E2" s="37"/>
      <c r="F2" s="37">
        <f>F48+F71+F77+F78+F84</f>
        <v>7982000</v>
      </c>
      <c r="G2" s="37">
        <f t="shared" ref="G2:Q2" si="0">G48+G71+G77+G78+G84</f>
        <v>1350000</v>
      </c>
      <c r="H2" s="37">
        <f t="shared" si="0"/>
        <v>1368000</v>
      </c>
      <c r="I2" s="37">
        <f t="shared" si="0"/>
        <v>1366000</v>
      </c>
      <c r="J2" s="37">
        <f t="shared" si="0"/>
        <v>1357000</v>
      </c>
      <c r="K2" s="37">
        <f t="shared" si="0"/>
        <v>1355000</v>
      </c>
      <c r="L2" s="37">
        <f t="shared" si="0"/>
        <v>1387000</v>
      </c>
      <c r="M2" s="37">
        <f t="shared" si="0"/>
        <v>1357000</v>
      </c>
      <c r="N2" s="37">
        <f t="shared" si="0"/>
        <v>807000</v>
      </c>
      <c r="O2" s="37">
        <f t="shared" si="0"/>
        <v>111000</v>
      </c>
      <c r="P2" s="37">
        <f t="shared" si="0"/>
        <v>99000</v>
      </c>
      <c r="Q2" s="37">
        <f t="shared" si="0"/>
        <v>93000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25000</v>
      </c>
      <c r="E10" s="37" t="s">
        <v>513</v>
      </c>
      <c r="F10" s="37">
        <f t="shared" si="1"/>
        <v>2083</v>
      </c>
      <c r="G10" s="37">
        <f t="shared" si="1"/>
        <v>2083</v>
      </c>
      <c r="H10" s="37">
        <f t="shared" si="1"/>
        <v>2083</v>
      </c>
      <c r="I10" s="37">
        <f t="shared" si="1"/>
        <v>2083</v>
      </c>
      <c r="J10" s="37">
        <f t="shared" si="1"/>
        <v>2083</v>
      </c>
      <c r="K10" s="37">
        <f t="shared" si="1"/>
        <v>2083</v>
      </c>
      <c r="L10" s="37">
        <f t="shared" si="1"/>
        <v>2083</v>
      </c>
      <c r="M10" s="37">
        <f t="shared" si="1"/>
        <v>2083</v>
      </c>
      <c r="N10" s="37">
        <f t="shared" si="1"/>
        <v>2083</v>
      </c>
      <c r="O10" s="37">
        <f t="shared" si="1"/>
        <v>2083</v>
      </c>
      <c r="P10" s="37">
        <f t="shared" si="1"/>
        <v>2083</v>
      </c>
      <c r="Q10" s="37">
        <f t="shared" si="2"/>
        <v>2087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7000</v>
      </c>
      <c r="E11" s="37" t="s">
        <v>194</v>
      </c>
      <c r="F11" s="37">
        <f>D11</f>
        <v>7000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198000</v>
      </c>
      <c r="E12" s="110" t="s">
        <v>200</v>
      </c>
      <c r="F12" s="37">
        <f>ROUND($D12/12*3,-3)</f>
        <v>50000</v>
      </c>
      <c r="G12" s="37">
        <f>ROUND($D12/12,-3)</f>
        <v>17000</v>
      </c>
      <c r="H12" s="37">
        <f t="shared" ref="H12:N12" si="4">ROUND($D12/12,-3)</f>
        <v>17000</v>
      </c>
      <c r="I12" s="37">
        <f t="shared" si="4"/>
        <v>17000</v>
      </c>
      <c r="J12" s="37">
        <f t="shared" si="4"/>
        <v>17000</v>
      </c>
      <c r="K12" s="37">
        <f t="shared" si="4"/>
        <v>17000</v>
      </c>
      <c r="L12" s="37">
        <f t="shared" si="4"/>
        <v>17000</v>
      </c>
      <c r="M12" s="37">
        <f t="shared" si="4"/>
        <v>17000</v>
      </c>
      <c r="N12" s="37">
        <f t="shared" si="4"/>
        <v>17000</v>
      </c>
      <c r="O12" s="37">
        <f>D12-SUM(F12:N12)</f>
        <v>12000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818000</v>
      </c>
      <c r="E25" s="106"/>
      <c r="F25" s="106">
        <f>ROUND(SUM(F3:F24),-3)</f>
        <v>126000</v>
      </c>
      <c r="G25" s="106">
        <f t="shared" ref="G25:P25" si="5">ROUND(SUM(G3:G24),-3)</f>
        <v>65000</v>
      </c>
      <c r="H25" s="106">
        <f t="shared" si="5"/>
        <v>65000</v>
      </c>
      <c r="I25" s="106">
        <f t="shared" si="5"/>
        <v>65000</v>
      </c>
      <c r="J25" s="106">
        <f t="shared" si="5"/>
        <v>65000</v>
      </c>
      <c r="K25" s="106">
        <f t="shared" si="5"/>
        <v>65000</v>
      </c>
      <c r="L25" s="106">
        <f t="shared" si="5"/>
        <v>86000</v>
      </c>
      <c r="M25" s="106">
        <f t="shared" si="5"/>
        <v>65000</v>
      </c>
      <c r="N25" s="106">
        <f t="shared" si="5"/>
        <v>65000</v>
      </c>
      <c r="O25" s="106">
        <f t="shared" si="5"/>
        <v>60000</v>
      </c>
      <c r="P25" s="106">
        <f t="shared" si="5"/>
        <v>48000</v>
      </c>
      <c r="Q25" s="106">
        <f t="shared" ref="Q25:Q33" si="6">D25-SUM(F25:P25)</f>
        <v>43000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52000</v>
      </c>
      <c r="E26" s="111" t="s">
        <v>202</v>
      </c>
      <c r="F26" s="37">
        <f>ROUND($D26/10,-3)</f>
        <v>5000</v>
      </c>
      <c r="G26" s="37"/>
      <c r="H26" s="37">
        <f>ROUND($D26/10,-3)</f>
        <v>5000</v>
      </c>
      <c r="I26" s="37">
        <f>ROUND($D26/10,-3)</f>
        <v>5000</v>
      </c>
      <c r="J26" s="37">
        <f>ROUND($D26/10,-3)</f>
        <v>5000</v>
      </c>
      <c r="K26" s="37">
        <f>ROUND($D26/10,-3)</f>
        <v>5000</v>
      </c>
      <c r="L26" s="37"/>
      <c r="M26" s="37">
        <f>ROUND($D26/10,-3)</f>
        <v>5000</v>
      </c>
      <c r="N26" s="37">
        <f>ROUND($D26/10,-3)</f>
        <v>5000</v>
      </c>
      <c r="O26" s="37">
        <f>ROUND($D26/10,-3)</f>
        <v>5000</v>
      </c>
      <c r="P26" s="37">
        <f>ROUND($D26/10,-3)</f>
        <v>5000</v>
      </c>
      <c r="Q26" s="37">
        <f t="shared" si="6"/>
        <v>7000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6000</v>
      </c>
      <c r="E30" s="37" t="s">
        <v>513</v>
      </c>
      <c r="F30" s="37">
        <f t="shared" si="8"/>
        <v>500</v>
      </c>
      <c r="G30" s="37">
        <f t="shared" si="8"/>
        <v>500</v>
      </c>
      <c r="H30" s="37">
        <f t="shared" si="8"/>
        <v>500</v>
      </c>
      <c r="I30" s="37">
        <f t="shared" si="8"/>
        <v>500</v>
      </c>
      <c r="J30" s="37">
        <f t="shared" si="8"/>
        <v>500</v>
      </c>
      <c r="K30" s="37">
        <f t="shared" si="8"/>
        <v>500</v>
      </c>
      <c r="L30" s="37">
        <f t="shared" si="8"/>
        <v>500</v>
      </c>
      <c r="M30" s="37">
        <f t="shared" si="8"/>
        <v>500</v>
      </c>
      <c r="N30" s="37">
        <f t="shared" si="8"/>
        <v>500</v>
      </c>
      <c r="O30" s="37">
        <f t="shared" si="8"/>
        <v>500</v>
      </c>
      <c r="P30" s="37">
        <f t="shared" si="8"/>
        <v>500</v>
      </c>
      <c r="Q30" s="37">
        <f t="shared" si="6"/>
        <v>500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1000</v>
      </c>
      <c r="E31" s="37" t="s">
        <v>513</v>
      </c>
      <c r="F31" s="37">
        <f t="shared" si="8"/>
        <v>83</v>
      </c>
      <c r="G31" s="37">
        <f t="shared" si="8"/>
        <v>83</v>
      </c>
      <c r="H31" s="37">
        <f t="shared" si="8"/>
        <v>83</v>
      </c>
      <c r="I31" s="37">
        <f t="shared" si="8"/>
        <v>83</v>
      </c>
      <c r="J31" s="37">
        <f t="shared" si="8"/>
        <v>83</v>
      </c>
      <c r="K31" s="37">
        <f t="shared" si="8"/>
        <v>83</v>
      </c>
      <c r="L31" s="37">
        <f t="shared" si="8"/>
        <v>83</v>
      </c>
      <c r="M31" s="37">
        <f t="shared" si="8"/>
        <v>83</v>
      </c>
      <c r="N31" s="37">
        <f t="shared" si="8"/>
        <v>83</v>
      </c>
      <c r="O31" s="37">
        <f t="shared" si="8"/>
        <v>83</v>
      </c>
      <c r="P31" s="37">
        <f t="shared" si="8"/>
        <v>83</v>
      </c>
      <c r="Q31" s="37">
        <f t="shared" si="6"/>
        <v>87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20000</v>
      </c>
      <c r="E36" s="37" t="s">
        <v>193</v>
      </c>
      <c r="F36" s="37">
        <f>ROUND($D36/2,-3)</f>
        <v>10000</v>
      </c>
      <c r="G36" s="37"/>
      <c r="H36" s="37"/>
      <c r="I36" s="37"/>
      <c r="J36" s="37"/>
      <c r="K36" s="37"/>
      <c r="L36" s="37">
        <f>D36-F36</f>
        <v>10000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345000</v>
      </c>
      <c r="E37" s="106"/>
      <c r="F37" s="106">
        <f t="shared" ref="F37:P37" si="9">ROUND(SUM(F26:F36),-3)</f>
        <v>38000</v>
      </c>
      <c r="G37" s="106">
        <f t="shared" si="9"/>
        <v>23000</v>
      </c>
      <c r="H37" s="106">
        <f t="shared" si="9"/>
        <v>28000</v>
      </c>
      <c r="I37" s="106">
        <f t="shared" si="9"/>
        <v>28000</v>
      </c>
      <c r="J37" s="106">
        <f t="shared" si="9"/>
        <v>28000</v>
      </c>
      <c r="K37" s="106">
        <f t="shared" si="9"/>
        <v>28000</v>
      </c>
      <c r="L37" s="106">
        <f t="shared" si="9"/>
        <v>33000</v>
      </c>
      <c r="M37" s="106">
        <f t="shared" si="9"/>
        <v>28000</v>
      </c>
      <c r="N37" s="106">
        <f t="shared" si="9"/>
        <v>28000</v>
      </c>
      <c r="O37" s="106">
        <f t="shared" si="9"/>
        <v>28000</v>
      </c>
      <c r="P37" s="106">
        <f t="shared" si="9"/>
        <v>28000</v>
      </c>
      <c r="Q37" s="106">
        <f>D37-SUM(F37:P37)</f>
        <v>27000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11000</v>
      </c>
      <c r="E42" s="37" t="s">
        <v>197</v>
      </c>
      <c r="F42" s="37"/>
      <c r="G42" s="37"/>
      <c r="H42" s="37"/>
      <c r="I42" s="37">
        <f>D42</f>
        <v>11000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6000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6000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17000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11000</v>
      </c>
      <c r="J45" s="106">
        <f t="shared" si="12"/>
        <v>0</v>
      </c>
      <c r="K45" s="106">
        <f t="shared" si="12"/>
        <v>0</v>
      </c>
      <c r="L45" s="106">
        <f t="shared" si="12"/>
        <v>6000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1186000</v>
      </c>
      <c r="E48" s="37"/>
      <c r="F48" s="112">
        <f>F25+F37+F45+F47</f>
        <v>166000</v>
      </c>
      <c r="G48" s="112">
        <f t="shared" ref="G48:R48" si="14">G25+G37+G45+G47</f>
        <v>88000</v>
      </c>
      <c r="H48" s="112">
        <f t="shared" si="14"/>
        <v>93000</v>
      </c>
      <c r="I48" s="112">
        <f t="shared" si="14"/>
        <v>104000</v>
      </c>
      <c r="J48" s="112">
        <f t="shared" si="14"/>
        <v>95000</v>
      </c>
      <c r="K48" s="112">
        <f t="shared" si="14"/>
        <v>93000</v>
      </c>
      <c r="L48" s="112">
        <f t="shared" si="14"/>
        <v>125000</v>
      </c>
      <c r="M48" s="112">
        <f t="shared" si="14"/>
        <v>93000</v>
      </c>
      <c r="N48" s="112">
        <f t="shared" si="14"/>
        <v>95000</v>
      </c>
      <c r="O48" s="112">
        <f t="shared" si="14"/>
        <v>88000</v>
      </c>
      <c r="P48" s="112">
        <f t="shared" si="14"/>
        <v>76000</v>
      </c>
      <c r="Q48" s="112">
        <f t="shared" si="14"/>
        <v>70000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10900000</v>
      </c>
      <c r="E49" s="111" t="s">
        <v>678</v>
      </c>
      <c r="F49" s="37">
        <f>ROUND($D49/12*5,-3)</f>
        <v>4542000</v>
      </c>
      <c r="G49" s="37">
        <f>ROUND($D49/12,-3)</f>
        <v>908000</v>
      </c>
      <c r="H49" s="37">
        <f t="shared" ref="H49:L53" si="15">ROUND($D49/12,-3)</f>
        <v>908000</v>
      </c>
      <c r="I49" s="37">
        <f t="shared" si="15"/>
        <v>908000</v>
      </c>
      <c r="J49" s="37">
        <f t="shared" si="15"/>
        <v>908000</v>
      </c>
      <c r="K49" s="37">
        <f t="shared" si="15"/>
        <v>908000</v>
      </c>
      <c r="L49" s="37">
        <f t="shared" si="15"/>
        <v>908000</v>
      </c>
      <c r="M49" s="37">
        <f>D49-SUM(F49:L49)</f>
        <v>910000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779000</v>
      </c>
      <c r="E51" s="111" t="s">
        <v>678</v>
      </c>
      <c r="F51" s="37">
        <f t="shared" si="16"/>
        <v>325000</v>
      </c>
      <c r="G51" s="37">
        <f t="shared" si="17"/>
        <v>65000</v>
      </c>
      <c r="H51" s="37">
        <f t="shared" si="15"/>
        <v>65000</v>
      </c>
      <c r="I51" s="37">
        <f t="shared" si="15"/>
        <v>65000</v>
      </c>
      <c r="J51" s="37">
        <f t="shared" si="15"/>
        <v>65000</v>
      </c>
      <c r="K51" s="37">
        <f t="shared" si="15"/>
        <v>65000</v>
      </c>
      <c r="L51" s="37">
        <f t="shared" si="15"/>
        <v>65000</v>
      </c>
      <c r="M51" s="37">
        <f t="shared" si="18"/>
        <v>64000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220000</v>
      </c>
      <c r="E62" s="37" t="s">
        <v>194</v>
      </c>
      <c r="F62" s="37">
        <f t="shared" si="19"/>
        <v>18333</v>
      </c>
      <c r="G62" s="37">
        <f t="shared" si="19"/>
        <v>18333</v>
      </c>
      <c r="H62" s="37">
        <f t="shared" si="19"/>
        <v>18333</v>
      </c>
      <c r="I62" s="37">
        <f t="shared" si="19"/>
        <v>18333</v>
      </c>
      <c r="J62" s="37">
        <f t="shared" si="19"/>
        <v>18333</v>
      </c>
      <c r="K62" s="37">
        <f t="shared" si="19"/>
        <v>18333</v>
      </c>
      <c r="L62" s="37">
        <f t="shared" si="19"/>
        <v>18333</v>
      </c>
      <c r="M62" s="37">
        <f t="shared" si="19"/>
        <v>18333</v>
      </c>
      <c r="N62" s="37">
        <f t="shared" si="19"/>
        <v>18333</v>
      </c>
      <c r="O62" s="37">
        <f t="shared" si="19"/>
        <v>18333</v>
      </c>
      <c r="P62" s="37">
        <f t="shared" si="19"/>
        <v>18333</v>
      </c>
      <c r="Q62" s="37">
        <f t="shared" si="20"/>
        <v>18337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861000</v>
      </c>
      <c r="E63" s="37" t="s">
        <v>679</v>
      </c>
      <c r="F63" s="37">
        <f>ROUND($D63/5,-3)</f>
        <v>172000</v>
      </c>
      <c r="G63" s="37"/>
      <c r="H63" s="37"/>
      <c r="I63" s="37"/>
      <c r="J63" s="37"/>
      <c r="K63" s="37"/>
      <c r="L63" s="37"/>
      <c r="M63" s="37"/>
      <c r="N63" s="37">
        <f>D63-F63</f>
        <v>689000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1302000</v>
      </c>
      <c r="E64" s="37" t="s">
        <v>194</v>
      </c>
      <c r="F64" s="37">
        <f>D64</f>
        <v>1302000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1016000</v>
      </c>
      <c r="E65" s="111" t="s">
        <v>678</v>
      </c>
      <c r="F65" s="37">
        <f>ROUND($D65/12*5,-3)</f>
        <v>423000</v>
      </c>
      <c r="G65" s="37">
        <f>ROUND($D65/12,-3)</f>
        <v>85000</v>
      </c>
      <c r="H65" s="37">
        <f t="shared" ref="H65:L67" si="21">ROUND($D65/12,-3)</f>
        <v>85000</v>
      </c>
      <c r="I65" s="37">
        <f t="shared" si="21"/>
        <v>85000</v>
      </c>
      <c r="J65" s="37">
        <f t="shared" si="21"/>
        <v>85000</v>
      </c>
      <c r="K65" s="37">
        <f t="shared" si="21"/>
        <v>85000</v>
      </c>
      <c r="L65" s="37">
        <f t="shared" si="21"/>
        <v>85000</v>
      </c>
      <c r="M65" s="37">
        <f>D65-SUM(F65:L65)</f>
        <v>83000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293000</v>
      </c>
      <c r="E66" s="111" t="s">
        <v>678</v>
      </c>
      <c r="F66" s="37">
        <f>ROUND($D66/12*5,-3)</f>
        <v>122000</v>
      </c>
      <c r="G66" s="37">
        <f t="shared" ref="G66:G67" si="22">ROUND($D66/12,-3)</f>
        <v>24000</v>
      </c>
      <c r="H66" s="37">
        <f t="shared" si="21"/>
        <v>24000</v>
      </c>
      <c r="I66" s="37">
        <f t="shared" si="21"/>
        <v>24000</v>
      </c>
      <c r="J66" s="37">
        <f t="shared" si="21"/>
        <v>24000</v>
      </c>
      <c r="K66" s="37">
        <f t="shared" si="21"/>
        <v>24000</v>
      </c>
      <c r="L66" s="37">
        <f t="shared" si="21"/>
        <v>24000</v>
      </c>
      <c r="M66" s="37">
        <f t="shared" ref="M66:M67" si="23">D66-SUM(F66:L66)</f>
        <v>27000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795000</v>
      </c>
      <c r="E67" s="111" t="s">
        <v>678</v>
      </c>
      <c r="F67" s="37">
        <f>ROUND($D67/12*5,-3)</f>
        <v>331000</v>
      </c>
      <c r="G67" s="37">
        <f t="shared" si="22"/>
        <v>66000</v>
      </c>
      <c r="H67" s="37">
        <f t="shared" si="21"/>
        <v>66000</v>
      </c>
      <c r="I67" s="37">
        <f t="shared" si="21"/>
        <v>66000</v>
      </c>
      <c r="J67" s="37">
        <f t="shared" si="21"/>
        <v>66000</v>
      </c>
      <c r="K67" s="37">
        <f t="shared" si="21"/>
        <v>66000</v>
      </c>
      <c r="L67" s="37">
        <f t="shared" si="21"/>
        <v>66000</v>
      </c>
      <c r="M67" s="37">
        <f t="shared" si="23"/>
        <v>68000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13000</v>
      </c>
      <c r="E68" s="37" t="s">
        <v>195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123000</v>
      </c>
      <c r="E69" s="37" t="s">
        <v>194</v>
      </c>
      <c r="F69" s="37">
        <f>D69</f>
        <v>123000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16678000</v>
      </c>
      <c r="E71" s="239"/>
      <c r="F71" s="239">
        <f t="shared" ref="F71:P71" si="24">ROUND(SUM(F49:F70),-3)</f>
        <v>7496000</v>
      </c>
      <c r="G71" s="239">
        <f t="shared" si="24"/>
        <v>1198000</v>
      </c>
      <c r="H71" s="239">
        <f t="shared" si="24"/>
        <v>1211000</v>
      </c>
      <c r="I71" s="239">
        <f t="shared" si="24"/>
        <v>1198000</v>
      </c>
      <c r="J71" s="239">
        <f t="shared" si="24"/>
        <v>1198000</v>
      </c>
      <c r="K71" s="239">
        <f t="shared" si="24"/>
        <v>1198000</v>
      </c>
      <c r="L71" s="239">
        <f t="shared" si="24"/>
        <v>1198000</v>
      </c>
      <c r="M71" s="239">
        <f t="shared" si="24"/>
        <v>1200000</v>
      </c>
      <c r="N71" s="239">
        <f t="shared" si="24"/>
        <v>712000</v>
      </c>
      <c r="O71" s="239">
        <f t="shared" si="24"/>
        <v>23000</v>
      </c>
      <c r="P71" s="239">
        <f t="shared" si="24"/>
        <v>23000</v>
      </c>
      <c r="Q71" s="239">
        <f>D71-SUM(F71:P71)</f>
        <v>23000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239000</v>
      </c>
      <c r="E73" s="111" t="s">
        <v>678</v>
      </c>
      <c r="F73" s="37">
        <f>ROUND($D73/12*5,-3)</f>
        <v>100000</v>
      </c>
      <c r="G73" s="37">
        <f>ROUND($D73/12,-3)</f>
        <v>20000</v>
      </c>
      <c r="H73" s="37">
        <f t="shared" ref="H73:L76" si="25">ROUND($D73/12,-3)</f>
        <v>20000</v>
      </c>
      <c r="I73" s="37">
        <f t="shared" si="25"/>
        <v>20000</v>
      </c>
      <c r="J73" s="37">
        <f t="shared" si="25"/>
        <v>20000</v>
      </c>
      <c r="K73" s="37">
        <f t="shared" si="25"/>
        <v>20000</v>
      </c>
      <c r="L73" s="37">
        <f t="shared" si="25"/>
        <v>20000</v>
      </c>
      <c r="M73" s="37">
        <f>D73-SUM(F73:L73)</f>
        <v>19000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529000</v>
      </c>
      <c r="E76" s="111" t="s">
        <v>678</v>
      </c>
      <c r="F76" s="37">
        <f>ROUND($D76/12*5,-3)</f>
        <v>220000</v>
      </c>
      <c r="G76" s="37">
        <f>ROUND($D76/12,-3)</f>
        <v>44000</v>
      </c>
      <c r="H76" s="37">
        <f t="shared" si="25"/>
        <v>44000</v>
      </c>
      <c r="I76" s="37">
        <f t="shared" si="25"/>
        <v>44000</v>
      </c>
      <c r="J76" s="37">
        <f t="shared" si="25"/>
        <v>44000</v>
      </c>
      <c r="K76" s="37">
        <f t="shared" si="25"/>
        <v>44000</v>
      </c>
      <c r="L76" s="37">
        <f t="shared" si="25"/>
        <v>44000</v>
      </c>
      <c r="M76" s="37">
        <f t="shared" si="26"/>
        <v>45000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768000</v>
      </c>
      <c r="E77" s="239"/>
      <c r="F77" s="239">
        <f>ROUND(SUM(F72:F76),-3)</f>
        <v>320000</v>
      </c>
      <c r="G77" s="239">
        <f t="shared" ref="G77:N77" si="27">ROUND(SUM(G72:G76),-3)</f>
        <v>64000</v>
      </c>
      <c r="H77" s="239">
        <f t="shared" si="27"/>
        <v>64000</v>
      </c>
      <c r="I77" s="239">
        <f t="shared" si="27"/>
        <v>64000</v>
      </c>
      <c r="J77" s="239">
        <f t="shared" si="27"/>
        <v>64000</v>
      </c>
      <c r="K77" s="239">
        <f t="shared" si="27"/>
        <v>64000</v>
      </c>
      <c r="L77" s="239">
        <f t="shared" si="27"/>
        <v>64000</v>
      </c>
      <c r="M77" s="239">
        <f t="shared" si="27"/>
        <v>64000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0</v>
      </c>
      <c r="E78" s="37" t="s">
        <v>655</v>
      </c>
      <c r="F78" s="216"/>
      <c r="G78" s="216"/>
      <c r="H78" s="216">
        <f>ROUND($D78/2,-3)</f>
        <v>0</v>
      </c>
      <c r="I78" s="216"/>
      <c r="J78" s="216"/>
      <c r="K78" s="216"/>
      <c r="L78" s="216"/>
      <c r="M78" s="216"/>
      <c r="N78" s="216">
        <f>D78-H78</f>
        <v>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17446000</v>
      </c>
      <c r="E79" s="218"/>
      <c r="F79" s="218">
        <f>F77+F71+F78</f>
        <v>7816000</v>
      </c>
      <c r="G79" s="218">
        <f t="shared" ref="G79:Q79" si="29">G77+G71+G78</f>
        <v>1262000</v>
      </c>
      <c r="H79" s="218">
        <f t="shared" si="29"/>
        <v>1275000</v>
      </c>
      <c r="I79" s="218">
        <f t="shared" si="29"/>
        <v>1262000</v>
      </c>
      <c r="J79" s="218">
        <f t="shared" si="29"/>
        <v>1262000</v>
      </c>
      <c r="K79" s="218">
        <f t="shared" si="29"/>
        <v>1262000</v>
      </c>
      <c r="L79" s="218">
        <f t="shared" si="29"/>
        <v>1262000</v>
      </c>
      <c r="M79" s="218">
        <f t="shared" si="29"/>
        <v>1264000</v>
      </c>
      <c r="N79" s="218">
        <f t="shared" si="29"/>
        <v>712000</v>
      </c>
      <c r="O79" s="218">
        <f t="shared" si="29"/>
        <v>23000</v>
      </c>
      <c r="P79" s="218">
        <f t="shared" si="29"/>
        <v>23000</v>
      </c>
      <c r="Q79" s="218">
        <f t="shared" si="29"/>
        <v>23000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-20000</v>
      </c>
      <c r="E87" s="37"/>
      <c r="F87" s="37">
        <f>D87</f>
        <v>-20000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18612000</v>
      </c>
      <c r="E88" s="37"/>
      <c r="F88" s="37">
        <f>F89+F90+F91+F92+F93</f>
        <v>7962000</v>
      </c>
      <c r="G88" s="37">
        <f t="shared" ref="G88:Q88" si="32">G89+G90+G91+G92+G93</f>
        <v>1350000</v>
      </c>
      <c r="H88" s="37">
        <f t="shared" si="32"/>
        <v>1368000</v>
      </c>
      <c r="I88" s="37">
        <f t="shared" si="32"/>
        <v>1366000</v>
      </c>
      <c r="J88" s="37">
        <f t="shared" si="32"/>
        <v>1357000</v>
      </c>
      <c r="K88" s="37">
        <f t="shared" si="32"/>
        <v>1355000</v>
      </c>
      <c r="L88" s="37">
        <f t="shared" si="32"/>
        <v>1387000</v>
      </c>
      <c r="M88" s="37">
        <f t="shared" si="32"/>
        <v>1357000</v>
      </c>
      <c r="N88" s="37">
        <f t="shared" si="32"/>
        <v>807000</v>
      </c>
      <c r="O88" s="37">
        <f t="shared" si="32"/>
        <v>111000</v>
      </c>
      <c r="P88" s="37">
        <f t="shared" si="32"/>
        <v>99000</v>
      </c>
      <c r="Q88" s="37">
        <f t="shared" si="32"/>
        <v>93000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18611000</v>
      </c>
      <c r="E93" s="106"/>
      <c r="F93" s="106">
        <f>F94+F95+F96+F97</f>
        <v>7962000</v>
      </c>
      <c r="G93" s="106">
        <f t="shared" ref="G93:Q93" si="34">G94+G95+G96+G97</f>
        <v>1350000</v>
      </c>
      <c r="H93" s="106">
        <f t="shared" si="34"/>
        <v>1368000</v>
      </c>
      <c r="I93" s="106">
        <f t="shared" si="34"/>
        <v>1366000</v>
      </c>
      <c r="J93" s="106">
        <f t="shared" si="34"/>
        <v>1357000</v>
      </c>
      <c r="K93" s="106">
        <f t="shared" si="34"/>
        <v>1355000</v>
      </c>
      <c r="L93" s="106">
        <f t="shared" si="34"/>
        <v>1387000</v>
      </c>
      <c r="M93" s="106">
        <f t="shared" si="34"/>
        <v>1357000</v>
      </c>
      <c r="N93" s="106">
        <f t="shared" si="34"/>
        <v>807000</v>
      </c>
      <c r="O93" s="106">
        <f t="shared" si="34"/>
        <v>111000</v>
      </c>
      <c r="P93" s="106">
        <f t="shared" si="34"/>
        <v>99000</v>
      </c>
      <c r="Q93" s="106">
        <f t="shared" si="34"/>
        <v>92000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2542000</v>
      </c>
      <c r="E94" s="111" t="s">
        <v>522</v>
      </c>
      <c r="F94" s="37">
        <f>ROUND($D94/12*5,-3)</f>
        <v>1059000</v>
      </c>
      <c r="G94" s="37">
        <f>ROUND($D94/12,-3)</f>
        <v>212000</v>
      </c>
      <c r="H94" s="37">
        <f t="shared" ref="H94:L94" si="35">ROUND($D94/12,-3)</f>
        <v>212000</v>
      </c>
      <c r="I94" s="37">
        <f t="shared" si="35"/>
        <v>212000</v>
      </c>
      <c r="J94" s="37">
        <f t="shared" si="35"/>
        <v>212000</v>
      </c>
      <c r="K94" s="37">
        <f t="shared" si="35"/>
        <v>212000</v>
      </c>
      <c r="L94" s="37">
        <f t="shared" si="35"/>
        <v>212000</v>
      </c>
      <c r="M94" s="37">
        <f>D94-SUM(F94:L94)</f>
        <v>211000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15979000</v>
      </c>
      <c r="E97" s="37"/>
      <c r="F97" s="37">
        <f>F2+F87-F89-F90-F91-F92-F94-F95-F96</f>
        <v>6895000</v>
      </c>
      <c r="G97" s="37">
        <f t="shared" ref="G97:Q97" si="37">G2+G87-G89-G90-G91-G92-G94-G95-G96</f>
        <v>1130000</v>
      </c>
      <c r="H97" s="37">
        <f t="shared" si="37"/>
        <v>1148000</v>
      </c>
      <c r="I97" s="37">
        <f t="shared" si="37"/>
        <v>1146000</v>
      </c>
      <c r="J97" s="37">
        <f t="shared" si="37"/>
        <v>1137000</v>
      </c>
      <c r="K97" s="37">
        <f t="shared" si="37"/>
        <v>1135000</v>
      </c>
      <c r="L97" s="37">
        <f t="shared" si="37"/>
        <v>1167000</v>
      </c>
      <c r="M97" s="37">
        <f t="shared" si="37"/>
        <v>1138000</v>
      </c>
      <c r="N97" s="37">
        <f t="shared" si="37"/>
        <v>799000</v>
      </c>
      <c r="O97" s="37">
        <f>O2+O87-O89-O90-O91-O92-O94-O95-O96</f>
        <v>103000</v>
      </c>
      <c r="P97" s="37">
        <f t="shared" si="37"/>
        <v>91000</v>
      </c>
      <c r="Q97" s="37">
        <f t="shared" si="37"/>
        <v>90000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800000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1092000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15979000</v>
      </c>
    </row>
    <row r="110" spans="2:18" ht="16.5" customHeight="1"/>
    <row r="111" spans="2:18" ht="19.5" customHeight="1">
      <c r="B111" s="4" t="s">
        <v>700</v>
      </c>
      <c r="F111" s="30">
        <f>F93-F77-F78</f>
        <v>7642000</v>
      </c>
      <c r="G111" s="30">
        <f t="shared" ref="G111:Q111" si="38">G93-G77-G78</f>
        <v>1286000</v>
      </c>
      <c r="H111" s="30">
        <f t="shared" si="38"/>
        <v>1304000</v>
      </c>
      <c r="I111" s="30">
        <f t="shared" si="38"/>
        <v>1302000</v>
      </c>
      <c r="J111" s="30">
        <f t="shared" si="38"/>
        <v>1293000</v>
      </c>
      <c r="K111" s="30">
        <f t="shared" si="38"/>
        <v>1291000</v>
      </c>
      <c r="L111" s="30">
        <f t="shared" si="38"/>
        <v>1323000</v>
      </c>
      <c r="M111" s="30">
        <f t="shared" si="38"/>
        <v>1293000</v>
      </c>
      <c r="N111" s="30">
        <f t="shared" si="38"/>
        <v>807000</v>
      </c>
      <c r="O111" s="30">
        <f t="shared" si="38"/>
        <v>111000</v>
      </c>
      <c r="P111" s="30">
        <f t="shared" si="38"/>
        <v>99000</v>
      </c>
      <c r="Q111" s="30">
        <f t="shared" si="38"/>
        <v>92000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34" priority="1" operator="lessThan">
      <formula>0</formula>
    </cfRule>
  </conditionalFormatting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673</v>
      </c>
      <c r="D1" s="230" t="str">
        <f>VLOOKUP(C1,學校編號!A:B,2,FALSE)</f>
        <v>673學田國小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18115000</v>
      </c>
      <c r="E2" s="37"/>
      <c r="F2" s="37">
        <f>F48+F71+F77+F78+F84</f>
        <v>7738000</v>
      </c>
      <c r="G2" s="37">
        <f t="shared" ref="G2:Q2" si="0">G48+G71+G77+G78+G84</f>
        <v>1317000</v>
      </c>
      <c r="H2" s="37">
        <f t="shared" si="0"/>
        <v>1335000</v>
      </c>
      <c r="I2" s="37">
        <f t="shared" si="0"/>
        <v>1317000</v>
      </c>
      <c r="J2" s="37">
        <f t="shared" si="0"/>
        <v>1317000</v>
      </c>
      <c r="K2" s="37">
        <f t="shared" si="0"/>
        <v>1317000</v>
      </c>
      <c r="L2" s="37">
        <f t="shared" si="0"/>
        <v>1336000</v>
      </c>
      <c r="M2" s="37">
        <f t="shared" si="0"/>
        <v>1313000</v>
      </c>
      <c r="N2" s="37">
        <f t="shared" si="0"/>
        <v>841000</v>
      </c>
      <c r="O2" s="37">
        <f t="shared" si="0"/>
        <v>94000</v>
      </c>
      <c r="P2" s="37">
        <f t="shared" si="0"/>
        <v>94000</v>
      </c>
      <c r="Q2" s="37">
        <f t="shared" si="0"/>
        <v>96000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513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51000</v>
      </c>
      <c r="E4" s="37" t="s">
        <v>513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63000</v>
      </c>
      <c r="E7" s="37" t="s">
        <v>513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80000</v>
      </c>
      <c r="E13" s="37" t="s">
        <v>513</v>
      </c>
      <c r="F13" s="37">
        <f>ROUND($D13/12,0)</f>
        <v>6667</v>
      </c>
      <c r="G13" s="37">
        <f t="shared" si="1"/>
        <v>6667</v>
      </c>
      <c r="H13" s="37">
        <f t="shared" si="1"/>
        <v>6667</v>
      </c>
      <c r="I13" s="37">
        <f t="shared" si="1"/>
        <v>6667</v>
      </c>
      <c r="J13" s="37">
        <f t="shared" si="1"/>
        <v>6667</v>
      </c>
      <c r="K13" s="37">
        <f t="shared" si="1"/>
        <v>6667</v>
      </c>
      <c r="L13" s="37">
        <f t="shared" si="1"/>
        <v>6667</v>
      </c>
      <c r="M13" s="37">
        <f t="shared" si="1"/>
        <v>6667</v>
      </c>
      <c r="N13" s="37">
        <f t="shared" si="1"/>
        <v>6667</v>
      </c>
      <c r="O13" s="37">
        <f t="shared" si="1"/>
        <v>6667</v>
      </c>
      <c r="P13" s="37">
        <f t="shared" si="1"/>
        <v>6667</v>
      </c>
      <c r="Q13" s="37">
        <f>D13-SUM(F13:P13)</f>
        <v>6663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39000</v>
      </c>
      <c r="E15" s="37" t="s">
        <v>193</v>
      </c>
      <c r="F15" s="37">
        <f>ROUND($D15/2,-3)</f>
        <v>20000</v>
      </c>
      <c r="G15" s="37"/>
      <c r="H15" s="37"/>
      <c r="I15" s="37"/>
      <c r="J15" s="37"/>
      <c r="K15" s="37"/>
      <c r="L15" s="37">
        <f>D15-F15</f>
        <v>19000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84000</v>
      </c>
      <c r="E16" s="37" t="s">
        <v>513</v>
      </c>
      <c r="F16" s="37">
        <f>ROUND($D16/12,0)</f>
        <v>7000</v>
      </c>
      <c r="G16" s="37">
        <f t="shared" si="1"/>
        <v>7000</v>
      </c>
      <c r="H16" s="37">
        <f t="shared" si="1"/>
        <v>7000</v>
      </c>
      <c r="I16" s="37">
        <f t="shared" si="1"/>
        <v>7000</v>
      </c>
      <c r="J16" s="37">
        <f t="shared" si="1"/>
        <v>7000</v>
      </c>
      <c r="K16" s="37">
        <f t="shared" si="1"/>
        <v>7000</v>
      </c>
      <c r="L16" s="37">
        <f t="shared" si="1"/>
        <v>7000</v>
      </c>
      <c r="M16" s="37">
        <f t="shared" si="1"/>
        <v>7000</v>
      </c>
      <c r="N16" s="37">
        <f t="shared" si="1"/>
        <v>7000</v>
      </c>
      <c r="O16" s="37">
        <f t="shared" si="1"/>
        <v>7000</v>
      </c>
      <c r="P16" s="37">
        <f t="shared" si="1"/>
        <v>7000</v>
      </c>
      <c r="Q16" s="37">
        <f>D16-SUM(F16:P16)</f>
        <v>7000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513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559000</v>
      </c>
      <c r="E25" s="106"/>
      <c r="F25" s="106">
        <f>ROUND(SUM(F3:F24),-3)</f>
        <v>63000</v>
      </c>
      <c r="G25" s="106">
        <f t="shared" ref="G25:P25" si="5">ROUND(SUM(G3:G24),-3)</f>
        <v>43000</v>
      </c>
      <c r="H25" s="106">
        <f t="shared" si="5"/>
        <v>43000</v>
      </c>
      <c r="I25" s="106">
        <f t="shared" si="5"/>
        <v>43000</v>
      </c>
      <c r="J25" s="106">
        <f t="shared" si="5"/>
        <v>43000</v>
      </c>
      <c r="K25" s="106">
        <f t="shared" si="5"/>
        <v>43000</v>
      </c>
      <c r="L25" s="106">
        <f t="shared" si="5"/>
        <v>62000</v>
      </c>
      <c r="M25" s="106">
        <f t="shared" si="5"/>
        <v>43000</v>
      </c>
      <c r="N25" s="106">
        <f t="shared" si="5"/>
        <v>43000</v>
      </c>
      <c r="O25" s="106">
        <f t="shared" si="5"/>
        <v>43000</v>
      </c>
      <c r="P25" s="106">
        <f t="shared" si="5"/>
        <v>43000</v>
      </c>
      <c r="Q25" s="106">
        <f t="shared" ref="Q25:Q33" si="6">D25-SUM(F25:P25)</f>
        <v>47000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513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513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5000</v>
      </c>
      <c r="E30" s="37" t="s">
        <v>513</v>
      </c>
      <c r="F30" s="37">
        <f t="shared" si="8"/>
        <v>417</v>
      </c>
      <c r="G30" s="37">
        <f t="shared" si="8"/>
        <v>417</v>
      </c>
      <c r="H30" s="37">
        <f t="shared" si="8"/>
        <v>417</v>
      </c>
      <c r="I30" s="37">
        <f t="shared" si="8"/>
        <v>417</v>
      </c>
      <c r="J30" s="37">
        <f t="shared" si="8"/>
        <v>417</v>
      </c>
      <c r="K30" s="37">
        <f t="shared" si="8"/>
        <v>417</v>
      </c>
      <c r="L30" s="37">
        <f t="shared" si="8"/>
        <v>417</v>
      </c>
      <c r="M30" s="37">
        <f t="shared" si="8"/>
        <v>417</v>
      </c>
      <c r="N30" s="37">
        <f t="shared" si="8"/>
        <v>417</v>
      </c>
      <c r="O30" s="37">
        <f t="shared" si="8"/>
        <v>417</v>
      </c>
      <c r="P30" s="37">
        <f t="shared" si="8"/>
        <v>417</v>
      </c>
      <c r="Q30" s="37">
        <f t="shared" si="6"/>
        <v>413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1000</v>
      </c>
      <c r="E31" s="37" t="s">
        <v>513</v>
      </c>
      <c r="F31" s="37">
        <f t="shared" si="8"/>
        <v>83</v>
      </c>
      <c r="G31" s="37">
        <f t="shared" si="8"/>
        <v>83</v>
      </c>
      <c r="H31" s="37">
        <f t="shared" si="8"/>
        <v>83</v>
      </c>
      <c r="I31" s="37">
        <f t="shared" si="8"/>
        <v>83</v>
      </c>
      <c r="J31" s="37">
        <f t="shared" si="8"/>
        <v>83</v>
      </c>
      <c r="K31" s="37">
        <f t="shared" si="8"/>
        <v>83</v>
      </c>
      <c r="L31" s="37">
        <f t="shared" si="8"/>
        <v>83</v>
      </c>
      <c r="M31" s="37">
        <f t="shared" si="8"/>
        <v>83</v>
      </c>
      <c r="N31" s="37">
        <f t="shared" si="8"/>
        <v>83</v>
      </c>
      <c r="O31" s="37">
        <f t="shared" si="8"/>
        <v>83</v>
      </c>
      <c r="P31" s="37">
        <f t="shared" si="8"/>
        <v>83</v>
      </c>
      <c r="Q31" s="37">
        <f t="shared" si="6"/>
        <v>87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265000</v>
      </c>
      <c r="E37" s="106"/>
      <c r="F37" s="106">
        <f t="shared" ref="F37:P37" si="9">ROUND(SUM(F26:F36),-3)</f>
        <v>22000</v>
      </c>
      <c r="G37" s="106">
        <f t="shared" si="9"/>
        <v>22000</v>
      </c>
      <c r="H37" s="106">
        <f t="shared" si="9"/>
        <v>22000</v>
      </c>
      <c r="I37" s="106">
        <f t="shared" si="9"/>
        <v>22000</v>
      </c>
      <c r="J37" s="106">
        <f t="shared" si="9"/>
        <v>22000</v>
      </c>
      <c r="K37" s="106">
        <f t="shared" si="9"/>
        <v>22000</v>
      </c>
      <c r="L37" s="106">
        <f t="shared" si="9"/>
        <v>22000</v>
      </c>
      <c r="M37" s="106">
        <f t="shared" si="9"/>
        <v>22000</v>
      </c>
      <c r="N37" s="106">
        <f t="shared" si="9"/>
        <v>22000</v>
      </c>
      <c r="O37" s="106">
        <f t="shared" si="9"/>
        <v>22000</v>
      </c>
      <c r="P37" s="106">
        <f t="shared" si="9"/>
        <v>22000</v>
      </c>
      <c r="Q37" s="106">
        <f>D37-SUM(F37:P37)</f>
        <v>23000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0</v>
      </c>
      <c r="E46" s="37" t="s">
        <v>708</v>
      </c>
      <c r="F46" s="37">
        <f>ROUND($D46/3,0)</f>
        <v>0</v>
      </c>
      <c r="G46" s="37"/>
      <c r="H46" s="37"/>
      <c r="I46" s="37"/>
      <c r="J46" s="37">
        <f>ROUND($D46/3,0)</f>
        <v>0</v>
      </c>
      <c r="K46" s="37"/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0</v>
      </c>
      <c r="E47" s="106"/>
      <c r="F47" s="106">
        <f t="shared" ref="F47:P47" si="13">ROUND(SUM(F46),-3)</f>
        <v>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824000</v>
      </c>
      <c r="E48" s="37"/>
      <c r="F48" s="112">
        <f>F25+F37+F45+F47</f>
        <v>85000</v>
      </c>
      <c r="G48" s="112">
        <f t="shared" ref="G48:R48" si="14">G25+G37+G45+G47</f>
        <v>65000</v>
      </c>
      <c r="H48" s="112">
        <f t="shared" si="14"/>
        <v>65000</v>
      </c>
      <c r="I48" s="112">
        <f t="shared" si="14"/>
        <v>65000</v>
      </c>
      <c r="J48" s="112">
        <f t="shared" si="14"/>
        <v>65000</v>
      </c>
      <c r="K48" s="112">
        <f t="shared" si="14"/>
        <v>65000</v>
      </c>
      <c r="L48" s="112">
        <f t="shared" si="14"/>
        <v>84000</v>
      </c>
      <c r="M48" s="112">
        <f t="shared" si="14"/>
        <v>65000</v>
      </c>
      <c r="N48" s="112">
        <f t="shared" si="14"/>
        <v>65000</v>
      </c>
      <c r="O48" s="112">
        <f t="shared" si="14"/>
        <v>65000</v>
      </c>
      <c r="P48" s="112">
        <f t="shared" si="14"/>
        <v>65000</v>
      </c>
      <c r="Q48" s="112">
        <f t="shared" si="14"/>
        <v>70000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10138000</v>
      </c>
      <c r="E49" s="111" t="s">
        <v>678</v>
      </c>
      <c r="F49" s="37">
        <f>ROUND($D49/12*5,-3)</f>
        <v>4224000</v>
      </c>
      <c r="G49" s="37">
        <f>ROUND($D49/12,-3)</f>
        <v>845000</v>
      </c>
      <c r="H49" s="37">
        <f t="shared" ref="H49:L53" si="15">ROUND($D49/12,-3)</f>
        <v>845000</v>
      </c>
      <c r="I49" s="37">
        <f t="shared" si="15"/>
        <v>845000</v>
      </c>
      <c r="J49" s="37">
        <f t="shared" si="15"/>
        <v>845000</v>
      </c>
      <c r="K49" s="37">
        <f t="shared" si="15"/>
        <v>845000</v>
      </c>
      <c r="L49" s="37">
        <f t="shared" si="15"/>
        <v>845000</v>
      </c>
      <c r="M49" s="37">
        <f>D49-SUM(F49:L49)</f>
        <v>844000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779000</v>
      </c>
      <c r="E51" s="111" t="s">
        <v>678</v>
      </c>
      <c r="F51" s="37">
        <f t="shared" si="16"/>
        <v>325000</v>
      </c>
      <c r="G51" s="37">
        <f t="shared" si="17"/>
        <v>65000</v>
      </c>
      <c r="H51" s="37">
        <f t="shared" si="15"/>
        <v>65000</v>
      </c>
      <c r="I51" s="37">
        <f t="shared" si="15"/>
        <v>65000</v>
      </c>
      <c r="J51" s="37">
        <f t="shared" si="15"/>
        <v>65000</v>
      </c>
      <c r="K51" s="37">
        <f t="shared" si="15"/>
        <v>65000</v>
      </c>
      <c r="L51" s="37">
        <f t="shared" si="15"/>
        <v>65000</v>
      </c>
      <c r="M51" s="37">
        <f t="shared" si="18"/>
        <v>64000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513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293000</v>
      </c>
      <c r="E62" s="37" t="s">
        <v>194</v>
      </c>
      <c r="F62" s="37">
        <f t="shared" si="19"/>
        <v>24417</v>
      </c>
      <c r="G62" s="37">
        <f t="shared" si="19"/>
        <v>24417</v>
      </c>
      <c r="H62" s="37">
        <f t="shared" si="19"/>
        <v>24417</v>
      </c>
      <c r="I62" s="37">
        <f t="shared" si="19"/>
        <v>24417</v>
      </c>
      <c r="J62" s="37">
        <f t="shared" si="19"/>
        <v>24417</v>
      </c>
      <c r="K62" s="37">
        <f t="shared" si="19"/>
        <v>24417</v>
      </c>
      <c r="L62" s="37">
        <f t="shared" si="19"/>
        <v>24417</v>
      </c>
      <c r="M62" s="37">
        <f t="shared" si="19"/>
        <v>24417</v>
      </c>
      <c r="N62" s="37">
        <f t="shared" si="19"/>
        <v>24417</v>
      </c>
      <c r="O62" s="37">
        <f t="shared" si="19"/>
        <v>24417</v>
      </c>
      <c r="P62" s="37">
        <f t="shared" si="19"/>
        <v>24417</v>
      </c>
      <c r="Q62" s="37">
        <f t="shared" si="20"/>
        <v>24413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934000</v>
      </c>
      <c r="E63" s="37" t="s">
        <v>679</v>
      </c>
      <c r="F63" s="37">
        <f>ROUND($D63/5,-3)</f>
        <v>187000</v>
      </c>
      <c r="G63" s="37"/>
      <c r="H63" s="37"/>
      <c r="I63" s="37"/>
      <c r="J63" s="37"/>
      <c r="K63" s="37"/>
      <c r="L63" s="37"/>
      <c r="M63" s="37"/>
      <c r="N63" s="37">
        <f>D63-F63</f>
        <v>747000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1225000</v>
      </c>
      <c r="E64" s="37" t="s">
        <v>194</v>
      </c>
      <c r="F64" s="37">
        <f>D64</f>
        <v>1225000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960000</v>
      </c>
      <c r="E65" s="111" t="s">
        <v>678</v>
      </c>
      <c r="F65" s="37">
        <f>ROUND($D65/12*5,-3)</f>
        <v>400000</v>
      </c>
      <c r="G65" s="37">
        <f>ROUND($D65/12,-3)</f>
        <v>80000</v>
      </c>
      <c r="H65" s="37">
        <f t="shared" ref="H65:L67" si="21">ROUND($D65/12,-3)</f>
        <v>80000</v>
      </c>
      <c r="I65" s="37">
        <f t="shared" si="21"/>
        <v>80000</v>
      </c>
      <c r="J65" s="37">
        <f t="shared" si="21"/>
        <v>80000</v>
      </c>
      <c r="K65" s="37">
        <f t="shared" si="21"/>
        <v>80000</v>
      </c>
      <c r="L65" s="37">
        <f t="shared" si="21"/>
        <v>80000</v>
      </c>
      <c r="M65" s="37">
        <f>D65-SUM(F65:L65)</f>
        <v>80000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266000</v>
      </c>
      <c r="E66" s="111" t="s">
        <v>678</v>
      </c>
      <c r="F66" s="37">
        <f>ROUND($D66/12*5,-3)</f>
        <v>111000</v>
      </c>
      <c r="G66" s="37">
        <f t="shared" ref="G66:G67" si="22">ROUND($D66/12,-3)</f>
        <v>22000</v>
      </c>
      <c r="H66" s="37">
        <f t="shared" si="21"/>
        <v>22000</v>
      </c>
      <c r="I66" s="37">
        <f t="shared" si="21"/>
        <v>22000</v>
      </c>
      <c r="J66" s="37">
        <f t="shared" si="21"/>
        <v>22000</v>
      </c>
      <c r="K66" s="37">
        <f t="shared" si="21"/>
        <v>22000</v>
      </c>
      <c r="L66" s="37">
        <f t="shared" si="21"/>
        <v>22000</v>
      </c>
      <c r="M66" s="37">
        <f t="shared" ref="M66:M67" si="23">D66-SUM(F66:L66)</f>
        <v>23000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748000</v>
      </c>
      <c r="E67" s="111" t="s">
        <v>678</v>
      </c>
      <c r="F67" s="37">
        <f>ROUND($D67/12*5,-3)</f>
        <v>312000</v>
      </c>
      <c r="G67" s="37">
        <f t="shared" si="22"/>
        <v>62000</v>
      </c>
      <c r="H67" s="37">
        <f t="shared" si="21"/>
        <v>62000</v>
      </c>
      <c r="I67" s="37">
        <f t="shared" si="21"/>
        <v>62000</v>
      </c>
      <c r="J67" s="37">
        <f t="shared" si="21"/>
        <v>62000</v>
      </c>
      <c r="K67" s="37">
        <f t="shared" si="21"/>
        <v>62000</v>
      </c>
      <c r="L67" s="37">
        <f t="shared" si="21"/>
        <v>62000</v>
      </c>
      <c r="M67" s="37">
        <f t="shared" si="23"/>
        <v>64000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18000</v>
      </c>
      <c r="E68" s="37" t="s">
        <v>195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99000</v>
      </c>
      <c r="E69" s="37" t="s">
        <v>194</v>
      </c>
      <c r="F69" s="37">
        <f>D69</f>
        <v>99000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15832000</v>
      </c>
      <c r="E71" s="239"/>
      <c r="F71" s="239">
        <f t="shared" ref="F71:P71" si="24">ROUND(SUM(F49:F70),-3)</f>
        <v>7045000</v>
      </c>
      <c r="G71" s="239">
        <f t="shared" si="24"/>
        <v>1130000</v>
      </c>
      <c r="H71" s="239">
        <f t="shared" si="24"/>
        <v>1148000</v>
      </c>
      <c r="I71" s="239">
        <f t="shared" si="24"/>
        <v>1130000</v>
      </c>
      <c r="J71" s="239">
        <f t="shared" si="24"/>
        <v>1130000</v>
      </c>
      <c r="K71" s="239">
        <f t="shared" si="24"/>
        <v>1130000</v>
      </c>
      <c r="L71" s="239">
        <f t="shared" si="24"/>
        <v>1130000</v>
      </c>
      <c r="M71" s="239">
        <f t="shared" si="24"/>
        <v>1129000</v>
      </c>
      <c r="N71" s="239">
        <f t="shared" si="24"/>
        <v>776000</v>
      </c>
      <c r="O71" s="239">
        <f t="shared" si="24"/>
        <v>29000</v>
      </c>
      <c r="P71" s="239">
        <f t="shared" si="24"/>
        <v>29000</v>
      </c>
      <c r="Q71" s="239">
        <f>D71-SUM(F71:P71)</f>
        <v>26000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1174000</v>
      </c>
      <c r="E73" s="111" t="s">
        <v>678</v>
      </c>
      <c r="F73" s="37">
        <f>ROUND($D73/12*5,-3)</f>
        <v>489000</v>
      </c>
      <c r="G73" s="37">
        <f>ROUND($D73/12,-3)</f>
        <v>98000</v>
      </c>
      <c r="H73" s="37">
        <f t="shared" ref="H73:L76" si="25">ROUND($D73/12,-3)</f>
        <v>98000</v>
      </c>
      <c r="I73" s="37">
        <f t="shared" si="25"/>
        <v>98000</v>
      </c>
      <c r="J73" s="37">
        <f t="shared" si="25"/>
        <v>98000</v>
      </c>
      <c r="K73" s="37">
        <f t="shared" si="25"/>
        <v>98000</v>
      </c>
      <c r="L73" s="37">
        <f t="shared" si="25"/>
        <v>98000</v>
      </c>
      <c r="M73" s="37">
        <f>D73-SUM(F73:L73)</f>
        <v>97000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285000</v>
      </c>
      <c r="E76" s="111" t="s">
        <v>678</v>
      </c>
      <c r="F76" s="37">
        <f>ROUND($D76/12*5,-3)</f>
        <v>119000</v>
      </c>
      <c r="G76" s="37">
        <f>ROUND($D76/12,-3)</f>
        <v>24000</v>
      </c>
      <c r="H76" s="37">
        <f t="shared" si="25"/>
        <v>24000</v>
      </c>
      <c r="I76" s="37">
        <f t="shared" si="25"/>
        <v>24000</v>
      </c>
      <c r="J76" s="37">
        <f t="shared" si="25"/>
        <v>24000</v>
      </c>
      <c r="K76" s="37">
        <f t="shared" si="25"/>
        <v>24000</v>
      </c>
      <c r="L76" s="37">
        <f t="shared" si="25"/>
        <v>24000</v>
      </c>
      <c r="M76" s="37">
        <f t="shared" si="26"/>
        <v>22000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1459000</v>
      </c>
      <c r="E77" s="239"/>
      <c r="F77" s="239">
        <f>ROUND(SUM(F72:F76),-3)</f>
        <v>608000</v>
      </c>
      <c r="G77" s="239">
        <f t="shared" ref="G77:N77" si="27">ROUND(SUM(G72:G76),-3)</f>
        <v>122000</v>
      </c>
      <c r="H77" s="239">
        <f t="shared" si="27"/>
        <v>122000</v>
      </c>
      <c r="I77" s="239">
        <f t="shared" si="27"/>
        <v>122000</v>
      </c>
      <c r="J77" s="239">
        <f t="shared" si="27"/>
        <v>122000</v>
      </c>
      <c r="K77" s="239">
        <f t="shared" si="27"/>
        <v>122000</v>
      </c>
      <c r="L77" s="239">
        <f t="shared" si="27"/>
        <v>122000</v>
      </c>
      <c r="M77" s="239">
        <f t="shared" si="27"/>
        <v>119000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0</v>
      </c>
      <c r="E78" s="37" t="s">
        <v>655</v>
      </c>
      <c r="F78" s="216"/>
      <c r="G78" s="216"/>
      <c r="H78" s="216">
        <f>ROUND($D78/2,-3)</f>
        <v>0</v>
      </c>
      <c r="I78" s="216"/>
      <c r="J78" s="216"/>
      <c r="K78" s="216"/>
      <c r="L78" s="216"/>
      <c r="M78" s="216"/>
      <c r="N78" s="216">
        <f>D78-H78</f>
        <v>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17291000</v>
      </c>
      <c r="E79" s="218"/>
      <c r="F79" s="218">
        <f>F77+F71+F78</f>
        <v>7653000</v>
      </c>
      <c r="G79" s="218">
        <f t="shared" ref="G79:Q79" si="29">G77+G71+G78</f>
        <v>1252000</v>
      </c>
      <c r="H79" s="218">
        <f t="shared" si="29"/>
        <v>1270000</v>
      </c>
      <c r="I79" s="218">
        <f t="shared" si="29"/>
        <v>1252000</v>
      </c>
      <c r="J79" s="218">
        <f t="shared" si="29"/>
        <v>1252000</v>
      </c>
      <c r="K79" s="218">
        <f t="shared" si="29"/>
        <v>1252000</v>
      </c>
      <c r="L79" s="218">
        <f t="shared" si="29"/>
        <v>1252000</v>
      </c>
      <c r="M79" s="218">
        <f t="shared" si="29"/>
        <v>1248000</v>
      </c>
      <c r="N79" s="218">
        <f t="shared" si="29"/>
        <v>776000</v>
      </c>
      <c r="O79" s="218">
        <f t="shared" si="29"/>
        <v>29000</v>
      </c>
      <c r="P79" s="218">
        <f t="shared" si="29"/>
        <v>29000</v>
      </c>
      <c r="Q79" s="218">
        <f t="shared" si="29"/>
        <v>26000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18115000</v>
      </c>
      <c r="E88" s="37"/>
      <c r="F88" s="37">
        <f>F89+F90+F91+F92+F93</f>
        <v>7738000</v>
      </c>
      <c r="G88" s="37">
        <f t="shared" ref="G88:Q88" si="32">G89+G90+G91+G92+G93</f>
        <v>1317000</v>
      </c>
      <c r="H88" s="37">
        <f t="shared" si="32"/>
        <v>1335000</v>
      </c>
      <c r="I88" s="37">
        <f t="shared" si="32"/>
        <v>1317000</v>
      </c>
      <c r="J88" s="37">
        <f t="shared" si="32"/>
        <v>1317000</v>
      </c>
      <c r="K88" s="37">
        <f t="shared" si="32"/>
        <v>1317000</v>
      </c>
      <c r="L88" s="37">
        <f t="shared" si="32"/>
        <v>1336000</v>
      </c>
      <c r="M88" s="37">
        <f t="shared" si="32"/>
        <v>1313000</v>
      </c>
      <c r="N88" s="37">
        <f t="shared" si="32"/>
        <v>841000</v>
      </c>
      <c r="O88" s="37">
        <f t="shared" si="32"/>
        <v>94000</v>
      </c>
      <c r="P88" s="37">
        <f t="shared" si="32"/>
        <v>94000</v>
      </c>
      <c r="Q88" s="37">
        <f t="shared" si="32"/>
        <v>96000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18114000</v>
      </c>
      <c r="E93" s="106"/>
      <c r="F93" s="106">
        <f>F94+F95+F96+F97</f>
        <v>7738000</v>
      </c>
      <c r="G93" s="106">
        <f t="shared" ref="G93:Q93" si="34">G94+G95+G96+G97</f>
        <v>1317000</v>
      </c>
      <c r="H93" s="106">
        <f t="shared" si="34"/>
        <v>1335000</v>
      </c>
      <c r="I93" s="106">
        <f t="shared" si="34"/>
        <v>1317000</v>
      </c>
      <c r="J93" s="106">
        <f t="shared" si="34"/>
        <v>1317000</v>
      </c>
      <c r="K93" s="106">
        <f t="shared" si="34"/>
        <v>1317000</v>
      </c>
      <c r="L93" s="106">
        <f t="shared" si="34"/>
        <v>1336000</v>
      </c>
      <c r="M93" s="106">
        <f t="shared" si="34"/>
        <v>1313000</v>
      </c>
      <c r="N93" s="106">
        <f t="shared" si="34"/>
        <v>841000</v>
      </c>
      <c r="O93" s="106">
        <f t="shared" si="34"/>
        <v>94000</v>
      </c>
      <c r="P93" s="106">
        <f t="shared" si="34"/>
        <v>94000</v>
      </c>
      <c r="Q93" s="106">
        <f t="shared" si="34"/>
        <v>95000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2542000</v>
      </c>
      <c r="E94" s="111" t="s">
        <v>522</v>
      </c>
      <c r="F94" s="37">
        <f>ROUND($D94/12*5,-3)</f>
        <v>1059000</v>
      </c>
      <c r="G94" s="37">
        <f>ROUND($D94/12,-3)</f>
        <v>212000</v>
      </c>
      <c r="H94" s="37">
        <f t="shared" ref="H94:L94" si="35">ROUND($D94/12,-3)</f>
        <v>212000</v>
      </c>
      <c r="I94" s="37">
        <f t="shared" si="35"/>
        <v>212000</v>
      </c>
      <c r="J94" s="37">
        <f t="shared" si="35"/>
        <v>212000</v>
      </c>
      <c r="K94" s="37">
        <f t="shared" si="35"/>
        <v>212000</v>
      </c>
      <c r="L94" s="37">
        <f t="shared" si="35"/>
        <v>212000</v>
      </c>
      <c r="M94" s="37">
        <f>D94-SUM(F94:L94)</f>
        <v>211000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77000</v>
      </c>
      <c r="E95" s="107" t="s">
        <v>225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15495000</v>
      </c>
      <c r="E97" s="37"/>
      <c r="F97" s="37">
        <f>F2+F87-F89-F90-F91-F92-F94-F95-F96</f>
        <v>6673000</v>
      </c>
      <c r="G97" s="37">
        <f t="shared" ref="G97:Q97" si="37">G2+G87-G89-G90-G91-G92-G94-G95-G96</f>
        <v>1099000</v>
      </c>
      <c r="H97" s="37">
        <f t="shared" si="37"/>
        <v>1117000</v>
      </c>
      <c r="I97" s="37">
        <f t="shared" si="37"/>
        <v>1099000</v>
      </c>
      <c r="J97" s="37">
        <f t="shared" si="37"/>
        <v>1099000</v>
      </c>
      <c r="K97" s="37">
        <f t="shared" si="37"/>
        <v>1099000</v>
      </c>
      <c r="L97" s="37">
        <f t="shared" si="37"/>
        <v>1118000</v>
      </c>
      <c r="M97" s="37">
        <f t="shared" si="37"/>
        <v>1096000</v>
      </c>
      <c r="N97" s="37">
        <f t="shared" si="37"/>
        <v>835000</v>
      </c>
      <c r="O97" s="37">
        <f>O2+O87-O89-O90-O91-O92-O94-O95-O96</f>
        <v>88000</v>
      </c>
      <c r="P97" s="37">
        <f t="shared" si="37"/>
        <v>88000</v>
      </c>
      <c r="Q97" s="37">
        <f t="shared" si="37"/>
        <v>84000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800000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1092000</v>
      </c>
    </row>
    <row r="104" spans="2:18" ht="33">
      <c r="B104" s="69" t="s">
        <v>235</v>
      </c>
      <c r="D104" s="30">
        <f>HLOOKUP(D1,縣庫撥款收入明細表!H:DD,16,FALSE)</f>
        <v>72000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5000</v>
      </c>
    </row>
    <row r="109" spans="2:18" ht="33">
      <c r="B109" s="75" t="s">
        <v>239</v>
      </c>
      <c r="D109" s="30">
        <f>HLOOKUP(D1,縣庫撥款收入明細表!H:DD,21,FALSE)</f>
        <v>15495000</v>
      </c>
    </row>
    <row r="110" spans="2:18" ht="16.5" customHeight="1"/>
    <row r="111" spans="2:18" ht="19.5" customHeight="1">
      <c r="B111" s="4" t="s">
        <v>700</v>
      </c>
      <c r="F111" s="30">
        <f>F93-F77-F78</f>
        <v>7130000</v>
      </c>
      <c r="G111" s="30">
        <f t="shared" ref="G111:Q111" si="38">G93-G77-G78</f>
        <v>1195000</v>
      </c>
      <c r="H111" s="30">
        <f t="shared" si="38"/>
        <v>1213000</v>
      </c>
      <c r="I111" s="30">
        <f t="shared" si="38"/>
        <v>1195000</v>
      </c>
      <c r="J111" s="30">
        <f t="shared" si="38"/>
        <v>1195000</v>
      </c>
      <c r="K111" s="30">
        <f t="shared" si="38"/>
        <v>1195000</v>
      </c>
      <c r="L111" s="30">
        <f t="shared" si="38"/>
        <v>1214000</v>
      </c>
      <c r="M111" s="30">
        <f t="shared" si="38"/>
        <v>1194000</v>
      </c>
      <c r="N111" s="30">
        <f t="shared" si="38"/>
        <v>841000</v>
      </c>
      <c r="O111" s="30">
        <f t="shared" si="38"/>
        <v>94000</v>
      </c>
      <c r="P111" s="30">
        <f t="shared" si="38"/>
        <v>94000</v>
      </c>
      <c r="Q111" s="30">
        <f t="shared" si="38"/>
        <v>95000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33" priority="1" operator="less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2">
    <tabColor indexed="34"/>
  </sheetPr>
  <dimension ref="A1:R114"/>
  <sheetViews>
    <sheetView zoomScaleNormal="100" workbookViewId="0">
      <pane ySplit="1" topLeftCell="A2" activePane="bottomLeft" state="frozen"/>
      <selection pane="bottomLeft" activeCell="C2" sqref="C2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601</v>
      </c>
      <c r="D1" s="230" t="str">
        <f>VLOOKUP(C1,學校編號!A:B,2,FALSE)</f>
        <v>601明禮國小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60361000</v>
      </c>
      <c r="E2" s="37"/>
      <c r="F2" s="37">
        <f>F48+F71+F77+F78+F84</f>
        <v>25852000</v>
      </c>
      <c r="G2" s="37">
        <f t="shared" ref="G2:Q2" si="0">G48+G71+G77+G78+G84</f>
        <v>4396000</v>
      </c>
      <c r="H2" s="37">
        <f t="shared" si="0"/>
        <v>4539000</v>
      </c>
      <c r="I2" s="37">
        <f t="shared" si="0"/>
        <v>4396000</v>
      </c>
      <c r="J2" s="37">
        <f t="shared" si="0"/>
        <v>4398000</v>
      </c>
      <c r="K2" s="37">
        <f t="shared" si="0"/>
        <v>4396000</v>
      </c>
      <c r="L2" s="37">
        <f t="shared" si="0"/>
        <v>4488000</v>
      </c>
      <c r="M2" s="37">
        <f t="shared" si="0"/>
        <v>4400000</v>
      </c>
      <c r="N2" s="37">
        <f t="shared" si="0"/>
        <v>2998000</v>
      </c>
      <c r="O2" s="37">
        <f t="shared" si="0"/>
        <v>167000</v>
      </c>
      <c r="P2" s="37">
        <f t="shared" si="0"/>
        <v>167000</v>
      </c>
      <c r="Q2" s="37">
        <f t="shared" si="0"/>
        <v>164000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283000</v>
      </c>
      <c r="E3" s="37" t="s">
        <v>513</v>
      </c>
      <c r="F3" s="37">
        <f t="shared" ref="F3:F10" si="1">ROUND($D3/12,0)</f>
        <v>23583</v>
      </c>
      <c r="G3" s="37">
        <f t="shared" ref="G3:P27" si="2">ROUND($D3/12,0)</f>
        <v>23583</v>
      </c>
      <c r="H3" s="37">
        <f t="shared" si="2"/>
        <v>23583</v>
      </c>
      <c r="I3" s="37">
        <f t="shared" si="2"/>
        <v>23583</v>
      </c>
      <c r="J3" s="37">
        <f t="shared" si="2"/>
        <v>23583</v>
      </c>
      <c r="K3" s="37">
        <f t="shared" si="2"/>
        <v>23583</v>
      </c>
      <c r="L3" s="37">
        <f t="shared" si="2"/>
        <v>23583</v>
      </c>
      <c r="M3" s="37">
        <f t="shared" si="2"/>
        <v>23583</v>
      </c>
      <c r="N3" s="37">
        <f t="shared" si="2"/>
        <v>23583</v>
      </c>
      <c r="O3" s="37">
        <f t="shared" si="2"/>
        <v>23583</v>
      </c>
      <c r="P3" s="37">
        <f t="shared" si="2"/>
        <v>23583</v>
      </c>
      <c r="Q3" s="37">
        <f t="shared" ref="Q3:Q10" si="3">D3-SUM(F3:P3)</f>
        <v>23587</v>
      </c>
      <c r="R3" s="37">
        <f t="shared" ref="R3:R17" si="4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122000</v>
      </c>
      <c r="E4" s="37" t="s">
        <v>513</v>
      </c>
      <c r="F4" s="37">
        <f t="shared" si="1"/>
        <v>10167</v>
      </c>
      <c r="G4" s="37">
        <f t="shared" si="2"/>
        <v>10167</v>
      </c>
      <c r="H4" s="37">
        <f t="shared" si="2"/>
        <v>10167</v>
      </c>
      <c r="I4" s="37">
        <f t="shared" si="2"/>
        <v>10167</v>
      </c>
      <c r="J4" s="37">
        <f t="shared" si="2"/>
        <v>10167</v>
      </c>
      <c r="K4" s="37">
        <f t="shared" si="2"/>
        <v>10167</v>
      </c>
      <c r="L4" s="37">
        <f t="shared" si="2"/>
        <v>10167</v>
      </c>
      <c r="M4" s="37">
        <f t="shared" si="2"/>
        <v>10167</v>
      </c>
      <c r="N4" s="37">
        <f t="shared" si="2"/>
        <v>10167</v>
      </c>
      <c r="O4" s="37">
        <f t="shared" si="2"/>
        <v>10167</v>
      </c>
      <c r="P4" s="37">
        <f t="shared" si="2"/>
        <v>10167</v>
      </c>
      <c r="Q4" s="37">
        <f t="shared" si="3"/>
        <v>10163</v>
      </c>
      <c r="R4" s="37">
        <f t="shared" si="4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2"/>
        <v>0</v>
      </c>
      <c r="H5" s="37">
        <f t="shared" si="2"/>
        <v>0</v>
      </c>
      <c r="I5" s="37">
        <f t="shared" si="2"/>
        <v>0</v>
      </c>
      <c r="J5" s="37">
        <f t="shared" si="2"/>
        <v>0</v>
      </c>
      <c r="K5" s="37">
        <f t="shared" si="2"/>
        <v>0</v>
      </c>
      <c r="L5" s="37">
        <f t="shared" si="2"/>
        <v>0</v>
      </c>
      <c r="M5" s="37">
        <f t="shared" si="2"/>
        <v>0</v>
      </c>
      <c r="N5" s="37">
        <f t="shared" si="2"/>
        <v>0</v>
      </c>
      <c r="O5" s="37">
        <f t="shared" si="2"/>
        <v>0</v>
      </c>
      <c r="P5" s="37">
        <f t="shared" si="2"/>
        <v>0</v>
      </c>
      <c r="Q5" s="37">
        <f t="shared" si="3"/>
        <v>0</v>
      </c>
      <c r="R5" s="37">
        <f t="shared" si="4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2"/>
        <v>0</v>
      </c>
      <c r="H6" s="37">
        <f t="shared" si="2"/>
        <v>0</v>
      </c>
      <c r="I6" s="37">
        <f t="shared" si="2"/>
        <v>0</v>
      </c>
      <c r="J6" s="37">
        <f t="shared" si="2"/>
        <v>0</v>
      </c>
      <c r="K6" s="37">
        <f t="shared" si="2"/>
        <v>0</v>
      </c>
      <c r="L6" s="37">
        <f t="shared" si="2"/>
        <v>0</v>
      </c>
      <c r="M6" s="37">
        <f t="shared" si="2"/>
        <v>0</v>
      </c>
      <c r="N6" s="37">
        <f t="shared" si="2"/>
        <v>0</v>
      </c>
      <c r="O6" s="37">
        <f t="shared" si="2"/>
        <v>0</v>
      </c>
      <c r="P6" s="37">
        <f t="shared" si="2"/>
        <v>0</v>
      </c>
      <c r="Q6" s="37">
        <f t="shared" si="3"/>
        <v>0</v>
      </c>
      <c r="R6" s="37">
        <f t="shared" si="4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70000</v>
      </c>
      <c r="E7" s="37" t="s">
        <v>513</v>
      </c>
      <c r="F7" s="37">
        <f t="shared" si="1"/>
        <v>5833</v>
      </c>
      <c r="G7" s="37">
        <f t="shared" si="2"/>
        <v>5833</v>
      </c>
      <c r="H7" s="37">
        <f t="shared" si="2"/>
        <v>5833</v>
      </c>
      <c r="I7" s="37">
        <f t="shared" si="2"/>
        <v>5833</v>
      </c>
      <c r="J7" s="37">
        <f t="shared" si="2"/>
        <v>5833</v>
      </c>
      <c r="K7" s="37">
        <f t="shared" si="2"/>
        <v>5833</v>
      </c>
      <c r="L7" s="37">
        <f t="shared" si="2"/>
        <v>5833</v>
      </c>
      <c r="M7" s="37">
        <f t="shared" si="2"/>
        <v>5833</v>
      </c>
      <c r="N7" s="37">
        <f t="shared" si="2"/>
        <v>5833</v>
      </c>
      <c r="O7" s="37">
        <f t="shared" si="2"/>
        <v>5833</v>
      </c>
      <c r="P7" s="37">
        <f t="shared" si="2"/>
        <v>5833</v>
      </c>
      <c r="Q7" s="37">
        <f t="shared" si="3"/>
        <v>5837</v>
      </c>
      <c r="R7" s="37">
        <f t="shared" si="4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60000</v>
      </c>
      <c r="E8" s="37" t="s">
        <v>513</v>
      </c>
      <c r="F8" s="37">
        <f t="shared" si="1"/>
        <v>5000</v>
      </c>
      <c r="G8" s="37">
        <f t="shared" si="2"/>
        <v>5000</v>
      </c>
      <c r="H8" s="37">
        <f t="shared" si="2"/>
        <v>5000</v>
      </c>
      <c r="I8" s="37">
        <f t="shared" si="2"/>
        <v>5000</v>
      </c>
      <c r="J8" s="37">
        <f t="shared" si="2"/>
        <v>5000</v>
      </c>
      <c r="K8" s="37">
        <f t="shared" si="2"/>
        <v>5000</v>
      </c>
      <c r="L8" s="37">
        <f t="shared" si="2"/>
        <v>5000</v>
      </c>
      <c r="M8" s="37">
        <f t="shared" si="2"/>
        <v>5000</v>
      </c>
      <c r="N8" s="37">
        <f t="shared" si="2"/>
        <v>5000</v>
      </c>
      <c r="O8" s="37">
        <f t="shared" si="2"/>
        <v>5000</v>
      </c>
      <c r="P8" s="37">
        <f t="shared" si="2"/>
        <v>5000</v>
      </c>
      <c r="Q8" s="37">
        <f t="shared" si="3"/>
        <v>5000</v>
      </c>
      <c r="R8" s="37">
        <f t="shared" si="4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3000</v>
      </c>
      <c r="E9" s="37" t="s">
        <v>513</v>
      </c>
      <c r="F9" s="37">
        <f t="shared" si="1"/>
        <v>250</v>
      </c>
      <c r="G9" s="37">
        <f t="shared" si="2"/>
        <v>250</v>
      </c>
      <c r="H9" s="37">
        <f t="shared" si="2"/>
        <v>250</v>
      </c>
      <c r="I9" s="37">
        <f t="shared" si="2"/>
        <v>250</v>
      </c>
      <c r="J9" s="37">
        <f t="shared" si="2"/>
        <v>250</v>
      </c>
      <c r="K9" s="37">
        <f t="shared" si="2"/>
        <v>250</v>
      </c>
      <c r="L9" s="37">
        <f t="shared" si="2"/>
        <v>250</v>
      </c>
      <c r="M9" s="37">
        <f t="shared" si="2"/>
        <v>250</v>
      </c>
      <c r="N9" s="37">
        <f t="shared" si="2"/>
        <v>250</v>
      </c>
      <c r="O9" s="37">
        <f t="shared" si="2"/>
        <v>250</v>
      </c>
      <c r="P9" s="37">
        <f t="shared" si="2"/>
        <v>250</v>
      </c>
      <c r="Q9" s="37">
        <f t="shared" si="3"/>
        <v>250</v>
      </c>
      <c r="R9" s="37">
        <f t="shared" si="4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2"/>
        <v>0</v>
      </c>
      <c r="H10" s="37">
        <f t="shared" si="2"/>
        <v>0</v>
      </c>
      <c r="I10" s="37">
        <f t="shared" si="2"/>
        <v>0</v>
      </c>
      <c r="J10" s="37">
        <f t="shared" si="2"/>
        <v>0</v>
      </c>
      <c r="K10" s="37">
        <f t="shared" si="2"/>
        <v>0</v>
      </c>
      <c r="L10" s="37">
        <f t="shared" si="2"/>
        <v>0</v>
      </c>
      <c r="M10" s="37">
        <f t="shared" si="2"/>
        <v>0</v>
      </c>
      <c r="N10" s="37">
        <f t="shared" si="2"/>
        <v>0</v>
      </c>
      <c r="O10" s="37">
        <f t="shared" si="2"/>
        <v>0</v>
      </c>
      <c r="P10" s="37">
        <f t="shared" si="2"/>
        <v>0</v>
      </c>
      <c r="Q10" s="37">
        <f t="shared" si="3"/>
        <v>0</v>
      </c>
      <c r="R10" s="37">
        <f t="shared" si="4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196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4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477</v>
      </c>
      <c r="F12" s="37">
        <f>ROUND($D12/12*3,-3)</f>
        <v>0</v>
      </c>
      <c r="G12" s="37">
        <f>ROUND($D12/12,-3)</f>
        <v>0</v>
      </c>
      <c r="H12" s="37">
        <f t="shared" ref="H12:N12" si="5">ROUND($D12/12,-3)</f>
        <v>0</v>
      </c>
      <c r="I12" s="37">
        <f t="shared" si="5"/>
        <v>0</v>
      </c>
      <c r="J12" s="37">
        <f t="shared" si="5"/>
        <v>0</v>
      </c>
      <c r="K12" s="37">
        <f t="shared" si="5"/>
        <v>0</v>
      </c>
      <c r="L12" s="37">
        <f t="shared" si="5"/>
        <v>0</v>
      </c>
      <c r="M12" s="37">
        <f t="shared" si="5"/>
        <v>0</v>
      </c>
      <c r="N12" s="37">
        <f t="shared" si="5"/>
        <v>0</v>
      </c>
      <c r="O12" s="37">
        <f>D12-SUM(F12:N12)</f>
        <v>0</v>
      </c>
      <c r="P12" s="37"/>
      <c r="Q12" s="37"/>
      <c r="R12" s="37">
        <f t="shared" si="4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2"/>
        <v>13667</v>
      </c>
      <c r="H13" s="37">
        <f t="shared" si="2"/>
        <v>13667</v>
      </c>
      <c r="I13" s="37">
        <f t="shared" si="2"/>
        <v>13667</v>
      </c>
      <c r="J13" s="37">
        <f t="shared" si="2"/>
        <v>13667</v>
      </c>
      <c r="K13" s="37">
        <f t="shared" si="2"/>
        <v>13667</v>
      </c>
      <c r="L13" s="37">
        <f t="shared" si="2"/>
        <v>13667</v>
      </c>
      <c r="M13" s="37">
        <f t="shared" si="2"/>
        <v>13667</v>
      </c>
      <c r="N13" s="37">
        <f t="shared" si="2"/>
        <v>13667</v>
      </c>
      <c r="O13" s="37">
        <f t="shared" si="2"/>
        <v>13667</v>
      </c>
      <c r="P13" s="37">
        <f t="shared" si="2"/>
        <v>13667</v>
      </c>
      <c r="Q13" s="37">
        <f>D13-SUM(F13:P13)</f>
        <v>13663</v>
      </c>
      <c r="R13" s="37">
        <f t="shared" si="4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2"/>
        <v>5000</v>
      </c>
      <c r="H14" s="37">
        <f t="shared" si="2"/>
        <v>5000</v>
      </c>
      <c r="I14" s="37">
        <f t="shared" si="2"/>
        <v>5000</v>
      </c>
      <c r="J14" s="37">
        <f t="shared" si="2"/>
        <v>5000</v>
      </c>
      <c r="K14" s="37">
        <f t="shared" si="2"/>
        <v>5000</v>
      </c>
      <c r="L14" s="37">
        <f t="shared" si="2"/>
        <v>5000</v>
      </c>
      <c r="M14" s="37">
        <f t="shared" si="2"/>
        <v>5000</v>
      </c>
      <c r="N14" s="37">
        <f t="shared" si="2"/>
        <v>5000</v>
      </c>
      <c r="O14" s="37">
        <f t="shared" si="2"/>
        <v>5000</v>
      </c>
      <c r="P14" s="37">
        <f t="shared" si="2"/>
        <v>5000</v>
      </c>
      <c r="Q14" s="37">
        <f>D14-SUM(F14:P14)</f>
        <v>5000</v>
      </c>
      <c r="R14" s="37">
        <f t="shared" si="4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93000</v>
      </c>
      <c r="E15" s="37" t="s">
        <v>193</v>
      </c>
      <c r="F15" s="37">
        <f>ROUND($D15/2,-3)</f>
        <v>47000</v>
      </c>
      <c r="G15" s="37"/>
      <c r="H15" s="37"/>
      <c r="I15" s="37"/>
      <c r="J15" s="37"/>
      <c r="K15" s="37"/>
      <c r="L15" s="37">
        <f>D15-F15</f>
        <v>46000</v>
      </c>
      <c r="M15" s="37"/>
      <c r="N15" s="37"/>
      <c r="O15" s="37"/>
      <c r="P15" s="37"/>
      <c r="Q15" s="37"/>
      <c r="R15" s="37">
        <f t="shared" si="4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60000</v>
      </c>
      <c r="E16" s="37" t="s">
        <v>513</v>
      </c>
      <c r="F16" s="37">
        <f>ROUND($D16/12,0)</f>
        <v>5000</v>
      </c>
      <c r="G16" s="37">
        <f t="shared" si="2"/>
        <v>5000</v>
      </c>
      <c r="H16" s="37">
        <f t="shared" si="2"/>
        <v>5000</v>
      </c>
      <c r="I16" s="37">
        <f t="shared" si="2"/>
        <v>5000</v>
      </c>
      <c r="J16" s="37">
        <f t="shared" si="2"/>
        <v>5000</v>
      </c>
      <c r="K16" s="37">
        <f t="shared" si="2"/>
        <v>5000</v>
      </c>
      <c r="L16" s="37">
        <f t="shared" si="2"/>
        <v>5000</v>
      </c>
      <c r="M16" s="37">
        <f t="shared" si="2"/>
        <v>5000</v>
      </c>
      <c r="N16" s="37">
        <f t="shared" si="2"/>
        <v>5000</v>
      </c>
      <c r="O16" s="37">
        <f t="shared" si="2"/>
        <v>5000</v>
      </c>
      <c r="P16" s="37">
        <f t="shared" si="2"/>
        <v>5000</v>
      </c>
      <c r="Q16" s="37">
        <f>D16-SUM(F16:P16)</f>
        <v>5000</v>
      </c>
      <c r="R16" s="37">
        <f t="shared" si="4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54000</v>
      </c>
      <c r="E17" s="37" t="s">
        <v>513</v>
      </c>
      <c r="F17" s="37">
        <f>ROUND($D17/12,0)</f>
        <v>4500</v>
      </c>
      <c r="G17" s="37">
        <f t="shared" si="2"/>
        <v>4500</v>
      </c>
      <c r="H17" s="37">
        <f t="shared" si="2"/>
        <v>4500</v>
      </c>
      <c r="I17" s="37">
        <f t="shared" si="2"/>
        <v>4500</v>
      </c>
      <c r="J17" s="37">
        <f t="shared" si="2"/>
        <v>4500</v>
      </c>
      <c r="K17" s="37">
        <f t="shared" si="2"/>
        <v>4500</v>
      </c>
      <c r="L17" s="37">
        <f t="shared" si="2"/>
        <v>4500</v>
      </c>
      <c r="M17" s="37">
        <f t="shared" si="2"/>
        <v>4500</v>
      </c>
      <c r="N17" s="37">
        <f t="shared" si="2"/>
        <v>4500</v>
      </c>
      <c r="O17" s="37">
        <f t="shared" si="2"/>
        <v>4500</v>
      </c>
      <c r="P17" s="37">
        <f t="shared" si="2"/>
        <v>4500</v>
      </c>
      <c r="Q17" s="37">
        <f>D17-SUM(F17:P17)</f>
        <v>4500</v>
      </c>
      <c r="R17" s="37">
        <f t="shared" si="4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969000</v>
      </c>
      <c r="E25" s="106"/>
      <c r="F25" s="106">
        <f>ROUND(SUM(F3:F24),-3)</f>
        <v>120000</v>
      </c>
      <c r="G25" s="106">
        <f t="shared" ref="G25:P25" si="6">ROUND(SUM(G3:G24),-3)</f>
        <v>73000</v>
      </c>
      <c r="H25" s="106">
        <f t="shared" si="6"/>
        <v>73000</v>
      </c>
      <c r="I25" s="106">
        <f t="shared" si="6"/>
        <v>73000</v>
      </c>
      <c r="J25" s="106">
        <f t="shared" si="6"/>
        <v>73000</v>
      </c>
      <c r="K25" s="106">
        <f t="shared" si="6"/>
        <v>73000</v>
      </c>
      <c r="L25" s="106">
        <f t="shared" si="6"/>
        <v>119000</v>
      </c>
      <c r="M25" s="106">
        <f t="shared" si="6"/>
        <v>73000</v>
      </c>
      <c r="N25" s="106">
        <f t="shared" si="6"/>
        <v>73000</v>
      </c>
      <c r="O25" s="106">
        <f t="shared" si="6"/>
        <v>73000</v>
      </c>
      <c r="P25" s="106">
        <f t="shared" si="6"/>
        <v>73000</v>
      </c>
      <c r="Q25" s="106">
        <f t="shared" ref="Q25:Q33" si="7">D25-SUM(F25:P25)</f>
        <v>73000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7"/>
        <v>0</v>
      </c>
      <c r="R26" s="37">
        <f t="shared" ref="R26:R36" si="8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308000</v>
      </c>
      <c r="E27" s="37" t="s">
        <v>513</v>
      </c>
      <c r="F27" s="37">
        <f t="shared" ref="F27:F33" si="9">ROUND($D27/12,0)</f>
        <v>25667</v>
      </c>
      <c r="G27" s="37">
        <f t="shared" si="2"/>
        <v>25667</v>
      </c>
      <c r="H27" s="37">
        <f t="shared" si="2"/>
        <v>25667</v>
      </c>
      <c r="I27" s="37">
        <f t="shared" si="2"/>
        <v>25667</v>
      </c>
      <c r="J27" s="37">
        <f t="shared" si="2"/>
        <v>25667</v>
      </c>
      <c r="K27" s="37">
        <f t="shared" si="2"/>
        <v>25667</v>
      </c>
      <c r="L27" s="37">
        <f t="shared" si="2"/>
        <v>25667</v>
      </c>
      <c r="M27" s="37">
        <f t="shared" si="2"/>
        <v>25667</v>
      </c>
      <c r="N27" s="37">
        <f t="shared" si="2"/>
        <v>25667</v>
      </c>
      <c r="O27" s="37">
        <f t="shared" si="2"/>
        <v>25667</v>
      </c>
      <c r="P27" s="37">
        <f t="shared" si="2"/>
        <v>25667</v>
      </c>
      <c r="Q27" s="37">
        <f t="shared" si="7"/>
        <v>25663</v>
      </c>
      <c r="R27" s="37">
        <f t="shared" si="8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9"/>
        <v>0</v>
      </c>
      <c r="G28" s="37">
        <f t="shared" ref="G28:P33" si="10">ROUND($D28/12,0)</f>
        <v>0</v>
      </c>
      <c r="H28" s="37">
        <f t="shared" si="10"/>
        <v>0</v>
      </c>
      <c r="I28" s="37">
        <f t="shared" si="10"/>
        <v>0</v>
      </c>
      <c r="J28" s="37">
        <f t="shared" si="10"/>
        <v>0</v>
      </c>
      <c r="K28" s="37">
        <f t="shared" si="10"/>
        <v>0</v>
      </c>
      <c r="L28" s="37">
        <f t="shared" si="10"/>
        <v>0</v>
      </c>
      <c r="M28" s="37">
        <f t="shared" si="10"/>
        <v>0</v>
      </c>
      <c r="N28" s="37">
        <f t="shared" si="10"/>
        <v>0</v>
      </c>
      <c r="O28" s="37">
        <f t="shared" si="10"/>
        <v>0</v>
      </c>
      <c r="P28" s="37">
        <f t="shared" si="10"/>
        <v>0</v>
      </c>
      <c r="Q28" s="37">
        <f t="shared" si="7"/>
        <v>0</v>
      </c>
      <c r="R28" s="37">
        <f t="shared" si="8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29000</v>
      </c>
      <c r="E29" s="37" t="s">
        <v>513</v>
      </c>
      <c r="F29" s="37">
        <f t="shared" si="9"/>
        <v>2417</v>
      </c>
      <c r="G29" s="37">
        <f t="shared" si="10"/>
        <v>2417</v>
      </c>
      <c r="H29" s="37">
        <f t="shared" si="10"/>
        <v>2417</v>
      </c>
      <c r="I29" s="37">
        <f t="shared" si="10"/>
        <v>2417</v>
      </c>
      <c r="J29" s="37">
        <f t="shared" si="10"/>
        <v>2417</v>
      </c>
      <c r="K29" s="37">
        <f t="shared" si="10"/>
        <v>2417</v>
      </c>
      <c r="L29" s="37">
        <f t="shared" si="10"/>
        <v>2417</v>
      </c>
      <c r="M29" s="37">
        <f t="shared" si="10"/>
        <v>2417</v>
      </c>
      <c r="N29" s="37">
        <f t="shared" si="10"/>
        <v>2417</v>
      </c>
      <c r="O29" s="37">
        <f t="shared" si="10"/>
        <v>2417</v>
      </c>
      <c r="P29" s="37">
        <f t="shared" si="10"/>
        <v>2417</v>
      </c>
      <c r="Q29" s="37">
        <f t="shared" si="7"/>
        <v>2413</v>
      </c>
      <c r="R29" s="37">
        <f t="shared" si="8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44000</v>
      </c>
      <c r="E30" s="37" t="s">
        <v>513</v>
      </c>
      <c r="F30" s="37">
        <f t="shared" si="9"/>
        <v>3667</v>
      </c>
      <c r="G30" s="37">
        <f t="shared" si="10"/>
        <v>3667</v>
      </c>
      <c r="H30" s="37">
        <f t="shared" si="10"/>
        <v>3667</v>
      </c>
      <c r="I30" s="37">
        <f t="shared" si="10"/>
        <v>3667</v>
      </c>
      <c r="J30" s="37">
        <f t="shared" si="10"/>
        <v>3667</v>
      </c>
      <c r="K30" s="37">
        <f t="shared" si="10"/>
        <v>3667</v>
      </c>
      <c r="L30" s="37">
        <f t="shared" si="10"/>
        <v>3667</v>
      </c>
      <c r="M30" s="37">
        <f t="shared" si="10"/>
        <v>3667</v>
      </c>
      <c r="N30" s="37">
        <f t="shared" si="10"/>
        <v>3667</v>
      </c>
      <c r="O30" s="37">
        <f t="shared" si="10"/>
        <v>3667</v>
      </c>
      <c r="P30" s="37">
        <f t="shared" si="10"/>
        <v>3667</v>
      </c>
      <c r="Q30" s="37">
        <f t="shared" si="7"/>
        <v>3663</v>
      </c>
      <c r="R30" s="37">
        <f t="shared" si="8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21000</v>
      </c>
      <c r="E31" s="37" t="s">
        <v>513</v>
      </c>
      <c r="F31" s="37">
        <f t="shared" si="9"/>
        <v>1750</v>
      </c>
      <c r="G31" s="37">
        <f t="shared" si="10"/>
        <v>1750</v>
      </c>
      <c r="H31" s="37">
        <f t="shared" si="10"/>
        <v>1750</v>
      </c>
      <c r="I31" s="37">
        <f t="shared" si="10"/>
        <v>1750</v>
      </c>
      <c r="J31" s="37">
        <f t="shared" si="10"/>
        <v>1750</v>
      </c>
      <c r="K31" s="37">
        <f t="shared" si="10"/>
        <v>1750</v>
      </c>
      <c r="L31" s="37">
        <f t="shared" si="10"/>
        <v>1750</v>
      </c>
      <c r="M31" s="37">
        <f t="shared" si="10"/>
        <v>1750</v>
      </c>
      <c r="N31" s="37">
        <f t="shared" si="10"/>
        <v>1750</v>
      </c>
      <c r="O31" s="37">
        <f t="shared" si="10"/>
        <v>1750</v>
      </c>
      <c r="P31" s="37">
        <f t="shared" si="10"/>
        <v>1750</v>
      </c>
      <c r="Q31" s="37">
        <f t="shared" si="7"/>
        <v>1750</v>
      </c>
      <c r="R31" s="37">
        <f t="shared" si="8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12000</v>
      </c>
      <c r="E32" s="37" t="s">
        <v>513</v>
      </c>
      <c r="F32" s="37">
        <f t="shared" si="9"/>
        <v>1000</v>
      </c>
      <c r="G32" s="37">
        <f t="shared" si="10"/>
        <v>1000</v>
      </c>
      <c r="H32" s="37">
        <f t="shared" si="10"/>
        <v>1000</v>
      </c>
      <c r="I32" s="37">
        <f t="shared" si="10"/>
        <v>1000</v>
      </c>
      <c r="J32" s="37">
        <f t="shared" si="10"/>
        <v>1000</v>
      </c>
      <c r="K32" s="37">
        <f t="shared" si="10"/>
        <v>1000</v>
      </c>
      <c r="L32" s="37">
        <f t="shared" si="10"/>
        <v>1000</v>
      </c>
      <c r="M32" s="37">
        <f t="shared" si="10"/>
        <v>1000</v>
      </c>
      <c r="N32" s="37">
        <f t="shared" si="10"/>
        <v>1000</v>
      </c>
      <c r="O32" s="37">
        <f t="shared" si="10"/>
        <v>1000</v>
      </c>
      <c r="P32" s="37">
        <f t="shared" si="10"/>
        <v>1000</v>
      </c>
      <c r="Q32" s="37">
        <f t="shared" si="7"/>
        <v>1000</v>
      </c>
      <c r="R32" s="37">
        <f t="shared" si="8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8000</v>
      </c>
      <c r="E33" s="37" t="s">
        <v>513</v>
      </c>
      <c r="F33" s="37">
        <f t="shared" si="9"/>
        <v>667</v>
      </c>
      <c r="G33" s="37">
        <f t="shared" si="10"/>
        <v>667</v>
      </c>
      <c r="H33" s="37">
        <f t="shared" si="10"/>
        <v>667</v>
      </c>
      <c r="I33" s="37">
        <f t="shared" si="10"/>
        <v>667</v>
      </c>
      <c r="J33" s="37">
        <f t="shared" si="10"/>
        <v>667</v>
      </c>
      <c r="K33" s="37">
        <f t="shared" si="10"/>
        <v>667</v>
      </c>
      <c r="L33" s="37">
        <f t="shared" si="10"/>
        <v>667</v>
      </c>
      <c r="M33" s="37">
        <f t="shared" si="10"/>
        <v>667</v>
      </c>
      <c r="N33" s="37">
        <f t="shared" si="10"/>
        <v>667</v>
      </c>
      <c r="O33" s="37">
        <f t="shared" si="10"/>
        <v>667</v>
      </c>
      <c r="P33" s="37">
        <f t="shared" si="10"/>
        <v>667</v>
      </c>
      <c r="Q33" s="37">
        <f t="shared" si="7"/>
        <v>663</v>
      </c>
      <c r="R33" s="37">
        <f t="shared" si="8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93000</v>
      </c>
      <c r="E36" s="37" t="s">
        <v>193</v>
      </c>
      <c r="F36" s="37">
        <f>ROUND($D36/2,-3)</f>
        <v>47000</v>
      </c>
      <c r="G36" s="37"/>
      <c r="H36" s="37"/>
      <c r="I36" s="37"/>
      <c r="J36" s="37"/>
      <c r="K36" s="37"/>
      <c r="L36" s="37">
        <f>D36-F36</f>
        <v>46000</v>
      </c>
      <c r="M36" s="37"/>
      <c r="N36" s="37"/>
      <c r="O36" s="37"/>
      <c r="P36" s="37"/>
      <c r="Q36" s="37"/>
      <c r="R36" s="37">
        <f t="shared" si="8"/>
        <v>0</v>
      </c>
    </row>
    <row r="37" spans="1:18">
      <c r="A37" s="308"/>
      <c r="B37" s="103" t="s">
        <v>204</v>
      </c>
      <c r="C37" s="76"/>
      <c r="D37" s="106">
        <f>SUM(D26:D36)</f>
        <v>515000</v>
      </c>
      <c r="E37" s="106"/>
      <c r="F37" s="106">
        <f t="shared" ref="F37:P37" si="11">ROUND(SUM(F26:F36),-3)</f>
        <v>82000</v>
      </c>
      <c r="G37" s="106">
        <f t="shared" si="11"/>
        <v>35000</v>
      </c>
      <c r="H37" s="106">
        <f t="shared" si="11"/>
        <v>35000</v>
      </c>
      <c r="I37" s="106">
        <f t="shared" si="11"/>
        <v>35000</v>
      </c>
      <c r="J37" s="106">
        <f t="shared" si="11"/>
        <v>35000</v>
      </c>
      <c r="K37" s="106">
        <f t="shared" si="11"/>
        <v>35000</v>
      </c>
      <c r="L37" s="106">
        <f t="shared" si="11"/>
        <v>81000</v>
      </c>
      <c r="M37" s="106">
        <f t="shared" si="11"/>
        <v>35000</v>
      </c>
      <c r="N37" s="106">
        <f t="shared" si="11"/>
        <v>35000</v>
      </c>
      <c r="O37" s="106">
        <f t="shared" si="11"/>
        <v>35000</v>
      </c>
      <c r="P37" s="106">
        <f t="shared" si="11"/>
        <v>35000</v>
      </c>
      <c r="Q37" s="106">
        <f>D37-SUM(F37:P37)</f>
        <v>37000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2">ROUND(SUM(G38:G39),-3)</f>
        <v>0</v>
      </c>
      <c r="H40" s="106">
        <f t="shared" si="12"/>
        <v>0</v>
      </c>
      <c r="I40" s="106">
        <f t="shared" si="12"/>
        <v>0</v>
      </c>
      <c r="J40" s="106">
        <f t="shared" si="12"/>
        <v>0</v>
      </c>
      <c r="K40" s="106">
        <f t="shared" si="12"/>
        <v>0</v>
      </c>
      <c r="L40" s="106">
        <f t="shared" si="12"/>
        <v>0</v>
      </c>
      <c r="M40" s="106">
        <f t="shared" si="12"/>
        <v>0</v>
      </c>
      <c r="N40" s="106">
        <f t="shared" si="12"/>
        <v>0</v>
      </c>
      <c r="O40" s="106">
        <f t="shared" si="12"/>
        <v>0</v>
      </c>
      <c r="P40" s="106">
        <f t="shared" si="12"/>
        <v>0</v>
      </c>
      <c r="Q40" s="106">
        <f t="shared" si="12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3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3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198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3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3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4">ROUND(SUM(F42:F44),-3)</f>
        <v>0</v>
      </c>
      <c r="G45" s="106">
        <f t="shared" si="14"/>
        <v>0</v>
      </c>
      <c r="H45" s="106">
        <f t="shared" si="14"/>
        <v>0</v>
      </c>
      <c r="I45" s="106">
        <f t="shared" si="14"/>
        <v>0</v>
      </c>
      <c r="J45" s="106">
        <f t="shared" si="14"/>
        <v>0</v>
      </c>
      <c r="K45" s="106">
        <f t="shared" si="14"/>
        <v>0</v>
      </c>
      <c r="L45" s="106">
        <f t="shared" si="14"/>
        <v>0</v>
      </c>
      <c r="M45" s="106">
        <f t="shared" si="14"/>
        <v>0</v>
      </c>
      <c r="N45" s="106">
        <f t="shared" si="14"/>
        <v>0</v>
      </c>
      <c r="O45" s="106">
        <f t="shared" si="14"/>
        <v>0</v>
      </c>
      <c r="P45" s="106">
        <f t="shared" si="14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3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5">ROUND(SUM(F46),-3)</f>
        <v>2000</v>
      </c>
      <c r="G47" s="106">
        <f t="shared" si="15"/>
        <v>0</v>
      </c>
      <c r="H47" s="106">
        <f t="shared" si="15"/>
        <v>0</v>
      </c>
      <c r="I47" s="106">
        <f t="shared" si="15"/>
        <v>0</v>
      </c>
      <c r="J47" s="106">
        <f t="shared" si="15"/>
        <v>2000</v>
      </c>
      <c r="K47" s="106">
        <f t="shared" si="15"/>
        <v>0</v>
      </c>
      <c r="L47" s="106">
        <f t="shared" si="15"/>
        <v>0</v>
      </c>
      <c r="M47" s="106">
        <f t="shared" si="15"/>
        <v>0</v>
      </c>
      <c r="N47" s="106">
        <f t="shared" si="15"/>
        <v>2000</v>
      </c>
      <c r="O47" s="106">
        <f t="shared" si="15"/>
        <v>0</v>
      </c>
      <c r="P47" s="106">
        <f t="shared" si="15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1490000</v>
      </c>
      <c r="E48" s="37"/>
      <c r="F48" s="112">
        <f>F25+F37+F45+F47</f>
        <v>204000</v>
      </c>
      <c r="G48" s="112">
        <f t="shared" ref="G48:R48" si="16">G25+G37+G45+G47</f>
        <v>108000</v>
      </c>
      <c r="H48" s="112">
        <f t="shared" si="16"/>
        <v>108000</v>
      </c>
      <c r="I48" s="112">
        <f t="shared" si="16"/>
        <v>108000</v>
      </c>
      <c r="J48" s="112">
        <f t="shared" si="16"/>
        <v>110000</v>
      </c>
      <c r="K48" s="112">
        <f t="shared" si="16"/>
        <v>108000</v>
      </c>
      <c r="L48" s="112">
        <f t="shared" si="16"/>
        <v>200000</v>
      </c>
      <c r="M48" s="112">
        <f t="shared" si="16"/>
        <v>108000</v>
      </c>
      <c r="N48" s="112">
        <f t="shared" si="16"/>
        <v>110000</v>
      </c>
      <c r="O48" s="112">
        <f t="shared" si="16"/>
        <v>108000</v>
      </c>
      <c r="P48" s="112">
        <f t="shared" si="16"/>
        <v>108000</v>
      </c>
      <c r="Q48" s="112">
        <f t="shared" si="16"/>
        <v>110000</v>
      </c>
      <c r="R48" s="112">
        <f t="shared" si="16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28534000</v>
      </c>
      <c r="E49" s="111" t="s">
        <v>678</v>
      </c>
      <c r="F49" s="37">
        <f>ROUND($D49/12*5,-3)</f>
        <v>11889000</v>
      </c>
      <c r="G49" s="37">
        <f>ROUND($D49/12,-3)</f>
        <v>2378000</v>
      </c>
      <c r="H49" s="37">
        <f t="shared" ref="H49:L53" si="17">ROUND($D49/12,-3)</f>
        <v>2378000</v>
      </c>
      <c r="I49" s="37">
        <f t="shared" si="17"/>
        <v>2378000</v>
      </c>
      <c r="J49" s="37">
        <f t="shared" si="17"/>
        <v>2378000</v>
      </c>
      <c r="K49" s="37">
        <f t="shared" si="17"/>
        <v>2378000</v>
      </c>
      <c r="L49" s="37">
        <f t="shared" si="17"/>
        <v>2378000</v>
      </c>
      <c r="M49" s="37">
        <f>D49-SUM(F49:L49)</f>
        <v>2377000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8">ROUND($D50/12*5,-3)</f>
        <v>0</v>
      </c>
      <c r="G50" s="37">
        <f t="shared" ref="G50:G53" si="19">ROUND($D50/12,-3)</f>
        <v>0</v>
      </c>
      <c r="H50" s="37">
        <f t="shared" si="17"/>
        <v>0</v>
      </c>
      <c r="I50" s="37">
        <f t="shared" si="17"/>
        <v>0</v>
      </c>
      <c r="J50" s="37">
        <f t="shared" si="17"/>
        <v>0</v>
      </c>
      <c r="K50" s="37">
        <f t="shared" si="17"/>
        <v>0</v>
      </c>
      <c r="L50" s="37">
        <f t="shared" si="17"/>
        <v>0</v>
      </c>
      <c r="M50" s="37">
        <f t="shared" ref="M50:M53" si="20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3545000</v>
      </c>
      <c r="E51" s="111" t="s">
        <v>678</v>
      </c>
      <c r="F51" s="37">
        <f t="shared" si="18"/>
        <v>1477000</v>
      </c>
      <c r="G51" s="37">
        <f t="shared" si="19"/>
        <v>295000</v>
      </c>
      <c r="H51" s="37">
        <f t="shared" si="17"/>
        <v>295000</v>
      </c>
      <c r="I51" s="37">
        <f t="shared" si="17"/>
        <v>295000</v>
      </c>
      <c r="J51" s="37">
        <f t="shared" si="17"/>
        <v>295000</v>
      </c>
      <c r="K51" s="37">
        <f t="shared" si="17"/>
        <v>295000</v>
      </c>
      <c r="L51" s="37">
        <f t="shared" si="17"/>
        <v>295000</v>
      </c>
      <c r="M51" s="37">
        <f t="shared" si="20"/>
        <v>298000</v>
      </c>
      <c r="N51" s="37"/>
      <c r="O51" s="37"/>
      <c r="P51" s="37"/>
      <c r="Q51" s="37"/>
      <c r="R51" s="37">
        <f t="shared" si="13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868000</v>
      </c>
      <c r="E52" s="111" t="s">
        <v>678</v>
      </c>
      <c r="F52" s="37">
        <f t="shared" si="18"/>
        <v>362000</v>
      </c>
      <c r="G52" s="37">
        <f t="shared" si="19"/>
        <v>72000</v>
      </c>
      <c r="H52" s="37">
        <f t="shared" si="17"/>
        <v>72000</v>
      </c>
      <c r="I52" s="37">
        <f t="shared" si="17"/>
        <v>72000</v>
      </c>
      <c r="J52" s="37">
        <f t="shared" si="17"/>
        <v>72000</v>
      </c>
      <c r="K52" s="37">
        <f t="shared" si="17"/>
        <v>72000</v>
      </c>
      <c r="L52" s="37">
        <f t="shared" si="17"/>
        <v>72000</v>
      </c>
      <c r="M52" s="37">
        <f t="shared" si="20"/>
        <v>74000</v>
      </c>
      <c r="N52" s="37"/>
      <c r="O52" s="37"/>
      <c r="P52" s="37"/>
      <c r="Q52" s="37"/>
      <c r="R52" s="37">
        <f t="shared" si="13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9"/>
        <v>0</v>
      </c>
      <c r="H53" s="37">
        <f t="shared" si="17"/>
        <v>0</v>
      </c>
      <c r="I53" s="37">
        <f t="shared" si="17"/>
        <v>0</v>
      </c>
      <c r="J53" s="37">
        <f t="shared" si="17"/>
        <v>0</v>
      </c>
      <c r="K53" s="37">
        <f t="shared" si="17"/>
        <v>0</v>
      </c>
      <c r="L53" s="37">
        <f t="shared" si="17"/>
        <v>0</v>
      </c>
      <c r="M53" s="37">
        <f t="shared" si="20"/>
        <v>0</v>
      </c>
      <c r="N53" s="37"/>
      <c r="O53" s="37"/>
      <c r="P53" s="37"/>
      <c r="Q53" s="37"/>
      <c r="R53" s="37">
        <f t="shared" si="13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79000</v>
      </c>
      <c r="E54" s="37" t="s">
        <v>513</v>
      </c>
      <c r="F54" s="37">
        <f t="shared" ref="F54:P62" si="21">ROUND($D54/12,0)</f>
        <v>6583</v>
      </c>
      <c r="G54" s="37">
        <f t="shared" si="21"/>
        <v>6583</v>
      </c>
      <c r="H54" s="37">
        <f t="shared" si="21"/>
        <v>6583</v>
      </c>
      <c r="I54" s="37">
        <f t="shared" si="21"/>
        <v>6583</v>
      </c>
      <c r="J54" s="37">
        <f t="shared" si="21"/>
        <v>6583</v>
      </c>
      <c r="K54" s="37">
        <f t="shared" si="21"/>
        <v>6583</v>
      </c>
      <c r="L54" s="37">
        <f t="shared" si="21"/>
        <v>6583</v>
      </c>
      <c r="M54" s="37">
        <f t="shared" si="21"/>
        <v>6583</v>
      </c>
      <c r="N54" s="37">
        <f t="shared" si="21"/>
        <v>6583</v>
      </c>
      <c r="O54" s="37">
        <f t="shared" si="21"/>
        <v>6583</v>
      </c>
      <c r="P54" s="37">
        <f t="shared" si="21"/>
        <v>6583</v>
      </c>
      <c r="Q54" s="37">
        <f t="shared" ref="Q54:Q62" si="22">D54-SUM(F54:P54)</f>
        <v>6587</v>
      </c>
      <c r="R54" s="37">
        <f t="shared" si="13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21"/>
        <v>0</v>
      </c>
      <c r="G55" s="37">
        <f t="shared" si="21"/>
        <v>0</v>
      </c>
      <c r="H55" s="37">
        <f t="shared" si="21"/>
        <v>0</v>
      </c>
      <c r="I55" s="37">
        <f t="shared" si="21"/>
        <v>0</v>
      </c>
      <c r="J55" s="37">
        <f t="shared" si="21"/>
        <v>0</v>
      </c>
      <c r="K55" s="37">
        <f t="shared" si="21"/>
        <v>0</v>
      </c>
      <c r="L55" s="37">
        <f t="shared" si="21"/>
        <v>0</v>
      </c>
      <c r="M55" s="37">
        <f t="shared" si="21"/>
        <v>0</v>
      </c>
      <c r="N55" s="37">
        <f t="shared" si="21"/>
        <v>0</v>
      </c>
      <c r="O55" s="37">
        <f t="shared" si="21"/>
        <v>0</v>
      </c>
      <c r="P55" s="37">
        <f t="shared" si="21"/>
        <v>0</v>
      </c>
      <c r="Q55" s="37">
        <f t="shared" si="22"/>
        <v>0</v>
      </c>
      <c r="R55" s="37">
        <f t="shared" si="13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21"/>
        <v>0</v>
      </c>
      <c r="G56" s="37">
        <f t="shared" si="21"/>
        <v>0</v>
      </c>
      <c r="H56" s="37">
        <f t="shared" si="21"/>
        <v>0</v>
      </c>
      <c r="I56" s="37">
        <f t="shared" si="21"/>
        <v>0</v>
      </c>
      <c r="J56" s="37">
        <f t="shared" si="21"/>
        <v>0</v>
      </c>
      <c r="K56" s="37">
        <f t="shared" si="21"/>
        <v>0</v>
      </c>
      <c r="L56" s="37">
        <f t="shared" si="21"/>
        <v>0</v>
      </c>
      <c r="M56" s="37">
        <f t="shared" si="21"/>
        <v>0</v>
      </c>
      <c r="N56" s="37">
        <f t="shared" si="21"/>
        <v>0</v>
      </c>
      <c r="O56" s="37">
        <f t="shared" si="21"/>
        <v>0</v>
      </c>
      <c r="P56" s="37">
        <f t="shared" si="21"/>
        <v>0</v>
      </c>
      <c r="Q56" s="37">
        <f t="shared" si="22"/>
        <v>0</v>
      </c>
      <c r="R56" s="37">
        <f t="shared" si="13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21"/>
        <v>0</v>
      </c>
      <c r="G57" s="37">
        <f t="shared" si="21"/>
        <v>0</v>
      </c>
      <c r="H57" s="37">
        <f t="shared" si="21"/>
        <v>0</v>
      </c>
      <c r="I57" s="37">
        <f t="shared" si="21"/>
        <v>0</v>
      </c>
      <c r="J57" s="37">
        <f t="shared" si="21"/>
        <v>0</v>
      </c>
      <c r="K57" s="37">
        <f t="shared" si="21"/>
        <v>0</v>
      </c>
      <c r="L57" s="37">
        <f t="shared" si="21"/>
        <v>0</v>
      </c>
      <c r="M57" s="37">
        <f t="shared" si="21"/>
        <v>0</v>
      </c>
      <c r="N57" s="37">
        <f t="shared" si="21"/>
        <v>0</v>
      </c>
      <c r="O57" s="37">
        <f t="shared" si="21"/>
        <v>0</v>
      </c>
      <c r="P57" s="37">
        <f t="shared" si="21"/>
        <v>0</v>
      </c>
      <c r="Q57" s="37">
        <f t="shared" si="22"/>
        <v>0</v>
      </c>
      <c r="R57" s="37">
        <f t="shared" si="13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21"/>
        <v>0</v>
      </c>
      <c r="G58" s="37">
        <f t="shared" si="21"/>
        <v>0</v>
      </c>
      <c r="H58" s="37">
        <f t="shared" si="21"/>
        <v>0</v>
      </c>
      <c r="I58" s="37">
        <f t="shared" si="21"/>
        <v>0</v>
      </c>
      <c r="J58" s="37">
        <f t="shared" si="21"/>
        <v>0</v>
      </c>
      <c r="K58" s="37">
        <f t="shared" si="21"/>
        <v>0</v>
      </c>
      <c r="L58" s="37">
        <f t="shared" si="21"/>
        <v>0</v>
      </c>
      <c r="M58" s="37">
        <f t="shared" si="21"/>
        <v>0</v>
      </c>
      <c r="N58" s="37">
        <f t="shared" si="21"/>
        <v>0</v>
      </c>
      <c r="O58" s="37">
        <f t="shared" si="21"/>
        <v>0</v>
      </c>
      <c r="P58" s="37">
        <f t="shared" si="21"/>
        <v>0</v>
      </c>
      <c r="Q58" s="37">
        <f t="shared" si="22"/>
        <v>0</v>
      </c>
      <c r="R58" s="37">
        <f t="shared" si="13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21"/>
        <v>2000</v>
      </c>
      <c r="G59" s="37">
        <f t="shared" si="21"/>
        <v>2000</v>
      </c>
      <c r="H59" s="37">
        <f t="shared" si="21"/>
        <v>2000</v>
      </c>
      <c r="I59" s="37">
        <f t="shared" si="21"/>
        <v>2000</v>
      </c>
      <c r="J59" s="37">
        <f t="shared" si="21"/>
        <v>2000</v>
      </c>
      <c r="K59" s="37">
        <f t="shared" si="21"/>
        <v>2000</v>
      </c>
      <c r="L59" s="37">
        <f t="shared" si="21"/>
        <v>2000</v>
      </c>
      <c r="M59" s="37">
        <f t="shared" si="21"/>
        <v>2000</v>
      </c>
      <c r="N59" s="37">
        <f t="shared" si="21"/>
        <v>2000</v>
      </c>
      <c r="O59" s="37">
        <f t="shared" si="21"/>
        <v>2000</v>
      </c>
      <c r="P59" s="37">
        <f t="shared" si="21"/>
        <v>2000</v>
      </c>
      <c r="Q59" s="37">
        <f t="shared" si="22"/>
        <v>2000</v>
      </c>
      <c r="R59" s="37">
        <f t="shared" si="13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3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600000</v>
      </c>
      <c r="E62" s="37" t="s">
        <v>194</v>
      </c>
      <c r="F62" s="37">
        <f t="shared" si="21"/>
        <v>50000</v>
      </c>
      <c r="G62" s="37">
        <f t="shared" si="21"/>
        <v>50000</v>
      </c>
      <c r="H62" s="37">
        <f t="shared" si="21"/>
        <v>50000</v>
      </c>
      <c r="I62" s="37">
        <f t="shared" si="21"/>
        <v>50000</v>
      </c>
      <c r="J62" s="37">
        <f t="shared" si="21"/>
        <v>50000</v>
      </c>
      <c r="K62" s="37">
        <f t="shared" si="21"/>
        <v>50000</v>
      </c>
      <c r="L62" s="37">
        <f t="shared" si="21"/>
        <v>50000</v>
      </c>
      <c r="M62" s="37">
        <f t="shared" si="21"/>
        <v>50000</v>
      </c>
      <c r="N62" s="37">
        <f t="shared" si="21"/>
        <v>50000</v>
      </c>
      <c r="O62" s="37">
        <f t="shared" si="21"/>
        <v>50000</v>
      </c>
      <c r="P62" s="37">
        <f t="shared" si="21"/>
        <v>50000</v>
      </c>
      <c r="Q62" s="37">
        <f t="shared" si="22"/>
        <v>50000</v>
      </c>
      <c r="R62" s="37">
        <f t="shared" si="13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3441000</v>
      </c>
      <c r="E63" s="37" t="s">
        <v>679</v>
      </c>
      <c r="F63" s="37">
        <f>ROUND($D63/5,-3)</f>
        <v>688000</v>
      </c>
      <c r="G63" s="37"/>
      <c r="H63" s="37"/>
      <c r="I63" s="37"/>
      <c r="J63" s="37"/>
      <c r="K63" s="37"/>
      <c r="L63" s="37"/>
      <c r="M63" s="37"/>
      <c r="N63" s="37">
        <f>D63-F63</f>
        <v>2753000</v>
      </c>
      <c r="O63" s="37"/>
      <c r="P63" s="37"/>
      <c r="Q63" s="37"/>
      <c r="R63" s="37">
        <f t="shared" si="13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3452000</v>
      </c>
      <c r="E64" s="37" t="s">
        <v>194</v>
      </c>
      <c r="F64" s="37">
        <f>D64</f>
        <v>3452000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3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3070000</v>
      </c>
      <c r="E65" s="111" t="s">
        <v>678</v>
      </c>
      <c r="F65" s="37">
        <f>ROUND($D65/12*5,-3)</f>
        <v>1279000</v>
      </c>
      <c r="G65" s="37">
        <f>ROUND($D65/12,-3)</f>
        <v>256000</v>
      </c>
      <c r="H65" s="37">
        <f t="shared" ref="H65:L67" si="23">ROUND($D65/12,-3)</f>
        <v>256000</v>
      </c>
      <c r="I65" s="37">
        <f t="shared" si="23"/>
        <v>256000</v>
      </c>
      <c r="J65" s="37">
        <f t="shared" si="23"/>
        <v>256000</v>
      </c>
      <c r="K65" s="37">
        <f t="shared" si="23"/>
        <v>256000</v>
      </c>
      <c r="L65" s="37">
        <f t="shared" si="23"/>
        <v>256000</v>
      </c>
      <c r="M65" s="37">
        <f>D65-SUM(F65:L65)</f>
        <v>255000</v>
      </c>
      <c r="N65" s="37"/>
      <c r="P65" s="37"/>
      <c r="Q65" s="37"/>
      <c r="R65" s="37">
        <f t="shared" si="13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754000</v>
      </c>
      <c r="E66" s="111" t="s">
        <v>678</v>
      </c>
      <c r="F66" s="37">
        <f>ROUND($D66/12*5,-3)</f>
        <v>314000</v>
      </c>
      <c r="G66" s="37">
        <f t="shared" ref="G66:G67" si="24">ROUND($D66/12,-3)</f>
        <v>63000</v>
      </c>
      <c r="H66" s="37">
        <f t="shared" si="23"/>
        <v>63000</v>
      </c>
      <c r="I66" s="37">
        <f t="shared" si="23"/>
        <v>63000</v>
      </c>
      <c r="J66" s="37">
        <f t="shared" si="23"/>
        <v>63000</v>
      </c>
      <c r="K66" s="37">
        <f t="shared" si="23"/>
        <v>63000</v>
      </c>
      <c r="L66" s="37">
        <f t="shared" si="23"/>
        <v>63000</v>
      </c>
      <c r="M66" s="37">
        <f t="shared" ref="M66:M67" si="25">D66-SUM(F66:L66)</f>
        <v>62000</v>
      </c>
      <c r="N66" s="37"/>
      <c r="O66" s="37"/>
      <c r="P66" s="37"/>
      <c r="Q66" s="37"/>
      <c r="R66" s="37">
        <f t="shared" si="13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1861000</v>
      </c>
      <c r="E67" s="111" t="s">
        <v>678</v>
      </c>
      <c r="F67" s="37">
        <f>ROUND($D67/12*5,-3)</f>
        <v>775000</v>
      </c>
      <c r="G67" s="37">
        <f t="shared" si="24"/>
        <v>155000</v>
      </c>
      <c r="H67" s="37">
        <f t="shared" si="23"/>
        <v>155000</v>
      </c>
      <c r="I67" s="37">
        <f t="shared" si="23"/>
        <v>155000</v>
      </c>
      <c r="J67" s="37">
        <f t="shared" si="23"/>
        <v>155000</v>
      </c>
      <c r="K67" s="37">
        <f t="shared" si="23"/>
        <v>155000</v>
      </c>
      <c r="L67" s="37">
        <f t="shared" si="23"/>
        <v>155000</v>
      </c>
      <c r="M67" s="37">
        <f t="shared" si="25"/>
        <v>156000</v>
      </c>
      <c r="N67" s="37"/>
      <c r="P67" s="37"/>
      <c r="Q67" s="37"/>
      <c r="R67" s="37">
        <f t="shared" si="13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67000</v>
      </c>
      <c r="E68" s="37" t="s">
        <v>195</v>
      </c>
      <c r="F68" s="37"/>
      <c r="G68" s="37"/>
      <c r="H68" s="37">
        <f>D68</f>
        <v>67000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3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192000</v>
      </c>
      <c r="E69" s="37" t="s">
        <v>194</v>
      </c>
      <c r="F69" s="37">
        <f>D69</f>
        <v>192000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3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3"/>
        <v>0</v>
      </c>
    </row>
    <row r="71" spans="1:18">
      <c r="A71" s="312"/>
      <c r="B71" s="29" t="s">
        <v>177</v>
      </c>
      <c r="C71" s="29"/>
      <c r="D71" s="239">
        <f>SUM(D49:D70)</f>
        <v>46487000</v>
      </c>
      <c r="E71" s="239"/>
      <c r="F71" s="239">
        <f t="shared" ref="F71:P71" si="26">ROUND(SUM(F49:F70),-3)</f>
        <v>20487000</v>
      </c>
      <c r="G71" s="239">
        <f t="shared" si="26"/>
        <v>3278000</v>
      </c>
      <c r="H71" s="239">
        <f t="shared" si="26"/>
        <v>3345000</v>
      </c>
      <c r="I71" s="239">
        <f t="shared" si="26"/>
        <v>3278000</v>
      </c>
      <c r="J71" s="239">
        <f t="shared" si="26"/>
        <v>3278000</v>
      </c>
      <c r="K71" s="239">
        <f t="shared" si="26"/>
        <v>3278000</v>
      </c>
      <c r="L71" s="239">
        <f t="shared" si="26"/>
        <v>3278000</v>
      </c>
      <c r="M71" s="239">
        <f t="shared" si="26"/>
        <v>3281000</v>
      </c>
      <c r="N71" s="239">
        <f t="shared" si="26"/>
        <v>2812000</v>
      </c>
      <c r="O71" s="239">
        <f t="shared" si="26"/>
        <v>59000</v>
      </c>
      <c r="P71" s="239">
        <f t="shared" si="26"/>
        <v>59000</v>
      </c>
      <c r="Q71" s="239">
        <f>D71-SUM(F71:P71)</f>
        <v>54000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3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10846000</v>
      </c>
      <c r="E73" s="111" t="s">
        <v>678</v>
      </c>
      <c r="F73" s="37">
        <f>ROUND($D73/12*5,-3)</f>
        <v>4519000</v>
      </c>
      <c r="G73" s="37">
        <f>ROUND($D73/12,-3)</f>
        <v>904000</v>
      </c>
      <c r="H73" s="37">
        <f t="shared" ref="H73:L76" si="27">ROUND($D73/12,-3)</f>
        <v>904000</v>
      </c>
      <c r="I73" s="37">
        <f t="shared" si="27"/>
        <v>904000</v>
      </c>
      <c r="J73" s="37">
        <f t="shared" si="27"/>
        <v>904000</v>
      </c>
      <c r="K73" s="37">
        <f t="shared" si="27"/>
        <v>904000</v>
      </c>
      <c r="L73" s="37">
        <f t="shared" si="27"/>
        <v>904000</v>
      </c>
      <c r="M73" s="37">
        <f>D73-SUM(F73:L73)</f>
        <v>903000</v>
      </c>
      <c r="N73" s="37"/>
      <c r="O73" s="37"/>
      <c r="P73" s="37"/>
      <c r="Q73" s="37"/>
      <c r="R73" s="37">
        <f t="shared" si="13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7"/>
        <v>0</v>
      </c>
      <c r="I74" s="37">
        <f t="shared" si="27"/>
        <v>0</v>
      </c>
      <c r="J74" s="37">
        <f t="shared" si="27"/>
        <v>0</v>
      </c>
      <c r="K74" s="37">
        <f t="shared" si="27"/>
        <v>0</v>
      </c>
      <c r="L74" s="37">
        <f t="shared" si="27"/>
        <v>0</v>
      </c>
      <c r="M74" s="37">
        <f t="shared" ref="M74:M76" si="28">D74-SUM(F74:L74)</f>
        <v>0</v>
      </c>
      <c r="N74" s="37"/>
      <c r="O74" s="37"/>
      <c r="P74" s="37"/>
      <c r="Q74" s="37"/>
      <c r="R74" s="37">
        <f t="shared" si="13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7"/>
        <v>0</v>
      </c>
      <c r="I75" s="37">
        <f t="shared" si="27"/>
        <v>0</v>
      </c>
      <c r="J75" s="37">
        <f t="shared" si="27"/>
        <v>0</v>
      </c>
      <c r="K75" s="37">
        <f t="shared" si="27"/>
        <v>0</v>
      </c>
      <c r="L75" s="37">
        <f t="shared" si="27"/>
        <v>0</v>
      </c>
      <c r="M75" s="37">
        <f t="shared" si="28"/>
        <v>0</v>
      </c>
      <c r="N75" s="37"/>
      <c r="O75" s="37"/>
      <c r="P75" s="37"/>
      <c r="Q75" s="37"/>
      <c r="R75" s="37">
        <f t="shared" si="13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1276000</v>
      </c>
      <c r="E76" s="111" t="s">
        <v>678</v>
      </c>
      <c r="F76" s="37">
        <f>ROUND($D76/12*5,-3)</f>
        <v>532000</v>
      </c>
      <c r="G76" s="37">
        <f>ROUND($D76/12,-3)</f>
        <v>106000</v>
      </c>
      <c r="H76" s="37">
        <f t="shared" si="27"/>
        <v>106000</v>
      </c>
      <c r="I76" s="37">
        <f t="shared" si="27"/>
        <v>106000</v>
      </c>
      <c r="J76" s="37">
        <f t="shared" si="27"/>
        <v>106000</v>
      </c>
      <c r="K76" s="37">
        <f t="shared" si="27"/>
        <v>106000</v>
      </c>
      <c r="L76" s="37">
        <f t="shared" si="27"/>
        <v>106000</v>
      </c>
      <c r="M76" s="37">
        <f t="shared" si="28"/>
        <v>108000</v>
      </c>
      <c r="N76" s="37"/>
      <c r="O76" s="37"/>
      <c r="P76" s="37"/>
      <c r="Q76" s="37"/>
      <c r="R76" s="37">
        <f t="shared" si="13"/>
        <v>0</v>
      </c>
    </row>
    <row r="77" spans="1:18">
      <c r="A77" s="315"/>
      <c r="B77" s="16" t="s">
        <v>177</v>
      </c>
      <c r="C77" s="14"/>
      <c r="D77" s="239">
        <f>SUM(D72:D76)</f>
        <v>12122000</v>
      </c>
      <c r="E77" s="239"/>
      <c r="F77" s="239">
        <f>ROUND(SUM(F72:F76),-3)</f>
        <v>5051000</v>
      </c>
      <c r="G77" s="239">
        <f t="shared" ref="G77:N77" si="29">ROUND(SUM(G72:G76),-3)</f>
        <v>1010000</v>
      </c>
      <c r="H77" s="239">
        <f t="shared" si="29"/>
        <v>1010000</v>
      </c>
      <c r="I77" s="239">
        <f t="shared" si="29"/>
        <v>1010000</v>
      </c>
      <c r="J77" s="239">
        <f t="shared" si="29"/>
        <v>1010000</v>
      </c>
      <c r="K77" s="239">
        <f t="shared" si="29"/>
        <v>1010000</v>
      </c>
      <c r="L77" s="239">
        <f t="shared" si="29"/>
        <v>1010000</v>
      </c>
      <c r="M77" s="239">
        <f t="shared" si="29"/>
        <v>1011000</v>
      </c>
      <c r="N77" s="239">
        <f t="shared" si="29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30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152000</v>
      </c>
      <c r="E78" s="37" t="s">
        <v>655</v>
      </c>
      <c r="F78" s="216"/>
      <c r="G78" s="216"/>
      <c r="H78" s="216">
        <f>ROUND($D78/2,-3)</f>
        <v>76000</v>
      </c>
      <c r="I78" s="216"/>
      <c r="J78" s="216"/>
      <c r="K78" s="216"/>
      <c r="L78" s="216"/>
      <c r="M78" s="216"/>
      <c r="N78" s="216">
        <f>D78-H78</f>
        <v>76000</v>
      </c>
      <c r="O78" s="216"/>
      <c r="P78" s="216"/>
      <c r="Q78" s="216"/>
      <c r="R78" s="216">
        <f t="shared" si="30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58761000</v>
      </c>
      <c r="E79" s="218"/>
      <c r="F79" s="218">
        <f>F77+F71+F78</f>
        <v>25538000</v>
      </c>
      <c r="G79" s="218">
        <f t="shared" ref="G79:Q79" si="31">G77+G71+G78</f>
        <v>4288000</v>
      </c>
      <c r="H79" s="218">
        <f t="shared" si="31"/>
        <v>4431000</v>
      </c>
      <c r="I79" s="218">
        <f t="shared" si="31"/>
        <v>4288000</v>
      </c>
      <c r="J79" s="218">
        <f t="shared" si="31"/>
        <v>4288000</v>
      </c>
      <c r="K79" s="218">
        <f t="shared" si="31"/>
        <v>4288000</v>
      </c>
      <c r="L79" s="218">
        <f t="shared" si="31"/>
        <v>4288000</v>
      </c>
      <c r="M79" s="218">
        <f t="shared" si="31"/>
        <v>4292000</v>
      </c>
      <c r="N79" s="218">
        <f t="shared" si="31"/>
        <v>2888000</v>
      </c>
      <c r="O79" s="218">
        <f t="shared" si="31"/>
        <v>59000</v>
      </c>
      <c r="P79" s="218">
        <f t="shared" si="31"/>
        <v>59000</v>
      </c>
      <c r="Q79" s="218">
        <f t="shared" si="31"/>
        <v>54000</v>
      </c>
      <c r="R79" s="218">
        <f t="shared" si="30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656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30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20000</v>
      </c>
      <c r="E81" s="106" t="s">
        <v>656</v>
      </c>
      <c r="F81" s="106">
        <f t="shared" ref="F81:F83" si="32">D81</f>
        <v>20000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30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656</v>
      </c>
      <c r="F82" s="106">
        <f t="shared" si="32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30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90000</v>
      </c>
      <c r="E83" s="106" t="s">
        <v>656</v>
      </c>
      <c r="F83" s="106">
        <f t="shared" si="32"/>
        <v>90000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30"/>
        <v>0</v>
      </c>
    </row>
    <row r="84" spans="1:18">
      <c r="A84" s="302"/>
      <c r="B84" s="18" t="s">
        <v>215</v>
      </c>
      <c r="C84" s="17"/>
      <c r="D84" s="113">
        <f>SUM(D80:D83)</f>
        <v>110000</v>
      </c>
      <c r="E84" s="113"/>
      <c r="F84" s="113">
        <f>SUM(F80:F83)</f>
        <v>110000</v>
      </c>
      <c r="G84" s="113">
        <f t="shared" ref="G84:Q84" si="33">SUM(G80:G83)</f>
        <v>0</v>
      </c>
      <c r="H84" s="113">
        <f t="shared" si="33"/>
        <v>0</v>
      </c>
      <c r="I84" s="113">
        <f t="shared" si="33"/>
        <v>0</v>
      </c>
      <c r="J84" s="113">
        <f t="shared" si="33"/>
        <v>0</v>
      </c>
      <c r="K84" s="113">
        <f t="shared" si="33"/>
        <v>0</v>
      </c>
      <c r="L84" s="113">
        <f t="shared" si="33"/>
        <v>0</v>
      </c>
      <c r="M84" s="113">
        <f t="shared" si="33"/>
        <v>0</v>
      </c>
      <c r="N84" s="113">
        <f t="shared" si="33"/>
        <v>0</v>
      </c>
      <c r="O84" s="113">
        <f t="shared" si="33"/>
        <v>0</v>
      </c>
      <c r="P84" s="113">
        <f t="shared" si="33"/>
        <v>0</v>
      </c>
      <c r="Q84" s="113">
        <f t="shared" si="33"/>
        <v>0</v>
      </c>
      <c r="R84" s="113">
        <f t="shared" si="30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-200000</v>
      </c>
      <c r="E87" s="37"/>
      <c r="F87" s="37">
        <f>D87</f>
        <v>-200000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60161000</v>
      </c>
      <c r="E88" s="37"/>
      <c r="F88" s="37">
        <f>F89+F90+F91+F92+F93</f>
        <v>25652000</v>
      </c>
      <c r="G88" s="37">
        <f t="shared" ref="G88:Q88" si="34">G89+G90+G91+G92+G93</f>
        <v>4396000</v>
      </c>
      <c r="H88" s="37">
        <f t="shared" si="34"/>
        <v>4539000</v>
      </c>
      <c r="I88" s="37">
        <f t="shared" si="34"/>
        <v>4396000</v>
      </c>
      <c r="J88" s="37">
        <f t="shared" si="34"/>
        <v>4398000</v>
      </c>
      <c r="K88" s="37">
        <f t="shared" si="34"/>
        <v>4396000</v>
      </c>
      <c r="L88" s="37">
        <f t="shared" si="34"/>
        <v>4488000</v>
      </c>
      <c r="M88" s="37">
        <f t="shared" si="34"/>
        <v>4400000</v>
      </c>
      <c r="N88" s="37">
        <f t="shared" si="34"/>
        <v>2998000</v>
      </c>
      <c r="O88" s="37">
        <f t="shared" si="34"/>
        <v>167000</v>
      </c>
      <c r="P88" s="37">
        <f t="shared" si="34"/>
        <v>167000</v>
      </c>
      <c r="Q88" s="37">
        <f t="shared" si="34"/>
        <v>164000</v>
      </c>
      <c r="R88" s="37">
        <f t="shared" ref="R88:R96" si="35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5"/>
        <v>0</v>
      </c>
    </row>
    <row r="90" spans="1:18">
      <c r="B90" s="7" t="s">
        <v>506</v>
      </c>
      <c r="C90" s="7"/>
      <c r="D90" s="106">
        <f>HLOOKUP(D1,基金來源明細表!B:CX,3,FALSE)</f>
        <v>3000</v>
      </c>
      <c r="E90" s="106" t="s">
        <v>702</v>
      </c>
      <c r="F90" s="106"/>
      <c r="G90" s="106"/>
      <c r="H90" s="106">
        <f>ROUND($D90/2,-3)</f>
        <v>2000</v>
      </c>
      <c r="I90" s="106"/>
      <c r="J90" s="106"/>
      <c r="K90" s="106"/>
      <c r="L90" s="106"/>
      <c r="M90" s="106">
        <f>D90-H90</f>
        <v>1000</v>
      </c>
      <c r="N90" s="106"/>
      <c r="O90" s="106"/>
      <c r="P90" s="106"/>
      <c r="Q90" s="106"/>
      <c r="R90" s="106">
        <f t="shared" si="35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5"/>
        <v>0</v>
      </c>
    </row>
    <row r="92" spans="1:18">
      <c r="B92" s="7" t="s">
        <v>222</v>
      </c>
      <c r="C92" s="7"/>
      <c r="D92" s="106">
        <f>HLOOKUP(D1,基金來源明細表!B:CX,5,FALSE)</f>
        <v>30000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15000</v>
      </c>
      <c r="M92" s="106"/>
      <c r="N92" s="106"/>
      <c r="O92" s="106"/>
      <c r="P92" s="106"/>
      <c r="Q92" s="106">
        <f>ROUND($D92/2,-3)</f>
        <v>15000</v>
      </c>
      <c r="R92" s="106">
        <f t="shared" si="35"/>
        <v>0</v>
      </c>
    </row>
    <row r="93" spans="1:18">
      <c r="B93" s="7" t="s">
        <v>223</v>
      </c>
      <c r="C93" s="7"/>
      <c r="D93" s="106">
        <f>HLOOKUP(D1,基金來源明細表!B:CX,6,FALSE)</f>
        <v>60128000</v>
      </c>
      <c r="E93" s="106"/>
      <c r="F93" s="106">
        <f>F94+F95+F96+F97</f>
        <v>25652000</v>
      </c>
      <c r="G93" s="106">
        <f t="shared" ref="G93:Q93" si="36">G94+G95+G96+G97</f>
        <v>4396000</v>
      </c>
      <c r="H93" s="106">
        <f t="shared" si="36"/>
        <v>4537000</v>
      </c>
      <c r="I93" s="106">
        <f t="shared" si="36"/>
        <v>4396000</v>
      </c>
      <c r="J93" s="106">
        <f t="shared" si="36"/>
        <v>4398000</v>
      </c>
      <c r="K93" s="106">
        <f t="shared" si="36"/>
        <v>4396000</v>
      </c>
      <c r="L93" s="106">
        <f t="shared" si="36"/>
        <v>4473000</v>
      </c>
      <c r="M93" s="106">
        <f t="shared" si="36"/>
        <v>4399000</v>
      </c>
      <c r="N93" s="106">
        <f t="shared" si="36"/>
        <v>2998000</v>
      </c>
      <c r="O93" s="106">
        <f t="shared" si="36"/>
        <v>167000</v>
      </c>
      <c r="P93" s="106">
        <f t="shared" si="36"/>
        <v>167000</v>
      </c>
      <c r="Q93" s="106">
        <f t="shared" si="36"/>
        <v>149000</v>
      </c>
      <c r="R93" s="106">
        <f t="shared" si="35"/>
        <v>0</v>
      </c>
    </row>
    <row r="94" spans="1:18" ht="33">
      <c r="B94" s="71" t="s">
        <v>474</v>
      </c>
      <c r="C94" s="7"/>
      <c r="D94" s="37">
        <f>D99+D100+D101+D102+D103+D105+D107</f>
        <v>5178000</v>
      </c>
      <c r="E94" s="111" t="s">
        <v>522</v>
      </c>
      <c r="F94" s="37">
        <f>ROUND($D94/12*5,-3)</f>
        <v>2158000</v>
      </c>
      <c r="G94" s="37">
        <f>ROUND($D94/12,-3)</f>
        <v>432000</v>
      </c>
      <c r="H94" s="37">
        <f t="shared" ref="H94:L94" si="37">ROUND($D94/12,-3)</f>
        <v>432000</v>
      </c>
      <c r="I94" s="37">
        <f t="shared" si="37"/>
        <v>432000</v>
      </c>
      <c r="J94" s="37">
        <f t="shared" si="37"/>
        <v>432000</v>
      </c>
      <c r="K94" s="37">
        <f t="shared" si="37"/>
        <v>432000</v>
      </c>
      <c r="L94" s="37">
        <f t="shared" si="37"/>
        <v>432000</v>
      </c>
      <c r="M94" s="37">
        <f>D94-SUM(F94:L94)</f>
        <v>428000</v>
      </c>
      <c r="N94" s="37"/>
      <c r="O94" s="37"/>
      <c r="P94" s="37"/>
      <c r="Q94" s="37"/>
      <c r="R94" s="37">
        <f t="shared" si="35"/>
        <v>0</v>
      </c>
    </row>
    <row r="95" spans="1:18" ht="33">
      <c r="B95" s="72" t="s">
        <v>475</v>
      </c>
      <c r="C95" s="7"/>
      <c r="D95" s="37">
        <f>D104+D108</f>
        <v>254000</v>
      </c>
      <c r="E95" s="107" t="s">
        <v>225</v>
      </c>
      <c r="F95" s="37">
        <f>ROUND($D95/12,-3)</f>
        <v>21000</v>
      </c>
      <c r="G95" s="37">
        <f t="shared" ref="G95:P95" si="38">ROUND($D95/12,-3)</f>
        <v>21000</v>
      </c>
      <c r="H95" s="37">
        <f t="shared" si="38"/>
        <v>21000</v>
      </c>
      <c r="I95" s="37">
        <f t="shared" si="38"/>
        <v>21000</v>
      </c>
      <c r="J95" s="37">
        <f t="shared" si="38"/>
        <v>21000</v>
      </c>
      <c r="K95" s="37">
        <f t="shared" si="38"/>
        <v>21000</v>
      </c>
      <c r="L95" s="37">
        <f t="shared" si="38"/>
        <v>21000</v>
      </c>
      <c r="M95" s="37">
        <f t="shared" si="38"/>
        <v>21000</v>
      </c>
      <c r="N95" s="37">
        <f t="shared" si="38"/>
        <v>21000</v>
      </c>
      <c r="O95" s="37">
        <f t="shared" si="38"/>
        <v>21000</v>
      </c>
      <c r="P95" s="37">
        <f t="shared" si="38"/>
        <v>21000</v>
      </c>
      <c r="Q95" s="37">
        <f>D95-SUM(F95:P95)</f>
        <v>23000</v>
      </c>
      <c r="R95" s="37">
        <f t="shared" si="35"/>
        <v>0</v>
      </c>
    </row>
    <row r="96" spans="1:18" ht="33">
      <c r="B96" s="73" t="s">
        <v>226</v>
      </c>
      <c r="C96" s="7"/>
      <c r="D96" s="37">
        <f>D106</f>
        <v>280000</v>
      </c>
      <c r="E96" s="186" t="s">
        <v>701</v>
      </c>
      <c r="F96" s="37"/>
      <c r="G96" s="37"/>
      <c r="H96" s="37">
        <f>ROUND($D96/2,-3)</f>
        <v>140000</v>
      </c>
      <c r="I96" s="37"/>
      <c r="J96" s="37"/>
      <c r="K96" s="37"/>
      <c r="L96" s="37"/>
      <c r="M96" s="37">
        <f>D96-H96</f>
        <v>140000</v>
      </c>
      <c r="N96" s="37"/>
      <c r="O96" s="37"/>
      <c r="P96" s="37"/>
      <c r="Q96" s="37"/>
      <c r="R96" s="37">
        <f t="shared" si="35"/>
        <v>0</v>
      </c>
    </row>
    <row r="97" spans="2:18">
      <c r="B97" s="108" t="s">
        <v>229</v>
      </c>
      <c r="C97" s="7"/>
      <c r="D97" s="37">
        <f>D109</f>
        <v>54416000</v>
      </c>
      <c r="E97" s="37"/>
      <c r="F97" s="37">
        <f>F2+F87-F89-F90-F91-F92-F94-F95-F96</f>
        <v>23473000</v>
      </c>
      <c r="G97" s="37">
        <f t="shared" ref="G97:Q97" si="39">G2+G87-G89-G90-G91-G92-G94-G95-G96</f>
        <v>3943000</v>
      </c>
      <c r="H97" s="37">
        <f t="shared" si="39"/>
        <v>3944000</v>
      </c>
      <c r="I97" s="37">
        <f t="shared" si="39"/>
        <v>3943000</v>
      </c>
      <c r="J97" s="37">
        <f t="shared" si="39"/>
        <v>3945000</v>
      </c>
      <c r="K97" s="37">
        <f t="shared" si="39"/>
        <v>3943000</v>
      </c>
      <c r="L97" s="37">
        <f t="shared" si="39"/>
        <v>4020000</v>
      </c>
      <c r="M97" s="37">
        <f t="shared" si="39"/>
        <v>3810000</v>
      </c>
      <c r="N97" s="37">
        <f t="shared" si="39"/>
        <v>2977000</v>
      </c>
      <c r="O97" s="37">
        <f>O2+O87-O89-O90-O91-O92-O94-O95-O96</f>
        <v>146000</v>
      </c>
      <c r="P97" s="37">
        <f t="shared" si="39"/>
        <v>146000</v>
      </c>
      <c r="Q97" s="37">
        <f t="shared" si="39"/>
        <v>126000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800000</v>
      </c>
    </row>
    <row r="101" spans="2:18" ht="33">
      <c r="B101" s="70" t="s">
        <v>232</v>
      </c>
      <c r="D101" s="30">
        <f>HLOOKUP(D1,縣庫撥款收入明細表!H:DD,5,FALSE)</f>
        <v>2640000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1738000</v>
      </c>
    </row>
    <row r="104" spans="2:18" ht="33">
      <c r="B104" s="69" t="s">
        <v>235</v>
      </c>
      <c r="D104" s="30">
        <f>HLOOKUP(D1,縣庫撥款收入明細表!H:DD,16,FALSE)</f>
        <v>240000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280000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14000</v>
      </c>
    </row>
    <row r="109" spans="2:18" ht="33">
      <c r="B109" s="75" t="s">
        <v>239</v>
      </c>
      <c r="D109" s="30">
        <f>HLOOKUP(D1,縣庫撥款收入明細表!H:DD,21,FALSE)</f>
        <v>54416000</v>
      </c>
    </row>
    <row r="110" spans="2:18" ht="16.5" customHeight="1"/>
    <row r="111" spans="2:18" ht="19.5" customHeight="1">
      <c r="B111" s="4" t="s">
        <v>700</v>
      </c>
      <c r="F111" s="30">
        <f>F93-F77-F78</f>
        <v>20601000</v>
      </c>
      <c r="G111" s="30">
        <f t="shared" ref="G111:Q111" si="40">G93-G77-G78</f>
        <v>3386000</v>
      </c>
      <c r="H111" s="30">
        <f t="shared" si="40"/>
        <v>3451000</v>
      </c>
      <c r="I111" s="30">
        <f t="shared" si="40"/>
        <v>3386000</v>
      </c>
      <c r="J111" s="30">
        <f t="shared" si="40"/>
        <v>3388000</v>
      </c>
      <c r="K111" s="30">
        <f t="shared" si="40"/>
        <v>3386000</v>
      </c>
      <c r="L111" s="30">
        <f t="shared" si="40"/>
        <v>3463000</v>
      </c>
      <c r="M111" s="30">
        <f t="shared" si="40"/>
        <v>3388000</v>
      </c>
      <c r="N111" s="30">
        <f t="shared" si="40"/>
        <v>2922000</v>
      </c>
      <c r="O111" s="30">
        <f t="shared" si="40"/>
        <v>167000</v>
      </c>
      <c r="P111" s="30">
        <f t="shared" si="40"/>
        <v>167000</v>
      </c>
      <c r="Q111" s="30">
        <f t="shared" si="40"/>
        <v>149000</v>
      </c>
    </row>
    <row r="112" spans="2:18" ht="16.5" customHeight="1"/>
    <row r="113" ht="16.5" customHeight="1"/>
    <row r="114" ht="16.5" customHeight="1"/>
  </sheetData>
  <mergeCells count="7">
    <mergeCell ref="A80:A84"/>
    <mergeCell ref="A1:B1"/>
    <mergeCell ref="A2:B2"/>
    <mergeCell ref="A3:A48"/>
    <mergeCell ref="A49:A71"/>
    <mergeCell ref="A72:A77"/>
    <mergeCell ref="A79:C79"/>
  </mergeCells>
  <phoneticPr fontId="4" type="noConversion"/>
  <conditionalFormatting sqref="F97:Q97">
    <cfRule type="cellIs" dxfId="101" priority="1" operator="lessThan">
      <formula>0</formula>
    </cfRule>
  </conditionalFormatting>
  <pageMargins left="0.7" right="0.7" top="0.75" bottom="0.75" header="0.3" footer="0.3"/>
  <pageSetup paperSize="9" orientation="portrait" r:id="rId1"/>
  <ignoredErrors>
    <ignoredError sqref="F47 K47 N47 F15 L15" formula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674</v>
      </c>
      <c r="D1" s="230" t="str">
        <f>VLOOKUP(C1,學校編號!A:B,2,FALSE)</f>
        <v>674東竹國小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21332000</v>
      </c>
      <c r="E2" s="37"/>
      <c r="F2" s="37">
        <f>F48+F71+F77+F78+F84</f>
        <v>9119000</v>
      </c>
      <c r="G2" s="37">
        <f t="shared" ref="G2:Q2" si="0">G48+G71+G77+G78+G84</f>
        <v>1568000</v>
      </c>
      <c r="H2" s="37">
        <f t="shared" si="0"/>
        <v>1595000</v>
      </c>
      <c r="I2" s="37">
        <f t="shared" si="0"/>
        <v>1579000</v>
      </c>
      <c r="J2" s="37">
        <f t="shared" si="0"/>
        <v>1580000</v>
      </c>
      <c r="K2" s="37">
        <f t="shared" si="0"/>
        <v>1574000</v>
      </c>
      <c r="L2" s="37">
        <f t="shared" si="0"/>
        <v>1597000</v>
      </c>
      <c r="M2" s="37">
        <f t="shared" si="0"/>
        <v>1576000</v>
      </c>
      <c r="N2" s="37">
        <f t="shared" si="0"/>
        <v>777000</v>
      </c>
      <c r="O2" s="37">
        <f t="shared" si="0"/>
        <v>154000</v>
      </c>
      <c r="P2" s="37">
        <f t="shared" si="0"/>
        <v>104000</v>
      </c>
      <c r="Q2" s="37">
        <f t="shared" si="0"/>
        <v>109000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153000</v>
      </c>
      <c r="E3" s="37" t="s">
        <v>513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66000</v>
      </c>
      <c r="E4" s="37" t="s">
        <v>513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34000</v>
      </c>
      <c r="E10" s="37" t="s">
        <v>513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23000</v>
      </c>
      <c r="E11" s="37" t="s">
        <v>194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568000</v>
      </c>
      <c r="E12" s="110" t="s">
        <v>200</v>
      </c>
      <c r="F12" s="37">
        <f>ROUND($D12/12*3,-3)</f>
        <v>142000</v>
      </c>
      <c r="G12" s="37">
        <f>ROUND($D12/12,-3)</f>
        <v>47000</v>
      </c>
      <c r="H12" s="37">
        <f t="shared" ref="H12:N12" si="4">ROUND($D12/12,-3)</f>
        <v>47000</v>
      </c>
      <c r="I12" s="37">
        <f t="shared" si="4"/>
        <v>47000</v>
      </c>
      <c r="J12" s="37">
        <f t="shared" si="4"/>
        <v>47000</v>
      </c>
      <c r="K12" s="37">
        <f t="shared" si="4"/>
        <v>47000</v>
      </c>
      <c r="L12" s="37">
        <f t="shared" si="4"/>
        <v>47000</v>
      </c>
      <c r="M12" s="37">
        <f t="shared" si="4"/>
        <v>47000</v>
      </c>
      <c r="N12" s="37">
        <f t="shared" si="4"/>
        <v>47000</v>
      </c>
      <c r="O12" s="37">
        <f>D12-SUM(F12:N12)</f>
        <v>50000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0</v>
      </c>
      <c r="E13" s="37" t="s">
        <v>513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164000</v>
      </c>
      <c r="E16" s="37" t="s">
        <v>513</v>
      </c>
      <c r="F16" s="37">
        <f>ROUND($D16/12,0)</f>
        <v>13667</v>
      </c>
      <c r="G16" s="37">
        <f t="shared" si="1"/>
        <v>13667</v>
      </c>
      <c r="H16" s="37">
        <f t="shared" si="1"/>
        <v>13667</v>
      </c>
      <c r="I16" s="37">
        <f t="shared" si="1"/>
        <v>13667</v>
      </c>
      <c r="J16" s="37">
        <f t="shared" si="1"/>
        <v>13667</v>
      </c>
      <c r="K16" s="37">
        <f t="shared" si="1"/>
        <v>13667</v>
      </c>
      <c r="L16" s="37">
        <f t="shared" si="1"/>
        <v>13667</v>
      </c>
      <c r="M16" s="37">
        <f t="shared" si="1"/>
        <v>13667</v>
      </c>
      <c r="N16" s="37">
        <f t="shared" si="1"/>
        <v>13667</v>
      </c>
      <c r="O16" s="37">
        <f t="shared" si="1"/>
        <v>13667</v>
      </c>
      <c r="P16" s="37">
        <f t="shared" si="1"/>
        <v>13667</v>
      </c>
      <c r="Q16" s="37">
        <f>D16-SUM(F16:P16)</f>
        <v>13663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44000</v>
      </c>
      <c r="E17" s="37" t="s">
        <v>513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1244000</v>
      </c>
      <c r="E25" s="106"/>
      <c r="F25" s="106">
        <f>ROUND(SUM(F3:F24),-3)</f>
        <v>239000</v>
      </c>
      <c r="G25" s="106">
        <f t="shared" ref="G25:P25" si="5">ROUND(SUM(G3:G24),-3)</f>
        <v>97000</v>
      </c>
      <c r="H25" s="106">
        <f t="shared" si="5"/>
        <v>97000</v>
      </c>
      <c r="I25" s="106">
        <f t="shared" si="5"/>
        <v>97000</v>
      </c>
      <c r="J25" s="106">
        <f t="shared" si="5"/>
        <v>97000</v>
      </c>
      <c r="K25" s="106">
        <f t="shared" si="5"/>
        <v>97000</v>
      </c>
      <c r="L25" s="106">
        <f t="shared" si="5"/>
        <v>121000</v>
      </c>
      <c r="M25" s="106">
        <f t="shared" si="5"/>
        <v>97000</v>
      </c>
      <c r="N25" s="106">
        <f t="shared" si="5"/>
        <v>97000</v>
      </c>
      <c r="O25" s="106">
        <f t="shared" si="5"/>
        <v>100000</v>
      </c>
      <c r="P25" s="106">
        <f t="shared" si="5"/>
        <v>50000</v>
      </c>
      <c r="Q25" s="106">
        <f t="shared" ref="Q25:Q33" si="6">D25-SUM(F25:P25)</f>
        <v>55000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62000</v>
      </c>
      <c r="E26" s="111" t="s">
        <v>202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8000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253000</v>
      </c>
      <c r="E27" s="37" t="s">
        <v>513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20000</v>
      </c>
      <c r="E29" s="37" t="s">
        <v>513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12000</v>
      </c>
      <c r="E30" s="37" t="s">
        <v>513</v>
      </c>
      <c r="F30" s="37">
        <f t="shared" si="8"/>
        <v>1000</v>
      </c>
      <c r="G30" s="37">
        <f t="shared" si="8"/>
        <v>1000</v>
      </c>
      <c r="H30" s="37">
        <f t="shared" si="8"/>
        <v>1000</v>
      </c>
      <c r="I30" s="37">
        <f t="shared" si="8"/>
        <v>1000</v>
      </c>
      <c r="J30" s="37">
        <f t="shared" si="8"/>
        <v>1000</v>
      </c>
      <c r="K30" s="37">
        <f t="shared" si="8"/>
        <v>1000</v>
      </c>
      <c r="L30" s="37">
        <f t="shared" si="8"/>
        <v>1000</v>
      </c>
      <c r="M30" s="37">
        <f t="shared" si="8"/>
        <v>1000</v>
      </c>
      <c r="N30" s="37">
        <f t="shared" si="8"/>
        <v>1000</v>
      </c>
      <c r="O30" s="37">
        <f t="shared" si="8"/>
        <v>1000</v>
      </c>
      <c r="P30" s="37">
        <f t="shared" si="8"/>
        <v>1000</v>
      </c>
      <c r="Q30" s="37">
        <f t="shared" si="6"/>
        <v>1000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4000</v>
      </c>
      <c r="E31" s="37" t="s">
        <v>513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351000</v>
      </c>
      <c r="E37" s="106"/>
      <c r="F37" s="106">
        <f t="shared" ref="F37:P37" si="9">ROUND(SUM(F26:F36),-3)</f>
        <v>30000</v>
      </c>
      <c r="G37" s="106">
        <f t="shared" si="9"/>
        <v>24000</v>
      </c>
      <c r="H37" s="106">
        <f t="shared" si="9"/>
        <v>30000</v>
      </c>
      <c r="I37" s="106">
        <f t="shared" si="9"/>
        <v>30000</v>
      </c>
      <c r="J37" s="106">
        <f t="shared" si="9"/>
        <v>30000</v>
      </c>
      <c r="K37" s="106">
        <f t="shared" si="9"/>
        <v>30000</v>
      </c>
      <c r="L37" s="106">
        <f t="shared" si="9"/>
        <v>24000</v>
      </c>
      <c r="M37" s="106">
        <f t="shared" si="9"/>
        <v>30000</v>
      </c>
      <c r="N37" s="106">
        <f t="shared" si="9"/>
        <v>30000</v>
      </c>
      <c r="O37" s="106">
        <f t="shared" si="9"/>
        <v>30000</v>
      </c>
      <c r="P37" s="106">
        <f t="shared" si="9"/>
        <v>30000</v>
      </c>
      <c r="Q37" s="106">
        <f>D37-SUM(F37:P37)</f>
        <v>33000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5000</v>
      </c>
      <c r="E42" s="37" t="s">
        <v>197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194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5000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11000</v>
      </c>
      <c r="E45" s="106"/>
      <c r="F45" s="106">
        <f t="shared" ref="F45:P45" si="12">ROUND(SUM(F42:F44),-3)</f>
        <v>1000</v>
      </c>
      <c r="G45" s="106">
        <f t="shared" si="12"/>
        <v>0</v>
      </c>
      <c r="H45" s="106">
        <f t="shared" si="12"/>
        <v>0</v>
      </c>
      <c r="I45" s="106">
        <f t="shared" si="12"/>
        <v>5000</v>
      </c>
      <c r="J45" s="106">
        <f t="shared" si="12"/>
        <v>0</v>
      </c>
      <c r="K45" s="106">
        <f t="shared" si="12"/>
        <v>0</v>
      </c>
      <c r="L45" s="106">
        <f t="shared" si="12"/>
        <v>5000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18000</v>
      </c>
      <c r="E46" s="37" t="s">
        <v>708</v>
      </c>
      <c r="F46" s="37">
        <f>ROUND($D46/3,0)</f>
        <v>6000</v>
      </c>
      <c r="G46" s="37"/>
      <c r="H46" s="37"/>
      <c r="I46" s="37"/>
      <c r="J46" s="37">
        <f>ROUND($D46/3,0)</f>
        <v>6000</v>
      </c>
      <c r="K46" s="37"/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18000</v>
      </c>
      <c r="E47" s="106"/>
      <c r="F47" s="106">
        <f t="shared" ref="F47:P47" si="13">ROUND(SUM(F46),-3)</f>
        <v>6000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6000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6000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1624000</v>
      </c>
      <c r="E48" s="37"/>
      <c r="F48" s="112">
        <f>F25+F37+F45+F47</f>
        <v>276000</v>
      </c>
      <c r="G48" s="112">
        <f t="shared" ref="G48:R48" si="14">G25+G37+G45+G47</f>
        <v>121000</v>
      </c>
      <c r="H48" s="112">
        <f t="shared" si="14"/>
        <v>127000</v>
      </c>
      <c r="I48" s="112">
        <f t="shared" si="14"/>
        <v>132000</v>
      </c>
      <c r="J48" s="112">
        <f t="shared" si="14"/>
        <v>133000</v>
      </c>
      <c r="K48" s="112">
        <f t="shared" si="14"/>
        <v>127000</v>
      </c>
      <c r="L48" s="112">
        <f t="shared" si="14"/>
        <v>150000</v>
      </c>
      <c r="M48" s="112">
        <f t="shared" si="14"/>
        <v>127000</v>
      </c>
      <c r="N48" s="112">
        <f t="shared" si="14"/>
        <v>133000</v>
      </c>
      <c r="O48" s="112">
        <f t="shared" si="14"/>
        <v>130000</v>
      </c>
      <c r="P48" s="112">
        <f t="shared" si="14"/>
        <v>80000</v>
      </c>
      <c r="Q48" s="112">
        <f t="shared" si="14"/>
        <v>88000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11964000</v>
      </c>
      <c r="E49" s="111" t="s">
        <v>678</v>
      </c>
      <c r="F49" s="37">
        <f>ROUND($D49/12*5,-3)</f>
        <v>4985000</v>
      </c>
      <c r="G49" s="37">
        <f>ROUND($D49/12,-3)</f>
        <v>997000</v>
      </c>
      <c r="H49" s="37">
        <f t="shared" ref="H49:L53" si="15">ROUND($D49/12,-3)</f>
        <v>997000</v>
      </c>
      <c r="I49" s="37">
        <f t="shared" si="15"/>
        <v>997000</v>
      </c>
      <c r="J49" s="37">
        <f t="shared" si="15"/>
        <v>997000</v>
      </c>
      <c r="K49" s="37">
        <f t="shared" si="15"/>
        <v>997000</v>
      </c>
      <c r="L49" s="37">
        <f t="shared" si="15"/>
        <v>997000</v>
      </c>
      <c r="M49" s="37">
        <f>D49-SUM(F49:L49)</f>
        <v>997000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2244000</v>
      </c>
      <c r="E51" s="111" t="s">
        <v>678</v>
      </c>
      <c r="F51" s="37">
        <f t="shared" si="16"/>
        <v>935000</v>
      </c>
      <c r="G51" s="37">
        <f t="shared" si="17"/>
        <v>187000</v>
      </c>
      <c r="H51" s="37">
        <f t="shared" si="15"/>
        <v>187000</v>
      </c>
      <c r="I51" s="37">
        <f t="shared" si="15"/>
        <v>187000</v>
      </c>
      <c r="J51" s="37">
        <f t="shared" si="15"/>
        <v>187000</v>
      </c>
      <c r="K51" s="37">
        <f t="shared" si="15"/>
        <v>187000</v>
      </c>
      <c r="L51" s="37">
        <f t="shared" si="15"/>
        <v>187000</v>
      </c>
      <c r="M51" s="37">
        <f t="shared" si="18"/>
        <v>187000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37000</v>
      </c>
      <c r="E54" s="37" t="s">
        <v>513</v>
      </c>
      <c r="F54" s="37">
        <f t="shared" ref="F54:P62" si="19">ROUND($D54/12,0)</f>
        <v>3083</v>
      </c>
      <c r="G54" s="37">
        <f t="shared" si="19"/>
        <v>3083</v>
      </c>
      <c r="H54" s="37">
        <f t="shared" si="19"/>
        <v>3083</v>
      </c>
      <c r="I54" s="37">
        <f t="shared" si="19"/>
        <v>3083</v>
      </c>
      <c r="J54" s="37">
        <f t="shared" si="19"/>
        <v>3083</v>
      </c>
      <c r="K54" s="37">
        <f t="shared" si="19"/>
        <v>3083</v>
      </c>
      <c r="L54" s="37">
        <f t="shared" si="19"/>
        <v>3083</v>
      </c>
      <c r="M54" s="37">
        <f t="shared" si="19"/>
        <v>3083</v>
      </c>
      <c r="N54" s="37">
        <f t="shared" si="19"/>
        <v>3083</v>
      </c>
      <c r="O54" s="37">
        <f t="shared" si="19"/>
        <v>3083</v>
      </c>
      <c r="P54" s="37">
        <f t="shared" si="19"/>
        <v>3083</v>
      </c>
      <c r="Q54" s="37">
        <f t="shared" ref="Q54:Q62" si="20">D54-SUM(F54:P54)</f>
        <v>3087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248000</v>
      </c>
      <c r="E62" s="37" t="s">
        <v>194</v>
      </c>
      <c r="F62" s="37">
        <f t="shared" si="19"/>
        <v>20667</v>
      </c>
      <c r="G62" s="37">
        <f t="shared" si="19"/>
        <v>20667</v>
      </c>
      <c r="H62" s="37">
        <f t="shared" si="19"/>
        <v>20667</v>
      </c>
      <c r="I62" s="37">
        <f t="shared" si="19"/>
        <v>20667</v>
      </c>
      <c r="J62" s="37">
        <f t="shared" si="19"/>
        <v>20667</v>
      </c>
      <c r="K62" s="37">
        <f t="shared" si="19"/>
        <v>20667</v>
      </c>
      <c r="L62" s="37">
        <f t="shared" si="19"/>
        <v>20667</v>
      </c>
      <c r="M62" s="37">
        <f t="shared" si="19"/>
        <v>20667</v>
      </c>
      <c r="N62" s="37">
        <f t="shared" si="19"/>
        <v>20667</v>
      </c>
      <c r="O62" s="37">
        <f t="shared" si="19"/>
        <v>20667</v>
      </c>
      <c r="P62" s="37">
        <f t="shared" si="19"/>
        <v>20667</v>
      </c>
      <c r="Q62" s="37">
        <f t="shared" si="20"/>
        <v>20663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773000</v>
      </c>
      <c r="E63" s="37" t="s">
        <v>679</v>
      </c>
      <c r="F63" s="37">
        <f>ROUND($D63/5,-3)</f>
        <v>155000</v>
      </c>
      <c r="G63" s="37"/>
      <c r="H63" s="37"/>
      <c r="I63" s="37"/>
      <c r="J63" s="37"/>
      <c r="K63" s="37"/>
      <c r="L63" s="37"/>
      <c r="M63" s="37"/>
      <c r="N63" s="37">
        <f>D63-F63</f>
        <v>618000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1441000</v>
      </c>
      <c r="E64" s="37" t="s">
        <v>194</v>
      </c>
      <c r="F64" s="37">
        <f>D64</f>
        <v>1441000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1047000</v>
      </c>
      <c r="E65" s="111" t="s">
        <v>678</v>
      </c>
      <c r="F65" s="37">
        <f>ROUND($D65/12*5,-3)</f>
        <v>436000</v>
      </c>
      <c r="G65" s="37">
        <f>ROUND($D65/12,-3)</f>
        <v>87000</v>
      </c>
      <c r="H65" s="37">
        <f t="shared" ref="H65:L67" si="21">ROUND($D65/12,-3)</f>
        <v>87000</v>
      </c>
      <c r="I65" s="37">
        <f t="shared" si="21"/>
        <v>87000</v>
      </c>
      <c r="J65" s="37">
        <f t="shared" si="21"/>
        <v>87000</v>
      </c>
      <c r="K65" s="37">
        <f t="shared" si="21"/>
        <v>87000</v>
      </c>
      <c r="L65" s="37">
        <f t="shared" si="21"/>
        <v>87000</v>
      </c>
      <c r="M65" s="37">
        <f>D65-SUM(F65:L65)</f>
        <v>89000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196000</v>
      </c>
      <c r="E66" s="111" t="s">
        <v>678</v>
      </c>
      <c r="F66" s="37">
        <f>ROUND($D66/12*5,-3)</f>
        <v>82000</v>
      </c>
      <c r="G66" s="37">
        <f t="shared" ref="G66:G67" si="22">ROUND($D66/12,-3)</f>
        <v>16000</v>
      </c>
      <c r="H66" s="37">
        <f t="shared" si="21"/>
        <v>16000</v>
      </c>
      <c r="I66" s="37">
        <f t="shared" si="21"/>
        <v>16000</v>
      </c>
      <c r="J66" s="37">
        <f t="shared" si="21"/>
        <v>16000</v>
      </c>
      <c r="K66" s="37">
        <f t="shared" si="21"/>
        <v>16000</v>
      </c>
      <c r="L66" s="37">
        <f t="shared" si="21"/>
        <v>16000</v>
      </c>
      <c r="M66" s="37">
        <f t="shared" ref="M66:M67" si="23">D66-SUM(F66:L66)</f>
        <v>18000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1022000</v>
      </c>
      <c r="E67" s="111" t="s">
        <v>678</v>
      </c>
      <c r="F67" s="37">
        <f>ROUND($D67/12*5,-3)</f>
        <v>426000</v>
      </c>
      <c r="G67" s="37">
        <f t="shared" si="22"/>
        <v>85000</v>
      </c>
      <c r="H67" s="37">
        <f t="shared" si="21"/>
        <v>85000</v>
      </c>
      <c r="I67" s="37">
        <f t="shared" si="21"/>
        <v>85000</v>
      </c>
      <c r="J67" s="37">
        <f t="shared" si="21"/>
        <v>85000</v>
      </c>
      <c r="K67" s="37">
        <f t="shared" si="21"/>
        <v>85000</v>
      </c>
      <c r="L67" s="37">
        <f t="shared" si="21"/>
        <v>85000</v>
      </c>
      <c r="M67" s="37">
        <f t="shared" si="23"/>
        <v>86000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18000</v>
      </c>
      <c r="E68" s="37" t="s">
        <v>195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107000</v>
      </c>
      <c r="E69" s="37" t="s">
        <v>194</v>
      </c>
      <c r="F69" s="37">
        <f>D69</f>
        <v>107000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19417000</v>
      </c>
      <c r="E71" s="239"/>
      <c r="F71" s="239">
        <f t="shared" ref="F71:P71" si="24">ROUND(SUM(F49:F70),-3)</f>
        <v>8724000</v>
      </c>
      <c r="G71" s="239">
        <f t="shared" si="24"/>
        <v>1423000</v>
      </c>
      <c r="H71" s="239">
        <f t="shared" si="24"/>
        <v>1441000</v>
      </c>
      <c r="I71" s="239">
        <f t="shared" si="24"/>
        <v>1423000</v>
      </c>
      <c r="J71" s="239">
        <f t="shared" si="24"/>
        <v>1423000</v>
      </c>
      <c r="K71" s="239">
        <f t="shared" si="24"/>
        <v>1423000</v>
      </c>
      <c r="L71" s="239">
        <f t="shared" si="24"/>
        <v>1423000</v>
      </c>
      <c r="M71" s="239">
        <f t="shared" si="24"/>
        <v>1426000</v>
      </c>
      <c r="N71" s="239">
        <f t="shared" si="24"/>
        <v>642000</v>
      </c>
      <c r="O71" s="239">
        <f t="shared" si="24"/>
        <v>24000</v>
      </c>
      <c r="P71" s="239">
        <f t="shared" si="24"/>
        <v>24000</v>
      </c>
      <c r="Q71" s="239">
        <f>D71-SUM(F71:P71)</f>
        <v>21000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1000</v>
      </c>
      <c r="E73" s="111" t="s">
        <v>678</v>
      </c>
      <c r="F73" s="37">
        <f>ROUND($D73/12*5,-3)</f>
        <v>0</v>
      </c>
      <c r="G73" s="37">
        <f>ROUND($D73/12,-3)</f>
        <v>0</v>
      </c>
      <c r="H73" s="37">
        <f t="shared" ref="H73:L76" si="25">ROUND($D73/12,-3)</f>
        <v>0</v>
      </c>
      <c r="I73" s="37">
        <f t="shared" si="25"/>
        <v>0</v>
      </c>
      <c r="J73" s="37">
        <f t="shared" si="25"/>
        <v>0</v>
      </c>
      <c r="K73" s="37">
        <f t="shared" si="25"/>
        <v>0</v>
      </c>
      <c r="L73" s="37">
        <f t="shared" si="25"/>
        <v>0</v>
      </c>
      <c r="M73" s="37">
        <f>D73-SUM(F73:L73)</f>
        <v>1000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285000</v>
      </c>
      <c r="E76" s="111" t="s">
        <v>678</v>
      </c>
      <c r="F76" s="37">
        <f>ROUND($D76/12*5,-3)</f>
        <v>119000</v>
      </c>
      <c r="G76" s="37">
        <f>ROUND($D76/12,-3)</f>
        <v>24000</v>
      </c>
      <c r="H76" s="37">
        <f t="shared" si="25"/>
        <v>24000</v>
      </c>
      <c r="I76" s="37">
        <f t="shared" si="25"/>
        <v>24000</v>
      </c>
      <c r="J76" s="37">
        <f t="shared" si="25"/>
        <v>24000</v>
      </c>
      <c r="K76" s="37">
        <f t="shared" si="25"/>
        <v>24000</v>
      </c>
      <c r="L76" s="37">
        <f t="shared" si="25"/>
        <v>24000</v>
      </c>
      <c r="M76" s="37">
        <f t="shared" si="26"/>
        <v>22000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286000</v>
      </c>
      <c r="E77" s="239"/>
      <c r="F77" s="239">
        <f>ROUND(SUM(F72:F76),-3)</f>
        <v>119000</v>
      </c>
      <c r="G77" s="239">
        <f t="shared" ref="G77:N77" si="27">ROUND(SUM(G72:G76),-3)</f>
        <v>24000</v>
      </c>
      <c r="H77" s="239">
        <f t="shared" si="27"/>
        <v>24000</v>
      </c>
      <c r="I77" s="239">
        <f t="shared" si="27"/>
        <v>24000</v>
      </c>
      <c r="J77" s="239">
        <f t="shared" si="27"/>
        <v>24000</v>
      </c>
      <c r="K77" s="239">
        <f t="shared" si="27"/>
        <v>24000</v>
      </c>
      <c r="L77" s="239">
        <f t="shared" si="27"/>
        <v>24000</v>
      </c>
      <c r="M77" s="239">
        <f t="shared" si="27"/>
        <v>23000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5000</v>
      </c>
      <c r="E78" s="37" t="s">
        <v>655</v>
      </c>
      <c r="F78" s="216"/>
      <c r="G78" s="216"/>
      <c r="H78" s="216">
        <f>ROUND($D78/2,-3)</f>
        <v>3000</v>
      </c>
      <c r="I78" s="216"/>
      <c r="J78" s="216"/>
      <c r="K78" s="216"/>
      <c r="L78" s="216"/>
      <c r="M78" s="216"/>
      <c r="N78" s="216">
        <f>D78-H78</f>
        <v>2000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19708000</v>
      </c>
      <c r="E79" s="218"/>
      <c r="F79" s="218">
        <f>F77+F71+F78</f>
        <v>8843000</v>
      </c>
      <c r="G79" s="218">
        <f t="shared" ref="G79:Q79" si="29">G77+G71+G78</f>
        <v>1447000</v>
      </c>
      <c r="H79" s="218">
        <f t="shared" si="29"/>
        <v>1468000</v>
      </c>
      <c r="I79" s="218">
        <f t="shared" si="29"/>
        <v>1447000</v>
      </c>
      <c r="J79" s="218">
        <f t="shared" si="29"/>
        <v>1447000</v>
      </c>
      <c r="K79" s="218">
        <f t="shared" si="29"/>
        <v>1447000</v>
      </c>
      <c r="L79" s="218">
        <f t="shared" si="29"/>
        <v>1447000</v>
      </c>
      <c r="M79" s="218">
        <f t="shared" si="29"/>
        <v>1449000</v>
      </c>
      <c r="N79" s="218">
        <f t="shared" si="29"/>
        <v>644000</v>
      </c>
      <c r="O79" s="218">
        <f t="shared" si="29"/>
        <v>24000</v>
      </c>
      <c r="P79" s="218">
        <f t="shared" si="29"/>
        <v>24000</v>
      </c>
      <c r="Q79" s="218">
        <f t="shared" si="29"/>
        <v>21000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21332000</v>
      </c>
      <c r="E88" s="37"/>
      <c r="F88" s="37">
        <f>F89+F90+F91+F92+F93</f>
        <v>9119000</v>
      </c>
      <c r="G88" s="37">
        <f t="shared" ref="G88:Q88" si="32">G89+G90+G91+G92+G93</f>
        <v>1568000</v>
      </c>
      <c r="H88" s="37">
        <f t="shared" si="32"/>
        <v>1595000</v>
      </c>
      <c r="I88" s="37">
        <f t="shared" si="32"/>
        <v>1579000</v>
      </c>
      <c r="J88" s="37">
        <f t="shared" si="32"/>
        <v>1580000</v>
      </c>
      <c r="K88" s="37">
        <f t="shared" si="32"/>
        <v>1574000</v>
      </c>
      <c r="L88" s="37">
        <f t="shared" si="32"/>
        <v>1597000</v>
      </c>
      <c r="M88" s="37">
        <f t="shared" si="32"/>
        <v>1576000</v>
      </c>
      <c r="N88" s="37">
        <f t="shared" si="32"/>
        <v>777000</v>
      </c>
      <c r="O88" s="37">
        <f t="shared" si="32"/>
        <v>154000</v>
      </c>
      <c r="P88" s="37">
        <f t="shared" si="32"/>
        <v>104000</v>
      </c>
      <c r="Q88" s="37">
        <f t="shared" si="32"/>
        <v>109000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2000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21330000</v>
      </c>
      <c r="E93" s="106"/>
      <c r="F93" s="106">
        <f>F94+F95+F96+F97</f>
        <v>9119000</v>
      </c>
      <c r="G93" s="106">
        <f t="shared" ref="G93:Q93" si="34">G94+G95+G96+G97</f>
        <v>1568000</v>
      </c>
      <c r="H93" s="106">
        <f t="shared" si="34"/>
        <v>1595000</v>
      </c>
      <c r="I93" s="106">
        <f t="shared" si="34"/>
        <v>1579000</v>
      </c>
      <c r="J93" s="106">
        <f t="shared" si="34"/>
        <v>1580000</v>
      </c>
      <c r="K93" s="106">
        <f t="shared" si="34"/>
        <v>1574000</v>
      </c>
      <c r="L93" s="106">
        <f t="shared" si="34"/>
        <v>1596000</v>
      </c>
      <c r="M93" s="106">
        <f t="shared" si="34"/>
        <v>1576000</v>
      </c>
      <c r="N93" s="106">
        <f t="shared" si="34"/>
        <v>777000</v>
      </c>
      <c r="O93" s="106">
        <f t="shared" si="34"/>
        <v>154000</v>
      </c>
      <c r="P93" s="106">
        <f t="shared" si="34"/>
        <v>104000</v>
      </c>
      <c r="Q93" s="106">
        <f t="shared" si="34"/>
        <v>108000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2450000</v>
      </c>
      <c r="E94" s="111" t="s">
        <v>522</v>
      </c>
      <c r="F94" s="37">
        <f>ROUND($D94/12*5,-3)</f>
        <v>1021000</v>
      </c>
      <c r="G94" s="37">
        <f>ROUND($D94/12,-3)</f>
        <v>204000</v>
      </c>
      <c r="H94" s="37">
        <f t="shared" ref="H94:L94" si="35">ROUND($D94/12,-3)</f>
        <v>204000</v>
      </c>
      <c r="I94" s="37">
        <f t="shared" si="35"/>
        <v>204000</v>
      </c>
      <c r="J94" s="37">
        <f t="shared" si="35"/>
        <v>204000</v>
      </c>
      <c r="K94" s="37">
        <f t="shared" si="35"/>
        <v>204000</v>
      </c>
      <c r="L94" s="37">
        <f t="shared" si="35"/>
        <v>204000</v>
      </c>
      <c r="M94" s="37">
        <f>D94-SUM(F94:L94)</f>
        <v>205000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91000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3000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140000</v>
      </c>
      <c r="E96" s="186" t="s">
        <v>701</v>
      </c>
      <c r="F96" s="37"/>
      <c r="G96" s="37"/>
      <c r="H96" s="37">
        <f>ROUND($D96/2,-3)</f>
        <v>70000</v>
      </c>
      <c r="I96" s="37"/>
      <c r="J96" s="37"/>
      <c r="K96" s="37"/>
      <c r="L96" s="37"/>
      <c r="M96" s="37">
        <f>D96-H96</f>
        <v>70000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18649000</v>
      </c>
      <c r="E97" s="37"/>
      <c r="F97" s="37">
        <f>F2+F87-F89-F90-F91-F92-F94-F95-F96</f>
        <v>8090000</v>
      </c>
      <c r="G97" s="37">
        <f t="shared" ref="G97:Q97" si="37">G2+G87-G89-G90-G91-G92-G94-G95-G96</f>
        <v>1356000</v>
      </c>
      <c r="H97" s="37">
        <f t="shared" si="37"/>
        <v>1313000</v>
      </c>
      <c r="I97" s="37">
        <f t="shared" si="37"/>
        <v>1367000</v>
      </c>
      <c r="J97" s="37">
        <f t="shared" si="37"/>
        <v>1368000</v>
      </c>
      <c r="K97" s="37">
        <f t="shared" si="37"/>
        <v>1362000</v>
      </c>
      <c r="L97" s="37">
        <f t="shared" si="37"/>
        <v>1384000</v>
      </c>
      <c r="M97" s="37">
        <f t="shared" si="37"/>
        <v>1293000</v>
      </c>
      <c r="N97" s="37">
        <f t="shared" si="37"/>
        <v>769000</v>
      </c>
      <c r="O97" s="37">
        <f>O2+O87-O89-O90-O91-O92-O94-O95-O96</f>
        <v>146000</v>
      </c>
      <c r="P97" s="37">
        <f t="shared" si="37"/>
        <v>96000</v>
      </c>
      <c r="Q97" s="37">
        <f t="shared" si="37"/>
        <v>105000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660000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1140000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140000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7000</v>
      </c>
    </row>
    <row r="109" spans="2:18" ht="33">
      <c r="B109" s="75" t="s">
        <v>239</v>
      </c>
      <c r="D109" s="30">
        <f>HLOOKUP(D1,縣庫撥款收入明細表!H:DD,21,FALSE)</f>
        <v>18649000</v>
      </c>
    </row>
    <row r="110" spans="2:18" ht="16.5" customHeight="1"/>
    <row r="111" spans="2:18" ht="19.5" customHeight="1">
      <c r="B111" s="4" t="s">
        <v>700</v>
      </c>
      <c r="F111" s="30">
        <f>F93-F77-F78</f>
        <v>9000000</v>
      </c>
      <c r="G111" s="30">
        <f t="shared" ref="G111:Q111" si="38">G93-G77-G78</f>
        <v>1544000</v>
      </c>
      <c r="H111" s="30">
        <f t="shared" si="38"/>
        <v>1568000</v>
      </c>
      <c r="I111" s="30">
        <f t="shared" si="38"/>
        <v>1555000</v>
      </c>
      <c r="J111" s="30">
        <f t="shared" si="38"/>
        <v>1556000</v>
      </c>
      <c r="K111" s="30">
        <f t="shared" si="38"/>
        <v>1550000</v>
      </c>
      <c r="L111" s="30">
        <f t="shared" si="38"/>
        <v>1572000</v>
      </c>
      <c r="M111" s="30">
        <f t="shared" si="38"/>
        <v>1553000</v>
      </c>
      <c r="N111" s="30">
        <f t="shared" si="38"/>
        <v>775000</v>
      </c>
      <c r="O111" s="30">
        <f t="shared" si="38"/>
        <v>154000</v>
      </c>
      <c r="P111" s="30">
        <f t="shared" si="38"/>
        <v>104000</v>
      </c>
      <c r="Q111" s="30">
        <f t="shared" si="38"/>
        <v>108000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32" priority="1" operator="lessThan">
      <formula>0</formula>
    </cfRule>
  </conditionalFormatting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70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675</v>
      </c>
      <c r="D1" s="230" t="str">
        <f>VLOOKUP(C1,學校編號!A:B,2,FALSE)</f>
        <v>675東里國小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25615000</v>
      </c>
      <c r="E2" s="37"/>
      <c r="F2" s="37">
        <f>F48+F71+F77+F78+F84</f>
        <v>10946000</v>
      </c>
      <c r="G2" s="37">
        <f t="shared" ref="G2:Q2" si="0">G48+G71+G77+G78+G84</f>
        <v>1814000</v>
      </c>
      <c r="H2" s="37">
        <f t="shared" si="0"/>
        <v>1911000</v>
      </c>
      <c r="I2" s="37">
        <f t="shared" si="0"/>
        <v>1814000</v>
      </c>
      <c r="J2" s="37">
        <f t="shared" si="0"/>
        <v>1816000</v>
      </c>
      <c r="K2" s="37">
        <f t="shared" si="0"/>
        <v>1814000</v>
      </c>
      <c r="L2" s="37">
        <f t="shared" si="0"/>
        <v>1840000</v>
      </c>
      <c r="M2" s="37">
        <f t="shared" si="0"/>
        <v>1814000</v>
      </c>
      <c r="N2" s="37">
        <f t="shared" si="0"/>
        <v>1520000</v>
      </c>
      <c r="O2" s="37">
        <f t="shared" si="0"/>
        <v>109000</v>
      </c>
      <c r="P2" s="37">
        <f t="shared" si="0"/>
        <v>109000</v>
      </c>
      <c r="Q2" s="37">
        <f t="shared" si="0"/>
        <v>108000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153000</v>
      </c>
      <c r="E3" s="37" t="s">
        <v>513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66000</v>
      </c>
      <c r="E4" s="37" t="s">
        <v>513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3000</v>
      </c>
      <c r="E9" s="37" t="s">
        <v>513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44000</v>
      </c>
      <c r="E17" s="37" t="s">
        <v>513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4000</v>
      </c>
      <c r="E24" s="37" t="s">
        <v>193</v>
      </c>
      <c r="F24" s="37">
        <f>ROUND($D24/2,-3)</f>
        <v>2000</v>
      </c>
      <c r="G24" s="37"/>
      <c r="H24" s="37"/>
      <c r="I24" s="37"/>
      <c r="J24" s="37"/>
      <c r="K24" s="37"/>
      <c r="L24" s="37">
        <f>D24-F24</f>
        <v>2000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656000</v>
      </c>
      <c r="E25" s="106"/>
      <c r="F25" s="106">
        <f>ROUND(SUM(F3:F24),-3)</f>
        <v>76000</v>
      </c>
      <c r="G25" s="106">
        <f t="shared" ref="G25:P25" si="5">ROUND(SUM(G3:G24),-3)</f>
        <v>50000</v>
      </c>
      <c r="H25" s="106">
        <f t="shared" si="5"/>
        <v>50000</v>
      </c>
      <c r="I25" s="106">
        <f t="shared" si="5"/>
        <v>50000</v>
      </c>
      <c r="J25" s="106">
        <f t="shared" si="5"/>
        <v>50000</v>
      </c>
      <c r="K25" s="106">
        <f t="shared" si="5"/>
        <v>50000</v>
      </c>
      <c r="L25" s="106">
        <f t="shared" si="5"/>
        <v>76000</v>
      </c>
      <c r="M25" s="106">
        <f t="shared" si="5"/>
        <v>50000</v>
      </c>
      <c r="N25" s="106">
        <f t="shared" si="5"/>
        <v>50000</v>
      </c>
      <c r="O25" s="106">
        <f t="shared" si="5"/>
        <v>50000</v>
      </c>
      <c r="P25" s="106">
        <f t="shared" si="5"/>
        <v>50000</v>
      </c>
      <c r="Q25" s="106">
        <f t="shared" ref="Q25:Q33" si="6">D25-SUM(F25:P25)</f>
        <v>54000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253000</v>
      </c>
      <c r="E27" s="37" t="s">
        <v>513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20000</v>
      </c>
      <c r="E29" s="37" t="s">
        <v>513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15000</v>
      </c>
      <c r="E30" s="37" t="s">
        <v>513</v>
      </c>
      <c r="F30" s="37">
        <f t="shared" si="8"/>
        <v>1250</v>
      </c>
      <c r="G30" s="37">
        <f t="shared" si="8"/>
        <v>1250</v>
      </c>
      <c r="H30" s="37">
        <f t="shared" si="8"/>
        <v>1250</v>
      </c>
      <c r="I30" s="37">
        <f t="shared" si="8"/>
        <v>1250</v>
      </c>
      <c r="J30" s="37">
        <f t="shared" si="8"/>
        <v>1250</v>
      </c>
      <c r="K30" s="37">
        <f t="shared" si="8"/>
        <v>1250</v>
      </c>
      <c r="L30" s="37">
        <f t="shared" si="8"/>
        <v>1250</v>
      </c>
      <c r="M30" s="37">
        <f t="shared" si="8"/>
        <v>1250</v>
      </c>
      <c r="N30" s="37">
        <f t="shared" si="8"/>
        <v>1250</v>
      </c>
      <c r="O30" s="37">
        <f t="shared" si="8"/>
        <v>1250</v>
      </c>
      <c r="P30" s="37">
        <f t="shared" si="8"/>
        <v>1250</v>
      </c>
      <c r="Q30" s="37">
        <f t="shared" si="6"/>
        <v>1250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6000</v>
      </c>
      <c r="E31" s="37" t="s">
        <v>513</v>
      </c>
      <c r="F31" s="37">
        <f t="shared" si="8"/>
        <v>500</v>
      </c>
      <c r="G31" s="37">
        <f t="shared" si="8"/>
        <v>500</v>
      </c>
      <c r="H31" s="37">
        <f t="shared" si="8"/>
        <v>500</v>
      </c>
      <c r="I31" s="37">
        <f t="shared" si="8"/>
        <v>500</v>
      </c>
      <c r="J31" s="37">
        <f t="shared" si="8"/>
        <v>500</v>
      </c>
      <c r="K31" s="37">
        <f t="shared" si="8"/>
        <v>500</v>
      </c>
      <c r="L31" s="37">
        <f t="shared" si="8"/>
        <v>500</v>
      </c>
      <c r="M31" s="37">
        <f t="shared" si="8"/>
        <v>500</v>
      </c>
      <c r="N31" s="37">
        <f t="shared" si="8"/>
        <v>500</v>
      </c>
      <c r="O31" s="37">
        <f t="shared" si="8"/>
        <v>500</v>
      </c>
      <c r="P31" s="37">
        <f t="shared" si="8"/>
        <v>500</v>
      </c>
      <c r="Q31" s="37">
        <f t="shared" si="6"/>
        <v>500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294000</v>
      </c>
      <c r="E37" s="106"/>
      <c r="F37" s="106">
        <f t="shared" ref="F37:P37" si="9">ROUND(SUM(F26:F36),-3)</f>
        <v>25000</v>
      </c>
      <c r="G37" s="106">
        <f t="shared" si="9"/>
        <v>25000</v>
      </c>
      <c r="H37" s="106">
        <f t="shared" si="9"/>
        <v>25000</v>
      </c>
      <c r="I37" s="106">
        <f t="shared" si="9"/>
        <v>25000</v>
      </c>
      <c r="J37" s="106">
        <f t="shared" si="9"/>
        <v>25000</v>
      </c>
      <c r="K37" s="106">
        <f t="shared" si="9"/>
        <v>25000</v>
      </c>
      <c r="L37" s="106">
        <f t="shared" si="9"/>
        <v>25000</v>
      </c>
      <c r="M37" s="106">
        <f t="shared" si="9"/>
        <v>25000</v>
      </c>
      <c r="N37" s="106">
        <f t="shared" si="9"/>
        <v>25000</v>
      </c>
      <c r="O37" s="106">
        <f t="shared" si="9"/>
        <v>25000</v>
      </c>
      <c r="P37" s="106">
        <f t="shared" si="9"/>
        <v>25000</v>
      </c>
      <c r="Q37" s="106">
        <f>D37-SUM(F37:P37)</f>
        <v>19000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956000</v>
      </c>
      <c r="E48" s="37"/>
      <c r="F48" s="112">
        <f>F25+F37+F45+F47</f>
        <v>103000</v>
      </c>
      <c r="G48" s="112">
        <f t="shared" ref="G48:R48" si="14">G25+G37+G45+G47</f>
        <v>75000</v>
      </c>
      <c r="H48" s="112">
        <f t="shared" si="14"/>
        <v>75000</v>
      </c>
      <c r="I48" s="112">
        <f t="shared" si="14"/>
        <v>75000</v>
      </c>
      <c r="J48" s="112">
        <f t="shared" si="14"/>
        <v>77000</v>
      </c>
      <c r="K48" s="112">
        <f t="shared" si="14"/>
        <v>75000</v>
      </c>
      <c r="L48" s="112">
        <f t="shared" si="14"/>
        <v>101000</v>
      </c>
      <c r="M48" s="112">
        <f t="shared" si="14"/>
        <v>75000</v>
      </c>
      <c r="N48" s="112">
        <f t="shared" si="14"/>
        <v>77000</v>
      </c>
      <c r="O48" s="112">
        <f t="shared" si="14"/>
        <v>75000</v>
      </c>
      <c r="P48" s="112">
        <f t="shared" si="14"/>
        <v>75000</v>
      </c>
      <c r="Q48" s="112">
        <f t="shared" si="14"/>
        <v>73000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13848000</v>
      </c>
      <c r="E49" s="111" t="s">
        <v>678</v>
      </c>
      <c r="F49" s="37">
        <f>ROUND($D49/12*5,-3)</f>
        <v>5770000</v>
      </c>
      <c r="G49" s="37">
        <f>ROUND($D49/12,-3)</f>
        <v>1154000</v>
      </c>
      <c r="H49" s="37">
        <f t="shared" ref="H49:L53" si="15">ROUND($D49/12,-3)</f>
        <v>1154000</v>
      </c>
      <c r="I49" s="37">
        <f t="shared" si="15"/>
        <v>1154000</v>
      </c>
      <c r="J49" s="37">
        <f t="shared" si="15"/>
        <v>1154000</v>
      </c>
      <c r="K49" s="37">
        <f t="shared" si="15"/>
        <v>1154000</v>
      </c>
      <c r="L49" s="37">
        <f t="shared" si="15"/>
        <v>1154000</v>
      </c>
      <c r="M49" s="37">
        <f>D49-SUM(F49:L49)</f>
        <v>1154000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2162000</v>
      </c>
      <c r="E51" s="111" t="s">
        <v>678</v>
      </c>
      <c r="F51" s="37">
        <f t="shared" si="16"/>
        <v>901000</v>
      </c>
      <c r="G51" s="37">
        <f t="shared" si="17"/>
        <v>180000</v>
      </c>
      <c r="H51" s="37">
        <f t="shared" si="15"/>
        <v>180000</v>
      </c>
      <c r="I51" s="37">
        <f t="shared" si="15"/>
        <v>180000</v>
      </c>
      <c r="J51" s="37">
        <f t="shared" si="15"/>
        <v>180000</v>
      </c>
      <c r="K51" s="37">
        <f t="shared" si="15"/>
        <v>180000</v>
      </c>
      <c r="L51" s="37">
        <f t="shared" si="15"/>
        <v>180000</v>
      </c>
      <c r="M51" s="37">
        <f t="shared" si="18"/>
        <v>181000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37000</v>
      </c>
      <c r="E54" s="37" t="s">
        <v>513</v>
      </c>
      <c r="F54" s="37">
        <f t="shared" ref="F54:P62" si="19">ROUND($D54/12,0)</f>
        <v>3083</v>
      </c>
      <c r="G54" s="37">
        <f t="shared" si="19"/>
        <v>3083</v>
      </c>
      <c r="H54" s="37">
        <f t="shared" si="19"/>
        <v>3083</v>
      </c>
      <c r="I54" s="37">
        <f t="shared" si="19"/>
        <v>3083</v>
      </c>
      <c r="J54" s="37">
        <f t="shared" si="19"/>
        <v>3083</v>
      </c>
      <c r="K54" s="37">
        <f t="shared" si="19"/>
        <v>3083</v>
      </c>
      <c r="L54" s="37">
        <f t="shared" si="19"/>
        <v>3083</v>
      </c>
      <c r="M54" s="37">
        <f t="shared" si="19"/>
        <v>3083</v>
      </c>
      <c r="N54" s="37">
        <f t="shared" si="19"/>
        <v>3083</v>
      </c>
      <c r="O54" s="37">
        <f t="shared" si="19"/>
        <v>3083</v>
      </c>
      <c r="P54" s="37">
        <f t="shared" si="19"/>
        <v>3083</v>
      </c>
      <c r="Q54" s="37">
        <f t="shared" ref="Q54:Q62" si="20">D54-SUM(F54:P54)</f>
        <v>3087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348000</v>
      </c>
      <c r="E62" s="37" t="s">
        <v>194</v>
      </c>
      <c r="F62" s="37">
        <f t="shared" si="19"/>
        <v>29000</v>
      </c>
      <c r="G62" s="37">
        <f t="shared" si="19"/>
        <v>29000</v>
      </c>
      <c r="H62" s="37">
        <f t="shared" si="19"/>
        <v>29000</v>
      </c>
      <c r="I62" s="37">
        <f t="shared" si="19"/>
        <v>29000</v>
      </c>
      <c r="J62" s="37">
        <f t="shared" si="19"/>
        <v>29000</v>
      </c>
      <c r="K62" s="37">
        <f t="shared" si="19"/>
        <v>29000</v>
      </c>
      <c r="L62" s="37">
        <f t="shared" si="19"/>
        <v>29000</v>
      </c>
      <c r="M62" s="37">
        <f t="shared" si="19"/>
        <v>29000</v>
      </c>
      <c r="N62" s="37">
        <f t="shared" si="19"/>
        <v>29000</v>
      </c>
      <c r="O62" s="37">
        <f t="shared" si="19"/>
        <v>29000</v>
      </c>
      <c r="P62" s="37">
        <f t="shared" si="19"/>
        <v>29000</v>
      </c>
      <c r="Q62" s="37">
        <f t="shared" si="20"/>
        <v>29000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1662000</v>
      </c>
      <c r="E63" s="37" t="s">
        <v>679</v>
      </c>
      <c r="F63" s="37">
        <f>ROUND($D63/5,-3)</f>
        <v>332000</v>
      </c>
      <c r="G63" s="37"/>
      <c r="H63" s="37"/>
      <c r="I63" s="37"/>
      <c r="J63" s="37"/>
      <c r="K63" s="37"/>
      <c r="L63" s="37"/>
      <c r="M63" s="37"/>
      <c r="N63" s="37">
        <f>D63-F63</f>
        <v>1330000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1672000</v>
      </c>
      <c r="E64" s="37" t="s">
        <v>194</v>
      </c>
      <c r="F64" s="37">
        <f>D64</f>
        <v>1672000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1431000</v>
      </c>
      <c r="E65" s="111" t="s">
        <v>678</v>
      </c>
      <c r="F65" s="37">
        <f>ROUND($D65/12*5,-3)</f>
        <v>596000</v>
      </c>
      <c r="G65" s="37">
        <f>ROUND($D65/12,-3)</f>
        <v>119000</v>
      </c>
      <c r="H65" s="37">
        <f t="shared" ref="H65:L67" si="21">ROUND($D65/12,-3)</f>
        <v>119000</v>
      </c>
      <c r="I65" s="37">
        <f t="shared" si="21"/>
        <v>119000</v>
      </c>
      <c r="J65" s="37">
        <f t="shared" si="21"/>
        <v>119000</v>
      </c>
      <c r="K65" s="37">
        <f t="shared" si="21"/>
        <v>119000</v>
      </c>
      <c r="L65" s="37">
        <f t="shared" si="21"/>
        <v>119000</v>
      </c>
      <c r="M65" s="37">
        <f>D65-SUM(F65:L65)</f>
        <v>121000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411000</v>
      </c>
      <c r="E66" s="111" t="s">
        <v>678</v>
      </c>
      <c r="F66" s="37">
        <f>ROUND($D66/12*5,-3)</f>
        <v>171000</v>
      </c>
      <c r="G66" s="37">
        <f t="shared" ref="G66:G67" si="22">ROUND($D66/12,-3)</f>
        <v>34000</v>
      </c>
      <c r="H66" s="37">
        <f t="shared" si="21"/>
        <v>34000</v>
      </c>
      <c r="I66" s="37">
        <f t="shared" si="21"/>
        <v>34000</v>
      </c>
      <c r="J66" s="37">
        <f t="shared" si="21"/>
        <v>34000</v>
      </c>
      <c r="K66" s="37">
        <f t="shared" si="21"/>
        <v>34000</v>
      </c>
      <c r="L66" s="37">
        <f t="shared" si="21"/>
        <v>34000</v>
      </c>
      <c r="M66" s="37">
        <f t="shared" ref="M66:M67" si="23">D66-SUM(F66:L66)</f>
        <v>36000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884000</v>
      </c>
      <c r="E67" s="111" t="s">
        <v>678</v>
      </c>
      <c r="F67" s="37">
        <f>ROUND($D67/12*5,-3)</f>
        <v>368000</v>
      </c>
      <c r="G67" s="37">
        <f t="shared" si="22"/>
        <v>74000</v>
      </c>
      <c r="H67" s="37">
        <f t="shared" si="21"/>
        <v>74000</v>
      </c>
      <c r="I67" s="37">
        <f t="shared" si="21"/>
        <v>74000</v>
      </c>
      <c r="J67" s="37">
        <f t="shared" si="21"/>
        <v>74000</v>
      </c>
      <c r="K67" s="37">
        <f t="shared" si="21"/>
        <v>74000</v>
      </c>
      <c r="L67" s="37">
        <f t="shared" si="21"/>
        <v>74000</v>
      </c>
      <c r="M67" s="37">
        <f t="shared" si="23"/>
        <v>72000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18000</v>
      </c>
      <c r="E68" s="37" t="s">
        <v>195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112000</v>
      </c>
      <c r="E69" s="37" t="s">
        <v>194</v>
      </c>
      <c r="F69" s="37">
        <f>D69</f>
        <v>112000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22929000</v>
      </c>
      <c r="E71" s="239"/>
      <c r="F71" s="239">
        <f t="shared" ref="F71:P71" si="24">ROUND(SUM(F49:F70),-3)</f>
        <v>10089000</v>
      </c>
      <c r="G71" s="239">
        <f t="shared" si="24"/>
        <v>1622000</v>
      </c>
      <c r="H71" s="239">
        <f t="shared" si="24"/>
        <v>1640000</v>
      </c>
      <c r="I71" s="239">
        <f t="shared" si="24"/>
        <v>1622000</v>
      </c>
      <c r="J71" s="239">
        <f t="shared" si="24"/>
        <v>1622000</v>
      </c>
      <c r="K71" s="239">
        <f t="shared" si="24"/>
        <v>1622000</v>
      </c>
      <c r="L71" s="239">
        <f t="shared" si="24"/>
        <v>1622000</v>
      </c>
      <c r="M71" s="239">
        <f t="shared" si="24"/>
        <v>1623000</v>
      </c>
      <c r="N71" s="239">
        <f t="shared" si="24"/>
        <v>1364000</v>
      </c>
      <c r="O71" s="239">
        <f t="shared" si="24"/>
        <v>34000</v>
      </c>
      <c r="P71" s="239">
        <f t="shared" si="24"/>
        <v>34000</v>
      </c>
      <c r="Q71" s="239">
        <f>D71-SUM(F71:P71)</f>
        <v>35000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937000</v>
      </c>
      <c r="E73" s="111" t="s">
        <v>678</v>
      </c>
      <c r="F73" s="37">
        <f>ROUND($D73/12*5,-3)</f>
        <v>390000</v>
      </c>
      <c r="G73" s="37">
        <f>ROUND($D73/12,-3)</f>
        <v>78000</v>
      </c>
      <c r="H73" s="37">
        <f t="shared" ref="H73:L76" si="25">ROUND($D73/12,-3)</f>
        <v>78000</v>
      </c>
      <c r="I73" s="37">
        <f t="shared" si="25"/>
        <v>78000</v>
      </c>
      <c r="J73" s="37">
        <f t="shared" si="25"/>
        <v>78000</v>
      </c>
      <c r="K73" s="37">
        <f t="shared" si="25"/>
        <v>78000</v>
      </c>
      <c r="L73" s="37">
        <f t="shared" si="25"/>
        <v>78000</v>
      </c>
      <c r="M73" s="37">
        <f>D73-SUM(F73:L73)</f>
        <v>79000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465000</v>
      </c>
      <c r="E76" s="111" t="s">
        <v>678</v>
      </c>
      <c r="F76" s="37">
        <f>ROUND($D76/12*5,-3)</f>
        <v>194000</v>
      </c>
      <c r="G76" s="37">
        <f>ROUND($D76/12,-3)</f>
        <v>39000</v>
      </c>
      <c r="H76" s="37">
        <f t="shared" si="25"/>
        <v>39000</v>
      </c>
      <c r="I76" s="37">
        <f t="shared" si="25"/>
        <v>39000</v>
      </c>
      <c r="J76" s="37">
        <f t="shared" si="25"/>
        <v>39000</v>
      </c>
      <c r="K76" s="37">
        <f t="shared" si="25"/>
        <v>39000</v>
      </c>
      <c r="L76" s="37">
        <f t="shared" si="25"/>
        <v>39000</v>
      </c>
      <c r="M76" s="37">
        <f t="shared" si="26"/>
        <v>37000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1402000</v>
      </c>
      <c r="E77" s="239"/>
      <c r="F77" s="239">
        <f>ROUND(SUM(F72:F76),-3)</f>
        <v>584000</v>
      </c>
      <c r="G77" s="239">
        <f t="shared" ref="G77:N77" si="27">ROUND(SUM(G72:G76),-3)</f>
        <v>117000</v>
      </c>
      <c r="H77" s="239">
        <f t="shared" si="27"/>
        <v>117000</v>
      </c>
      <c r="I77" s="239">
        <f t="shared" si="27"/>
        <v>117000</v>
      </c>
      <c r="J77" s="239">
        <f t="shared" si="27"/>
        <v>117000</v>
      </c>
      <c r="K77" s="239">
        <f t="shared" si="27"/>
        <v>117000</v>
      </c>
      <c r="L77" s="239">
        <f t="shared" si="27"/>
        <v>117000</v>
      </c>
      <c r="M77" s="239">
        <f t="shared" si="27"/>
        <v>116000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158000</v>
      </c>
      <c r="E78" s="37" t="s">
        <v>655</v>
      </c>
      <c r="F78" s="216"/>
      <c r="G78" s="216"/>
      <c r="H78" s="216">
        <f>ROUND($D78/2,-3)</f>
        <v>79000</v>
      </c>
      <c r="I78" s="216"/>
      <c r="J78" s="216"/>
      <c r="K78" s="216"/>
      <c r="L78" s="216"/>
      <c r="M78" s="216"/>
      <c r="N78" s="216">
        <f>D78-H78</f>
        <v>79000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24489000</v>
      </c>
      <c r="E79" s="218"/>
      <c r="F79" s="218">
        <f>F77+F71+F78</f>
        <v>10673000</v>
      </c>
      <c r="G79" s="218">
        <f t="shared" ref="G79:Q79" si="29">G77+G71+G78</f>
        <v>1739000</v>
      </c>
      <c r="H79" s="218">
        <f t="shared" si="29"/>
        <v>1836000</v>
      </c>
      <c r="I79" s="218">
        <f t="shared" si="29"/>
        <v>1739000</v>
      </c>
      <c r="J79" s="218">
        <f t="shared" si="29"/>
        <v>1739000</v>
      </c>
      <c r="K79" s="218">
        <f t="shared" si="29"/>
        <v>1739000</v>
      </c>
      <c r="L79" s="218">
        <f t="shared" si="29"/>
        <v>1739000</v>
      </c>
      <c r="M79" s="218">
        <f t="shared" si="29"/>
        <v>1739000</v>
      </c>
      <c r="N79" s="218">
        <f t="shared" si="29"/>
        <v>1443000</v>
      </c>
      <c r="O79" s="218">
        <f t="shared" si="29"/>
        <v>34000</v>
      </c>
      <c r="P79" s="218">
        <f t="shared" si="29"/>
        <v>34000</v>
      </c>
      <c r="Q79" s="218">
        <f t="shared" si="29"/>
        <v>35000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170000</v>
      </c>
      <c r="E81" s="106" t="s">
        <v>194</v>
      </c>
      <c r="F81" s="106">
        <f t="shared" ref="F81:F83" si="30">D81</f>
        <v>170000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170000</v>
      </c>
      <c r="E84" s="113"/>
      <c r="F84" s="113">
        <f>SUM(F80:F83)</f>
        <v>170000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-170000</v>
      </c>
      <c r="E87" s="37"/>
      <c r="F87" s="37">
        <f>D87</f>
        <v>-170000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25445000</v>
      </c>
      <c r="E88" s="37"/>
      <c r="F88" s="37">
        <f>F89+F90+F91+F92+F93</f>
        <v>10776000</v>
      </c>
      <c r="G88" s="37">
        <f t="shared" ref="G88:Q88" si="32">G89+G90+G91+G92+G93</f>
        <v>1814000</v>
      </c>
      <c r="H88" s="37">
        <f t="shared" si="32"/>
        <v>1911000</v>
      </c>
      <c r="I88" s="37">
        <f t="shared" si="32"/>
        <v>1814000</v>
      </c>
      <c r="J88" s="37">
        <f t="shared" si="32"/>
        <v>1816000</v>
      </c>
      <c r="K88" s="37">
        <f t="shared" si="32"/>
        <v>1814000</v>
      </c>
      <c r="L88" s="37">
        <f t="shared" si="32"/>
        <v>1840000</v>
      </c>
      <c r="M88" s="37">
        <f t="shared" si="32"/>
        <v>1814000</v>
      </c>
      <c r="N88" s="37">
        <f t="shared" si="32"/>
        <v>1520000</v>
      </c>
      <c r="O88" s="37">
        <f t="shared" si="32"/>
        <v>109000</v>
      </c>
      <c r="P88" s="37">
        <f t="shared" si="32"/>
        <v>109000</v>
      </c>
      <c r="Q88" s="37">
        <f t="shared" si="32"/>
        <v>108000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4000</v>
      </c>
      <c r="E90" s="106" t="s">
        <v>702</v>
      </c>
      <c r="F90" s="106"/>
      <c r="G90" s="106"/>
      <c r="H90" s="106">
        <f>ROUND($D90/2,-3)</f>
        <v>2000</v>
      </c>
      <c r="I90" s="106"/>
      <c r="J90" s="106"/>
      <c r="K90" s="106"/>
      <c r="L90" s="106"/>
      <c r="M90" s="106">
        <f>D90-H90</f>
        <v>2000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2000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25439000</v>
      </c>
      <c r="E93" s="106"/>
      <c r="F93" s="106">
        <f>F94+F95+F96+F97</f>
        <v>10776000</v>
      </c>
      <c r="G93" s="106">
        <f t="shared" ref="G93:Q93" si="34">G94+G95+G96+G97</f>
        <v>1814000</v>
      </c>
      <c r="H93" s="106">
        <f t="shared" si="34"/>
        <v>1909000</v>
      </c>
      <c r="I93" s="106">
        <f t="shared" si="34"/>
        <v>1814000</v>
      </c>
      <c r="J93" s="106">
        <f t="shared" si="34"/>
        <v>1816000</v>
      </c>
      <c r="K93" s="106">
        <f t="shared" si="34"/>
        <v>1814000</v>
      </c>
      <c r="L93" s="106">
        <f t="shared" si="34"/>
        <v>1839000</v>
      </c>
      <c r="M93" s="106">
        <f t="shared" si="34"/>
        <v>1812000</v>
      </c>
      <c r="N93" s="106">
        <f t="shared" si="34"/>
        <v>1520000</v>
      </c>
      <c r="O93" s="106">
        <f t="shared" si="34"/>
        <v>109000</v>
      </c>
      <c r="P93" s="106">
        <f t="shared" si="34"/>
        <v>109000</v>
      </c>
      <c r="Q93" s="106">
        <f t="shared" si="34"/>
        <v>107000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3910000</v>
      </c>
      <c r="E94" s="111" t="s">
        <v>522</v>
      </c>
      <c r="F94" s="37">
        <f>ROUND($D94/12*5,-3)</f>
        <v>1629000</v>
      </c>
      <c r="G94" s="37">
        <f>ROUND($D94/12,-3)</f>
        <v>326000</v>
      </c>
      <c r="H94" s="37">
        <f t="shared" ref="H94:L94" si="35">ROUND($D94/12,-3)</f>
        <v>326000</v>
      </c>
      <c r="I94" s="37">
        <f t="shared" si="35"/>
        <v>326000</v>
      </c>
      <c r="J94" s="37">
        <f t="shared" si="35"/>
        <v>326000</v>
      </c>
      <c r="K94" s="37">
        <f t="shared" si="35"/>
        <v>326000</v>
      </c>
      <c r="L94" s="37">
        <f t="shared" si="35"/>
        <v>326000</v>
      </c>
      <c r="M94" s="37">
        <f>D94-SUM(F94:L94)</f>
        <v>325000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91000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3000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21438000</v>
      </c>
      <c r="E97" s="37"/>
      <c r="F97" s="37">
        <f>F2+F87-F89-F90-F91-F92-F94-F95-F96</f>
        <v>9139000</v>
      </c>
      <c r="G97" s="37">
        <f t="shared" ref="G97:Q97" si="37">G2+G87-G89-G90-G91-G92-G94-G95-G96</f>
        <v>1480000</v>
      </c>
      <c r="H97" s="37">
        <f t="shared" si="37"/>
        <v>1575000</v>
      </c>
      <c r="I97" s="37">
        <f t="shared" si="37"/>
        <v>1480000</v>
      </c>
      <c r="J97" s="37">
        <f t="shared" si="37"/>
        <v>1482000</v>
      </c>
      <c r="K97" s="37">
        <f t="shared" si="37"/>
        <v>1480000</v>
      </c>
      <c r="L97" s="37">
        <f t="shared" si="37"/>
        <v>1505000</v>
      </c>
      <c r="M97" s="37">
        <f t="shared" si="37"/>
        <v>1479000</v>
      </c>
      <c r="N97" s="37">
        <f t="shared" si="37"/>
        <v>1512000</v>
      </c>
      <c r="O97" s="37">
        <f>O2+O87-O89-O90-O91-O92-O94-O95-O96</f>
        <v>101000</v>
      </c>
      <c r="P97" s="37">
        <f t="shared" si="37"/>
        <v>101000</v>
      </c>
      <c r="Q97" s="37">
        <f t="shared" si="37"/>
        <v>104000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2120000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1140000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7000</v>
      </c>
    </row>
    <row r="109" spans="2:18" ht="33">
      <c r="B109" s="75" t="s">
        <v>239</v>
      </c>
      <c r="D109" s="30">
        <f>HLOOKUP(D1,縣庫撥款收入明細表!H:DD,21,FALSE)</f>
        <v>21438000</v>
      </c>
    </row>
    <row r="110" spans="2:18" ht="16.5" customHeight="1"/>
    <row r="111" spans="2:18" ht="19.5" customHeight="1">
      <c r="B111" s="4" t="s">
        <v>700</v>
      </c>
      <c r="F111" s="30">
        <f>F93-F77-F78</f>
        <v>10192000</v>
      </c>
      <c r="G111" s="30">
        <f t="shared" ref="G111:Q111" si="38">G93-G77-G78</f>
        <v>1697000</v>
      </c>
      <c r="H111" s="30">
        <f t="shared" si="38"/>
        <v>1713000</v>
      </c>
      <c r="I111" s="30">
        <f t="shared" si="38"/>
        <v>1697000</v>
      </c>
      <c r="J111" s="30">
        <f t="shared" si="38"/>
        <v>1699000</v>
      </c>
      <c r="K111" s="30">
        <f t="shared" si="38"/>
        <v>1697000</v>
      </c>
      <c r="L111" s="30">
        <f t="shared" si="38"/>
        <v>1722000</v>
      </c>
      <c r="M111" s="30">
        <f t="shared" si="38"/>
        <v>1696000</v>
      </c>
      <c r="N111" s="30">
        <f t="shared" si="38"/>
        <v>1441000</v>
      </c>
      <c r="O111" s="30">
        <f t="shared" si="38"/>
        <v>109000</v>
      </c>
      <c r="P111" s="30">
        <f t="shared" si="38"/>
        <v>109000</v>
      </c>
      <c r="Q111" s="30">
        <f t="shared" si="38"/>
        <v>107000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31" priority="1" operator="lessThan">
      <formula>0</formula>
    </cfRule>
  </conditionalFormatting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676</v>
      </c>
      <c r="D1" s="230" t="str">
        <f>VLOOKUP(C1,學校編號!A:B,2,FALSE)</f>
        <v>676明里國小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19850000</v>
      </c>
      <c r="E2" s="37"/>
      <c r="F2" s="37">
        <f>F48+F71+F77+F78+F84</f>
        <v>8694000</v>
      </c>
      <c r="G2" s="37">
        <f t="shared" ref="G2:Q2" si="0">G48+G71+G77+G78+G84</f>
        <v>1408000</v>
      </c>
      <c r="H2" s="37">
        <f t="shared" si="0"/>
        <v>1461000</v>
      </c>
      <c r="I2" s="37">
        <f t="shared" si="0"/>
        <v>1408000</v>
      </c>
      <c r="J2" s="37">
        <f t="shared" si="0"/>
        <v>1410000</v>
      </c>
      <c r="K2" s="37">
        <f t="shared" si="0"/>
        <v>1408000</v>
      </c>
      <c r="L2" s="37">
        <f t="shared" si="0"/>
        <v>1429000</v>
      </c>
      <c r="M2" s="37">
        <f t="shared" si="0"/>
        <v>1397000</v>
      </c>
      <c r="N2" s="37">
        <f t="shared" si="0"/>
        <v>991000</v>
      </c>
      <c r="O2" s="37">
        <f t="shared" si="0"/>
        <v>80000</v>
      </c>
      <c r="P2" s="37">
        <f t="shared" si="0"/>
        <v>80000</v>
      </c>
      <c r="Q2" s="37">
        <f t="shared" si="0"/>
        <v>84000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0</v>
      </c>
      <c r="E13" s="37" t="s">
        <v>513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404000</v>
      </c>
      <c r="E25" s="106"/>
      <c r="F25" s="106">
        <f>ROUND(SUM(F3:F24),-3)</f>
        <v>51000</v>
      </c>
      <c r="G25" s="106">
        <f t="shared" ref="G25:P25" si="5">ROUND(SUM(G3:G24),-3)</f>
        <v>30000</v>
      </c>
      <c r="H25" s="106">
        <f t="shared" si="5"/>
        <v>30000</v>
      </c>
      <c r="I25" s="106">
        <f t="shared" si="5"/>
        <v>30000</v>
      </c>
      <c r="J25" s="106">
        <f t="shared" si="5"/>
        <v>30000</v>
      </c>
      <c r="K25" s="106">
        <f t="shared" si="5"/>
        <v>30000</v>
      </c>
      <c r="L25" s="106">
        <f t="shared" si="5"/>
        <v>51000</v>
      </c>
      <c r="M25" s="106">
        <f t="shared" si="5"/>
        <v>30000</v>
      </c>
      <c r="N25" s="106">
        <f t="shared" si="5"/>
        <v>30000</v>
      </c>
      <c r="O25" s="106">
        <f t="shared" si="5"/>
        <v>30000</v>
      </c>
      <c r="P25" s="106">
        <f t="shared" si="5"/>
        <v>30000</v>
      </c>
      <c r="Q25" s="106">
        <f t="shared" ref="Q25:Q33" si="6">D25-SUM(F25:P25)</f>
        <v>32000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8000</v>
      </c>
      <c r="E30" s="37" t="s">
        <v>513</v>
      </c>
      <c r="F30" s="37">
        <f t="shared" si="8"/>
        <v>667</v>
      </c>
      <c r="G30" s="37">
        <f t="shared" si="8"/>
        <v>667</v>
      </c>
      <c r="H30" s="37">
        <f t="shared" si="8"/>
        <v>667</v>
      </c>
      <c r="I30" s="37">
        <f t="shared" si="8"/>
        <v>667</v>
      </c>
      <c r="J30" s="37">
        <f t="shared" si="8"/>
        <v>667</v>
      </c>
      <c r="K30" s="37">
        <f t="shared" si="8"/>
        <v>667</v>
      </c>
      <c r="L30" s="37">
        <f t="shared" si="8"/>
        <v>667</v>
      </c>
      <c r="M30" s="37">
        <f t="shared" si="8"/>
        <v>667</v>
      </c>
      <c r="N30" s="37">
        <f t="shared" si="8"/>
        <v>667</v>
      </c>
      <c r="O30" s="37">
        <f t="shared" si="8"/>
        <v>667</v>
      </c>
      <c r="P30" s="37">
        <f t="shared" si="8"/>
        <v>667</v>
      </c>
      <c r="Q30" s="37">
        <f t="shared" si="6"/>
        <v>663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2000</v>
      </c>
      <c r="E31" s="37" t="s">
        <v>513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276000</v>
      </c>
      <c r="E37" s="106"/>
      <c r="F37" s="106">
        <f t="shared" ref="F37:P37" si="9">ROUND(SUM(F26:F36),-3)</f>
        <v>23000</v>
      </c>
      <c r="G37" s="106">
        <f t="shared" si="9"/>
        <v>23000</v>
      </c>
      <c r="H37" s="106">
        <f t="shared" si="9"/>
        <v>23000</v>
      </c>
      <c r="I37" s="106">
        <f t="shared" si="9"/>
        <v>23000</v>
      </c>
      <c r="J37" s="106">
        <f t="shared" si="9"/>
        <v>23000</v>
      </c>
      <c r="K37" s="106">
        <f t="shared" si="9"/>
        <v>23000</v>
      </c>
      <c r="L37" s="106">
        <f t="shared" si="9"/>
        <v>23000</v>
      </c>
      <c r="M37" s="106">
        <f t="shared" si="9"/>
        <v>23000</v>
      </c>
      <c r="N37" s="106">
        <f t="shared" si="9"/>
        <v>23000</v>
      </c>
      <c r="O37" s="106">
        <f t="shared" si="9"/>
        <v>23000</v>
      </c>
      <c r="P37" s="106">
        <f t="shared" si="9"/>
        <v>23000</v>
      </c>
      <c r="Q37" s="106">
        <f>D37-SUM(F37:P37)</f>
        <v>23000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686000</v>
      </c>
      <c r="E48" s="37"/>
      <c r="F48" s="112">
        <f>F25+F37+F45+F47</f>
        <v>76000</v>
      </c>
      <c r="G48" s="112">
        <f t="shared" ref="G48:R48" si="14">G25+G37+G45+G47</f>
        <v>53000</v>
      </c>
      <c r="H48" s="112">
        <f t="shared" si="14"/>
        <v>53000</v>
      </c>
      <c r="I48" s="112">
        <f t="shared" si="14"/>
        <v>53000</v>
      </c>
      <c r="J48" s="112">
        <f t="shared" si="14"/>
        <v>55000</v>
      </c>
      <c r="K48" s="112">
        <f t="shared" si="14"/>
        <v>53000</v>
      </c>
      <c r="L48" s="112">
        <f t="shared" si="14"/>
        <v>74000</v>
      </c>
      <c r="M48" s="112">
        <f t="shared" si="14"/>
        <v>53000</v>
      </c>
      <c r="N48" s="112">
        <f t="shared" si="14"/>
        <v>55000</v>
      </c>
      <c r="O48" s="112">
        <f t="shared" si="14"/>
        <v>53000</v>
      </c>
      <c r="P48" s="112">
        <f t="shared" si="14"/>
        <v>53000</v>
      </c>
      <c r="Q48" s="112">
        <f t="shared" si="14"/>
        <v>55000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12031000</v>
      </c>
      <c r="E49" s="111" t="s">
        <v>678</v>
      </c>
      <c r="F49" s="37">
        <f>ROUND($D49/12*5,-3)</f>
        <v>5013000</v>
      </c>
      <c r="G49" s="37">
        <f>ROUND($D49/12,-3)</f>
        <v>1003000</v>
      </c>
      <c r="H49" s="37">
        <f t="shared" ref="H49:L53" si="15">ROUND($D49/12,-3)</f>
        <v>1003000</v>
      </c>
      <c r="I49" s="37">
        <f t="shared" si="15"/>
        <v>1003000</v>
      </c>
      <c r="J49" s="37">
        <f t="shared" si="15"/>
        <v>1003000</v>
      </c>
      <c r="K49" s="37">
        <f t="shared" si="15"/>
        <v>1003000</v>
      </c>
      <c r="L49" s="37">
        <f t="shared" si="15"/>
        <v>1003000</v>
      </c>
      <c r="M49" s="37">
        <f>D49-SUM(F49:L49)</f>
        <v>1000000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779000</v>
      </c>
      <c r="E51" s="111" t="s">
        <v>678</v>
      </c>
      <c r="F51" s="37">
        <f t="shared" si="16"/>
        <v>325000</v>
      </c>
      <c r="G51" s="37">
        <f t="shared" si="17"/>
        <v>65000</v>
      </c>
      <c r="H51" s="37">
        <f t="shared" si="15"/>
        <v>65000</v>
      </c>
      <c r="I51" s="37">
        <f t="shared" si="15"/>
        <v>65000</v>
      </c>
      <c r="J51" s="37">
        <f t="shared" si="15"/>
        <v>65000</v>
      </c>
      <c r="K51" s="37">
        <f t="shared" si="15"/>
        <v>65000</v>
      </c>
      <c r="L51" s="37">
        <f t="shared" si="15"/>
        <v>65000</v>
      </c>
      <c r="M51" s="37">
        <f t="shared" si="18"/>
        <v>64000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0</v>
      </c>
      <c r="E59" s="37" t="s">
        <v>513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164000</v>
      </c>
      <c r="E61" s="37" t="s">
        <v>513</v>
      </c>
      <c r="F61" s="37">
        <f>D61</f>
        <v>164000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294000</v>
      </c>
      <c r="E62" s="37" t="s">
        <v>194</v>
      </c>
      <c r="F62" s="37">
        <f t="shared" si="19"/>
        <v>24500</v>
      </c>
      <c r="G62" s="37">
        <f t="shared" si="19"/>
        <v>24500</v>
      </c>
      <c r="H62" s="37">
        <f t="shared" si="19"/>
        <v>24500</v>
      </c>
      <c r="I62" s="37">
        <f t="shared" si="19"/>
        <v>24500</v>
      </c>
      <c r="J62" s="37">
        <f t="shared" si="19"/>
        <v>24500</v>
      </c>
      <c r="K62" s="37">
        <f t="shared" si="19"/>
        <v>24500</v>
      </c>
      <c r="L62" s="37">
        <f t="shared" si="19"/>
        <v>24500</v>
      </c>
      <c r="M62" s="37">
        <f t="shared" si="19"/>
        <v>24500</v>
      </c>
      <c r="N62" s="37">
        <f t="shared" si="19"/>
        <v>24500</v>
      </c>
      <c r="O62" s="37">
        <f t="shared" si="19"/>
        <v>24500</v>
      </c>
      <c r="P62" s="37">
        <f t="shared" si="19"/>
        <v>24500</v>
      </c>
      <c r="Q62" s="37">
        <f t="shared" si="20"/>
        <v>24500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1105000</v>
      </c>
      <c r="E63" s="37" t="s">
        <v>679</v>
      </c>
      <c r="F63" s="37">
        <f>ROUND($D63/5,-3)</f>
        <v>221000</v>
      </c>
      <c r="G63" s="37"/>
      <c r="H63" s="37"/>
      <c r="I63" s="37"/>
      <c r="J63" s="37"/>
      <c r="K63" s="37"/>
      <c r="L63" s="37"/>
      <c r="M63" s="37"/>
      <c r="N63" s="37">
        <f>D63-F63</f>
        <v>884000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1451000</v>
      </c>
      <c r="E64" s="37" t="s">
        <v>194</v>
      </c>
      <c r="F64" s="37">
        <f>D64</f>
        <v>1451000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1198000</v>
      </c>
      <c r="E65" s="111" t="s">
        <v>678</v>
      </c>
      <c r="F65" s="37">
        <f>ROUND($D65/12*5,-3)</f>
        <v>499000</v>
      </c>
      <c r="G65" s="37">
        <f>ROUND($D65/12,-3)</f>
        <v>100000</v>
      </c>
      <c r="H65" s="37">
        <f t="shared" ref="H65:L67" si="21">ROUND($D65/12,-3)</f>
        <v>100000</v>
      </c>
      <c r="I65" s="37">
        <f t="shared" si="21"/>
        <v>100000</v>
      </c>
      <c r="J65" s="37">
        <f t="shared" si="21"/>
        <v>100000</v>
      </c>
      <c r="K65" s="37">
        <f t="shared" si="21"/>
        <v>100000</v>
      </c>
      <c r="L65" s="37">
        <f t="shared" si="21"/>
        <v>100000</v>
      </c>
      <c r="M65" s="37">
        <f>D65-SUM(F65:L65)</f>
        <v>99000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303000</v>
      </c>
      <c r="E66" s="111" t="s">
        <v>678</v>
      </c>
      <c r="F66" s="37">
        <f>ROUND($D66/12*5,-3)</f>
        <v>126000</v>
      </c>
      <c r="G66" s="37">
        <f t="shared" ref="G66:G67" si="22">ROUND($D66/12,-3)</f>
        <v>25000</v>
      </c>
      <c r="H66" s="37">
        <f t="shared" si="21"/>
        <v>25000</v>
      </c>
      <c r="I66" s="37">
        <f t="shared" si="21"/>
        <v>25000</v>
      </c>
      <c r="J66" s="37">
        <f t="shared" si="21"/>
        <v>25000</v>
      </c>
      <c r="K66" s="37">
        <f t="shared" si="21"/>
        <v>25000</v>
      </c>
      <c r="L66" s="37">
        <f t="shared" si="21"/>
        <v>25000</v>
      </c>
      <c r="M66" s="37">
        <f t="shared" ref="M66:M67" si="23">D66-SUM(F66:L66)</f>
        <v>27000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823000</v>
      </c>
      <c r="E67" s="111" t="s">
        <v>678</v>
      </c>
      <c r="F67" s="37">
        <f>ROUND($D67/12*5,-3)</f>
        <v>343000</v>
      </c>
      <c r="G67" s="37">
        <f t="shared" si="22"/>
        <v>69000</v>
      </c>
      <c r="H67" s="37">
        <f t="shared" si="21"/>
        <v>69000</v>
      </c>
      <c r="I67" s="37">
        <f t="shared" si="21"/>
        <v>69000</v>
      </c>
      <c r="J67" s="37">
        <f t="shared" si="21"/>
        <v>69000</v>
      </c>
      <c r="K67" s="37">
        <f t="shared" si="21"/>
        <v>69000</v>
      </c>
      <c r="L67" s="37">
        <f t="shared" si="21"/>
        <v>69000</v>
      </c>
      <c r="M67" s="37">
        <f t="shared" si="23"/>
        <v>66000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27000</v>
      </c>
      <c r="E68" s="37" t="s">
        <v>195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123000</v>
      </c>
      <c r="E69" s="37" t="s">
        <v>194</v>
      </c>
      <c r="F69" s="37">
        <f>D69</f>
        <v>123000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18650000</v>
      </c>
      <c r="E71" s="239"/>
      <c r="F71" s="239">
        <f t="shared" ref="F71:P71" si="24">ROUND(SUM(F49:F70),-3)</f>
        <v>8425000</v>
      </c>
      <c r="G71" s="239">
        <f t="shared" si="24"/>
        <v>1316000</v>
      </c>
      <c r="H71" s="239">
        <f t="shared" si="24"/>
        <v>1343000</v>
      </c>
      <c r="I71" s="239">
        <f t="shared" si="24"/>
        <v>1316000</v>
      </c>
      <c r="J71" s="239">
        <f t="shared" si="24"/>
        <v>1316000</v>
      </c>
      <c r="K71" s="239">
        <f t="shared" si="24"/>
        <v>1316000</v>
      </c>
      <c r="L71" s="239">
        <f t="shared" si="24"/>
        <v>1316000</v>
      </c>
      <c r="M71" s="239">
        <f t="shared" si="24"/>
        <v>1308000</v>
      </c>
      <c r="N71" s="239">
        <f t="shared" si="24"/>
        <v>911000</v>
      </c>
      <c r="O71" s="239">
        <f t="shared" si="24"/>
        <v>27000</v>
      </c>
      <c r="P71" s="239">
        <f t="shared" si="24"/>
        <v>27000</v>
      </c>
      <c r="Q71" s="239">
        <f>D71-SUM(F71:P71)</f>
        <v>29000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463000</v>
      </c>
      <c r="E73" s="111" t="s">
        <v>678</v>
      </c>
      <c r="F73" s="37">
        <f>ROUND($D73/12*5,-3)</f>
        <v>193000</v>
      </c>
      <c r="G73" s="37">
        <f>ROUND($D73/12,-3)</f>
        <v>39000</v>
      </c>
      <c r="H73" s="37">
        <f t="shared" ref="H73:L76" si="25">ROUND($D73/12,-3)</f>
        <v>39000</v>
      </c>
      <c r="I73" s="37">
        <f t="shared" si="25"/>
        <v>39000</v>
      </c>
      <c r="J73" s="37">
        <f t="shared" si="25"/>
        <v>39000</v>
      </c>
      <c r="K73" s="37">
        <f t="shared" si="25"/>
        <v>39000</v>
      </c>
      <c r="L73" s="37">
        <f t="shared" si="25"/>
        <v>39000</v>
      </c>
      <c r="M73" s="37">
        <f>D73-SUM(F73:L73)</f>
        <v>36000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463000</v>
      </c>
      <c r="E77" s="239"/>
      <c r="F77" s="239">
        <f>ROUND(SUM(F72:F76),-3)</f>
        <v>193000</v>
      </c>
      <c r="G77" s="239">
        <f t="shared" ref="G77:N77" si="27">ROUND(SUM(G72:G76),-3)</f>
        <v>39000</v>
      </c>
      <c r="H77" s="239">
        <f t="shared" si="27"/>
        <v>39000</v>
      </c>
      <c r="I77" s="239">
        <f t="shared" si="27"/>
        <v>39000</v>
      </c>
      <c r="J77" s="239">
        <f t="shared" si="27"/>
        <v>39000</v>
      </c>
      <c r="K77" s="239">
        <f t="shared" si="27"/>
        <v>39000</v>
      </c>
      <c r="L77" s="239">
        <f t="shared" si="27"/>
        <v>39000</v>
      </c>
      <c r="M77" s="239">
        <f t="shared" si="27"/>
        <v>36000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51000</v>
      </c>
      <c r="E78" s="37" t="s">
        <v>655</v>
      </c>
      <c r="F78" s="216"/>
      <c r="G78" s="216"/>
      <c r="H78" s="216">
        <f>ROUND($D78/2,-3)</f>
        <v>26000</v>
      </c>
      <c r="I78" s="216"/>
      <c r="J78" s="216"/>
      <c r="K78" s="216"/>
      <c r="L78" s="216"/>
      <c r="M78" s="216"/>
      <c r="N78" s="216">
        <f>D78-H78</f>
        <v>25000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19164000</v>
      </c>
      <c r="E79" s="218"/>
      <c r="F79" s="218">
        <f>F77+F71+F78</f>
        <v>8618000</v>
      </c>
      <c r="G79" s="218">
        <f t="shared" ref="G79:Q79" si="29">G77+G71+G78</f>
        <v>1355000</v>
      </c>
      <c r="H79" s="218">
        <f t="shared" si="29"/>
        <v>1408000</v>
      </c>
      <c r="I79" s="218">
        <f t="shared" si="29"/>
        <v>1355000</v>
      </c>
      <c r="J79" s="218">
        <f t="shared" si="29"/>
        <v>1355000</v>
      </c>
      <c r="K79" s="218">
        <f t="shared" si="29"/>
        <v>1355000</v>
      </c>
      <c r="L79" s="218">
        <f t="shared" si="29"/>
        <v>1355000</v>
      </c>
      <c r="M79" s="218">
        <f t="shared" si="29"/>
        <v>1344000</v>
      </c>
      <c r="N79" s="218">
        <f t="shared" si="29"/>
        <v>936000</v>
      </c>
      <c r="O79" s="218">
        <f t="shared" si="29"/>
        <v>27000</v>
      </c>
      <c r="P79" s="218">
        <f t="shared" si="29"/>
        <v>27000</v>
      </c>
      <c r="Q79" s="218">
        <f t="shared" si="29"/>
        <v>29000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19850000</v>
      </c>
      <c r="E88" s="37"/>
      <c r="F88" s="37">
        <f>F89+F90+F91+F92+F93</f>
        <v>8694000</v>
      </c>
      <c r="G88" s="37">
        <f t="shared" ref="G88:Q88" si="32">G89+G90+G91+G92+G93</f>
        <v>1408000</v>
      </c>
      <c r="H88" s="37">
        <f t="shared" si="32"/>
        <v>1461000</v>
      </c>
      <c r="I88" s="37">
        <f t="shared" si="32"/>
        <v>1408000</v>
      </c>
      <c r="J88" s="37">
        <f t="shared" si="32"/>
        <v>1410000</v>
      </c>
      <c r="K88" s="37">
        <f t="shared" si="32"/>
        <v>1408000</v>
      </c>
      <c r="L88" s="37">
        <f t="shared" si="32"/>
        <v>1429000</v>
      </c>
      <c r="M88" s="37">
        <f t="shared" si="32"/>
        <v>1397000</v>
      </c>
      <c r="N88" s="37">
        <f t="shared" si="32"/>
        <v>991000</v>
      </c>
      <c r="O88" s="37">
        <f t="shared" si="32"/>
        <v>80000</v>
      </c>
      <c r="P88" s="37">
        <f t="shared" si="32"/>
        <v>80000</v>
      </c>
      <c r="Q88" s="37">
        <f t="shared" si="32"/>
        <v>84000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2000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19848000</v>
      </c>
      <c r="E93" s="106"/>
      <c r="F93" s="106">
        <f>F94+F95+F96+F97</f>
        <v>8694000</v>
      </c>
      <c r="G93" s="106">
        <f t="shared" ref="G93:Q93" si="34">G94+G95+G96+G97</f>
        <v>1408000</v>
      </c>
      <c r="H93" s="106">
        <f t="shared" si="34"/>
        <v>1461000</v>
      </c>
      <c r="I93" s="106">
        <f t="shared" si="34"/>
        <v>1408000</v>
      </c>
      <c r="J93" s="106">
        <f t="shared" si="34"/>
        <v>1410000</v>
      </c>
      <c r="K93" s="106">
        <f t="shared" si="34"/>
        <v>1408000</v>
      </c>
      <c r="L93" s="106">
        <f t="shared" si="34"/>
        <v>1428000</v>
      </c>
      <c r="M93" s="106">
        <f t="shared" si="34"/>
        <v>1397000</v>
      </c>
      <c r="N93" s="106">
        <f t="shared" si="34"/>
        <v>991000</v>
      </c>
      <c r="O93" s="106">
        <f t="shared" si="34"/>
        <v>80000</v>
      </c>
      <c r="P93" s="106">
        <f t="shared" si="34"/>
        <v>80000</v>
      </c>
      <c r="Q93" s="106">
        <f t="shared" si="34"/>
        <v>83000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2542000</v>
      </c>
      <c r="E94" s="111" t="s">
        <v>522</v>
      </c>
      <c r="F94" s="37">
        <f>ROUND($D94/12*5,-3)</f>
        <v>1059000</v>
      </c>
      <c r="G94" s="37">
        <f>ROUND($D94/12,-3)</f>
        <v>212000</v>
      </c>
      <c r="H94" s="37">
        <f t="shared" ref="H94:L94" si="35">ROUND($D94/12,-3)</f>
        <v>212000</v>
      </c>
      <c r="I94" s="37">
        <f t="shared" si="35"/>
        <v>212000</v>
      </c>
      <c r="J94" s="37">
        <f t="shared" si="35"/>
        <v>212000</v>
      </c>
      <c r="K94" s="37">
        <f t="shared" si="35"/>
        <v>212000</v>
      </c>
      <c r="L94" s="37">
        <f t="shared" si="35"/>
        <v>212000</v>
      </c>
      <c r="M94" s="37">
        <f>D94-SUM(F94:L94)</f>
        <v>211000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14000</v>
      </c>
      <c r="E96" s="186" t="s">
        <v>701</v>
      </c>
      <c r="F96" s="37"/>
      <c r="G96" s="37"/>
      <c r="H96" s="37">
        <f>ROUND($D96/2,-3)</f>
        <v>7000</v>
      </c>
      <c r="I96" s="37"/>
      <c r="J96" s="37"/>
      <c r="K96" s="37"/>
      <c r="L96" s="37"/>
      <c r="M96" s="37">
        <f>D96-H96</f>
        <v>7000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17202000</v>
      </c>
      <c r="E97" s="37"/>
      <c r="F97" s="37">
        <f>F2+F87-F89-F90-F91-F92-F94-F95-F96</f>
        <v>7627000</v>
      </c>
      <c r="G97" s="37">
        <f t="shared" ref="G97:Q97" si="37">G2+G87-G89-G90-G91-G92-G94-G95-G96</f>
        <v>1188000</v>
      </c>
      <c r="H97" s="37">
        <f t="shared" si="37"/>
        <v>1234000</v>
      </c>
      <c r="I97" s="37">
        <f t="shared" si="37"/>
        <v>1188000</v>
      </c>
      <c r="J97" s="37">
        <f t="shared" si="37"/>
        <v>1190000</v>
      </c>
      <c r="K97" s="37">
        <f t="shared" si="37"/>
        <v>1188000</v>
      </c>
      <c r="L97" s="37">
        <f t="shared" si="37"/>
        <v>1208000</v>
      </c>
      <c r="M97" s="37">
        <f t="shared" si="37"/>
        <v>1171000</v>
      </c>
      <c r="N97" s="37">
        <f t="shared" si="37"/>
        <v>983000</v>
      </c>
      <c r="O97" s="37">
        <f>O2+O87-O89-O90-O91-O92-O94-O95-O96</f>
        <v>72000</v>
      </c>
      <c r="P97" s="37">
        <f t="shared" si="37"/>
        <v>72000</v>
      </c>
      <c r="Q97" s="37">
        <f t="shared" si="37"/>
        <v>81000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800000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1092000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14000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17202000</v>
      </c>
    </row>
    <row r="110" spans="2:18" ht="16.5" customHeight="1"/>
    <row r="111" spans="2:18" ht="19.5" customHeight="1">
      <c r="B111" s="4" t="s">
        <v>700</v>
      </c>
      <c r="F111" s="30">
        <f>F93-F77-F78</f>
        <v>8501000</v>
      </c>
      <c r="G111" s="30">
        <f t="shared" ref="G111:Q111" si="38">G93-G77-G78</f>
        <v>1369000</v>
      </c>
      <c r="H111" s="30">
        <f t="shared" si="38"/>
        <v>1396000</v>
      </c>
      <c r="I111" s="30">
        <f t="shared" si="38"/>
        <v>1369000</v>
      </c>
      <c r="J111" s="30">
        <f t="shared" si="38"/>
        <v>1371000</v>
      </c>
      <c r="K111" s="30">
        <f t="shared" si="38"/>
        <v>1369000</v>
      </c>
      <c r="L111" s="30">
        <f t="shared" si="38"/>
        <v>1389000</v>
      </c>
      <c r="M111" s="30">
        <f t="shared" si="38"/>
        <v>1361000</v>
      </c>
      <c r="N111" s="30">
        <f t="shared" si="38"/>
        <v>966000</v>
      </c>
      <c r="O111" s="30">
        <f t="shared" si="38"/>
        <v>80000</v>
      </c>
      <c r="P111" s="30">
        <f t="shared" si="38"/>
        <v>80000</v>
      </c>
      <c r="Q111" s="30">
        <f t="shared" si="38"/>
        <v>83000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30" priority="1" operator="lessThan">
      <formula>0</formula>
    </cfRule>
  </conditionalFormatting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76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678</v>
      </c>
      <c r="D1" s="230" t="str">
        <f>VLOOKUP(C1,學校編號!A:B,2,FALSE)</f>
        <v>678吳江國小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22024000</v>
      </c>
      <c r="E2" s="37"/>
      <c r="F2" s="37">
        <f>F48+F71+F77+F78+F84</f>
        <v>9784000</v>
      </c>
      <c r="G2" s="37">
        <f t="shared" ref="G2:Q2" si="0">G48+G71+G77+G78+G84</f>
        <v>1513000</v>
      </c>
      <c r="H2" s="37">
        <f t="shared" si="0"/>
        <v>1556000</v>
      </c>
      <c r="I2" s="37">
        <f t="shared" si="0"/>
        <v>1525000</v>
      </c>
      <c r="J2" s="37">
        <f t="shared" si="0"/>
        <v>1520000</v>
      </c>
      <c r="K2" s="37">
        <f t="shared" si="0"/>
        <v>1520000</v>
      </c>
      <c r="L2" s="37">
        <f t="shared" si="0"/>
        <v>1537000</v>
      </c>
      <c r="M2" s="37">
        <f t="shared" si="0"/>
        <v>1517000</v>
      </c>
      <c r="N2" s="37">
        <f t="shared" si="0"/>
        <v>1179000</v>
      </c>
      <c r="O2" s="37">
        <f t="shared" si="0"/>
        <v>160000</v>
      </c>
      <c r="P2" s="37">
        <f t="shared" si="0"/>
        <v>110000</v>
      </c>
      <c r="Q2" s="37">
        <f t="shared" si="0"/>
        <v>103000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513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51000</v>
      </c>
      <c r="E4" s="37" t="s">
        <v>513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63000</v>
      </c>
      <c r="E7" s="37" t="s">
        <v>513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6000</v>
      </c>
      <c r="E9" s="37" t="s">
        <v>513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51000</v>
      </c>
      <c r="E10" s="37" t="s">
        <v>513</v>
      </c>
      <c r="F10" s="37">
        <f t="shared" si="1"/>
        <v>4250</v>
      </c>
      <c r="G10" s="37">
        <f t="shared" si="1"/>
        <v>4250</v>
      </c>
      <c r="H10" s="37">
        <f t="shared" si="1"/>
        <v>4250</v>
      </c>
      <c r="I10" s="37">
        <f t="shared" si="1"/>
        <v>4250</v>
      </c>
      <c r="J10" s="37">
        <f t="shared" si="1"/>
        <v>4250</v>
      </c>
      <c r="K10" s="37">
        <f t="shared" si="1"/>
        <v>4250</v>
      </c>
      <c r="L10" s="37">
        <f t="shared" si="1"/>
        <v>4250</v>
      </c>
      <c r="M10" s="37">
        <f t="shared" si="1"/>
        <v>4250</v>
      </c>
      <c r="N10" s="37">
        <f t="shared" si="1"/>
        <v>4250</v>
      </c>
      <c r="O10" s="37">
        <f t="shared" si="1"/>
        <v>4250</v>
      </c>
      <c r="P10" s="37">
        <f t="shared" si="1"/>
        <v>4250</v>
      </c>
      <c r="Q10" s="37">
        <f t="shared" si="2"/>
        <v>4250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23000</v>
      </c>
      <c r="E11" s="37" t="s">
        <v>194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568000</v>
      </c>
      <c r="E12" s="110" t="s">
        <v>200</v>
      </c>
      <c r="F12" s="37">
        <f>ROUND($D12/12*3,-3)</f>
        <v>142000</v>
      </c>
      <c r="G12" s="37">
        <f>ROUND($D12/12,-3)</f>
        <v>47000</v>
      </c>
      <c r="H12" s="37">
        <f t="shared" ref="H12:N12" si="4">ROUND($D12/12,-3)</f>
        <v>47000</v>
      </c>
      <c r="I12" s="37">
        <f t="shared" si="4"/>
        <v>47000</v>
      </c>
      <c r="J12" s="37">
        <f t="shared" si="4"/>
        <v>47000</v>
      </c>
      <c r="K12" s="37">
        <f t="shared" si="4"/>
        <v>47000</v>
      </c>
      <c r="L12" s="37">
        <f t="shared" si="4"/>
        <v>47000</v>
      </c>
      <c r="M12" s="37">
        <f t="shared" si="4"/>
        <v>47000</v>
      </c>
      <c r="N12" s="37">
        <f t="shared" si="4"/>
        <v>47000</v>
      </c>
      <c r="O12" s="37">
        <f>D12-SUM(F12:N12)</f>
        <v>50000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0</v>
      </c>
      <c r="E13" s="37" t="s">
        <v>513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39000</v>
      </c>
      <c r="E15" s="37" t="s">
        <v>193</v>
      </c>
      <c r="F15" s="37">
        <f>ROUND($D15/2,-3)</f>
        <v>20000</v>
      </c>
      <c r="G15" s="37"/>
      <c r="H15" s="37"/>
      <c r="I15" s="37"/>
      <c r="J15" s="37"/>
      <c r="K15" s="37"/>
      <c r="L15" s="37">
        <f>D15-F15</f>
        <v>19000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164000</v>
      </c>
      <c r="E16" s="37" t="s">
        <v>513</v>
      </c>
      <c r="F16" s="37">
        <f>ROUND($D16/12,0)</f>
        <v>13667</v>
      </c>
      <c r="G16" s="37">
        <f t="shared" si="1"/>
        <v>13667</v>
      </c>
      <c r="H16" s="37">
        <f t="shared" si="1"/>
        <v>13667</v>
      </c>
      <c r="I16" s="37">
        <f t="shared" si="1"/>
        <v>13667</v>
      </c>
      <c r="J16" s="37">
        <f t="shared" si="1"/>
        <v>13667</v>
      </c>
      <c r="K16" s="37">
        <f t="shared" si="1"/>
        <v>13667</v>
      </c>
      <c r="L16" s="37">
        <f t="shared" si="1"/>
        <v>13667</v>
      </c>
      <c r="M16" s="37">
        <f t="shared" si="1"/>
        <v>13667</v>
      </c>
      <c r="N16" s="37">
        <f t="shared" si="1"/>
        <v>13667</v>
      </c>
      <c r="O16" s="37">
        <f t="shared" si="1"/>
        <v>13667</v>
      </c>
      <c r="P16" s="37">
        <f t="shared" si="1"/>
        <v>13667</v>
      </c>
      <c r="Q16" s="37">
        <f>D16-SUM(F16:P16)</f>
        <v>13663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513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1217000</v>
      </c>
      <c r="E25" s="106"/>
      <c r="F25" s="106">
        <f>ROUND(SUM(F3:F24),-3)</f>
        <v>234000</v>
      </c>
      <c r="G25" s="106">
        <f t="shared" ref="G25:P25" si="5">ROUND(SUM(G3:G24),-3)</f>
        <v>96000</v>
      </c>
      <c r="H25" s="106">
        <f t="shared" si="5"/>
        <v>96000</v>
      </c>
      <c r="I25" s="106">
        <f t="shared" si="5"/>
        <v>96000</v>
      </c>
      <c r="J25" s="106">
        <f t="shared" si="5"/>
        <v>96000</v>
      </c>
      <c r="K25" s="106">
        <f t="shared" si="5"/>
        <v>96000</v>
      </c>
      <c r="L25" s="106">
        <f t="shared" si="5"/>
        <v>115000</v>
      </c>
      <c r="M25" s="106">
        <f t="shared" si="5"/>
        <v>96000</v>
      </c>
      <c r="N25" s="106">
        <f t="shared" si="5"/>
        <v>96000</v>
      </c>
      <c r="O25" s="106">
        <f t="shared" si="5"/>
        <v>99000</v>
      </c>
      <c r="P25" s="106">
        <f t="shared" si="5"/>
        <v>49000</v>
      </c>
      <c r="Q25" s="106">
        <f t="shared" ref="Q25:Q33" si="6">D25-SUM(F25:P25)</f>
        <v>48000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65000</v>
      </c>
      <c r="E26" s="111" t="s">
        <v>202</v>
      </c>
      <c r="F26" s="37">
        <f>ROUND($D26/10,-3)</f>
        <v>7000</v>
      </c>
      <c r="G26" s="37"/>
      <c r="H26" s="37">
        <f>ROUND($D26/10,-3)</f>
        <v>7000</v>
      </c>
      <c r="I26" s="37">
        <f>ROUND($D26/10,-3)</f>
        <v>7000</v>
      </c>
      <c r="J26" s="37">
        <f>ROUND($D26/10,-3)</f>
        <v>7000</v>
      </c>
      <c r="K26" s="37">
        <f>ROUND($D26/10,-3)</f>
        <v>7000</v>
      </c>
      <c r="L26" s="37"/>
      <c r="M26" s="37">
        <f>ROUND($D26/10,-3)</f>
        <v>7000</v>
      </c>
      <c r="N26" s="37">
        <f>ROUND($D26/10,-3)</f>
        <v>7000</v>
      </c>
      <c r="O26" s="37">
        <f>ROUND($D26/10,-3)</f>
        <v>7000</v>
      </c>
      <c r="P26" s="37">
        <f>ROUND($D26/10,-3)</f>
        <v>7000</v>
      </c>
      <c r="Q26" s="37">
        <f t="shared" si="6"/>
        <v>2000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513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513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9000</v>
      </c>
      <c r="E30" s="37" t="s">
        <v>513</v>
      </c>
      <c r="F30" s="37">
        <f t="shared" si="8"/>
        <v>750</v>
      </c>
      <c r="G30" s="37">
        <f t="shared" si="8"/>
        <v>750</v>
      </c>
      <c r="H30" s="37">
        <f t="shared" si="8"/>
        <v>750</v>
      </c>
      <c r="I30" s="37">
        <f t="shared" si="8"/>
        <v>750</v>
      </c>
      <c r="J30" s="37">
        <f t="shared" si="8"/>
        <v>750</v>
      </c>
      <c r="K30" s="37">
        <f t="shared" si="8"/>
        <v>750</v>
      </c>
      <c r="L30" s="37">
        <f t="shared" si="8"/>
        <v>750</v>
      </c>
      <c r="M30" s="37">
        <f t="shared" si="8"/>
        <v>750</v>
      </c>
      <c r="N30" s="37">
        <f t="shared" si="8"/>
        <v>750</v>
      </c>
      <c r="O30" s="37">
        <f t="shared" si="8"/>
        <v>750</v>
      </c>
      <c r="P30" s="37">
        <f t="shared" si="8"/>
        <v>750</v>
      </c>
      <c r="Q30" s="37">
        <f t="shared" si="6"/>
        <v>750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2000</v>
      </c>
      <c r="E31" s="37" t="s">
        <v>513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335000</v>
      </c>
      <c r="E37" s="106"/>
      <c r="F37" s="106">
        <f t="shared" ref="F37:P37" si="9">ROUND(SUM(F26:F36),-3)</f>
        <v>30000</v>
      </c>
      <c r="G37" s="106">
        <f t="shared" si="9"/>
        <v>23000</v>
      </c>
      <c r="H37" s="106">
        <f t="shared" si="9"/>
        <v>30000</v>
      </c>
      <c r="I37" s="106">
        <f t="shared" si="9"/>
        <v>30000</v>
      </c>
      <c r="J37" s="106">
        <f t="shared" si="9"/>
        <v>30000</v>
      </c>
      <c r="K37" s="106">
        <f t="shared" si="9"/>
        <v>30000</v>
      </c>
      <c r="L37" s="106">
        <f t="shared" si="9"/>
        <v>23000</v>
      </c>
      <c r="M37" s="106">
        <f t="shared" si="9"/>
        <v>30000</v>
      </c>
      <c r="N37" s="106">
        <f t="shared" si="9"/>
        <v>30000</v>
      </c>
      <c r="O37" s="106">
        <f t="shared" si="9"/>
        <v>30000</v>
      </c>
      <c r="P37" s="106">
        <f t="shared" si="9"/>
        <v>30000</v>
      </c>
      <c r="Q37" s="106">
        <f>D37-SUM(F37:P37)</f>
        <v>19000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5000</v>
      </c>
      <c r="E42" s="37" t="s">
        <v>197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194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5000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11000</v>
      </c>
      <c r="E45" s="106"/>
      <c r="F45" s="106">
        <f t="shared" ref="F45:P45" si="12">ROUND(SUM(F42:F44),-3)</f>
        <v>1000</v>
      </c>
      <c r="G45" s="106">
        <f t="shared" si="12"/>
        <v>0</v>
      </c>
      <c r="H45" s="106">
        <f t="shared" si="12"/>
        <v>0</v>
      </c>
      <c r="I45" s="106">
        <f t="shared" si="12"/>
        <v>5000</v>
      </c>
      <c r="J45" s="106">
        <f t="shared" si="12"/>
        <v>0</v>
      </c>
      <c r="K45" s="106">
        <f t="shared" si="12"/>
        <v>0</v>
      </c>
      <c r="L45" s="106">
        <f t="shared" si="12"/>
        <v>5000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0</v>
      </c>
      <c r="E46" s="37" t="s">
        <v>708</v>
      </c>
      <c r="F46" s="37">
        <f>ROUND($D46/3,0)</f>
        <v>0</v>
      </c>
      <c r="G46" s="37"/>
      <c r="H46" s="37"/>
      <c r="I46" s="37"/>
      <c r="J46" s="37">
        <f>ROUND($D46/3,0)</f>
        <v>0</v>
      </c>
      <c r="K46" s="37"/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0</v>
      </c>
      <c r="E47" s="106"/>
      <c r="F47" s="106">
        <f t="shared" ref="F47:P47" si="13">ROUND(SUM(F46),-3)</f>
        <v>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1563000</v>
      </c>
      <c r="E48" s="37"/>
      <c r="F48" s="112">
        <f>F25+F37+F45+F47</f>
        <v>265000</v>
      </c>
      <c r="G48" s="112">
        <f t="shared" ref="G48:R48" si="14">G25+G37+G45+G47</f>
        <v>119000</v>
      </c>
      <c r="H48" s="112">
        <f t="shared" si="14"/>
        <v>126000</v>
      </c>
      <c r="I48" s="112">
        <f t="shared" si="14"/>
        <v>131000</v>
      </c>
      <c r="J48" s="112">
        <f t="shared" si="14"/>
        <v>126000</v>
      </c>
      <c r="K48" s="112">
        <f t="shared" si="14"/>
        <v>126000</v>
      </c>
      <c r="L48" s="112">
        <f t="shared" si="14"/>
        <v>143000</v>
      </c>
      <c r="M48" s="112">
        <f t="shared" si="14"/>
        <v>126000</v>
      </c>
      <c r="N48" s="112">
        <f t="shared" si="14"/>
        <v>126000</v>
      </c>
      <c r="O48" s="112">
        <f t="shared" si="14"/>
        <v>129000</v>
      </c>
      <c r="P48" s="112">
        <f t="shared" si="14"/>
        <v>79000</v>
      </c>
      <c r="Q48" s="112">
        <f t="shared" si="14"/>
        <v>67000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12393000</v>
      </c>
      <c r="E49" s="111" t="s">
        <v>678</v>
      </c>
      <c r="F49" s="37">
        <f>ROUND($D49/12*5,-3)</f>
        <v>5164000</v>
      </c>
      <c r="G49" s="37">
        <f>ROUND($D49/12,-3)</f>
        <v>1033000</v>
      </c>
      <c r="H49" s="37">
        <f t="shared" ref="H49:L53" si="15">ROUND($D49/12,-3)</f>
        <v>1033000</v>
      </c>
      <c r="I49" s="37">
        <f t="shared" si="15"/>
        <v>1033000</v>
      </c>
      <c r="J49" s="37">
        <f t="shared" si="15"/>
        <v>1033000</v>
      </c>
      <c r="K49" s="37">
        <f t="shared" si="15"/>
        <v>1033000</v>
      </c>
      <c r="L49" s="37">
        <f t="shared" si="15"/>
        <v>1033000</v>
      </c>
      <c r="M49" s="37">
        <f>D49-SUM(F49:L49)</f>
        <v>1031000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0</v>
      </c>
      <c r="E51" s="111" t="s">
        <v>678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0</v>
      </c>
      <c r="E52" s="111" t="s">
        <v>678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513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325000</v>
      </c>
      <c r="E62" s="37" t="s">
        <v>194</v>
      </c>
      <c r="F62" s="37">
        <f t="shared" si="19"/>
        <v>27083</v>
      </c>
      <c r="G62" s="37">
        <f t="shared" si="19"/>
        <v>27083</v>
      </c>
      <c r="H62" s="37">
        <f t="shared" si="19"/>
        <v>27083</v>
      </c>
      <c r="I62" s="37">
        <f t="shared" si="19"/>
        <v>27083</v>
      </c>
      <c r="J62" s="37">
        <f t="shared" si="19"/>
        <v>27083</v>
      </c>
      <c r="K62" s="37">
        <f t="shared" si="19"/>
        <v>27083</v>
      </c>
      <c r="L62" s="37">
        <f t="shared" si="19"/>
        <v>27083</v>
      </c>
      <c r="M62" s="37">
        <f t="shared" si="19"/>
        <v>27083</v>
      </c>
      <c r="N62" s="37">
        <f t="shared" si="19"/>
        <v>27083</v>
      </c>
      <c r="O62" s="37">
        <f t="shared" si="19"/>
        <v>27083</v>
      </c>
      <c r="P62" s="37">
        <f t="shared" si="19"/>
        <v>27083</v>
      </c>
      <c r="Q62" s="37">
        <f t="shared" si="20"/>
        <v>27087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1255000</v>
      </c>
      <c r="E63" s="37" t="s">
        <v>679</v>
      </c>
      <c r="F63" s="37">
        <f>ROUND($D63/5,-3)</f>
        <v>251000</v>
      </c>
      <c r="G63" s="37"/>
      <c r="H63" s="37"/>
      <c r="I63" s="37"/>
      <c r="J63" s="37"/>
      <c r="K63" s="37"/>
      <c r="L63" s="37"/>
      <c r="M63" s="37"/>
      <c r="N63" s="37">
        <f>D63-F63</f>
        <v>1004000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1506000</v>
      </c>
      <c r="E64" s="37" t="s">
        <v>194</v>
      </c>
      <c r="F64" s="37">
        <f>D64</f>
        <v>1506000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1191000</v>
      </c>
      <c r="E65" s="111" t="s">
        <v>678</v>
      </c>
      <c r="F65" s="37">
        <f>ROUND($D65/12*5,-3)</f>
        <v>496000</v>
      </c>
      <c r="G65" s="37">
        <f>ROUND($D65/12,-3)</f>
        <v>99000</v>
      </c>
      <c r="H65" s="37">
        <f t="shared" ref="H65:L67" si="21">ROUND($D65/12,-3)</f>
        <v>99000</v>
      </c>
      <c r="I65" s="37">
        <f t="shared" si="21"/>
        <v>99000</v>
      </c>
      <c r="J65" s="37">
        <f t="shared" si="21"/>
        <v>99000</v>
      </c>
      <c r="K65" s="37">
        <f t="shared" si="21"/>
        <v>99000</v>
      </c>
      <c r="L65" s="37">
        <f t="shared" si="21"/>
        <v>99000</v>
      </c>
      <c r="M65" s="37">
        <f>D65-SUM(F65:L65)</f>
        <v>101000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261000</v>
      </c>
      <c r="E66" s="111" t="s">
        <v>678</v>
      </c>
      <c r="F66" s="37">
        <f>ROUND($D66/12*5,-3)</f>
        <v>109000</v>
      </c>
      <c r="G66" s="37">
        <f t="shared" ref="G66:G67" si="22">ROUND($D66/12,-3)</f>
        <v>22000</v>
      </c>
      <c r="H66" s="37">
        <f t="shared" si="21"/>
        <v>22000</v>
      </c>
      <c r="I66" s="37">
        <f t="shared" si="21"/>
        <v>22000</v>
      </c>
      <c r="J66" s="37">
        <f t="shared" si="21"/>
        <v>22000</v>
      </c>
      <c r="K66" s="37">
        <f t="shared" si="21"/>
        <v>22000</v>
      </c>
      <c r="L66" s="37">
        <f t="shared" si="21"/>
        <v>22000</v>
      </c>
      <c r="M66" s="37">
        <f t="shared" ref="M66:M67" si="23">D66-SUM(F66:L66)</f>
        <v>20000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964000</v>
      </c>
      <c r="E67" s="111" t="s">
        <v>678</v>
      </c>
      <c r="F67" s="37">
        <f>ROUND($D67/12*5,-3)</f>
        <v>402000</v>
      </c>
      <c r="G67" s="37">
        <f t="shared" si="22"/>
        <v>80000</v>
      </c>
      <c r="H67" s="37">
        <f t="shared" si="21"/>
        <v>80000</v>
      </c>
      <c r="I67" s="37">
        <f t="shared" si="21"/>
        <v>80000</v>
      </c>
      <c r="J67" s="37">
        <f t="shared" si="21"/>
        <v>80000</v>
      </c>
      <c r="K67" s="37">
        <f t="shared" si="21"/>
        <v>80000</v>
      </c>
      <c r="L67" s="37">
        <f t="shared" si="21"/>
        <v>80000</v>
      </c>
      <c r="M67" s="37">
        <f t="shared" si="23"/>
        <v>82000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18000</v>
      </c>
      <c r="E68" s="37" t="s">
        <v>195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107000</v>
      </c>
      <c r="E69" s="37" t="s">
        <v>194</v>
      </c>
      <c r="F69" s="37">
        <f>D69</f>
        <v>107000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18072000</v>
      </c>
      <c r="E71" s="239"/>
      <c r="F71" s="239">
        <f t="shared" ref="F71:P71" si="24">ROUND(SUM(F49:F70),-3)</f>
        <v>8066000</v>
      </c>
      <c r="G71" s="239">
        <f t="shared" si="24"/>
        <v>1265000</v>
      </c>
      <c r="H71" s="239">
        <f t="shared" si="24"/>
        <v>1283000</v>
      </c>
      <c r="I71" s="239">
        <f t="shared" si="24"/>
        <v>1265000</v>
      </c>
      <c r="J71" s="239">
        <f t="shared" si="24"/>
        <v>1265000</v>
      </c>
      <c r="K71" s="239">
        <f t="shared" si="24"/>
        <v>1265000</v>
      </c>
      <c r="L71" s="239">
        <f t="shared" si="24"/>
        <v>1265000</v>
      </c>
      <c r="M71" s="239">
        <f t="shared" si="24"/>
        <v>1265000</v>
      </c>
      <c r="N71" s="239">
        <f t="shared" si="24"/>
        <v>1035000</v>
      </c>
      <c r="O71" s="239">
        <f t="shared" si="24"/>
        <v>31000</v>
      </c>
      <c r="P71" s="239">
        <f t="shared" si="24"/>
        <v>31000</v>
      </c>
      <c r="Q71" s="239">
        <f>D71-SUM(F71:P71)</f>
        <v>36000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1543000</v>
      </c>
      <c r="E73" s="111" t="s">
        <v>678</v>
      </c>
      <c r="F73" s="37">
        <f>ROUND($D73/12*5,-3)</f>
        <v>643000</v>
      </c>
      <c r="G73" s="37">
        <f>ROUND($D73/12,-3)</f>
        <v>129000</v>
      </c>
      <c r="H73" s="37">
        <f t="shared" ref="H73:L76" si="25">ROUND($D73/12,-3)</f>
        <v>129000</v>
      </c>
      <c r="I73" s="37">
        <f t="shared" si="25"/>
        <v>129000</v>
      </c>
      <c r="J73" s="37">
        <f t="shared" si="25"/>
        <v>129000</v>
      </c>
      <c r="K73" s="37">
        <f t="shared" si="25"/>
        <v>129000</v>
      </c>
      <c r="L73" s="37">
        <f t="shared" si="25"/>
        <v>129000</v>
      </c>
      <c r="M73" s="37">
        <f>D73-SUM(F73:L73)</f>
        <v>126000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1543000</v>
      </c>
      <c r="E77" s="239"/>
      <c r="F77" s="239">
        <f>ROUND(SUM(F72:F76),-3)</f>
        <v>643000</v>
      </c>
      <c r="G77" s="239">
        <f t="shared" ref="G77:N77" si="27">ROUND(SUM(G72:G76),-3)</f>
        <v>129000</v>
      </c>
      <c r="H77" s="239">
        <f t="shared" si="27"/>
        <v>129000</v>
      </c>
      <c r="I77" s="239">
        <f t="shared" si="27"/>
        <v>129000</v>
      </c>
      <c r="J77" s="239">
        <f t="shared" si="27"/>
        <v>129000</v>
      </c>
      <c r="K77" s="239">
        <f t="shared" si="27"/>
        <v>129000</v>
      </c>
      <c r="L77" s="239">
        <f t="shared" si="27"/>
        <v>129000</v>
      </c>
      <c r="M77" s="239">
        <f t="shared" si="27"/>
        <v>126000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36000</v>
      </c>
      <c r="E78" s="37" t="s">
        <v>655</v>
      </c>
      <c r="F78" s="216"/>
      <c r="G78" s="216"/>
      <c r="H78" s="216">
        <f>ROUND($D78/2,-3)</f>
        <v>18000</v>
      </c>
      <c r="I78" s="216"/>
      <c r="J78" s="216"/>
      <c r="K78" s="216"/>
      <c r="L78" s="216"/>
      <c r="M78" s="216"/>
      <c r="N78" s="216">
        <f>D78-H78</f>
        <v>18000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19651000</v>
      </c>
      <c r="E79" s="218"/>
      <c r="F79" s="218">
        <f>F77+F71+F78</f>
        <v>8709000</v>
      </c>
      <c r="G79" s="218">
        <f t="shared" ref="G79:Q79" si="29">G77+G71+G78</f>
        <v>1394000</v>
      </c>
      <c r="H79" s="218">
        <f t="shared" si="29"/>
        <v>1430000</v>
      </c>
      <c r="I79" s="218">
        <f t="shared" si="29"/>
        <v>1394000</v>
      </c>
      <c r="J79" s="218">
        <f t="shared" si="29"/>
        <v>1394000</v>
      </c>
      <c r="K79" s="218">
        <f t="shared" si="29"/>
        <v>1394000</v>
      </c>
      <c r="L79" s="218">
        <f t="shared" si="29"/>
        <v>1394000</v>
      </c>
      <c r="M79" s="218">
        <f t="shared" si="29"/>
        <v>1391000</v>
      </c>
      <c r="N79" s="218">
        <f t="shared" si="29"/>
        <v>1053000</v>
      </c>
      <c r="O79" s="218">
        <f t="shared" si="29"/>
        <v>31000</v>
      </c>
      <c r="P79" s="218">
        <f t="shared" si="29"/>
        <v>31000</v>
      </c>
      <c r="Q79" s="218">
        <f t="shared" si="29"/>
        <v>36000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700000</v>
      </c>
      <c r="E80" s="106" t="s">
        <v>194</v>
      </c>
      <c r="F80" s="106">
        <f>D80</f>
        <v>700000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110000</v>
      </c>
      <c r="E81" s="106" t="s">
        <v>194</v>
      </c>
      <c r="F81" s="106">
        <f t="shared" ref="F81:F83" si="30">D81</f>
        <v>110000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810000</v>
      </c>
      <c r="E84" s="113"/>
      <c r="F84" s="113">
        <f>SUM(F80:F83)</f>
        <v>810000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-810000</v>
      </c>
      <c r="E87" s="37"/>
      <c r="F87" s="37">
        <f>D87</f>
        <v>-810000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21214000</v>
      </c>
      <c r="E88" s="37"/>
      <c r="F88" s="37">
        <f>F89+F90+F91+F92+F93</f>
        <v>8974000</v>
      </c>
      <c r="G88" s="37">
        <f t="shared" ref="G88:Q88" si="32">G89+G90+G91+G92+G93</f>
        <v>1513000</v>
      </c>
      <c r="H88" s="37">
        <f t="shared" si="32"/>
        <v>1556000</v>
      </c>
      <c r="I88" s="37">
        <f t="shared" si="32"/>
        <v>1525000</v>
      </c>
      <c r="J88" s="37">
        <f t="shared" si="32"/>
        <v>1520000</v>
      </c>
      <c r="K88" s="37">
        <f t="shared" si="32"/>
        <v>1520000</v>
      </c>
      <c r="L88" s="37">
        <f t="shared" si="32"/>
        <v>1537000</v>
      </c>
      <c r="M88" s="37">
        <f t="shared" si="32"/>
        <v>1517000</v>
      </c>
      <c r="N88" s="37">
        <f t="shared" si="32"/>
        <v>1179000</v>
      </c>
      <c r="O88" s="37">
        <f t="shared" si="32"/>
        <v>160000</v>
      </c>
      <c r="P88" s="37">
        <f t="shared" si="32"/>
        <v>110000</v>
      </c>
      <c r="Q88" s="37">
        <f t="shared" si="32"/>
        <v>103000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21213000</v>
      </c>
      <c r="E93" s="106"/>
      <c r="F93" s="106">
        <f>F94+F95+F96+F97</f>
        <v>8974000</v>
      </c>
      <c r="G93" s="106">
        <f t="shared" ref="G93:Q93" si="34">G94+G95+G96+G97</f>
        <v>1513000</v>
      </c>
      <c r="H93" s="106">
        <f t="shared" si="34"/>
        <v>1556000</v>
      </c>
      <c r="I93" s="106">
        <f t="shared" si="34"/>
        <v>1525000</v>
      </c>
      <c r="J93" s="106">
        <f t="shared" si="34"/>
        <v>1520000</v>
      </c>
      <c r="K93" s="106">
        <f t="shared" si="34"/>
        <v>1520000</v>
      </c>
      <c r="L93" s="106">
        <f t="shared" si="34"/>
        <v>1537000</v>
      </c>
      <c r="M93" s="106">
        <f t="shared" si="34"/>
        <v>1517000</v>
      </c>
      <c r="N93" s="106">
        <f t="shared" si="34"/>
        <v>1179000</v>
      </c>
      <c r="O93" s="106">
        <f t="shared" si="34"/>
        <v>160000</v>
      </c>
      <c r="P93" s="106">
        <f t="shared" si="34"/>
        <v>110000</v>
      </c>
      <c r="Q93" s="106">
        <f t="shared" si="34"/>
        <v>102000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650000</v>
      </c>
      <c r="E94" s="111" t="s">
        <v>522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77000</v>
      </c>
      <c r="E95" s="107" t="s">
        <v>225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20486000</v>
      </c>
      <c r="E97" s="37"/>
      <c r="F97" s="37">
        <f>F2+F87-F89-F90-F91-F92-F94-F95-F96</f>
        <v>8697000</v>
      </c>
      <c r="G97" s="37">
        <f t="shared" ref="G97:Q97" si="37">G2+G87-G89-G90-G91-G92-G94-G95-G96</f>
        <v>1453000</v>
      </c>
      <c r="H97" s="37">
        <f t="shared" si="37"/>
        <v>1496000</v>
      </c>
      <c r="I97" s="37">
        <f t="shared" si="37"/>
        <v>1465000</v>
      </c>
      <c r="J97" s="37">
        <f t="shared" si="37"/>
        <v>1460000</v>
      </c>
      <c r="K97" s="37">
        <f t="shared" si="37"/>
        <v>1460000</v>
      </c>
      <c r="L97" s="37">
        <f t="shared" si="37"/>
        <v>1477000</v>
      </c>
      <c r="M97" s="37">
        <f t="shared" si="37"/>
        <v>1456000</v>
      </c>
      <c r="N97" s="37">
        <f t="shared" si="37"/>
        <v>1173000</v>
      </c>
      <c r="O97" s="37">
        <f>O2+O87-O89-O90-O91-O92-O94-O95-O96</f>
        <v>154000</v>
      </c>
      <c r="P97" s="37">
        <f t="shared" si="37"/>
        <v>104000</v>
      </c>
      <c r="Q97" s="37">
        <f t="shared" si="37"/>
        <v>91000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0</v>
      </c>
    </row>
    <row r="104" spans="2:18" ht="33">
      <c r="B104" s="69" t="s">
        <v>235</v>
      </c>
      <c r="D104" s="30">
        <f>HLOOKUP(D1,縣庫撥款收入明細表!H:DD,16,FALSE)</f>
        <v>72000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5000</v>
      </c>
    </row>
    <row r="109" spans="2:18" ht="33">
      <c r="B109" s="75" t="s">
        <v>239</v>
      </c>
      <c r="D109" s="30">
        <f>HLOOKUP(D1,縣庫撥款收入明細表!H:DD,21,FALSE)</f>
        <v>20486000</v>
      </c>
    </row>
    <row r="110" spans="2:18" ht="16.5" customHeight="1"/>
    <row r="111" spans="2:18" ht="19.5" customHeight="1">
      <c r="B111" s="4" t="s">
        <v>700</v>
      </c>
      <c r="F111" s="30">
        <f>F93-F77-F78</f>
        <v>8331000</v>
      </c>
      <c r="G111" s="30">
        <f t="shared" ref="G111:Q111" si="38">G93-G77-G78</f>
        <v>1384000</v>
      </c>
      <c r="H111" s="30">
        <f t="shared" si="38"/>
        <v>1409000</v>
      </c>
      <c r="I111" s="30">
        <f t="shared" si="38"/>
        <v>1396000</v>
      </c>
      <c r="J111" s="30">
        <f t="shared" si="38"/>
        <v>1391000</v>
      </c>
      <c r="K111" s="30">
        <f t="shared" si="38"/>
        <v>1391000</v>
      </c>
      <c r="L111" s="30">
        <f t="shared" si="38"/>
        <v>1408000</v>
      </c>
      <c r="M111" s="30">
        <f t="shared" si="38"/>
        <v>1391000</v>
      </c>
      <c r="N111" s="30">
        <f t="shared" si="38"/>
        <v>1161000</v>
      </c>
      <c r="O111" s="30">
        <f t="shared" si="38"/>
        <v>160000</v>
      </c>
      <c r="P111" s="30">
        <f t="shared" si="38"/>
        <v>110000</v>
      </c>
      <c r="Q111" s="30">
        <f t="shared" si="38"/>
        <v>102000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29" priority="1" operator="lessThan">
      <formula>0</formula>
    </cfRule>
  </conditionalFormatting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zoomScale="115" zoomScaleNormal="115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679</v>
      </c>
      <c r="D1" s="230" t="str">
        <f>VLOOKUP(C1,學校編號!A:B,2,FALSE)</f>
        <v>679秀林國小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35569000</v>
      </c>
      <c r="E2" s="37"/>
      <c r="F2" s="37">
        <f>F48+F71+F77+F78+F84</f>
        <v>15132000</v>
      </c>
      <c r="G2" s="37">
        <f t="shared" ref="G2:Q2" si="0">G48+G71+G77+G78+G84</f>
        <v>2548000</v>
      </c>
      <c r="H2" s="37">
        <f t="shared" si="0"/>
        <v>2586000</v>
      </c>
      <c r="I2" s="37">
        <f t="shared" si="0"/>
        <v>2548000</v>
      </c>
      <c r="J2" s="37">
        <f t="shared" si="0"/>
        <v>2554000</v>
      </c>
      <c r="K2" s="37">
        <f t="shared" si="0"/>
        <v>2548000</v>
      </c>
      <c r="L2" s="37">
        <f t="shared" si="0"/>
        <v>2594000</v>
      </c>
      <c r="M2" s="37">
        <f t="shared" si="0"/>
        <v>2541000</v>
      </c>
      <c r="N2" s="37">
        <f t="shared" si="0"/>
        <v>2153000</v>
      </c>
      <c r="O2" s="37">
        <f t="shared" si="0"/>
        <v>122000</v>
      </c>
      <c r="P2" s="37">
        <f t="shared" si="0"/>
        <v>122000</v>
      </c>
      <c r="Q2" s="37">
        <f t="shared" si="0"/>
        <v>121000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170000</v>
      </c>
      <c r="E3" s="37" t="s">
        <v>513</v>
      </c>
      <c r="F3" s="37">
        <f t="shared" ref="F3:P17" si="1">ROUND($D3/12,0)</f>
        <v>14167</v>
      </c>
      <c r="G3" s="37">
        <f t="shared" si="1"/>
        <v>14167</v>
      </c>
      <c r="H3" s="37">
        <f t="shared" si="1"/>
        <v>14167</v>
      </c>
      <c r="I3" s="37">
        <f t="shared" si="1"/>
        <v>14167</v>
      </c>
      <c r="J3" s="37">
        <f t="shared" si="1"/>
        <v>14167</v>
      </c>
      <c r="K3" s="37">
        <f t="shared" si="1"/>
        <v>14167</v>
      </c>
      <c r="L3" s="37">
        <f t="shared" si="1"/>
        <v>14167</v>
      </c>
      <c r="M3" s="37">
        <f t="shared" si="1"/>
        <v>14167</v>
      </c>
      <c r="N3" s="37">
        <f t="shared" si="1"/>
        <v>14167</v>
      </c>
      <c r="O3" s="37">
        <f t="shared" si="1"/>
        <v>14167</v>
      </c>
      <c r="P3" s="37">
        <f t="shared" si="1"/>
        <v>14167</v>
      </c>
      <c r="Q3" s="37">
        <f t="shared" ref="Q3:Q10" si="2">D3-SUM(F3:P3)</f>
        <v>14163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73000</v>
      </c>
      <c r="E4" s="37" t="s">
        <v>513</v>
      </c>
      <c r="F4" s="37">
        <f t="shared" si="1"/>
        <v>6083</v>
      </c>
      <c r="G4" s="37">
        <f t="shared" si="1"/>
        <v>6083</v>
      </c>
      <c r="H4" s="37">
        <f t="shared" si="1"/>
        <v>6083</v>
      </c>
      <c r="I4" s="37">
        <f t="shared" si="1"/>
        <v>6083</v>
      </c>
      <c r="J4" s="37">
        <f t="shared" si="1"/>
        <v>6083</v>
      </c>
      <c r="K4" s="37">
        <f t="shared" si="1"/>
        <v>6083</v>
      </c>
      <c r="L4" s="37">
        <f t="shared" si="1"/>
        <v>6083</v>
      </c>
      <c r="M4" s="37">
        <f t="shared" si="1"/>
        <v>6083</v>
      </c>
      <c r="N4" s="37">
        <f t="shared" si="1"/>
        <v>6083</v>
      </c>
      <c r="O4" s="37">
        <f t="shared" si="1"/>
        <v>6083</v>
      </c>
      <c r="P4" s="37">
        <f t="shared" si="1"/>
        <v>6083</v>
      </c>
      <c r="Q4" s="37">
        <f t="shared" si="2"/>
        <v>6087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65000</v>
      </c>
      <c r="E7" s="37" t="s">
        <v>513</v>
      </c>
      <c r="F7" s="37">
        <f t="shared" si="1"/>
        <v>5417</v>
      </c>
      <c r="G7" s="37">
        <f t="shared" si="1"/>
        <v>5417</v>
      </c>
      <c r="H7" s="37">
        <f t="shared" si="1"/>
        <v>5417</v>
      </c>
      <c r="I7" s="37">
        <f t="shared" si="1"/>
        <v>5417</v>
      </c>
      <c r="J7" s="37">
        <f t="shared" si="1"/>
        <v>5417</v>
      </c>
      <c r="K7" s="37">
        <f t="shared" si="1"/>
        <v>5417</v>
      </c>
      <c r="L7" s="37">
        <f t="shared" si="1"/>
        <v>5417</v>
      </c>
      <c r="M7" s="37">
        <f t="shared" si="1"/>
        <v>5417</v>
      </c>
      <c r="N7" s="37">
        <f t="shared" si="1"/>
        <v>5417</v>
      </c>
      <c r="O7" s="37">
        <f t="shared" si="1"/>
        <v>5417</v>
      </c>
      <c r="P7" s="37">
        <f t="shared" si="1"/>
        <v>5417</v>
      </c>
      <c r="Q7" s="37">
        <f t="shared" si="2"/>
        <v>5413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6000</v>
      </c>
      <c r="E9" s="37" t="s">
        <v>513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84000</v>
      </c>
      <c r="E13" s="37" t="s">
        <v>513</v>
      </c>
      <c r="F13" s="37">
        <f>ROUND($D13/12,0)</f>
        <v>7000</v>
      </c>
      <c r="G13" s="37">
        <f t="shared" si="1"/>
        <v>7000</v>
      </c>
      <c r="H13" s="37">
        <f t="shared" si="1"/>
        <v>7000</v>
      </c>
      <c r="I13" s="37">
        <f t="shared" si="1"/>
        <v>7000</v>
      </c>
      <c r="J13" s="37">
        <f t="shared" si="1"/>
        <v>7000</v>
      </c>
      <c r="K13" s="37">
        <f t="shared" si="1"/>
        <v>7000</v>
      </c>
      <c r="L13" s="37">
        <f t="shared" si="1"/>
        <v>7000</v>
      </c>
      <c r="M13" s="37">
        <f t="shared" si="1"/>
        <v>7000</v>
      </c>
      <c r="N13" s="37">
        <f t="shared" si="1"/>
        <v>7000</v>
      </c>
      <c r="O13" s="37">
        <f t="shared" si="1"/>
        <v>7000</v>
      </c>
      <c r="P13" s="37">
        <f t="shared" si="1"/>
        <v>7000</v>
      </c>
      <c r="Q13" s="37">
        <f>D13-SUM(F13:P13)</f>
        <v>7000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57000</v>
      </c>
      <c r="E15" s="37" t="s">
        <v>193</v>
      </c>
      <c r="F15" s="37">
        <f>ROUND($D15/2,-3)</f>
        <v>29000</v>
      </c>
      <c r="G15" s="37"/>
      <c r="H15" s="37"/>
      <c r="I15" s="37"/>
      <c r="J15" s="37"/>
      <c r="K15" s="37"/>
      <c r="L15" s="37">
        <f>D15-F15</f>
        <v>28000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80000</v>
      </c>
      <c r="E16" s="37" t="s">
        <v>513</v>
      </c>
      <c r="F16" s="37">
        <f>ROUND($D16/12,0)</f>
        <v>6667</v>
      </c>
      <c r="G16" s="37">
        <f t="shared" si="1"/>
        <v>6667</v>
      </c>
      <c r="H16" s="37">
        <f t="shared" si="1"/>
        <v>6667</v>
      </c>
      <c r="I16" s="37">
        <f t="shared" si="1"/>
        <v>6667</v>
      </c>
      <c r="J16" s="37">
        <f t="shared" si="1"/>
        <v>6667</v>
      </c>
      <c r="K16" s="37">
        <f t="shared" si="1"/>
        <v>6667</v>
      </c>
      <c r="L16" s="37">
        <f t="shared" si="1"/>
        <v>6667</v>
      </c>
      <c r="M16" s="37">
        <f t="shared" si="1"/>
        <v>6667</v>
      </c>
      <c r="N16" s="37">
        <f t="shared" si="1"/>
        <v>6667</v>
      </c>
      <c r="O16" s="37">
        <f t="shared" si="1"/>
        <v>6667</v>
      </c>
      <c r="P16" s="37">
        <f t="shared" si="1"/>
        <v>6667</v>
      </c>
      <c r="Q16" s="37">
        <f>D16-SUM(F16:P16)</f>
        <v>6663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45000</v>
      </c>
      <c r="E17" s="37" t="s">
        <v>513</v>
      </c>
      <c r="F17" s="37">
        <f>ROUND($D17/12,0)</f>
        <v>3750</v>
      </c>
      <c r="G17" s="37">
        <f t="shared" si="1"/>
        <v>3750</v>
      </c>
      <c r="H17" s="37">
        <f t="shared" si="1"/>
        <v>3750</v>
      </c>
      <c r="I17" s="37">
        <f t="shared" si="1"/>
        <v>3750</v>
      </c>
      <c r="J17" s="37">
        <f t="shared" si="1"/>
        <v>3750</v>
      </c>
      <c r="K17" s="37">
        <f t="shared" si="1"/>
        <v>3750</v>
      </c>
      <c r="L17" s="37">
        <f t="shared" si="1"/>
        <v>3750</v>
      </c>
      <c r="M17" s="37">
        <f t="shared" si="1"/>
        <v>3750</v>
      </c>
      <c r="N17" s="37">
        <f t="shared" si="1"/>
        <v>3750</v>
      </c>
      <c r="O17" s="37">
        <f t="shared" si="1"/>
        <v>3750</v>
      </c>
      <c r="P17" s="37">
        <f t="shared" si="1"/>
        <v>3750</v>
      </c>
      <c r="Q17" s="37">
        <f>D17-SUM(F17:P17)</f>
        <v>3750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37000</v>
      </c>
      <c r="E24" s="37" t="s">
        <v>193</v>
      </c>
      <c r="F24" s="37">
        <f>ROUND($D24/2,-3)</f>
        <v>19000</v>
      </c>
      <c r="G24" s="37"/>
      <c r="H24" s="37"/>
      <c r="I24" s="37"/>
      <c r="J24" s="37"/>
      <c r="K24" s="37"/>
      <c r="L24" s="37">
        <f>D24-F24</f>
        <v>18000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707000</v>
      </c>
      <c r="E25" s="106"/>
      <c r="F25" s="106">
        <f>ROUND(SUM(F3:F24),-3)</f>
        <v>99000</v>
      </c>
      <c r="G25" s="106">
        <f t="shared" ref="G25:P25" si="5">ROUND(SUM(G3:G24),-3)</f>
        <v>51000</v>
      </c>
      <c r="H25" s="106">
        <f t="shared" si="5"/>
        <v>51000</v>
      </c>
      <c r="I25" s="106">
        <f t="shared" si="5"/>
        <v>51000</v>
      </c>
      <c r="J25" s="106">
        <f t="shared" si="5"/>
        <v>51000</v>
      </c>
      <c r="K25" s="106">
        <f t="shared" si="5"/>
        <v>51000</v>
      </c>
      <c r="L25" s="106">
        <f t="shared" si="5"/>
        <v>97000</v>
      </c>
      <c r="M25" s="106">
        <f t="shared" si="5"/>
        <v>51000</v>
      </c>
      <c r="N25" s="106">
        <f t="shared" si="5"/>
        <v>51000</v>
      </c>
      <c r="O25" s="106">
        <f t="shared" si="5"/>
        <v>51000</v>
      </c>
      <c r="P25" s="106">
        <f t="shared" si="5"/>
        <v>51000</v>
      </c>
      <c r="Q25" s="106">
        <f t="shared" ref="Q25:Q33" si="6">D25-SUM(F25:P25)</f>
        <v>52000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259000</v>
      </c>
      <c r="E27" s="37" t="s">
        <v>513</v>
      </c>
      <c r="F27" s="37">
        <f t="shared" ref="F27:P33" si="8">ROUND($D27/12,0)</f>
        <v>21583</v>
      </c>
      <c r="G27" s="37">
        <f t="shared" si="8"/>
        <v>21583</v>
      </c>
      <c r="H27" s="37">
        <f t="shared" si="8"/>
        <v>21583</v>
      </c>
      <c r="I27" s="37">
        <f t="shared" si="8"/>
        <v>21583</v>
      </c>
      <c r="J27" s="37">
        <f t="shared" si="8"/>
        <v>21583</v>
      </c>
      <c r="K27" s="37">
        <f t="shared" si="8"/>
        <v>21583</v>
      </c>
      <c r="L27" s="37">
        <f t="shared" si="8"/>
        <v>21583</v>
      </c>
      <c r="M27" s="37">
        <f t="shared" si="8"/>
        <v>21583</v>
      </c>
      <c r="N27" s="37">
        <f t="shared" si="8"/>
        <v>21583</v>
      </c>
      <c r="O27" s="37">
        <f t="shared" si="8"/>
        <v>21583</v>
      </c>
      <c r="P27" s="37">
        <f t="shared" si="8"/>
        <v>21583</v>
      </c>
      <c r="Q27" s="37">
        <f t="shared" si="6"/>
        <v>21587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21000</v>
      </c>
      <c r="E29" s="37" t="s">
        <v>513</v>
      </c>
      <c r="F29" s="37">
        <f t="shared" si="8"/>
        <v>1750</v>
      </c>
      <c r="G29" s="37">
        <f t="shared" si="8"/>
        <v>1750</v>
      </c>
      <c r="H29" s="37">
        <f t="shared" si="8"/>
        <v>1750</v>
      </c>
      <c r="I29" s="37">
        <f t="shared" si="8"/>
        <v>1750</v>
      </c>
      <c r="J29" s="37">
        <f t="shared" si="8"/>
        <v>1750</v>
      </c>
      <c r="K29" s="37">
        <f t="shared" si="8"/>
        <v>1750</v>
      </c>
      <c r="L29" s="37">
        <f t="shared" si="8"/>
        <v>1750</v>
      </c>
      <c r="M29" s="37">
        <f t="shared" si="8"/>
        <v>1750</v>
      </c>
      <c r="N29" s="37">
        <f t="shared" si="8"/>
        <v>1750</v>
      </c>
      <c r="O29" s="37">
        <f t="shared" si="8"/>
        <v>1750</v>
      </c>
      <c r="P29" s="37">
        <f t="shared" si="8"/>
        <v>1750</v>
      </c>
      <c r="Q29" s="37">
        <f t="shared" si="6"/>
        <v>1750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17000</v>
      </c>
      <c r="E30" s="37" t="s">
        <v>513</v>
      </c>
      <c r="F30" s="37">
        <f t="shared" si="8"/>
        <v>1417</v>
      </c>
      <c r="G30" s="37">
        <f t="shared" si="8"/>
        <v>1417</v>
      </c>
      <c r="H30" s="37">
        <f t="shared" si="8"/>
        <v>1417</v>
      </c>
      <c r="I30" s="37">
        <f t="shared" si="8"/>
        <v>1417</v>
      </c>
      <c r="J30" s="37">
        <f t="shared" si="8"/>
        <v>1417</v>
      </c>
      <c r="K30" s="37">
        <f t="shared" si="8"/>
        <v>1417</v>
      </c>
      <c r="L30" s="37">
        <f t="shared" si="8"/>
        <v>1417</v>
      </c>
      <c r="M30" s="37">
        <f t="shared" si="8"/>
        <v>1417</v>
      </c>
      <c r="N30" s="37">
        <f t="shared" si="8"/>
        <v>1417</v>
      </c>
      <c r="O30" s="37">
        <f t="shared" si="8"/>
        <v>1417</v>
      </c>
      <c r="P30" s="37">
        <f t="shared" si="8"/>
        <v>1417</v>
      </c>
      <c r="Q30" s="37">
        <f t="shared" si="6"/>
        <v>1413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8000</v>
      </c>
      <c r="E31" s="37" t="s">
        <v>513</v>
      </c>
      <c r="F31" s="37">
        <f t="shared" si="8"/>
        <v>667</v>
      </c>
      <c r="G31" s="37">
        <f t="shared" si="8"/>
        <v>667</v>
      </c>
      <c r="H31" s="37">
        <f t="shared" si="8"/>
        <v>667</v>
      </c>
      <c r="I31" s="37">
        <f t="shared" si="8"/>
        <v>667</v>
      </c>
      <c r="J31" s="37">
        <f t="shared" si="8"/>
        <v>667</v>
      </c>
      <c r="K31" s="37">
        <f t="shared" si="8"/>
        <v>667</v>
      </c>
      <c r="L31" s="37">
        <f t="shared" si="8"/>
        <v>667</v>
      </c>
      <c r="M31" s="37">
        <f t="shared" si="8"/>
        <v>667</v>
      </c>
      <c r="N31" s="37">
        <f t="shared" si="8"/>
        <v>667</v>
      </c>
      <c r="O31" s="37">
        <f t="shared" si="8"/>
        <v>667</v>
      </c>
      <c r="P31" s="37">
        <f t="shared" si="8"/>
        <v>667</v>
      </c>
      <c r="Q31" s="37">
        <f t="shared" si="6"/>
        <v>663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12000</v>
      </c>
      <c r="E32" s="37" t="s">
        <v>513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8000</v>
      </c>
      <c r="E33" s="37" t="s">
        <v>513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325000</v>
      </c>
      <c r="E37" s="106"/>
      <c r="F37" s="106">
        <f t="shared" ref="F37:P37" si="9">ROUND(SUM(F26:F36),-3)</f>
        <v>27000</v>
      </c>
      <c r="G37" s="106">
        <f t="shared" si="9"/>
        <v>27000</v>
      </c>
      <c r="H37" s="106">
        <f t="shared" si="9"/>
        <v>27000</v>
      </c>
      <c r="I37" s="106">
        <f t="shared" si="9"/>
        <v>27000</v>
      </c>
      <c r="J37" s="106">
        <f t="shared" si="9"/>
        <v>27000</v>
      </c>
      <c r="K37" s="106">
        <f t="shared" si="9"/>
        <v>27000</v>
      </c>
      <c r="L37" s="106">
        <f t="shared" si="9"/>
        <v>27000</v>
      </c>
      <c r="M37" s="106">
        <f t="shared" si="9"/>
        <v>27000</v>
      </c>
      <c r="N37" s="106">
        <f t="shared" si="9"/>
        <v>27000</v>
      </c>
      <c r="O37" s="106">
        <f t="shared" si="9"/>
        <v>27000</v>
      </c>
      <c r="P37" s="106">
        <f t="shared" si="9"/>
        <v>27000</v>
      </c>
      <c r="Q37" s="106">
        <f>D37-SUM(F37:P37)</f>
        <v>28000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18000</v>
      </c>
      <c r="E46" s="37" t="s">
        <v>708</v>
      </c>
      <c r="F46" s="37">
        <f>ROUND($D46/3,0)</f>
        <v>6000</v>
      </c>
      <c r="G46" s="37"/>
      <c r="H46" s="37"/>
      <c r="I46" s="37"/>
      <c r="J46" s="37">
        <f>ROUND($D46/3,0)</f>
        <v>6000</v>
      </c>
      <c r="K46" s="37"/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18000</v>
      </c>
      <c r="E47" s="106"/>
      <c r="F47" s="106">
        <f t="shared" ref="F47:P47" si="13">ROUND(SUM(F46),-3)</f>
        <v>6000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6000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6000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1050000</v>
      </c>
      <c r="E48" s="37"/>
      <c r="F48" s="112">
        <f>F25+F37+F45+F47</f>
        <v>132000</v>
      </c>
      <c r="G48" s="112">
        <f t="shared" ref="G48:R48" si="14">G25+G37+G45+G47</f>
        <v>78000</v>
      </c>
      <c r="H48" s="112">
        <f t="shared" si="14"/>
        <v>78000</v>
      </c>
      <c r="I48" s="112">
        <f t="shared" si="14"/>
        <v>78000</v>
      </c>
      <c r="J48" s="112">
        <f t="shared" si="14"/>
        <v>84000</v>
      </c>
      <c r="K48" s="112">
        <f t="shared" si="14"/>
        <v>78000</v>
      </c>
      <c r="L48" s="112">
        <f t="shared" si="14"/>
        <v>124000</v>
      </c>
      <c r="M48" s="112">
        <f t="shared" si="14"/>
        <v>78000</v>
      </c>
      <c r="N48" s="112">
        <f t="shared" si="14"/>
        <v>84000</v>
      </c>
      <c r="O48" s="112">
        <f t="shared" si="14"/>
        <v>78000</v>
      </c>
      <c r="P48" s="112">
        <f t="shared" si="14"/>
        <v>78000</v>
      </c>
      <c r="Q48" s="112">
        <f t="shared" si="14"/>
        <v>80000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19671000</v>
      </c>
      <c r="E49" s="111" t="s">
        <v>678</v>
      </c>
      <c r="F49" s="37">
        <f>ROUND($D49/12*5,-3)</f>
        <v>8196000</v>
      </c>
      <c r="G49" s="37">
        <f>ROUND($D49/12,-3)</f>
        <v>1639000</v>
      </c>
      <c r="H49" s="37">
        <f t="shared" ref="H49:L53" si="15">ROUND($D49/12,-3)</f>
        <v>1639000</v>
      </c>
      <c r="I49" s="37">
        <f t="shared" si="15"/>
        <v>1639000</v>
      </c>
      <c r="J49" s="37">
        <f t="shared" si="15"/>
        <v>1639000</v>
      </c>
      <c r="K49" s="37">
        <f t="shared" si="15"/>
        <v>1639000</v>
      </c>
      <c r="L49" s="37">
        <f t="shared" si="15"/>
        <v>1639000</v>
      </c>
      <c r="M49" s="37">
        <f>D49-SUM(F49:L49)</f>
        <v>1641000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1530000</v>
      </c>
      <c r="E51" s="111" t="s">
        <v>678</v>
      </c>
      <c r="F51" s="37">
        <f t="shared" si="16"/>
        <v>638000</v>
      </c>
      <c r="G51" s="37">
        <f t="shared" si="17"/>
        <v>128000</v>
      </c>
      <c r="H51" s="37">
        <f t="shared" si="15"/>
        <v>128000</v>
      </c>
      <c r="I51" s="37">
        <f t="shared" si="15"/>
        <v>128000</v>
      </c>
      <c r="J51" s="37">
        <f t="shared" si="15"/>
        <v>128000</v>
      </c>
      <c r="K51" s="37">
        <f t="shared" si="15"/>
        <v>128000</v>
      </c>
      <c r="L51" s="37">
        <f t="shared" si="15"/>
        <v>128000</v>
      </c>
      <c r="M51" s="37">
        <f t="shared" si="18"/>
        <v>124000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42000</v>
      </c>
      <c r="E54" s="37" t="s">
        <v>513</v>
      </c>
      <c r="F54" s="37">
        <f t="shared" ref="F54:P62" si="19">ROUND($D54/12,0)</f>
        <v>3500</v>
      </c>
      <c r="G54" s="37">
        <f t="shared" si="19"/>
        <v>3500</v>
      </c>
      <c r="H54" s="37">
        <f t="shared" si="19"/>
        <v>3500</v>
      </c>
      <c r="I54" s="37">
        <f t="shared" si="19"/>
        <v>3500</v>
      </c>
      <c r="J54" s="37">
        <f t="shared" si="19"/>
        <v>3500</v>
      </c>
      <c r="K54" s="37">
        <f t="shared" si="19"/>
        <v>3500</v>
      </c>
      <c r="L54" s="37">
        <f t="shared" si="19"/>
        <v>3500</v>
      </c>
      <c r="M54" s="37">
        <f t="shared" si="19"/>
        <v>3500</v>
      </c>
      <c r="N54" s="37">
        <f t="shared" si="19"/>
        <v>3500</v>
      </c>
      <c r="O54" s="37">
        <f t="shared" si="19"/>
        <v>3500</v>
      </c>
      <c r="P54" s="37">
        <f t="shared" si="19"/>
        <v>3500</v>
      </c>
      <c r="Q54" s="37">
        <f t="shared" ref="Q54:Q62" si="20">D54-SUM(F54:P54)</f>
        <v>3500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459000</v>
      </c>
      <c r="E62" s="37" t="s">
        <v>194</v>
      </c>
      <c r="F62" s="37">
        <f t="shared" si="19"/>
        <v>38250</v>
      </c>
      <c r="G62" s="37">
        <f t="shared" si="19"/>
        <v>38250</v>
      </c>
      <c r="H62" s="37">
        <f t="shared" si="19"/>
        <v>38250</v>
      </c>
      <c r="I62" s="37">
        <f t="shared" si="19"/>
        <v>38250</v>
      </c>
      <c r="J62" s="37">
        <f t="shared" si="19"/>
        <v>38250</v>
      </c>
      <c r="K62" s="37">
        <f t="shared" si="19"/>
        <v>38250</v>
      </c>
      <c r="L62" s="37">
        <f t="shared" si="19"/>
        <v>38250</v>
      </c>
      <c r="M62" s="37">
        <f t="shared" si="19"/>
        <v>38250</v>
      </c>
      <c r="N62" s="37">
        <f t="shared" si="19"/>
        <v>38250</v>
      </c>
      <c r="O62" s="37">
        <f t="shared" si="19"/>
        <v>38250</v>
      </c>
      <c r="P62" s="37">
        <f t="shared" si="19"/>
        <v>38250</v>
      </c>
      <c r="Q62" s="37">
        <f t="shared" si="20"/>
        <v>38250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2522000</v>
      </c>
      <c r="E63" s="37" t="s">
        <v>679</v>
      </c>
      <c r="F63" s="37">
        <f>ROUND($D63/5,-3)</f>
        <v>504000</v>
      </c>
      <c r="G63" s="37"/>
      <c r="H63" s="37"/>
      <c r="I63" s="37"/>
      <c r="J63" s="37"/>
      <c r="K63" s="37"/>
      <c r="L63" s="37"/>
      <c r="M63" s="37"/>
      <c r="N63" s="37">
        <f>D63-F63</f>
        <v>2018000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2200000</v>
      </c>
      <c r="E64" s="37" t="s">
        <v>194</v>
      </c>
      <c r="F64" s="37">
        <f>D64</f>
        <v>2200000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1974000</v>
      </c>
      <c r="E65" s="111" t="s">
        <v>678</v>
      </c>
      <c r="F65" s="37">
        <f>ROUND($D65/12*5,-3)</f>
        <v>823000</v>
      </c>
      <c r="G65" s="37">
        <f>ROUND($D65/12,-3)</f>
        <v>165000</v>
      </c>
      <c r="H65" s="37">
        <f t="shared" ref="H65:L67" si="21">ROUND($D65/12,-3)</f>
        <v>165000</v>
      </c>
      <c r="I65" s="37">
        <f t="shared" si="21"/>
        <v>165000</v>
      </c>
      <c r="J65" s="37">
        <f t="shared" si="21"/>
        <v>165000</v>
      </c>
      <c r="K65" s="37">
        <f t="shared" si="21"/>
        <v>165000</v>
      </c>
      <c r="L65" s="37">
        <f t="shared" si="21"/>
        <v>165000</v>
      </c>
      <c r="M65" s="37">
        <f>D65-SUM(F65:L65)</f>
        <v>161000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514000</v>
      </c>
      <c r="E66" s="111" t="s">
        <v>678</v>
      </c>
      <c r="F66" s="37">
        <f>ROUND($D66/12*5,-3)</f>
        <v>214000</v>
      </c>
      <c r="G66" s="37">
        <f t="shared" ref="G66:G67" si="22">ROUND($D66/12,-3)</f>
        <v>43000</v>
      </c>
      <c r="H66" s="37">
        <f t="shared" si="21"/>
        <v>43000</v>
      </c>
      <c r="I66" s="37">
        <f t="shared" si="21"/>
        <v>43000</v>
      </c>
      <c r="J66" s="37">
        <f t="shared" si="21"/>
        <v>43000</v>
      </c>
      <c r="K66" s="37">
        <f t="shared" si="21"/>
        <v>43000</v>
      </c>
      <c r="L66" s="37">
        <f t="shared" si="21"/>
        <v>43000</v>
      </c>
      <c r="M66" s="37">
        <f t="shared" ref="M66:M67" si="23">D66-SUM(F66:L66)</f>
        <v>42000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1189000</v>
      </c>
      <c r="E67" s="111" t="s">
        <v>678</v>
      </c>
      <c r="F67" s="37">
        <f>ROUND($D67/12*5,-3)</f>
        <v>495000</v>
      </c>
      <c r="G67" s="37">
        <f t="shared" si="22"/>
        <v>99000</v>
      </c>
      <c r="H67" s="37">
        <f t="shared" si="21"/>
        <v>99000</v>
      </c>
      <c r="I67" s="37">
        <f t="shared" si="21"/>
        <v>99000</v>
      </c>
      <c r="J67" s="37">
        <f t="shared" si="21"/>
        <v>99000</v>
      </c>
      <c r="K67" s="37">
        <f t="shared" si="21"/>
        <v>99000</v>
      </c>
      <c r="L67" s="37">
        <f t="shared" si="21"/>
        <v>99000</v>
      </c>
      <c r="M67" s="37">
        <f t="shared" si="23"/>
        <v>100000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31000</v>
      </c>
      <c r="E68" s="37" t="s">
        <v>195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194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30604000</v>
      </c>
      <c r="E71" s="239"/>
      <c r="F71" s="239">
        <f t="shared" ref="F71:P71" si="24">ROUND(SUM(F49:F70),-3)</f>
        <v>13375000</v>
      </c>
      <c r="G71" s="239">
        <f t="shared" si="24"/>
        <v>2145000</v>
      </c>
      <c r="H71" s="239">
        <f t="shared" si="24"/>
        <v>2176000</v>
      </c>
      <c r="I71" s="239">
        <f t="shared" si="24"/>
        <v>2145000</v>
      </c>
      <c r="J71" s="239">
        <f t="shared" si="24"/>
        <v>2145000</v>
      </c>
      <c r="K71" s="239">
        <f t="shared" si="24"/>
        <v>2145000</v>
      </c>
      <c r="L71" s="239">
        <f t="shared" si="24"/>
        <v>2145000</v>
      </c>
      <c r="M71" s="239">
        <f t="shared" si="24"/>
        <v>2137000</v>
      </c>
      <c r="N71" s="239">
        <f t="shared" si="24"/>
        <v>2062000</v>
      </c>
      <c r="O71" s="239">
        <f t="shared" si="24"/>
        <v>44000</v>
      </c>
      <c r="P71" s="239">
        <f t="shared" si="24"/>
        <v>44000</v>
      </c>
      <c r="Q71" s="239">
        <f>D71-SUM(F71:P71)</f>
        <v>41000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3099000</v>
      </c>
      <c r="E73" s="111" t="s">
        <v>678</v>
      </c>
      <c r="F73" s="37">
        <f>ROUND($D73/12*5,-3)</f>
        <v>1291000</v>
      </c>
      <c r="G73" s="37">
        <f>ROUND($D73/12,-3)</f>
        <v>258000</v>
      </c>
      <c r="H73" s="37">
        <f t="shared" ref="H73:L76" si="25">ROUND($D73/12,-3)</f>
        <v>258000</v>
      </c>
      <c r="I73" s="37">
        <f t="shared" si="25"/>
        <v>258000</v>
      </c>
      <c r="J73" s="37">
        <f t="shared" si="25"/>
        <v>258000</v>
      </c>
      <c r="K73" s="37">
        <f t="shared" si="25"/>
        <v>258000</v>
      </c>
      <c r="L73" s="37">
        <f t="shared" si="25"/>
        <v>258000</v>
      </c>
      <c r="M73" s="37">
        <f>D73-SUM(F73:L73)</f>
        <v>260000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130000</v>
      </c>
      <c r="E75" s="111" t="s">
        <v>678</v>
      </c>
      <c r="F75" s="37">
        <f>ROUND($D75/12*5,-3)</f>
        <v>54000</v>
      </c>
      <c r="G75" s="37">
        <f>ROUND($D75/12,-3)</f>
        <v>11000</v>
      </c>
      <c r="H75" s="37">
        <f t="shared" si="25"/>
        <v>11000</v>
      </c>
      <c r="I75" s="37">
        <f t="shared" si="25"/>
        <v>11000</v>
      </c>
      <c r="J75" s="37">
        <f t="shared" si="25"/>
        <v>11000</v>
      </c>
      <c r="K75" s="37">
        <f t="shared" si="25"/>
        <v>11000</v>
      </c>
      <c r="L75" s="37">
        <f t="shared" si="25"/>
        <v>11000</v>
      </c>
      <c r="M75" s="37">
        <f t="shared" si="26"/>
        <v>10000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672000</v>
      </c>
      <c r="E76" s="111" t="s">
        <v>678</v>
      </c>
      <c r="F76" s="37">
        <f>ROUND($D76/12*5,-3)</f>
        <v>280000</v>
      </c>
      <c r="G76" s="37">
        <f>ROUND($D76/12,-3)</f>
        <v>56000</v>
      </c>
      <c r="H76" s="37">
        <f t="shared" si="25"/>
        <v>56000</v>
      </c>
      <c r="I76" s="37">
        <f t="shared" si="25"/>
        <v>56000</v>
      </c>
      <c r="J76" s="37">
        <f t="shared" si="25"/>
        <v>56000</v>
      </c>
      <c r="K76" s="37">
        <f t="shared" si="25"/>
        <v>56000</v>
      </c>
      <c r="L76" s="37">
        <f t="shared" si="25"/>
        <v>56000</v>
      </c>
      <c r="M76" s="37">
        <f t="shared" si="26"/>
        <v>56000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3901000</v>
      </c>
      <c r="E77" s="239"/>
      <c r="F77" s="239">
        <f>ROUND(SUM(F72:F76),-3)</f>
        <v>1625000</v>
      </c>
      <c r="G77" s="239">
        <f t="shared" ref="G77:N77" si="27">ROUND(SUM(G72:G76),-3)</f>
        <v>325000</v>
      </c>
      <c r="H77" s="239">
        <f t="shared" si="27"/>
        <v>325000</v>
      </c>
      <c r="I77" s="239">
        <f t="shared" si="27"/>
        <v>325000</v>
      </c>
      <c r="J77" s="239">
        <f t="shared" si="27"/>
        <v>325000</v>
      </c>
      <c r="K77" s="239">
        <f t="shared" si="27"/>
        <v>325000</v>
      </c>
      <c r="L77" s="239">
        <f t="shared" si="27"/>
        <v>325000</v>
      </c>
      <c r="M77" s="239">
        <f t="shared" si="27"/>
        <v>326000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14000</v>
      </c>
      <c r="E78" s="37" t="s">
        <v>655</v>
      </c>
      <c r="F78" s="216"/>
      <c r="G78" s="216"/>
      <c r="H78" s="216">
        <f>ROUND($D78/2,-3)</f>
        <v>7000</v>
      </c>
      <c r="I78" s="216"/>
      <c r="J78" s="216"/>
      <c r="K78" s="216"/>
      <c r="L78" s="216"/>
      <c r="M78" s="216"/>
      <c r="N78" s="216">
        <f>D78-H78</f>
        <v>7000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34519000</v>
      </c>
      <c r="E79" s="218"/>
      <c r="F79" s="218">
        <f>F77+F71+F78</f>
        <v>15000000</v>
      </c>
      <c r="G79" s="218">
        <f t="shared" ref="G79:Q79" si="29">G77+G71+G78</f>
        <v>2470000</v>
      </c>
      <c r="H79" s="218">
        <f t="shared" si="29"/>
        <v>2508000</v>
      </c>
      <c r="I79" s="218">
        <f t="shared" si="29"/>
        <v>2470000</v>
      </c>
      <c r="J79" s="218">
        <f t="shared" si="29"/>
        <v>2470000</v>
      </c>
      <c r="K79" s="218">
        <f t="shared" si="29"/>
        <v>2470000</v>
      </c>
      <c r="L79" s="218">
        <f t="shared" si="29"/>
        <v>2470000</v>
      </c>
      <c r="M79" s="218">
        <f t="shared" si="29"/>
        <v>2463000</v>
      </c>
      <c r="N79" s="218">
        <f t="shared" si="29"/>
        <v>2069000</v>
      </c>
      <c r="O79" s="218">
        <f t="shared" si="29"/>
        <v>44000</v>
      </c>
      <c r="P79" s="218">
        <f t="shared" si="29"/>
        <v>44000</v>
      </c>
      <c r="Q79" s="218">
        <f t="shared" si="29"/>
        <v>41000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35569000</v>
      </c>
      <c r="E88" s="37"/>
      <c r="F88" s="37">
        <f>F89+F90+F91+F92+F93</f>
        <v>15132000</v>
      </c>
      <c r="G88" s="37">
        <f t="shared" ref="G88:Q88" si="32">G89+G90+G91+G92+G93</f>
        <v>2548000</v>
      </c>
      <c r="H88" s="37">
        <f t="shared" si="32"/>
        <v>2586000</v>
      </c>
      <c r="I88" s="37">
        <f t="shared" si="32"/>
        <v>2548000</v>
      </c>
      <c r="J88" s="37">
        <f t="shared" si="32"/>
        <v>2554000</v>
      </c>
      <c r="K88" s="37">
        <f t="shared" si="32"/>
        <v>2548000</v>
      </c>
      <c r="L88" s="37">
        <f t="shared" si="32"/>
        <v>2594000</v>
      </c>
      <c r="M88" s="37">
        <f t="shared" si="32"/>
        <v>2541000</v>
      </c>
      <c r="N88" s="37">
        <f t="shared" si="32"/>
        <v>2153000</v>
      </c>
      <c r="O88" s="37">
        <f t="shared" si="32"/>
        <v>122000</v>
      </c>
      <c r="P88" s="37">
        <f t="shared" si="32"/>
        <v>122000</v>
      </c>
      <c r="Q88" s="37">
        <f t="shared" si="32"/>
        <v>121000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2000</v>
      </c>
      <c r="E89" s="106" t="s">
        <v>193</v>
      </c>
      <c r="F89" s="106">
        <f>ROUND($D89/2,-3)</f>
        <v>1000</v>
      </c>
      <c r="G89" s="106"/>
      <c r="H89" s="106"/>
      <c r="I89" s="106"/>
      <c r="J89" s="106"/>
      <c r="K89" s="106"/>
      <c r="L89" s="106">
        <f>D89-F89</f>
        <v>1000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35000</v>
      </c>
      <c r="E90" s="106" t="s">
        <v>702</v>
      </c>
      <c r="F90" s="106"/>
      <c r="G90" s="106"/>
      <c r="H90" s="106">
        <f>ROUND($D90/2,-3)</f>
        <v>18000</v>
      </c>
      <c r="I90" s="106"/>
      <c r="J90" s="106"/>
      <c r="K90" s="106"/>
      <c r="L90" s="106"/>
      <c r="M90" s="106">
        <f>D90-H90</f>
        <v>17000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2000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35530000</v>
      </c>
      <c r="E93" s="106"/>
      <c r="F93" s="106">
        <f>F94+F95+F96+F97</f>
        <v>15131000</v>
      </c>
      <c r="G93" s="106">
        <f t="shared" ref="G93:Q93" si="34">G94+G95+G96+G97</f>
        <v>2548000</v>
      </c>
      <c r="H93" s="106">
        <f t="shared" si="34"/>
        <v>2568000</v>
      </c>
      <c r="I93" s="106">
        <f t="shared" si="34"/>
        <v>2548000</v>
      </c>
      <c r="J93" s="106">
        <f t="shared" si="34"/>
        <v>2554000</v>
      </c>
      <c r="K93" s="106">
        <f t="shared" si="34"/>
        <v>2548000</v>
      </c>
      <c r="L93" s="106">
        <f t="shared" si="34"/>
        <v>2592000</v>
      </c>
      <c r="M93" s="106">
        <f t="shared" si="34"/>
        <v>2524000</v>
      </c>
      <c r="N93" s="106">
        <f t="shared" si="34"/>
        <v>2153000</v>
      </c>
      <c r="O93" s="106">
        <f t="shared" si="34"/>
        <v>122000</v>
      </c>
      <c r="P93" s="106">
        <f t="shared" si="34"/>
        <v>122000</v>
      </c>
      <c r="Q93" s="106">
        <f t="shared" si="34"/>
        <v>120000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3076000</v>
      </c>
      <c r="E94" s="111" t="s">
        <v>522</v>
      </c>
      <c r="F94" s="37">
        <f>ROUND($D94/12*5,-3)</f>
        <v>1282000</v>
      </c>
      <c r="G94" s="37">
        <f>ROUND($D94/12,-3)</f>
        <v>256000</v>
      </c>
      <c r="H94" s="37">
        <f t="shared" ref="H94:L94" si="35">ROUND($D94/12,-3)</f>
        <v>256000</v>
      </c>
      <c r="I94" s="37">
        <f t="shared" si="35"/>
        <v>256000</v>
      </c>
      <c r="J94" s="37">
        <f t="shared" si="35"/>
        <v>256000</v>
      </c>
      <c r="K94" s="37">
        <f t="shared" si="35"/>
        <v>256000</v>
      </c>
      <c r="L94" s="37">
        <f t="shared" si="35"/>
        <v>256000</v>
      </c>
      <c r="M94" s="37">
        <f>D94-SUM(F94:L94)</f>
        <v>258000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116000</v>
      </c>
      <c r="E95" s="107" t="s">
        <v>225</v>
      </c>
      <c r="F95" s="37">
        <f>ROUND($D95/12,-3)</f>
        <v>10000</v>
      </c>
      <c r="G95" s="37">
        <f t="shared" ref="G95:P95" si="36">ROUND($D95/12,-3)</f>
        <v>10000</v>
      </c>
      <c r="H95" s="37">
        <f t="shared" si="36"/>
        <v>10000</v>
      </c>
      <c r="I95" s="37">
        <f t="shared" si="36"/>
        <v>10000</v>
      </c>
      <c r="J95" s="37">
        <f t="shared" si="36"/>
        <v>10000</v>
      </c>
      <c r="K95" s="37">
        <f t="shared" si="36"/>
        <v>10000</v>
      </c>
      <c r="L95" s="37">
        <f t="shared" si="36"/>
        <v>10000</v>
      </c>
      <c r="M95" s="37">
        <f t="shared" si="36"/>
        <v>10000</v>
      </c>
      <c r="N95" s="37">
        <f t="shared" si="36"/>
        <v>10000</v>
      </c>
      <c r="O95" s="37">
        <f t="shared" si="36"/>
        <v>10000</v>
      </c>
      <c r="P95" s="37">
        <f t="shared" si="36"/>
        <v>10000</v>
      </c>
      <c r="Q95" s="37">
        <f>D95-SUM(F95:P95)</f>
        <v>6000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238000</v>
      </c>
      <c r="E96" s="186" t="s">
        <v>701</v>
      </c>
      <c r="F96" s="37"/>
      <c r="G96" s="37"/>
      <c r="H96" s="37">
        <f>ROUND($D96/2,-3)</f>
        <v>119000</v>
      </c>
      <c r="I96" s="37"/>
      <c r="J96" s="37"/>
      <c r="K96" s="37"/>
      <c r="L96" s="37"/>
      <c r="M96" s="37">
        <f>D96-H96</f>
        <v>119000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32100000</v>
      </c>
      <c r="E97" s="37"/>
      <c r="F97" s="37">
        <f>F2+F87-F89-F90-F91-F92-F94-F95-F96</f>
        <v>13839000</v>
      </c>
      <c r="G97" s="37">
        <f t="shared" ref="G97:Q97" si="37">G2+G87-G89-G90-G91-G92-G94-G95-G96</f>
        <v>2282000</v>
      </c>
      <c r="H97" s="37">
        <f t="shared" si="37"/>
        <v>2183000</v>
      </c>
      <c r="I97" s="37">
        <f t="shared" si="37"/>
        <v>2282000</v>
      </c>
      <c r="J97" s="37">
        <f t="shared" si="37"/>
        <v>2288000</v>
      </c>
      <c r="K97" s="37">
        <f t="shared" si="37"/>
        <v>2282000</v>
      </c>
      <c r="L97" s="37">
        <f t="shared" si="37"/>
        <v>2326000</v>
      </c>
      <c r="M97" s="37">
        <f t="shared" si="37"/>
        <v>2137000</v>
      </c>
      <c r="N97" s="37">
        <f t="shared" si="37"/>
        <v>2143000</v>
      </c>
      <c r="O97" s="37">
        <f>O2+O87-O89-O90-O91-O92-O94-O95-O96</f>
        <v>112000</v>
      </c>
      <c r="P97" s="37">
        <f t="shared" si="37"/>
        <v>112000</v>
      </c>
      <c r="Q97" s="37">
        <f t="shared" si="37"/>
        <v>114000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660000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108000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238000</v>
      </c>
    </row>
    <row r="107" spans="2:18" ht="33">
      <c r="B107" s="70" t="s">
        <v>368</v>
      </c>
      <c r="D107" s="30">
        <f>HLOOKUP(D1,縣庫撥款收入明細表!H:DD,19,FALSE)</f>
        <v>1300000</v>
      </c>
    </row>
    <row r="108" spans="2:18" ht="33">
      <c r="B108" s="69" t="s">
        <v>238</v>
      </c>
      <c r="D108" s="30">
        <f>HLOOKUP(D1,縣庫撥款收入明細表!H:DD,20,FALSE)</f>
        <v>8000</v>
      </c>
    </row>
    <row r="109" spans="2:18" ht="33">
      <c r="B109" s="75" t="s">
        <v>239</v>
      </c>
      <c r="D109" s="30">
        <f>HLOOKUP(D1,縣庫撥款收入明細表!H:DD,21,FALSE)</f>
        <v>32100000</v>
      </c>
    </row>
    <row r="110" spans="2:18" ht="16.5" customHeight="1"/>
    <row r="111" spans="2:18" ht="19.5" customHeight="1">
      <c r="B111" s="4" t="s">
        <v>700</v>
      </c>
      <c r="F111" s="30">
        <f>F93-F77-F78</f>
        <v>13506000</v>
      </c>
      <c r="G111" s="30">
        <f t="shared" ref="G111:Q111" si="38">G93-G77-G78</f>
        <v>2223000</v>
      </c>
      <c r="H111" s="30">
        <f t="shared" si="38"/>
        <v>2236000</v>
      </c>
      <c r="I111" s="30">
        <f t="shared" si="38"/>
        <v>2223000</v>
      </c>
      <c r="J111" s="30">
        <f t="shared" si="38"/>
        <v>2229000</v>
      </c>
      <c r="K111" s="30">
        <f t="shared" si="38"/>
        <v>2223000</v>
      </c>
      <c r="L111" s="30">
        <f t="shared" si="38"/>
        <v>2267000</v>
      </c>
      <c r="M111" s="30">
        <f t="shared" si="38"/>
        <v>2198000</v>
      </c>
      <c r="N111" s="30">
        <f t="shared" si="38"/>
        <v>2146000</v>
      </c>
      <c r="O111" s="30">
        <f t="shared" si="38"/>
        <v>122000</v>
      </c>
      <c r="P111" s="30">
        <f t="shared" si="38"/>
        <v>122000</v>
      </c>
      <c r="Q111" s="30">
        <f t="shared" si="38"/>
        <v>120000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28" priority="1" operator="lessThan">
      <formula>0</formula>
    </cfRule>
  </conditionalFormatting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680</v>
      </c>
      <c r="D1" s="230" t="str">
        <f>VLOOKUP(C1,學校編號!A:B,2,FALSE)</f>
        <v>680富世國小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31652000</v>
      </c>
      <c r="E2" s="37"/>
      <c r="F2" s="37">
        <f>F48+F71+F77+F78+F84</f>
        <v>13382000</v>
      </c>
      <c r="G2" s="37">
        <f t="shared" ref="G2:Q2" si="0">G48+G71+G77+G78+G84</f>
        <v>2267000</v>
      </c>
      <c r="H2" s="37">
        <f t="shared" si="0"/>
        <v>2314000</v>
      </c>
      <c r="I2" s="37">
        <f t="shared" si="0"/>
        <v>2267000</v>
      </c>
      <c r="J2" s="37">
        <f t="shared" si="0"/>
        <v>2269000</v>
      </c>
      <c r="K2" s="37">
        <f t="shared" si="0"/>
        <v>2267000</v>
      </c>
      <c r="L2" s="37">
        <f t="shared" si="0"/>
        <v>2296000</v>
      </c>
      <c r="M2" s="37">
        <f t="shared" si="0"/>
        <v>2258000</v>
      </c>
      <c r="N2" s="37">
        <f t="shared" si="0"/>
        <v>1999000</v>
      </c>
      <c r="O2" s="37">
        <f t="shared" si="0"/>
        <v>112000</v>
      </c>
      <c r="P2" s="37">
        <f t="shared" si="0"/>
        <v>112000</v>
      </c>
      <c r="Q2" s="37">
        <f t="shared" si="0"/>
        <v>109000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92000</v>
      </c>
      <c r="E13" s="37" t="s">
        <v>513</v>
      </c>
      <c r="F13" s="37">
        <f>ROUND($D13/12,0)</f>
        <v>7667</v>
      </c>
      <c r="G13" s="37">
        <f t="shared" si="1"/>
        <v>7667</v>
      </c>
      <c r="H13" s="37">
        <f t="shared" si="1"/>
        <v>7667</v>
      </c>
      <c r="I13" s="37">
        <f t="shared" si="1"/>
        <v>7667</v>
      </c>
      <c r="J13" s="37">
        <f t="shared" si="1"/>
        <v>7667</v>
      </c>
      <c r="K13" s="37">
        <f t="shared" si="1"/>
        <v>7667</v>
      </c>
      <c r="L13" s="37">
        <f t="shared" si="1"/>
        <v>7667</v>
      </c>
      <c r="M13" s="37">
        <f t="shared" si="1"/>
        <v>7667</v>
      </c>
      <c r="N13" s="37">
        <f t="shared" si="1"/>
        <v>7667</v>
      </c>
      <c r="O13" s="37">
        <f t="shared" si="1"/>
        <v>7667</v>
      </c>
      <c r="P13" s="37">
        <f t="shared" si="1"/>
        <v>7667</v>
      </c>
      <c r="Q13" s="37">
        <f>D13-SUM(F13:P13)</f>
        <v>7663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72000</v>
      </c>
      <c r="E16" s="37" t="s">
        <v>513</v>
      </c>
      <c r="F16" s="37">
        <f>ROUND($D16/12,0)</f>
        <v>6000</v>
      </c>
      <c r="G16" s="37">
        <f t="shared" si="1"/>
        <v>6000</v>
      </c>
      <c r="H16" s="37">
        <f t="shared" si="1"/>
        <v>6000</v>
      </c>
      <c r="I16" s="37">
        <f t="shared" si="1"/>
        <v>6000</v>
      </c>
      <c r="J16" s="37">
        <f t="shared" si="1"/>
        <v>6000</v>
      </c>
      <c r="K16" s="37">
        <f t="shared" si="1"/>
        <v>6000</v>
      </c>
      <c r="L16" s="37">
        <f t="shared" si="1"/>
        <v>6000</v>
      </c>
      <c r="M16" s="37">
        <f t="shared" si="1"/>
        <v>6000</v>
      </c>
      <c r="N16" s="37">
        <f t="shared" si="1"/>
        <v>6000</v>
      </c>
      <c r="O16" s="37">
        <f t="shared" si="1"/>
        <v>6000</v>
      </c>
      <c r="P16" s="37">
        <f t="shared" si="1"/>
        <v>6000</v>
      </c>
      <c r="Q16" s="37">
        <f>D16-SUM(F16:P16)</f>
        <v>6000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594000</v>
      </c>
      <c r="E25" s="106"/>
      <c r="F25" s="106">
        <f>ROUND(SUM(F3:F24),-3)</f>
        <v>70000</v>
      </c>
      <c r="G25" s="106">
        <f t="shared" ref="G25:P25" si="5">ROUND(SUM(G3:G24),-3)</f>
        <v>46000</v>
      </c>
      <c r="H25" s="106">
        <f t="shared" si="5"/>
        <v>46000</v>
      </c>
      <c r="I25" s="106">
        <f t="shared" si="5"/>
        <v>46000</v>
      </c>
      <c r="J25" s="106">
        <f t="shared" si="5"/>
        <v>46000</v>
      </c>
      <c r="K25" s="106">
        <f t="shared" si="5"/>
        <v>46000</v>
      </c>
      <c r="L25" s="106">
        <f t="shared" si="5"/>
        <v>70000</v>
      </c>
      <c r="M25" s="106">
        <f t="shared" si="5"/>
        <v>46000</v>
      </c>
      <c r="N25" s="106">
        <f t="shared" si="5"/>
        <v>46000</v>
      </c>
      <c r="O25" s="106">
        <f t="shared" si="5"/>
        <v>46000</v>
      </c>
      <c r="P25" s="106">
        <f t="shared" si="5"/>
        <v>46000</v>
      </c>
      <c r="Q25" s="106">
        <f t="shared" ref="Q25:Q33" si="6">D25-SUM(F25:P25)</f>
        <v>40000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18000</v>
      </c>
      <c r="E30" s="37" t="s">
        <v>513</v>
      </c>
      <c r="F30" s="37">
        <f t="shared" si="8"/>
        <v>1500</v>
      </c>
      <c r="G30" s="37">
        <f t="shared" si="8"/>
        <v>1500</v>
      </c>
      <c r="H30" s="37">
        <f t="shared" si="8"/>
        <v>1500</v>
      </c>
      <c r="I30" s="37">
        <f t="shared" si="8"/>
        <v>1500</v>
      </c>
      <c r="J30" s="37">
        <f t="shared" si="8"/>
        <v>1500</v>
      </c>
      <c r="K30" s="37">
        <f t="shared" si="8"/>
        <v>1500</v>
      </c>
      <c r="L30" s="37">
        <f t="shared" si="8"/>
        <v>1500</v>
      </c>
      <c r="M30" s="37">
        <f t="shared" si="8"/>
        <v>1500</v>
      </c>
      <c r="N30" s="37">
        <f t="shared" si="8"/>
        <v>1500</v>
      </c>
      <c r="O30" s="37">
        <f t="shared" si="8"/>
        <v>1500</v>
      </c>
      <c r="P30" s="37">
        <f t="shared" si="8"/>
        <v>1500</v>
      </c>
      <c r="Q30" s="37">
        <f t="shared" si="6"/>
        <v>1500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7000</v>
      </c>
      <c r="E31" s="37" t="s">
        <v>513</v>
      </c>
      <c r="F31" s="37">
        <f t="shared" si="8"/>
        <v>583</v>
      </c>
      <c r="G31" s="37">
        <f t="shared" si="8"/>
        <v>583</v>
      </c>
      <c r="H31" s="37">
        <f t="shared" si="8"/>
        <v>583</v>
      </c>
      <c r="I31" s="37">
        <f t="shared" si="8"/>
        <v>583</v>
      </c>
      <c r="J31" s="37">
        <f t="shared" si="8"/>
        <v>583</v>
      </c>
      <c r="K31" s="37">
        <f t="shared" si="8"/>
        <v>583</v>
      </c>
      <c r="L31" s="37">
        <f t="shared" si="8"/>
        <v>583</v>
      </c>
      <c r="M31" s="37">
        <f t="shared" si="8"/>
        <v>583</v>
      </c>
      <c r="N31" s="37">
        <f t="shared" si="8"/>
        <v>583</v>
      </c>
      <c r="O31" s="37">
        <f t="shared" si="8"/>
        <v>583</v>
      </c>
      <c r="P31" s="37">
        <f t="shared" si="8"/>
        <v>583</v>
      </c>
      <c r="Q31" s="37">
        <f t="shared" si="6"/>
        <v>587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10000</v>
      </c>
      <c r="E36" s="37" t="s">
        <v>193</v>
      </c>
      <c r="F36" s="37">
        <f>ROUND($D36/2,-3)</f>
        <v>5000</v>
      </c>
      <c r="G36" s="37"/>
      <c r="H36" s="37"/>
      <c r="I36" s="37"/>
      <c r="J36" s="37"/>
      <c r="K36" s="37"/>
      <c r="L36" s="37">
        <f>D36-F36</f>
        <v>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301000</v>
      </c>
      <c r="E37" s="106"/>
      <c r="F37" s="106">
        <f t="shared" ref="F37:P37" si="9">ROUND(SUM(F26:F36),-3)</f>
        <v>29000</v>
      </c>
      <c r="G37" s="106">
        <f t="shared" si="9"/>
        <v>24000</v>
      </c>
      <c r="H37" s="106">
        <f t="shared" si="9"/>
        <v>24000</v>
      </c>
      <c r="I37" s="106">
        <f t="shared" si="9"/>
        <v>24000</v>
      </c>
      <c r="J37" s="106">
        <f t="shared" si="9"/>
        <v>24000</v>
      </c>
      <c r="K37" s="106">
        <f t="shared" si="9"/>
        <v>24000</v>
      </c>
      <c r="L37" s="106">
        <f t="shared" si="9"/>
        <v>29000</v>
      </c>
      <c r="M37" s="106">
        <f t="shared" si="9"/>
        <v>24000</v>
      </c>
      <c r="N37" s="106">
        <f t="shared" si="9"/>
        <v>24000</v>
      </c>
      <c r="O37" s="106">
        <f t="shared" si="9"/>
        <v>24000</v>
      </c>
      <c r="P37" s="106">
        <f t="shared" si="9"/>
        <v>24000</v>
      </c>
      <c r="Q37" s="106">
        <f>D37-SUM(F37:P37)</f>
        <v>27000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901000</v>
      </c>
      <c r="E48" s="37"/>
      <c r="F48" s="112">
        <f>F25+F37+F45+F47</f>
        <v>101000</v>
      </c>
      <c r="G48" s="112">
        <f t="shared" ref="G48:R48" si="14">G25+G37+G45+G47</f>
        <v>70000</v>
      </c>
      <c r="H48" s="112">
        <f t="shared" si="14"/>
        <v>70000</v>
      </c>
      <c r="I48" s="112">
        <f t="shared" si="14"/>
        <v>70000</v>
      </c>
      <c r="J48" s="112">
        <f t="shared" si="14"/>
        <v>72000</v>
      </c>
      <c r="K48" s="112">
        <f t="shared" si="14"/>
        <v>70000</v>
      </c>
      <c r="L48" s="112">
        <f t="shared" si="14"/>
        <v>99000</v>
      </c>
      <c r="M48" s="112">
        <f t="shared" si="14"/>
        <v>70000</v>
      </c>
      <c r="N48" s="112">
        <f t="shared" si="14"/>
        <v>72000</v>
      </c>
      <c r="O48" s="112">
        <f t="shared" si="14"/>
        <v>70000</v>
      </c>
      <c r="P48" s="112">
        <f t="shared" si="14"/>
        <v>70000</v>
      </c>
      <c r="Q48" s="112">
        <f t="shared" si="14"/>
        <v>67000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16721000</v>
      </c>
      <c r="E49" s="111" t="s">
        <v>678</v>
      </c>
      <c r="F49" s="37">
        <f>ROUND($D49/12*5,-3)</f>
        <v>6967000</v>
      </c>
      <c r="G49" s="37">
        <f>ROUND($D49/12,-3)</f>
        <v>1393000</v>
      </c>
      <c r="H49" s="37">
        <f t="shared" ref="H49:L53" si="15">ROUND($D49/12,-3)</f>
        <v>1393000</v>
      </c>
      <c r="I49" s="37">
        <f t="shared" si="15"/>
        <v>1393000</v>
      </c>
      <c r="J49" s="37">
        <f t="shared" si="15"/>
        <v>1393000</v>
      </c>
      <c r="K49" s="37">
        <f t="shared" si="15"/>
        <v>1393000</v>
      </c>
      <c r="L49" s="37">
        <f t="shared" si="15"/>
        <v>1393000</v>
      </c>
      <c r="M49" s="37">
        <f>D49-SUM(F49:L49)</f>
        <v>1396000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1530000</v>
      </c>
      <c r="E51" s="111" t="s">
        <v>678</v>
      </c>
      <c r="F51" s="37">
        <f t="shared" si="16"/>
        <v>638000</v>
      </c>
      <c r="G51" s="37">
        <f t="shared" si="17"/>
        <v>128000</v>
      </c>
      <c r="H51" s="37">
        <f t="shared" si="15"/>
        <v>128000</v>
      </c>
      <c r="I51" s="37">
        <f t="shared" si="15"/>
        <v>128000</v>
      </c>
      <c r="J51" s="37">
        <f t="shared" si="15"/>
        <v>128000</v>
      </c>
      <c r="K51" s="37">
        <f t="shared" si="15"/>
        <v>128000</v>
      </c>
      <c r="L51" s="37">
        <f t="shared" si="15"/>
        <v>128000</v>
      </c>
      <c r="M51" s="37">
        <f t="shared" si="18"/>
        <v>124000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448000</v>
      </c>
      <c r="E62" s="37" t="s">
        <v>194</v>
      </c>
      <c r="F62" s="37">
        <f t="shared" si="19"/>
        <v>37333</v>
      </c>
      <c r="G62" s="37">
        <f t="shared" si="19"/>
        <v>37333</v>
      </c>
      <c r="H62" s="37">
        <f t="shared" si="19"/>
        <v>37333</v>
      </c>
      <c r="I62" s="37">
        <f t="shared" si="19"/>
        <v>37333</v>
      </c>
      <c r="J62" s="37">
        <f t="shared" si="19"/>
        <v>37333</v>
      </c>
      <c r="K62" s="37">
        <f t="shared" si="19"/>
        <v>37333</v>
      </c>
      <c r="L62" s="37">
        <f t="shared" si="19"/>
        <v>37333</v>
      </c>
      <c r="M62" s="37">
        <f t="shared" si="19"/>
        <v>37333</v>
      </c>
      <c r="N62" s="37">
        <f t="shared" si="19"/>
        <v>37333</v>
      </c>
      <c r="O62" s="37">
        <f t="shared" si="19"/>
        <v>37333</v>
      </c>
      <c r="P62" s="37">
        <f t="shared" si="19"/>
        <v>37333</v>
      </c>
      <c r="Q62" s="37">
        <f t="shared" si="20"/>
        <v>37337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2337000</v>
      </c>
      <c r="E63" s="37" t="s">
        <v>679</v>
      </c>
      <c r="F63" s="37">
        <f>ROUND($D63/5,-3)</f>
        <v>467000</v>
      </c>
      <c r="G63" s="37"/>
      <c r="H63" s="37"/>
      <c r="I63" s="37"/>
      <c r="J63" s="37"/>
      <c r="K63" s="37"/>
      <c r="L63" s="37"/>
      <c r="M63" s="37"/>
      <c r="N63" s="37">
        <f>D63-F63</f>
        <v>1870000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1876000</v>
      </c>
      <c r="E64" s="37" t="s">
        <v>194</v>
      </c>
      <c r="F64" s="37">
        <f>D64</f>
        <v>1876000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1703000</v>
      </c>
      <c r="E65" s="111" t="s">
        <v>678</v>
      </c>
      <c r="F65" s="37">
        <f>ROUND($D65/12*5,-3)</f>
        <v>710000</v>
      </c>
      <c r="G65" s="37">
        <f>ROUND($D65/12,-3)</f>
        <v>142000</v>
      </c>
      <c r="H65" s="37">
        <f t="shared" ref="H65:L67" si="21">ROUND($D65/12,-3)</f>
        <v>142000</v>
      </c>
      <c r="I65" s="37">
        <f t="shared" si="21"/>
        <v>142000</v>
      </c>
      <c r="J65" s="37">
        <f t="shared" si="21"/>
        <v>142000</v>
      </c>
      <c r="K65" s="37">
        <f t="shared" si="21"/>
        <v>142000</v>
      </c>
      <c r="L65" s="37">
        <f t="shared" si="21"/>
        <v>142000</v>
      </c>
      <c r="M65" s="37">
        <f>D65-SUM(F65:L65)</f>
        <v>141000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452000</v>
      </c>
      <c r="E66" s="111" t="s">
        <v>678</v>
      </c>
      <c r="F66" s="37">
        <f>ROUND($D66/12*5,-3)</f>
        <v>188000</v>
      </c>
      <c r="G66" s="37">
        <f t="shared" ref="G66:G67" si="22">ROUND($D66/12,-3)</f>
        <v>38000</v>
      </c>
      <c r="H66" s="37">
        <f t="shared" si="21"/>
        <v>38000</v>
      </c>
      <c r="I66" s="37">
        <f t="shared" si="21"/>
        <v>38000</v>
      </c>
      <c r="J66" s="37">
        <f t="shared" si="21"/>
        <v>38000</v>
      </c>
      <c r="K66" s="37">
        <f t="shared" si="21"/>
        <v>38000</v>
      </c>
      <c r="L66" s="37">
        <f t="shared" si="21"/>
        <v>38000</v>
      </c>
      <c r="M66" s="37">
        <f t="shared" ref="M66:M67" si="23">D66-SUM(F66:L66)</f>
        <v>36000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1041000</v>
      </c>
      <c r="E67" s="111" t="s">
        <v>678</v>
      </c>
      <c r="F67" s="37">
        <f>ROUND($D67/12*5,-3)</f>
        <v>434000</v>
      </c>
      <c r="G67" s="37">
        <f t="shared" si="22"/>
        <v>87000</v>
      </c>
      <c r="H67" s="37">
        <f t="shared" si="21"/>
        <v>87000</v>
      </c>
      <c r="I67" s="37">
        <f t="shared" si="21"/>
        <v>87000</v>
      </c>
      <c r="J67" s="37">
        <f t="shared" si="21"/>
        <v>87000</v>
      </c>
      <c r="K67" s="37">
        <f t="shared" si="21"/>
        <v>87000</v>
      </c>
      <c r="L67" s="37">
        <f t="shared" si="21"/>
        <v>87000</v>
      </c>
      <c r="M67" s="37">
        <f t="shared" si="23"/>
        <v>85000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31000</v>
      </c>
      <c r="E68" s="37" t="s">
        <v>195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194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26643000</v>
      </c>
      <c r="E71" s="239"/>
      <c r="F71" s="239">
        <f t="shared" ref="F71:P71" si="24">ROUND(SUM(F49:F70),-3)</f>
        <v>11583000</v>
      </c>
      <c r="G71" s="239">
        <f t="shared" si="24"/>
        <v>1857000</v>
      </c>
      <c r="H71" s="239">
        <f t="shared" si="24"/>
        <v>1888000</v>
      </c>
      <c r="I71" s="239">
        <f t="shared" si="24"/>
        <v>1857000</v>
      </c>
      <c r="J71" s="239">
        <f t="shared" si="24"/>
        <v>1857000</v>
      </c>
      <c r="K71" s="239">
        <f t="shared" si="24"/>
        <v>1857000</v>
      </c>
      <c r="L71" s="239">
        <f t="shared" si="24"/>
        <v>1857000</v>
      </c>
      <c r="M71" s="239">
        <f t="shared" si="24"/>
        <v>1849000</v>
      </c>
      <c r="N71" s="239">
        <f t="shared" si="24"/>
        <v>1912000</v>
      </c>
      <c r="O71" s="239">
        <f t="shared" si="24"/>
        <v>42000</v>
      </c>
      <c r="P71" s="239">
        <f t="shared" si="24"/>
        <v>42000</v>
      </c>
      <c r="Q71" s="239">
        <f>D71-SUM(F71:P71)</f>
        <v>42000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3488000</v>
      </c>
      <c r="E73" s="111" t="s">
        <v>678</v>
      </c>
      <c r="F73" s="37">
        <f>ROUND($D73/12*5,-3)</f>
        <v>1453000</v>
      </c>
      <c r="G73" s="37">
        <f>ROUND($D73/12,-3)</f>
        <v>291000</v>
      </c>
      <c r="H73" s="37">
        <f t="shared" ref="H73:L76" si="25">ROUND($D73/12,-3)</f>
        <v>291000</v>
      </c>
      <c r="I73" s="37">
        <f t="shared" si="25"/>
        <v>291000</v>
      </c>
      <c r="J73" s="37">
        <f t="shared" si="25"/>
        <v>291000</v>
      </c>
      <c r="K73" s="37">
        <f t="shared" si="25"/>
        <v>291000</v>
      </c>
      <c r="L73" s="37">
        <f t="shared" si="25"/>
        <v>291000</v>
      </c>
      <c r="M73" s="37">
        <f>D73-SUM(F73:L73)</f>
        <v>289000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589000</v>
      </c>
      <c r="E76" s="111" t="s">
        <v>678</v>
      </c>
      <c r="F76" s="37">
        <f>ROUND($D76/12*5,-3)</f>
        <v>245000</v>
      </c>
      <c r="G76" s="37">
        <f>ROUND($D76/12,-3)</f>
        <v>49000</v>
      </c>
      <c r="H76" s="37">
        <f t="shared" si="25"/>
        <v>49000</v>
      </c>
      <c r="I76" s="37">
        <f t="shared" si="25"/>
        <v>49000</v>
      </c>
      <c r="J76" s="37">
        <f t="shared" si="25"/>
        <v>49000</v>
      </c>
      <c r="K76" s="37">
        <f t="shared" si="25"/>
        <v>49000</v>
      </c>
      <c r="L76" s="37">
        <f t="shared" si="25"/>
        <v>49000</v>
      </c>
      <c r="M76" s="37">
        <f t="shared" si="26"/>
        <v>50000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4077000</v>
      </c>
      <c r="E77" s="239"/>
      <c r="F77" s="239">
        <f>ROUND(SUM(F72:F76),-3)</f>
        <v>1698000</v>
      </c>
      <c r="G77" s="239">
        <f t="shared" ref="G77:N77" si="27">ROUND(SUM(G72:G76),-3)</f>
        <v>340000</v>
      </c>
      <c r="H77" s="239">
        <f t="shared" si="27"/>
        <v>340000</v>
      </c>
      <c r="I77" s="239">
        <f t="shared" si="27"/>
        <v>340000</v>
      </c>
      <c r="J77" s="239">
        <f t="shared" si="27"/>
        <v>340000</v>
      </c>
      <c r="K77" s="239">
        <f t="shared" si="27"/>
        <v>340000</v>
      </c>
      <c r="L77" s="239">
        <f t="shared" si="27"/>
        <v>340000</v>
      </c>
      <c r="M77" s="239">
        <f t="shared" si="27"/>
        <v>339000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31000</v>
      </c>
      <c r="E78" s="37" t="s">
        <v>655</v>
      </c>
      <c r="F78" s="216"/>
      <c r="G78" s="216"/>
      <c r="H78" s="216">
        <f>ROUND($D78/2,-3)</f>
        <v>16000</v>
      </c>
      <c r="I78" s="216"/>
      <c r="J78" s="216"/>
      <c r="K78" s="216"/>
      <c r="L78" s="216"/>
      <c r="M78" s="216"/>
      <c r="N78" s="216">
        <f>D78-H78</f>
        <v>15000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30751000</v>
      </c>
      <c r="E79" s="218"/>
      <c r="F79" s="218">
        <f>F77+F71+F78</f>
        <v>13281000</v>
      </c>
      <c r="G79" s="218">
        <f t="shared" ref="G79:Q79" si="29">G77+G71+G78</f>
        <v>2197000</v>
      </c>
      <c r="H79" s="218">
        <f t="shared" si="29"/>
        <v>2244000</v>
      </c>
      <c r="I79" s="218">
        <f t="shared" si="29"/>
        <v>2197000</v>
      </c>
      <c r="J79" s="218">
        <f t="shared" si="29"/>
        <v>2197000</v>
      </c>
      <c r="K79" s="218">
        <f t="shared" si="29"/>
        <v>2197000</v>
      </c>
      <c r="L79" s="218">
        <f t="shared" si="29"/>
        <v>2197000</v>
      </c>
      <c r="M79" s="218">
        <f t="shared" si="29"/>
        <v>2188000</v>
      </c>
      <c r="N79" s="218">
        <f t="shared" si="29"/>
        <v>1927000</v>
      </c>
      <c r="O79" s="218">
        <f t="shared" si="29"/>
        <v>42000</v>
      </c>
      <c r="P79" s="218">
        <f t="shared" si="29"/>
        <v>42000</v>
      </c>
      <c r="Q79" s="218">
        <f t="shared" si="29"/>
        <v>42000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31652000</v>
      </c>
      <c r="E88" s="37"/>
      <c r="F88" s="37">
        <f>F89+F90+F91+F92+F93</f>
        <v>13382000</v>
      </c>
      <c r="G88" s="37">
        <f t="shared" ref="G88:Q88" si="32">G89+G90+G91+G92+G93</f>
        <v>2267000</v>
      </c>
      <c r="H88" s="37">
        <f t="shared" si="32"/>
        <v>2314000</v>
      </c>
      <c r="I88" s="37">
        <f t="shared" si="32"/>
        <v>2267000</v>
      </c>
      <c r="J88" s="37">
        <f t="shared" si="32"/>
        <v>2269000</v>
      </c>
      <c r="K88" s="37">
        <f t="shared" si="32"/>
        <v>2267000</v>
      </c>
      <c r="L88" s="37">
        <f t="shared" si="32"/>
        <v>2296000</v>
      </c>
      <c r="M88" s="37">
        <f t="shared" si="32"/>
        <v>2258000</v>
      </c>
      <c r="N88" s="37">
        <f t="shared" si="32"/>
        <v>1999000</v>
      </c>
      <c r="O88" s="37">
        <f t="shared" si="32"/>
        <v>112000</v>
      </c>
      <c r="P88" s="37">
        <f t="shared" si="32"/>
        <v>112000</v>
      </c>
      <c r="Q88" s="37">
        <f t="shared" si="32"/>
        <v>109000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10000</v>
      </c>
      <c r="E90" s="106" t="s">
        <v>702</v>
      </c>
      <c r="F90" s="106"/>
      <c r="G90" s="106"/>
      <c r="H90" s="106">
        <f>ROUND($D90/2,-3)</f>
        <v>5000</v>
      </c>
      <c r="I90" s="106"/>
      <c r="J90" s="106"/>
      <c r="K90" s="106"/>
      <c r="L90" s="106"/>
      <c r="M90" s="106">
        <f>D90-H90</f>
        <v>5000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31641000</v>
      </c>
      <c r="E93" s="106"/>
      <c r="F93" s="106">
        <f>F94+F95+F96+F97</f>
        <v>13382000</v>
      </c>
      <c r="G93" s="106">
        <f t="shared" ref="G93:Q93" si="34">G94+G95+G96+G97</f>
        <v>2267000</v>
      </c>
      <c r="H93" s="106">
        <f t="shared" si="34"/>
        <v>2309000</v>
      </c>
      <c r="I93" s="106">
        <f t="shared" si="34"/>
        <v>2267000</v>
      </c>
      <c r="J93" s="106">
        <f t="shared" si="34"/>
        <v>2269000</v>
      </c>
      <c r="K93" s="106">
        <f t="shared" si="34"/>
        <v>2267000</v>
      </c>
      <c r="L93" s="106">
        <f t="shared" si="34"/>
        <v>2296000</v>
      </c>
      <c r="M93" s="106">
        <f t="shared" si="34"/>
        <v>2253000</v>
      </c>
      <c r="N93" s="106">
        <f t="shared" si="34"/>
        <v>1999000</v>
      </c>
      <c r="O93" s="106">
        <f t="shared" si="34"/>
        <v>112000</v>
      </c>
      <c r="P93" s="106">
        <f t="shared" si="34"/>
        <v>112000</v>
      </c>
      <c r="Q93" s="106">
        <f t="shared" si="34"/>
        <v>108000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3876000</v>
      </c>
      <c r="E94" s="111" t="s">
        <v>522</v>
      </c>
      <c r="F94" s="37">
        <f>ROUND($D94/12*5,-3)</f>
        <v>1615000</v>
      </c>
      <c r="G94" s="37">
        <f>ROUND($D94/12,-3)</f>
        <v>323000</v>
      </c>
      <c r="H94" s="37">
        <f t="shared" ref="H94:L94" si="35">ROUND($D94/12,-3)</f>
        <v>323000</v>
      </c>
      <c r="I94" s="37">
        <f t="shared" si="35"/>
        <v>323000</v>
      </c>
      <c r="J94" s="37">
        <f t="shared" si="35"/>
        <v>323000</v>
      </c>
      <c r="K94" s="37">
        <f t="shared" si="35"/>
        <v>323000</v>
      </c>
      <c r="L94" s="37">
        <f t="shared" si="35"/>
        <v>323000</v>
      </c>
      <c r="M94" s="37">
        <f>D94-SUM(F94:L94)</f>
        <v>323000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27675000</v>
      </c>
      <c r="E97" s="37"/>
      <c r="F97" s="37">
        <f>F2+F87-F89-F90-F91-F92-F94-F95-F96</f>
        <v>11759000</v>
      </c>
      <c r="G97" s="37">
        <f t="shared" ref="G97:Q97" si="37">G2+G87-G89-G90-G91-G92-G94-G95-G96</f>
        <v>1936000</v>
      </c>
      <c r="H97" s="37">
        <f t="shared" si="37"/>
        <v>1978000</v>
      </c>
      <c r="I97" s="37">
        <f t="shared" si="37"/>
        <v>1936000</v>
      </c>
      <c r="J97" s="37">
        <f t="shared" si="37"/>
        <v>1938000</v>
      </c>
      <c r="K97" s="37">
        <f t="shared" si="37"/>
        <v>1936000</v>
      </c>
      <c r="L97" s="37">
        <f t="shared" si="37"/>
        <v>1965000</v>
      </c>
      <c r="M97" s="37">
        <f t="shared" si="37"/>
        <v>1922000</v>
      </c>
      <c r="N97" s="37">
        <f t="shared" si="37"/>
        <v>1991000</v>
      </c>
      <c r="O97" s="37">
        <f>O2+O87-O89-O90-O91-O92-O94-O95-O96</f>
        <v>104000</v>
      </c>
      <c r="P97" s="37">
        <f t="shared" si="37"/>
        <v>104000</v>
      </c>
      <c r="Q97" s="37">
        <f t="shared" si="37"/>
        <v>106000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1460000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1300000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27675000</v>
      </c>
    </row>
    <row r="110" spans="2:18" ht="16.5" customHeight="1"/>
    <row r="111" spans="2:18" ht="19.5" customHeight="1">
      <c r="B111" s="4" t="s">
        <v>700</v>
      </c>
      <c r="F111" s="30">
        <f>F93-F77-F78</f>
        <v>11684000</v>
      </c>
      <c r="G111" s="30">
        <f t="shared" ref="G111:Q111" si="38">G93-G77-G78</f>
        <v>1927000</v>
      </c>
      <c r="H111" s="30">
        <f t="shared" si="38"/>
        <v>1953000</v>
      </c>
      <c r="I111" s="30">
        <f t="shared" si="38"/>
        <v>1927000</v>
      </c>
      <c r="J111" s="30">
        <f t="shared" si="38"/>
        <v>1929000</v>
      </c>
      <c r="K111" s="30">
        <f t="shared" si="38"/>
        <v>1927000</v>
      </c>
      <c r="L111" s="30">
        <f t="shared" si="38"/>
        <v>1956000</v>
      </c>
      <c r="M111" s="30">
        <f t="shared" si="38"/>
        <v>1914000</v>
      </c>
      <c r="N111" s="30">
        <f t="shared" si="38"/>
        <v>1984000</v>
      </c>
      <c r="O111" s="30">
        <f t="shared" si="38"/>
        <v>112000</v>
      </c>
      <c r="P111" s="30">
        <f t="shared" si="38"/>
        <v>112000</v>
      </c>
      <c r="Q111" s="30">
        <f t="shared" si="38"/>
        <v>108000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27" priority="1" operator="lessThan">
      <formula>0</formula>
    </cfRule>
  </conditionalFormatting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70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681</v>
      </c>
      <c r="D1" s="230" t="str">
        <f>VLOOKUP(C1,學校編號!A:B,2,FALSE)</f>
        <v>681和平國小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30320000</v>
      </c>
      <c r="E2" s="37"/>
      <c r="F2" s="37">
        <f>F48+F71+F77+F78+F84</f>
        <v>12820000</v>
      </c>
      <c r="G2" s="37">
        <f t="shared" ref="G2:Q2" si="0">G48+G71+G77+G78+G84</f>
        <v>2147000</v>
      </c>
      <c r="H2" s="37">
        <f t="shared" si="0"/>
        <v>2178000</v>
      </c>
      <c r="I2" s="37">
        <f t="shared" si="0"/>
        <v>2165000</v>
      </c>
      <c r="J2" s="37">
        <f t="shared" si="0"/>
        <v>2159000</v>
      </c>
      <c r="K2" s="37">
        <f t="shared" si="0"/>
        <v>2153000</v>
      </c>
      <c r="L2" s="37">
        <f t="shared" si="0"/>
        <v>2360000</v>
      </c>
      <c r="M2" s="37">
        <f t="shared" si="0"/>
        <v>2149000</v>
      </c>
      <c r="N2" s="37">
        <f t="shared" si="0"/>
        <v>1778000</v>
      </c>
      <c r="O2" s="37">
        <f t="shared" si="0"/>
        <v>171000</v>
      </c>
      <c r="P2" s="37">
        <f t="shared" si="0"/>
        <v>121000</v>
      </c>
      <c r="Q2" s="37">
        <f t="shared" si="0"/>
        <v>119000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153000</v>
      </c>
      <c r="E3" s="37" t="s">
        <v>513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66000</v>
      </c>
      <c r="E4" s="37" t="s">
        <v>513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3000</v>
      </c>
      <c r="E9" s="37" t="s">
        <v>513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34000</v>
      </c>
      <c r="E10" s="37" t="s">
        <v>513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36000</v>
      </c>
      <c r="E11" s="37" t="s">
        <v>194</v>
      </c>
      <c r="F11" s="37">
        <f>D11</f>
        <v>36000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568000</v>
      </c>
      <c r="E12" s="110" t="s">
        <v>200</v>
      </c>
      <c r="F12" s="37">
        <f>ROUND($D12/12*3,-3)</f>
        <v>142000</v>
      </c>
      <c r="G12" s="37">
        <f>ROUND($D12/12,-3)</f>
        <v>47000</v>
      </c>
      <c r="H12" s="37">
        <f t="shared" ref="H12:N12" si="4">ROUND($D12/12,-3)</f>
        <v>47000</v>
      </c>
      <c r="I12" s="37">
        <f t="shared" si="4"/>
        <v>47000</v>
      </c>
      <c r="J12" s="37">
        <f t="shared" si="4"/>
        <v>47000</v>
      </c>
      <c r="K12" s="37">
        <f t="shared" si="4"/>
        <v>47000</v>
      </c>
      <c r="L12" s="37">
        <f t="shared" si="4"/>
        <v>47000</v>
      </c>
      <c r="M12" s="37">
        <f t="shared" si="4"/>
        <v>47000</v>
      </c>
      <c r="N12" s="37">
        <f t="shared" si="4"/>
        <v>47000</v>
      </c>
      <c r="O12" s="37">
        <f>D12-SUM(F12:N12)</f>
        <v>50000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80000</v>
      </c>
      <c r="E13" s="37" t="s">
        <v>513</v>
      </c>
      <c r="F13" s="37">
        <f>ROUND($D13/12,0)</f>
        <v>6667</v>
      </c>
      <c r="G13" s="37">
        <f t="shared" si="1"/>
        <v>6667</v>
      </c>
      <c r="H13" s="37">
        <f t="shared" si="1"/>
        <v>6667</v>
      </c>
      <c r="I13" s="37">
        <f t="shared" si="1"/>
        <v>6667</v>
      </c>
      <c r="J13" s="37">
        <f t="shared" si="1"/>
        <v>6667</v>
      </c>
      <c r="K13" s="37">
        <f t="shared" si="1"/>
        <v>6667</v>
      </c>
      <c r="L13" s="37">
        <f t="shared" si="1"/>
        <v>6667</v>
      </c>
      <c r="M13" s="37">
        <f t="shared" si="1"/>
        <v>6667</v>
      </c>
      <c r="N13" s="37">
        <f t="shared" si="1"/>
        <v>6667</v>
      </c>
      <c r="O13" s="37">
        <f t="shared" si="1"/>
        <v>6667</v>
      </c>
      <c r="P13" s="37">
        <f t="shared" si="1"/>
        <v>6667</v>
      </c>
      <c r="Q13" s="37">
        <f>D13-SUM(F13:P13)</f>
        <v>6663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54000</v>
      </c>
      <c r="E15" s="37" t="s">
        <v>193</v>
      </c>
      <c r="F15" s="37">
        <f>ROUND($D15/2,-3)</f>
        <v>27000</v>
      </c>
      <c r="G15" s="37"/>
      <c r="H15" s="37"/>
      <c r="I15" s="37"/>
      <c r="J15" s="37"/>
      <c r="K15" s="37"/>
      <c r="L15" s="37">
        <f>D15-F15</f>
        <v>27000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84000</v>
      </c>
      <c r="E16" s="37" t="s">
        <v>513</v>
      </c>
      <c r="F16" s="37">
        <f>ROUND($D16/12,0)</f>
        <v>7000</v>
      </c>
      <c r="G16" s="37">
        <f t="shared" si="1"/>
        <v>7000</v>
      </c>
      <c r="H16" s="37">
        <f t="shared" si="1"/>
        <v>7000</v>
      </c>
      <c r="I16" s="37">
        <f t="shared" si="1"/>
        <v>7000</v>
      </c>
      <c r="J16" s="37">
        <f t="shared" si="1"/>
        <v>7000</v>
      </c>
      <c r="K16" s="37">
        <f t="shared" si="1"/>
        <v>7000</v>
      </c>
      <c r="L16" s="37">
        <f t="shared" si="1"/>
        <v>7000</v>
      </c>
      <c r="M16" s="37">
        <f t="shared" si="1"/>
        <v>7000</v>
      </c>
      <c r="N16" s="37">
        <f t="shared" si="1"/>
        <v>7000</v>
      </c>
      <c r="O16" s="37">
        <f t="shared" si="1"/>
        <v>7000</v>
      </c>
      <c r="P16" s="37">
        <f t="shared" si="1"/>
        <v>7000</v>
      </c>
      <c r="Q16" s="37">
        <f>D16-SUM(F16:P16)</f>
        <v>7000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44000</v>
      </c>
      <c r="E17" s="37" t="s">
        <v>513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140000</v>
      </c>
      <c r="E24" s="37" t="s">
        <v>193</v>
      </c>
      <c r="F24" s="37">
        <f>ROUND($D24/2,-3)</f>
        <v>70000</v>
      </c>
      <c r="G24" s="37"/>
      <c r="H24" s="37"/>
      <c r="I24" s="37"/>
      <c r="J24" s="37"/>
      <c r="K24" s="37"/>
      <c r="L24" s="37">
        <f>D24-F24</f>
        <v>70000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1416000</v>
      </c>
      <c r="E25" s="106"/>
      <c r="F25" s="106">
        <f>ROUND(SUM(F3:F24),-3)</f>
        <v>327000</v>
      </c>
      <c r="G25" s="106">
        <f t="shared" ref="G25:P25" si="5">ROUND(SUM(G3:G24),-3)</f>
        <v>99000</v>
      </c>
      <c r="H25" s="106">
        <f t="shared" si="5"/>
        <v>99000</v>
      </c>
      <c r="I25" s="106">
        <f t="shared" si="5"/>
        <v>99000</v>
      </c>
      <c r="J25" s="106">
        <f t="shared" si="5"/>
        <v>99000</v>
      </c>
      <c r="K25" s="106">
        <f t="shared" si="5"/>
        <v>99000</v>
      </c>
      <c r="L25" s="106">
        <f t="shared" si="5"/>
        <v>196000</v>
      </c>
      <c r="M25" s="106">
        <f t="shared" si="5"/>
        <v>99000</v>
      </c>
      <c r="N25" s="106">
        <f t="shared" si="5"/>
        <v>99000</v>
      </c>
      <c r="O25" s="106">
        <f t="shared" si="5"/>
        <v>102000</v>
      </c>
      <c r="P25" s="106">
        <f t="shared" si="5"/>
        <v>52000</v>
      </c>
      <c r="Q25" s="106">
        <f t="shared" ref="Q25:Q33" si="6">D25-SUM(F25:P25)</f>
        <v>46000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62000</v>
      </c>
      <c r="E26" s="111" t="s">
        <v>202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8000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253000</v>
      </c>
      <c r="E27" s="37" t="s">
        <v>513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20000</v>
      </c>
      <c r="E29" s="37" t="s">
        <v>513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17000</v>
      </c>
      <c r="E30" s="37" t="s">
        <v>513</v>
      </c>
      <c r="F30" s="37">
        <f t="shared" si="8"/>
        <v>1417</v>
      </c>
      <c r="G30" s="37">
        <f t="shared" si="8"/>
        <v>1417</v>
      </c>
      <c r="H30" s="37">
        <f t="shared" si="8"/>
        <v>1417</v>
      </c>
      <c r="I30" s="37">
        <f t="shared" si="8"/>
        <v>1417</v>
      </c>
      <c r="J30" s="37">
        <f t="shared" si="8"/>
        <v>1417</v>
      </c>
      <c r="K30" s="37">
        <f t="shared" si="8"/>
        <v>1417</v>
      </c>
      <c r="L30" s="37">
        <f t="shared" si="8"/>
        <v>1417</v>
      </c>
      <c r="M30" s="37">
        <f t="shared" si="8"/>
        <v>1417</v>
      </c>
      <c r="N30" s="37">
        <f t="shared" si="8"/>
        <v>1417</v>
      </c>
      <c r="O30" s="37">
        <f t="shared" si="8"/>
        <v>1417</v>
      </c>
      <c r="P30" s="37">
        <f t="shared" si="8"/>
        <v>1417</v>
      </c>
      <c r="Q30" s="37">
        <f t="shared" si="6"/>
        <v>1413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7000</v>
      </c>
      <c r="E31" s="37" t="s">
        <v>513</v>
      </c>
      <c r="F31" s="37">
        <f t="shared" si="8"/>
        <v>583</v>
      </c>
      <c r="G31" s="37">
        <f t="shared" si="8"/>
        <v>583</v>
      </c>
      <c r="H31" s="37">
        <f t="shared" si="8"/>
        <v>583</v>
      </c>
      <c r="I31" s="37">
        <f t="shared" si="8"/>
        <v>583</v>
      </c>
      <c r="J31" s="37">
        <f t="shared" si="8"/>
        <v>583</v>
      </c>
      <c r="K31" s="37">
        <f t="shared" si="8"/>
        <v>583</v>
      </c>
      <c r="L31" s="37">
        <f t="shared" si="8"/>
        <v>583</v>
      </c>
      <c r="M31" s="37">
        <f t="shared" si="8"/>
        <v>583</v>
      </c>
      <c r="N31" s="37">
        <f t="shared" si="8"/>
        <v>583</v>
      </c>
      <c r="O31" s="37">
        <f t="shared" si="8"/>
        <v>583</v>
      </c>
      <c r="P31" s="37">
        <f t="shared" si="8"/>
        <v>583</v>
      </c>
      <c r="Q31" s="37">
        <f t="shared" si="6"/>
        <v>587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12000</v>
      </c>
      <c r="E32" s="37" t="s">
        <v>513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8000</v>
      </c>
      <c r="E33" s="37" t="s">
        <v>513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210000</v>
      </c>
      <c r="E36" s="37" t="s">
        <v>193</v>
      </c>
      <c r="F36" s="37">
        <f>ROUND($D36/2,-3)</f>
        <v>105000</v>
      </c>
      <c r="G36" s="37"/>
      <c r="H36" s="37"/>
      <c r="I36" s="37"/>
      <c r="J36" s="37"/>
      <c r="K36" s="37"/>
      <c r="L36" s="37">
        <f>D36-F36</f>
        <v>105000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589000</v>
      </c>
      <c r="E37" s="106"/>
      <c r="F37" s="106">
        <f t="shared" ref="F37:P37" si="9">ROUND(SUM(F26:F36),-3)</f>
        <v>137000</v>
      </c>
      <c r="G37" s="106">
        <f t="shared" si="9"/>
        <v>26000</v>
      </c>
      <c r="H37" s="106">
        <f t="shared" si="9"/>
        <v>32000</v>
      </c>
      <c r="I37" s="106">
        <f t="shared" si="9"/>
        <v>32000</v>
      </c>
      <c r="J37" s="106">
        <f t="shared" si="9"/>
        <v>32000</v>
      </c>
      <c r="K37" s="106">
        <f t="shared" si="9"/>
        <v>32000</v>
      </c>
      <c r="L37" s="106">
        <f t="shared" si="9"/>
        <v>131000</v>
      </c>
      <c r="M37" s="106">
        <f t="shared" si="9"/>
        <v>32000</v>
      </c>
      <c r="N37" s="106">
        <f t="shared" si="9"/>
        <v>32000</v>
      </c>
      <c r="O37" s="106">
        <f t="shared" si="9"/>
        <v>32000</v>
      </c>
      <c r="P37" s="106">
        <f t="shared" si="9"/>
        <v>32000</v>
      </c>
      <c r="Q37" s="106">
        <f>D37-SUM(F37:P37)</f>
        <v>39000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12000</v>
      </c>
      <c r="E42" s="37" t="s">
        <v>197</v>
      </c>
      <c r="F42" s="37"/>
      <c r="G42" s="37"/>
      <c r="H42" s="37"/>
      <c r="I42" s="37">
        <f>D42</f>
        <v>12000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194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11000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24000</v>
      </c>
      <c r="E45" s="106"/>
      <c r="F45" s="106">
        <f t="shared" ref="F45:P45" si="12">ROUND(SUM(F42:F44),-3)</f>
        <v>1000</v>
      </c>
      <c r="G45" s="106">
        <f t="shared" si="12"/>
        <v>0</v>
      </c>
      <c r="H45" s="106">
        <f t="shared" si="12"/>
        <v>0</v>
      </c>
      <c r="I45" s="106">
        <f t="shared" si="12"/>
        <v>12000</v>
      </c>
      <c r="J45" s="106">
        <f t="shared" si="12"/>
        <v>0</v>
      </c>
      <c r="K45" s="106">
        <f t="shared" si="12"/>
        <v>0</v>
      </c>
      <c r="L45" s="106">
        <f t="shared" si="12"/>
        <v>11000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18000</v>
      </c>
      <c r="E46" s="37" t="s">
        <v>708</v>
      </c>
      <c r="F46" s="37">
        <f>ROUND($D46/3,0)</f>
        <v>6000</v>
      </c>
      <c r="G46" s="37"/>
      <c r="H46" s="37"/>
      <c r="I46" s="37"/>
      <c r="J46" s="37">
        <f>ROUND($D46/3,0)</f>
        <v>6000</v>
      </c>
      <c r="K46" s="37"/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18000</v>
      </c>
      <c r="E47" s="106"/>
      <c r="F47" s="106">
        <f t="shared" ref="F47:P47" si="13">ROUND(SUM(F46),-3)</f>
        <v>6000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6000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6000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2047000</v>
      </c>
      <c r="E48" s="37"/>
      <c r="F48" s="112">
        <f>F25+F37+F45+F47</f>
        <v>471000</v>
      </c>
      <c r="G48" s="112">
        <f t="shared" ref="G48:R48" si="14">G25+G37+G45+G47</f>
        <v>125000</v>
      </c>
      <c r="H48" s="112">
        <f t="shared" si="14"/>
        <v>131000</v>
      </c>
      <c r="I48" s="112">
        <f t="shared" si="14"/>
        <v>143000</v>
      </c>
      <c r="J48" s="112">
        <f t="shared" si="14"/>
        <v>137000</v>
      </c>
      <c r="K48" s="112">
        <f t="shared" si="14"/>
        <v>131000</v>
      </c>
      <c r="L48" s="112">
        <f t="shared" si="14"/>
        <v>338000</v>
      </c>
      <c r="M48" s="112">
        <f t="shared" si="14"/>
        <v>131000</v>
      </c>
      <c r="N48" s="112">
        <f t="shared" si="14"/>
        <v>137000</v>
      </c>
      <c r="O48" s="112">
        <f t="shared" si="14"/>
        <v>134000</v>
      </c>
      <c r="P48" s="112">
        <f t="shared" si="14"/>
        <v>84000</v>
      </c>
      <c r="Q48" s="112">
        <f t="shared" si="14"/>
        <v>85000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16639000</v>
      </c>
      <c r="E49" s="111" t="s">
        <v>678</v>
      </c>
      <c r="F49" s="37">
        <f>ROUND($D49/12*5,-3)</f>
        <v>6933000</v>
      </c>
      <c r="G49" s="37">
        <f>ROUND($D49/12,-3)</f>
        <v>1387000</v>
      </c>
      <c r="H49" s="37">
        <f t="shared" ref="H49:L53" si="15">ROUND($D49/12,-3)</f>
        <v>1387000</v>
      </c>
      <c r="I49" s="37">
        <f t="shared" si="15"/>
        <v>1387000</v>
      </c>
      <c r="J49" s="37">
        <f t="shared" si="15"/>
        <v>1387000</v>
      </c>
      <c r="K49" s="37">
        <f t="shared" si="15"/>
        <v>1387000</v>
      </c>
      <c r="L49" s="37">
        <f t="shared" si="15"/>
        <v>1387000</v>
      </c>
      <c r="M49" s="37">
        <f>D49-SUM(F49:L49)</f>
        <v>1384000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1612000</v>
      </c>
      <c r="E51" s="111" t="s">
        <v>678</v>
      </c>
      <c r="F51" s="37">
        <f t="shared" si="16"/>
        <v>672000</v>
      </c>
      <c r="G51" s="37">
        <f t="shared" si="17"/>
        <v>134000</v>
      </c>
      <c r="H51" s="37">
        <f t="shared" si="15"/>
        <v>134000</v>
      </c>
      <c r="I51" s="37">
        <f t="shared" si="15"/>
        <v>134000</v>
      </c>
      <c r="J51" s="37">
        <f t="shared" si="15"/>
        <v>134000</v>
      </c>
      <c r="K51" s="37">
        <f t="shared" si="15"/>
        <v>134000</v>
      </c>
      <c r="L51" s="37">
        <f t="shared" si="15"/>
        <v>134000</v>
      </c>
      <c r="M51" s="37">
        <f t="shared" si="18"/>
        <v>136000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37000</v>
      </c>
      <c r="E54" s="37" t="s">
        <v>513</v>
      </c>
      <c r="F54" s="37">
        <f t="shared" ref="F54:P62" si="19">ROUND($D54/12,0)</f>
        <v>3083</v>
      </c>
      <c r="G54" s="37">
        <f t="shared" si="19"/>
        <v>3083</v>
      </c>
      <c r="H54" s="37">
        <f t="shared" si="19"/>
        <v>3083</v>
      </c>
      <c r="I54" s="37">
        <f t="shared" si="19"/>
        <v>3083</v>
      </c>
      <c r="J54" s="37">
        <f t="shared" si="19"/>
        <v>3083</v>
      </c>
      <c r="K54" s="37">
        <f t="shared" si="19"/>
        <v>3083</v>
      </c>
      <c r="L54" s="37">
        <f t="shared" si="19"/>
        <v>3083</v>
      </c>
      <c r="M54" s="37">
        <f t="shared" si="19"/>
        <v>3083</v>
      </c>
      <c r="N54" s="37">
        <f t="shared" si="19"/>
        <v>3083</v>
      </c>
      <c r="O54" s="37">
        <f t="shared" si="19"/>
        <v>3083</v>
      </c>
      <c r="P54" s="37">
        <f t="shared" si="19"/>
        <v>3083</v>
      </c>
      <c r="Q54" s="37">
        <f t="shared" ref="Q54:Q62" si="20">D54-SUM(F54:P54)</f>
        <v>3087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380000</v>
      </c>
      <c r="E62" s="37" t="s">
        <v>194</v>
      </c>
      <c r="F62" s="37">
        <f t="shared" si="19"/>
        <v>31667</v>
      </c>
      <c r="G62" s="37">
        <f t="shared" si="19"/>
        <v>31667</v>
      </c>
      <c r="H62" s="37">
        <f t="shared" si="19"/>
        <v>31667</v>
      </c>
      <c r="I62" s="37">
        <f t="shared" si="19"/>
        <v>31667</v>
      </c>
      <c r="J62" s="37">
        <f t="shared" si="19"/>
        <v>31667</v>
      </c>
      <c r="K62" s="37">
        <f t="shared" si="19"/>
        <v>31667</v>
      </c>
      <c r="L62" s="37">
        <f t="shared" si="19"/>
        <v>31667</v>
      </c>
      <c r="M62" s="37">
        <f t="shared" si="19"/>
        <v>31667</v>
      </c>
      <c r="N62" s="37">
        <f t="shared" si="19"/>
        <v>31667</v>
      </c>
      <c r="O62" s="37">
        <f t="shared" si="19"/>
        <v>31667</v>
      </c>
      <c r="P62" s="37">
        <f t="shared" si="19"/>
        <v>31667</v>
      </c>
      <c r="Q62" s="37">
        <f t="shared" si="20"/>
        <v>31663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2002000</v>
      </c>
      <c r="E63" s="37" t="s">
        <v>679</v>
      </c>
      <c r="F63" s="37">
        <f>ROUND($D63/5,-3)</f>
        <v>400000</v>
      </c>
      <c r="G63" s="37"/>
      <c r="H63" s="37"/>
      <c r="I63" s="37"/>
      <c r="J63" s="37"/>
      <c r="K63" s="37"/>
      <c r="L63" s="37"/>
      <c r="M63" s="37"/>
      <c r="N63" s="37">
        <f>D63-F63</f>
        <v>1602000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1861000</v>
      </c>
      <c r="E64" s="37" t="s">
        <v>194</v>
      </c>
      <c r="F64" s="37">
        <f>D64</f>
        <v>1861000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1595000</v>
      </c>
      <c r="E65" s="111" t="s">
        <v>678</v>
      </c>
      <c r="F65" s="37">
        <f>ROUND($D65/12*5,-3)</f>
        <v>665000</v>
      </c>
      <c r="G65" s="37">
        <f>ROUND($D65/12,-3)</f>
        <v>133000</v>
      </c>
      <c r="H65" s="37">
        <f t="shared" ref="H65:L67" si="21">ROUND($D65/12,-3)</f>
        <v>133000</v>
      </c>
      <c r="I65" s="37">
        <f t="shared" si="21"/>
        <v>133000</v>
      </c>
      <c r="J65" s="37">
        <f t="shared" si="21"/>
        <v>133000</v>
      </c>
      <c r="K65" s="37">
        <f t="shared" si="21"/>
        <v>133000</v>
      </c>
      <c r="L65" s="37">
        <f t="shared" si="21"/>
        <v>133000</v>
      </c>
      <c r="M65" s="37">
        <f>D65-SUM(F65:L65)</f>
        <v>132000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419000</v>
      </c>
      <c r="E66" s="111" t="s">
        <v>678</v>
      </c>
      <c r="F66" s="37">
        <f>ROUND($D66/12*5,-3)</f>
        <v>175000</v>
      </c>
      <c r="G66" s="37">
        <f t="shared" ref="G66:G67" si="22">ROUND($D66/12,-3)</f>
        <v>35000</v>
      </c>
      <c r="H66" s="37">
        <f t="shared" si="21"/>
        <v>35000</v>
      </c>
      <c r="I66" s="37">
        <f t="shared" si="21"/>
        <v>35000</v>
      </c>
      <c r="J66" s="37">
        <f t="shared" si="21"/>
        <v>35000</v>
      </c>
      <c r="K66" s="37">
        <f t="shared" si="21"/>
        <v>35000</v>
      </c>
      <c r="L66" s="37">
        <f t="shared" si="21"/>
        <v>35000</v>
      </c>
      <c r="M66" s="37">
        <f t="shared" ref="M66:M67" si="23">D66-SUM(F66:L66)</f>
        <v>34000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1082000</v>
      </c>
      <c r="E67" s="111" t="s">
        <v>678</v>
      </c>
      <c r="F67" s="37">
        <f>ROUND($D67/12*5,-3)</f>
        <v>451000</v>
      </c>
      <c r="G67" s="37">
        <f t="shared" si="22"/>
        <v>90000</v>
      </c>
      <c r="H67" s="37">
        <f t="shared" si="21"/>
        <v>90000</v>
      </c>
      <c r="I67" s="37">
        <f t="shared" si="21"/>
        <v>90000</v>
      </c>
      <c r="J67" s="37">
        <f t="shared" si="21"/>
        <v>90000</v>
      </c>
      <c r="K67" s="37">
        <f t="shared" si="21"/>
        <v>90000</v>
      </c>
      <c r="L67" s="37">
        <f t="shared" si="21"/>
        <v>90000</v>
      </c>
      <c r="M67" s="37">
        <f t="shared" si="23"/>
        <v>91000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22000</v>
      </c>
      <c r="E68" s="37" t="s">
        <v>195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194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26121000</v>
      </c>
      <c r="E71" s="239"/>
      <c r="F71" s="239">
        <f t="shared" ref="F71:P71" si="24">ROUND(SUM(F49:F70),-3)</f>
        <v>11455000</v>
      </c>
      <c r="G71" s="239">
        <f t="shared" si="24"/>
        <v>1843000</v>
      </c>
      <c r="H71" s="239">
        <f t="shared" si="24"/>
        <v>1865000</v>
      </c>
      <c r="I71" s="239">
        <f t="shared" si="24"/>
        <v>1843000</v>
      </c>
      <c r="J71" s="239">
        <f t="shared" si="24"/>
        <v>1843000</v>
      </c>
      <c r="K71" s="239">
        <f t="shared" si="24"/>
        <v>1843000</v>
      </c>
      <c r="L71" s="239">
        <f t="shared" si="24"/>
        <v>1843000</v>
      </c>
      <c r="M71" s="239">
        <f t="shared" si="24"/>
        <v>1839000</v>
      </c>
      <c r="N71" s="239">
        <f t="shared" si="24"/>
        <v>1639000</v>
      </c>
      <c r="O71" s="239">
        <f t="shared" si="24"/>
        <v>37000</v>
      </c>
      <c r="P71" s="239">
        <f t="shared" si="24"/>
        <v>37000</v>
      </c>
      <c r="Q71" s="239">
        <f>D71-SUM(F71:P71)</f>
        <v>34000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1695000</v>
      </c>
      <c r="E73" s="111" t="s">
        <v>678</v>
      </c>
      <c r="F73" s="37">
        <f>ROUND($D73/12*5,-3)</f>
        <v>706000</v>
      </c>
      <c r="G73" s="37">
        <f>ROUND($D73/12,-3)</f>
        <v>141000</v>
      </c>
      <c r="H73" s="37">
        <f t="shared" ref="H73:L76" si="25">ROUND($D73/12,-3)</f>
        <v>141000</v>
      </c>
      <c r="I73" s="37">
        <f t="shared" si="25"/>
        <v>141000</v>
      </c>
      <c r="J73" s="37">
        <f t="shared" si="25"/>
        <v>141000</v>
      </c>
      <c r="K73" s="37">
        <f t="shared" si="25"/>
        <v>141000</v>
      </c>
      <c r="L73" s="37">
        <f t="shared" si="25"/>
        <v>141000</v>
      </c>
      <c r="M73" s="37">
        <f>D73-SUM(F73:L73)</f>
        <v>143000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452000</v>
      </c>
      <c r="E76" s="111" t="s">
        <v>678</v>
      </c>
      <c r="F76" s="37">
        <f>ROUND($D76/12*5,-3)</f>
        <v>188000</v>
      </c>
      <c r="G76" s="37">
        <f>ROUND($D76/12,-3)</f>
        <v>38000</v>
      </c>
      <c r="H76" s="37">
        <f t="shared" si="25"/>
        <v>38000</v>
      </c>
      <c r="I76" s="37">
        <f t="shared" si="25"/>
        <v>38000</v>
      </c>
      <c r="J76" s="37">
        <f t="shared" si="25"/>
        <v>38000</v>
      </c>
      <c r="K76" s="37">
        <f t="shared" si="25"/>
        <v>38000</v>
      </c>
      <c r="L76" s="37">
        <f t="shared" si="25"/>
        <v>38000</v>
      </c>
      <c r="M76" s="37">
        <f t="shared" si="26"/>
        <v>36000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2147000</v>
      </c>
      <c r="E77" s="239"/>
      <c r="F77" s="239">
        <f>ROUND(SUM(F72:F76),-3)</f>
        <v>894000</v>
      </c>
      <c r="G77" s="239">
        <f t="shared" ref="G77:N77" si="27">ROUND(SUM(G72:G76),-3)</f>
        <v>179000</v>
      </c>
      <c r="H77" s="239">
        <f t="shared" si="27"/>
        <v>179000</v>
      </c>
      <c r="I77" s="239">
        <f t="shared" si="27"/>
        <v>179000</v>
      </c>
      <c r="J77" s="239">
        <f t="shared" si="27"/>
        <v>179000</v>
      </c>
      <c r="K77" s="239">
        <f t="shared" si="27"/>
        <v>179000</v>
      </c>
      <c r="L77" s="239">
        <f t="shared" si="27"/>
        <v>179000</v>
      </c>
      <c r="M77" s="239">
        <f t="shared" si="27"/>
        <v>179000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5000</v>
      </c>
      <c r="E78" s="37" t="s">
        <v>655</v>
      </c>
      <c r="F78" s="216"/>
      <c r="G78" s="216"/>
      <c r="H78" s="216">
        <f>ROUND($D78/2,-3)</f>
        <v>3000</v>
      </c>
      <c r="I78" s="216"/>
      <c r="J78" s="216"/>
      <c r="K78" s="216"/>
      <c r="L78" s="216"/>
      <c r="M78" s="216"/>
      <c r="N78" s="216">
        <f>D78-H78</f>
        <v>2000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28273000</v>
      </c>
      <c r="E79" s="218"/>
      <c r="F79" s="218">
        <f>F77+F71+F78</f>
        <v>12349000</v>
      </c>
      <c r="G79" s="218">
        <f t="shared" ref="G79:Q79" si="29">G77+G71+G78</f>
        <v>2022000</v>
      </c>
      <c r="H79" s="218">
        <f t="shared" si="29"/>
        <v>2047000</v>
      </c>
      <c r="I79" s="218">
        <f t="shared" si="29"/>
        <v>2022000</v>
      </c>
      <c r="J79" s="218">
        <f t="shared" si="29"/>
        <v>2022000</v>
      </c>
      <c r="K79" s="218">
        <f t="shared" si="29"/>
        <v>2022000</v>
      </c>
      <c r="L79" s="218">
        <f t="shared" si="29"/>
        <v>2022000</v>
      </c>
      <c r="M79" s="218">
        <f t="shared" si="29"/>
        <v>2018000</v>
      </c>
      <c r="N79" s="218">
        <f t="shared" si="29"/>
        <v>1641000</v>
      </c>
      <c r="O79" s="218">
        <f t="shared" si="29"/>
        <v>37000</v>
      </c>
      <c r="P79" s="218">
        <f t="shared" si="29"/>
        <v>37000</v>
      </c>
      <c r="Q79" s="218">
        <f t="shared" si="29"/>
        <v>34000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-310000</v>
      </c>
      <c r="E87" s="37"/>
      <c r="F87" s="37">
        <f>D87</f>
        <v>-310000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30010000</v>
      </c>
      <c r="E88" s="37"/>
      <c r="F88" s="37">
        <f>F89+F90+F91+F92+F93</f>
        <v>12510000</v>
      </c>
      <c r="G88" s="37">
        <f t="shared" ref="G88:Q88" si="32">G89+G90+G91+G92+G93</f>
        <v>2147000</v>
      </c>
      <c r="H88" s="37">
        <f t="shared" si="32"/>
        <v>2178000</v>
      </c>
      <c r="I88" s="37">
        <f t="shared" si="32"/>
        <v>2165000</v>
      </c>
      <c r="J88" s="37">
        <f t="shared" si="32"/>
        <v>2159000</v>
      </c>
      <c r="K88" s="37">
        <f t="shared" si="32"/>
        <v>2153000</v>
      </c>
      <c r="L88" s="37">
        <f t="shared" si="32"/>
        <v>2360000</v>
      </c>
      <c r="M88" s="37">
        <f t="shared" si="32"/>
        <v>2149000</v>
      </c>
      <c r="N88" s="37">
        <f t="shared" si="32"/>
        <v>1778000</v>
      </c>
      <c r="O88" s="37">
        <f t="shared" si="32"/>
        <v>171000</v>
      </c>
      <c r="P88" s="37">
        <f t="shared" si="32"/>
        <v>121000</v>
      </c>
      <c r="Q88" s="37">
        <f t="shared" si="32"/>
        <v>119000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40000</v>
      </c>
      <c r="E90" s="106" t="s">
        <v>702</v>
      </c>
      <c r="F90" s="106"/>
      <c r="G90" s="106"/>
      <c r="H90" s="106">
        <f>ROUND($D90/2,-3)</f>
        <v>20000</v>
      </c>
      <c r="I90" s="106"/>
      <c r="J90" s="106"/>
      <c r="K90" s="106"/>
      <c r="L90" s="106"/>
      <c r="M90" s="106">
        <f>D90-H90</f>
        <v>20000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8000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4000</v>
      </c>
      <c r="M92" s="106"/>
      <c r="N92" s="106"/>
      <c r="O92" s="106"/>
      <c r="P92" s="106"/>
      <c r="Q92" s="106">
        <f>ROUND($D92/2,-3)</f>
        <v>4000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29962000</v>
      </c>
      <c r="E93" s="106"/>
      <c r="F93" s="106">
        <f>F94+F95+F96+F97</f>
        <v>12510000</v>
      </c>
      <c r="G93" s="106">
        <f t="shared" ref="G93:Q93" si="34">G94+G95+G96+G97</f>
        <v>2147000</v>
      </c>
      <c r="H93" s="106">
        <f t="shared" si="34"/>
        <v>2158000</v>
      </c>
      <c r="I93" s="106">
        <f t="shared" si="34"/>
        <v>2165000</v>
      </c>
      <c r="J93" s="106">
        <f t="shared" si="34"/>
        <v>2159000</v>
      </c>
      <c r="K93" s="106">
        <f t="shared" si="34"/>
        <v>2153000</v>
      </c>
      <c r="L93" s="106">
        <f t="shared" si="34"/>
        <v>2356000</v>
      </c>
      <c r="M93" s="106">
        <f t="shared" si="34"/>
        <v>2129000</v>
      </c>
      <c r="N93" s="106">
        <f t="shared" si="34"/>
        <v>1778000</v>
      </c>
      <c r="O93" s="106">
        <f t="shared" si="34"/>
        <v>171000</v>
      </c>
      <c r="P93" s="106">
        <f t="shared" si="34"/>
        <v>121000</v>
      </c>
      <c r="Q93" s="106">
        <f t="shared" si="34"/>
        <v>115000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2416000</v>
      </c>
      <c r="E94" s="111" t="s">
        <v>522</v>
      </c>
      <c r="F94" s="37">
        <f>ROUND($D94/12*5,-3)</f>
        <v>1007000</v>
      </c>
      <c r="G94" s="37">
        <f>ROUND($D94/12,-3)</f>
        <v>201000</v>
      </c>
      <c r="H94" s="37">
        <f t="shared" ref="H94:L94" si="35">ROUND($D94/12,-3)</f>
        <v>201000</v>
      </c>
      <c r="I94" s="37">
        <f t="shared" si="35"/>
        <v>201000</v>
      </c>
      <c r="J94" s="37">
        <f t="shared" si="35"/>
        <v>201000</v>
      </c>
      <c r="K94" s="37">
        <f t="shared" si="35"/>
        <v>201000</v>
      </c>
      <c r="L94" s="37">
        <f t="shared" si="35"/>
        <v>201000</v>
      </c>
      <c r="M94" s="37">
        <f>D94-SUM(F94:L94)</f>
        <v>203000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139000</v>
      </c>
      <c r="E95" s="107" t="s">
        <v>225</v>
      </c>
      <c r="F95" s="37">
        <f>ROUND($D95/12,-3)</f>
        <v>12000</v>
      </c>
      <c r="G95" s="37">
        <f t="shared" ref="G95:P95" si="36">ROUND($D95/12,-3)</f>
        <v>12000</v>
      </c>
      <c r="H95" s="37">
        <f t="shared" si="36"/>
        <v>12000</v>
      </c>
      <c r="I95" s="37">
        <f t="shared" si="36"/>
        <v>12000</v>
      </c>
      <c r="J95" s="37">
        <f t="shared" si="36"/>
        <v>12000</v>
      </c>
      <c r="K95" s="37">
        <f t="shared" si="36"/>
        <v>12000</v>
      </c>
      <c r="L95" s="37">
        <f t="shared" si="36"/>
        <v>12000</v>
      </c>
      <c r="M95" s="37">
        <f t="shared" si="36"/>
        <v>12000</v>
      </c>
      <c r="N95" s="37">
        <f t="shared" si="36"/>
        <v>12000</v>
      </c>
      <c r="O95" s="37">
        <f t="shared" si="36"/>
        <v>12000</v>
      </c>
      <c r="P95" s="37">
        <f t="shared" si="36"/>
        <v>12000</v>
      </c>
      <c r="Q95" s="37">
        <f>D95-SUM(F95:P95)</f>
        <v>7000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238000</v>
      </c>
      <c r="E96" s="186" t="s">
        <v>701</v>
      </c>
      <c r="F96" s="37"/>
      <c r="G96" s="37"/>
      <c r="H96" s="37">
        <f>ROUND($D96/2,-3)</f>
        <v>119000</v>
      </c>
      <c r="I96" s="37"/>
      <c r="J96" s="37"/>
      <c r="K96" s="37"/>
      <c r="L96" s="37"/>
      <c r="M96" s="37">
        <f>D96-H96</f>
        <v>119000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27169000</v>
      </c>
      <c r="E97" s="37"/>
      <c r="F97" s="37">
        <f>F2+F87-F89-F90-F91-F92-F94-F95-F96</f>
        <v>11491000</v>
      </c>
      <c r="G97" s="37">
        <f t="shared" ref="G97:Q97" si="37">G2+G87-G89-G90-G91-G92-G94-G95-G96</f>
        <v>1934000</v>
      </c>
      <c r="H97" s="37">
        <f t="shared" si="37"/>
        <v>1826000</v>
      </c>
      <c r="I97" s="37">
        <f t="shared" si="37"/>
        <v>1952000</v>
      </c>
      <c r="J97" s="37">
        <f t="shared" si="37"/>
        <v>1946000</v>
      </c>
      <c r="K97" s="37">
        <f t="shared" si="37"/>
        <v>1940000</v>
      </c>
      <c r="L97" s="37">
        <f t="shared" si="37"/>
        <v>2143000</v>
      </c>
      <c r="M97" s="37">
        <f t="shared" si="37"/>
        <v>1795000</v>
      </c>
      <c r="N97" s="37">
        <f t="shared" si="37"/>
        <v>1766000</v>
      </c>
      <c r="O97" s="37">
        <f>O2+O87-O89-O90-O91-O92-O94-O95-O96</f>
        <v>159000</v>
      </c>
      <c r="P97" s="37">
        <f t="shared" si="37"/>
        <v>109000</v>
      </c>
      <c r="Q97" s="37">
        <f t="shared" si="37"/>
        <v>108000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132000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238000</v>
      </c>
    </row>
    <row r="107" spans="2:18" ht="33">
      <c r="B107" s="70" t="s">
        <v>368</v>
      </c>
      <c r="D107" s="30">
        <f>HLOOKUP(D1,縣庫撥款收入明細表!H:DD,19,FALSE)</f>
        <v>1300000</v>
      </c>
    </row>
    <row r="108" spans="2:18" ht="33">
      <c r="B108" s="69" t="s">
        <v>238</v>
      </c>
      <c r="D108" s="30">
        <f>HLOOKUP(D1,縣庫撥款收入明細表!H:DD,20,FALSE)</f>
        <v>7000</v>
      </c>
    </row>
    <row r="109" spans="2:18" ht="33">
      <c r="B109" s="75" t="s">
        <v>239</v>
      </c>
      <c r="D109" s="30">
        <f>HLOOKUP(D1,縣庫撥款收入明細表!H:DD,21,FALSE)</f>
        <v>27169000</v>
      </c>
    </row>
    <row r="110" spans="2:18" ht="16.5" customHeight="1"/>
    <row r="111" spans="2:18" ht="19.5" customHeight="1">
      <c r="B111" s="4" t="s">
        <v>700</v>
      </c>
      <c r="F111" s="30">
        <f>F93-F77-F78</f>
        <v>11616000</v>
      </c>
      <c r="G111" s="30">
        <f t="shared" ref="G111:Q111" si="38">G93-G77-G78</f>
        <v>1968000</v>
      </c>
      <c r="H111" s="30">
        <f t="shared" si="38"/>
        <v>1976000</v>
      </c>
      <c r="I111" s="30">
        <f t="shared" si="38"/>
        <v>1986000</v>
      </c>
      <c r="J111" s="30">
        <f t="shared" si="38"/>
        <v>1980000</v>
      </c>
      <c r="K111" s="30">
        <f t="shared" si="38"/>
        <v>1974000</v>
      </c>
      <c r="L111" s="30">
        <f t="shared" si="38"/>
        <v>2177000</v>
      </c>
      <c r="M111" s="30">
        <f t="shared" si="38"/>
        <v>1950000</v>
      </c>
      <c r="N111" s="30">
        <f t="shared" si="38"/>
        <v>1776000</v>
      </c>
      <c r="O111" s="30">
        <f t="shared" si="38"/>
        <v>171000</v>
      </c>
      <c r="P111" s="30">
        <f t="shared" si="38"/>
        <v>121000</v>
      </c>
      <c r="Q111" s="30">
        <f t="shared" si="38"/>
        <v>115000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26" priority="1" operator="lessThan">
      <formula>0</formula>
    </cfRule>
  </conditionalFormatting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682</v>
      </c>
      <c r="D1" s="230" t="str">
        <f>VLOOKUP(C1,學校編號!A:B,2,FALSE)</f>
        <v>682佳民國小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24841000</v>
      </c>
      <c r="E2" s="37"/>
      <c r="F2" s="37">
        <f>F48+F71+F77+F78+F84</f>
        <v>10458000</v>
      </c>
      <c r="G2" s="37">
        <f t="shared" ref="G2:Q2" si="0">G48+G71+G77+G78+G84</f>
        <v>1752000</v>
      </c>
      <c r="H2" s="37">
        <f t="shared" si="0"/>
        <v>1847000</v>
      </c>
      <c r="I2" s="37">
        <f t="shared" si="0"/>
        <v>1752000</v>
      </c>
      <c r="J2" s="37">
        <f t="shared" si="0"/>
        <v>1756000</v>
      </c>
      <c r="K2" s="37">
        <f t="shared" si="0"/>
        <v>1752000</v>
      </c>
      <c r="L2" s="37">
        <f t="shared" si="0"/>
        <v>1796000</v>
      </c>
      <c r="M2" s="37">
        <f t="shared" si="0"/>
        <v>1743000</v>
      </c>
      <c r="N2" s="37">
        <f t="shared" si="0"/>
        <v>1669000</v>
      </c>
      <c r="O2" s="37">
        <f t="shared" si="0"/>
        <v>106000</v>
      </c>
      <c r="P2" s="37">
        <f t="shared" si="0"/>
        <v>106000</v>
      </c>
      <c r="Q2" s="37">
        <f t="shared" si="0"/>
        <v>104000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513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51000</v>
      </c>
      <c r="E4" s="37" t="s">
        <v>513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63000</v>
      </c>
      <c r="E7" s="37" t="s">
        <v>513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3000</v>
      </c>
      <c r="E9" s="37" t="s">
        <v>513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39000</v>
      </c>
      <c r="E15" s="37" t="s">
        <v>193</v>
      </c>
      <c r="F15" s="37">
        <f>ROUND($D15/2,-3)</f>
        <v>20000</v>
      </c>
      <c r="G15" s="37"/>
      <c r="H15" s="37"/>
      <c r="I15" s="37"/>
      <c r="J15" s="37"/>
      <c r="K15" s="37"/>
      <c r="L15" s="37">
        <f>D15-F15</f>
        <v>19000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513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592000</v>
      </c>
      <c r="E25" s="106"/>
      <c r="F25" s="106">
        <f>ROUND(SUM(F3:F24),-3)</f>
        <v>66000</v>
      </c>
      <c r="G25" s="106">
        <f t="shared" ref="G25:P25" si="5">ROUND(SUM(G3:G24),-3)</f>
        <v>46000</v>
      </c>
      <c r="H25" s="106">
        <f t="shared" si="5"/>
        <v>46000</v>
      </c>
      <c r="I25" s="106">
        <f t="shared" si="5"/>
        <v>46000</v>
      </c>
      <c r="J25" s="106">
        <f t="shared" si="5"/>
        <v>46000</v>
      </c>
      <c r="K25" s="106">
        <f t="shared" si="5"/>
        <v>46000</v>
      </c>
      <c r="L25" s="106">
        <f t="shared" si="5"/>
        <v>65000</v>
      </c>
      <c r="M25" s="106">
        <f t="shared" si="5"/>
        <v>46000</v>
      </c>
      <c r="N25" s="106">
        <f t="shared" si="5"/>
        <v>46000</v>
      </c>
      <c r="O25" s="106">
        <f t="shared" si="5"/>
        <v>46000</v>
      </c>
      <c r="P25" s="106">
        <f t="shared" si="5"/>
        <v>46000</v>
      </c>
      <c r="Q25" s="106">
        <f t="shared" ref="Q25:Q33" si="6">D25-SUM(F25:P25)</f>
        <v>47000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513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513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12000</v>
      </c>
      <c r="E30" s="37" t="s">
        <v>513</v>
      </c>
      <c r="F30" s="37">
        <f t="shared" si="8"/>
        <v>1000</v>
      </c>
      <c r="G30" s="37">
        <f t="shared" si="8"/>
        <v>1000</v>
      </c>
      <c r="H30" s="37">
        <f t="shared" si="8"/>
        <v>1000</v>
      </c>
      <c r="I30" s="37">
        <f t="shared" si="8"/>
        <v>1000</v>
      </c>
      <c r="J30" s="37">
        <f t="shared" si="8"/>
        <v>1000</v>
      </c>
      <c r="K30" s="37">
        <f t="shared" si="8"/>
        <v>1000</v>
      </c>
      <c r="L30" s="37">
        <f t="shared" si="8"/>
        <v>1000</v>
      </c>
      <c r="M30" s="37">
        <f t="shared" si="8"/>
        <v>1000</v>
      </c>
      <c r="N30" s="37">
        <f t="shared" si="8"/>
        <v>1000</v>
      </c>
      <c r="O30" s="37">
        <f t="shared" si="8"/>
        <v>1000</v>
      </c>
      <c r="P30" s="37">
        <f t="shared" si="8"/>
        <v>1000</v>
      </c>
      <c r="Q30" s="37">
        <f t="shared" si="6"/>
        <v>1000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5000</v>
      </c>
      <c r="E31" s="37" t="s">
        <v>513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50000</v>
      </c>
      <c r="E36" s="37" t="s">
        <v>193</v>
      </c>
      <c r="F36" s="37">
        <f>ROUND($D36/2,-3)</f>
        <v>25000</v>
      </c>
      <c r="G36" s="37"/>
      <c r="H36" s="37"/>
      <c r="I36" s="37"/>
      <c r="J36" s="37"/>
      <c r="K36" s="37"/>
      <c r="L36" s="37">
        <f>D36-F36</f>
        <v>25000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326000</v>
      </c>
      <c r="E37" s="106"/>
      <c r="F37" s="106">
        <f t="shared" ref="F37:P37" si="9">ROUND(SUM(F26:F36),-3)</f>
        <v>48000</v>
      </c>
      <c r="G37" s="106">
        <f t="shared" si="9"/>
        <v>23000</v>
      </c>
      <c r="H37" s="106">
        <f t="shared" si="9"/>
        <v>23000</v>
      </c>
      <c r="I37" s="106">
        <f t="shared" si="9"/>
        <v>23000</v>
      </c>
      <c r="J37" s="106">
        <f t="shared" si="9"/>
        <v>23000</v>
      </c>
      <c r="K37" s="106">
        <f t="shared" si="9"/>
        <v>23000</v>
      </c>
      <c r="L37" s="106">
        <f t="shared" si="9"/>
        <v>48000</v>
      </c>
      <c r="M37" s="106">
        <f t="shared" si="9"/>
        <v>23000</v>
      </c>
      <c r="N37" s="106">
        <f t="shared" si="9"/>
        <v>23000</v>
      </c>
      <c r="O37" s="106">
        <f t="shared" si="9"/>
        <v>23000</v>
      </c>
      <c r="P37" s="106">
        <f t="shared" si="9"/>
        <v>23000</v>
      </c>
      <c r="Q37" s="106">
        <f>D37-SUM(F37:P37)</f>
        <v>23000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708</v>
      </c>
      <c r="F46" s="37">
        <f>ROUND($D46/3,0)</f>
        <v>4000</v>
      </c>
      <c r="G46" s="37"/>
      <c r="H46" s="37"/>
      <c r="I46" s="37"/>
      <c r="J46" s="37">
        <f>ROUND($D46/3,0)</f>
        <v>4000</v>
      </c>
      <c r="K46" s="37"/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12000</v>
      </c>
      <c r="E47" s="106"/>
      <c r="F47" s="106">
        <f t="shared" ref="F47:P47" si="13">ROUND(SUM(F46),-3)</f>
        <v>4000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4000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4000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930000</v>
      </c>
      <c r="E48" s="37"/>
      <c r="F48" s="112">
        <f>F25+F37+F45+F47</f>
        <v>118000</v>
      </c>
      <c r="G48" s="112">
        <f t="shared" ref="G48:R48" si="14">G25+G37+G45+G47</f>
        <v>69000</v>
      </c>
      <c r="H48" s="112">
        <f t="shared" si="14"/>
        <v>69000</v>
      </c>
      <c r="I48" s="112">
        <f t="shared" si="14"/>
        <v>69000</v>
      </c>
      <c r="J48" s="112">
        <f t="shared" si="14"/>
        <v>73000</v>
      </c>
      <c r="K48" s="112">
        <f t="shared" si="14"/>
        <v>69000</v>
      </c>
      <c r="L48" s="112">
        <f t="shared" si="14"/>
        <v>113000</v>
      </c>
      <c r="M48" s="112">
        <f t="shared" si="14"/>
        <v>69000</v>
      </c>
      <c r="N48" s="112">
        <f t="shared" si="14"/>
        <v>73000</v>
      </c>
      <c r="O48" s="112">
        <f t="shared" si="14"/>
        <v>69000</v>
      </c>
      <c r="P48" s="112">
        <f t="shared" si="14"/>
        <v>69000</v>
      </c>
      <c r="Q48" s="112">
        <f t="shared" si="14"/>
        <v>70000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14130000</v>
      </c>
      <c r="E49" s="111" t="s">
        <v>678</v>
      </c>
      <c r="F49" s="37">
        <f>ROUND($D49/12*5,-3)</f>
        <v>5888000</v>
      </c>
      <c r="G49" s="37">
        <f>ROUND($D49/12,-3)</f>
        <v>1178000</v>
      </c>
      <c r="H49" s="37">
        <f t="shared" ref="H49:L53" si="15">ROUND($D49/12,-3)</f>
        <v>1178000</v>
      </c>
      <c r="I49" s="37">
        <f t="shared" si="15"/>
        <v>1178000</v>
      </c>
      <c r="J49" s="37">
        <f t="shared" si="15"/>
        <v>1178000</v>
      </c>
      <c r="K49" s="37">
        <f t="shared" si="15"/>
        <v>1178000</v>
      </c>
      <c r="L49" s="37">
        <f t="shared" si="15"/>
        <v>1178000</v>
      </c>
      <c r="M49" s="37">
        <f>D49-SUM(F49:L49)</f>
        <v>1174000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0</v>
      </c>
      <c r="E51" s="111" t="s">
        <v>678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0</v>
      </c>
      <c r="E52" s="111" t="s">
        <v>678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513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389000</v>
      </c>
      <c r="E62" s="37" t="s">
        <v>194</v>
      </c>
      <c r="F62" s="37">
        <f t="shared" si="19"/>
        <v>32417</v>
      </c>
      <c r="G62" s="37">
        <f t="shared" si="19"/>
        <v>32417</v>
      </c>
      <c r="H62" s="37">
        <f t="shared" si="19"/>
        <v>32417</v>
      </c>
      <c r="I62" s="37">
        <f t="shared" si="19"/>
        <v>32417</v>
      </c>
      <c r="J62" s="37">
        <f t="shared" si="19"/>
        <v>32417</v>
      </c>
      <c r="K62" s="37">
        <f t="shared" si="19"/>
        <v>32417</v>
      </c>
      <c r="L62" s="37">
        <f t="shared" si="19"/>
        <v>32417</v>
      </c>
      <c r="M62" s="37">
        <f t="shared" si="19"/>
        <v>32417</v>
      </c>
      <c r="N62" s="37">
        <f t="shared" si="19"/>
        <v>32417</v>
      </c>
      <c r="O62" s="37">
        <f t="shared" si="19"/>
        <v>32417</v>
      </c>
      <c r="P62" s="37">
        <f t="shared" si="19"/>
        <v>32417</v>
      </c>
      <c r="Q62" s="37">
        <f t="shared" si="20"/>
        <v>32413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1865000</v>
      </c>
      <c r="E63" s="37" t="s">
        <v>679</v>
      </c>
      <c r="F63" s="37">
        <f>ROUND($D63/5,-3)</f>
        <v>373000</v>
      </c>
      <c r="G63" s="37"/>
      <c r="H63" s="37"/>
      <c r="I63" s="37"/>
      <c r="J63" s="37"/>
      <c r="K63" s="37"/>
      <c r="L63" s="37"/>
      <c r="M63" s="37"/>
      <c r="N63" s="37">
        <f>D63-F63</f>
        <v>1492000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1593000</v>
      </c>
      <c r="E64" s="37" t="s">
        <v>194</v>
      </c>
      <c r="F64" s="37">
        <f>D64</f>
        <v>1593000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1397000</v>
      </c>
      <c r="E65" s="111" t="s">
        <v>678</v>
      </c>
      <c r="F65" s="37">
        <f>ROUND($D65/12*5,-3)</f>
        <v>582000</v>
      </c>
      <c r="G65" s="37">
        <f>ROUND($D65/12,-3)</f>
        <v>116000</v>
      </c>
      <c r="H65" s="37">
        <f t="shared" ref="H65:L67" si="21">ROUND($D65/12,-3)</f>
        <v>116000</v>
      </c>
      <c r="I65" s="37">
        <f t="shared" si="21"/>
        <v>116000</v>
      </c>
      <c r="J65" s="37">
        <f t="shared" si="21"/>
        <v>116000</v>
      </c>
      <c r="K65" s="37">
        <f t="shared" si="21"/>
        <v>116000</v>
      </c>
      <c r="L65" s="37">
        <f t="shared" si="21"/>
        <v>116000</v>
      </c>
      <c r="M65" s="37">
        <f>D65-SUM(F65:L65)</f>
        <v>119000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343000</v>
      </c>
      <c r="E66" s="111" t="s">
        <v>678</v>
      </c>
      <c r="F66" s="37">
        <f>ROUND($D66/12*5,-3)</f>
        <v>143000</v>
      </c>
      <c r="G66" s="37">
        <f t="shared" ref="G66:G67" si="22">ROUND($D66/12,-3)</f>
        <v>29000</v>
      </c>
      <c r="H66" s="37">
        <f t="shared" si="21"/>
        <v>29000</v>
      </c>
      <c r="I66" s="37">
        <f t="shared" si="21"/>
        <v>29000</v>
      </c>
      <c r="J66" s="37">
        <f t="shared" si="21"/>
        <v>29000</v>
      </c>
      <c r="K66" s="37">
        <f t="shared" si="21"/>
        <v>29000</v>
      </c>
      <c r="L66" s="37">
        <f t="shared" si="21"/>
        <v>29000</v>
      </c>
      <c r="M66" s="37">
        <f t="shared" ref="M66:M67" si="23">D66-SUM(F66:L66)</f>
        <v>26000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894000</v>
      </c>
      <c r="E67" s="111" t="s">
        <v>678</v>
      </c>
      <c r="F67" s="37">
        <f>ROUND($D67/12*5,-3)</f>
        <v>373000</v>
      </c>
      <c r="G67" s="37">
        <f t="shared" si="22"/>
        <v>75000</v>
      </c>
      <c r="H67" s="37">
        <f t="shared" si="21"/>
        <v>75000</v>
      </c>
      <c r="I67" s="37">
        <f t="shared" si="21"/>
        <v>75000</v>
      </c>
      <c r="J67" s="37">
        <f t="shared" si="21"/>
        <v>75000</v>
      </c>
      <c r="K67" s="37">
        <f t="shared" si="21"/>
        <v>75000</v>
      </c>
      <c r="L67" s="37">
        <f t="shared" si="21"/>
        <v>75000</v>
      </c>
      <c r="M67" s="37">
        <f t="shared" si="23"/>
        <v>71000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27000</v>
      </c>
      <c r="E68" s="37" t="s">
        <v>195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112000</v>
      </c>
      <c r="E69" s="37" t="s">
        <v>194</v>
      </c>
      <c r="F69" s="37">
        <f>D69</f>
        <v>112000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20802000</v>
      </c>
      <c r="E71" s="239"/>
      <c r="F71" s="239">
        <f t="shared" ref="F71:P71" si="24">ROUND(SUM(F49:F70),-3)</f>
        <v>9101000</v>
      </c>
      <c r="G71" s="239">
        <f t="shared" si="24"/>
        <v>1435000</v>
      </c>
      <c r="H71" s="239">
        <f t="shared" si="24"/>
        <v>1462000</v>
      </c>
      <c r="I71" s="239">
        <f t="shared" si="24"/>
        <v>1435000</v>
      </c>
      <c r="J71" s="239">
        <f t="shared" si="24"/>
        <v>1435000</v>
      </c>
      <c r="K71" s="239">
        <f t="shared" si="24"/>
        <v>1435000</v>
      </c>
      <c r="L71" s="239">
        <f t="shared" si="24"/>
        <v>1435000</v>
      </c>
      <c r="M71" s="239">
        <f t="shared" si="24"/>
        <v>1427000</v>
      </c>
      <c r="N71" s="239">
        <f t="shared" si="24"/>
        <v>1529000</v>
      </c>
      <c r="O71" s="239">
        <f t="shared" si="24"/>
        <v>37000</v>
      </c>
      <c r="P71" s="239">
        <f t="shared" si="24"/>
        <v>37000</v>
      </c>
      <c r="Q71" s="239">
        <f>D71-SUM(F71:P71)</f>
        <v>34000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2974000</v>
      </c>
      <c r="E73" s="111" t="s">
        <v>678</v>
      </c>
      <c r="F73" s="37">
        <f>ROUND($D73/12*5,-3)</f>
        <v>1239000</v>
      </c>
      <c r="G73" s="37">
        <f>ROUND($D73/12,-3)</f>
        <v>248000</v>
      </c>
      <c r="H73" s="37">
        <f t="shared" ref="H73:L76" si="25">ROUND($D73/12,-3)</f>
        <v>248000</v>
      </c>
      <c r="I73" s="37">
        <f t="shared" si="25"/>
        <v>248000</v>
      </c>
      <c r="J73" s="37">
        <f t="shared" si="25"/>
        <v>248000</v>
      </c>
      <c r="K73" s="37">
        <f t="shared" si="25"/>
        <v>248000</v>
      </c>
      <c r="L73" s="37">
        <f t="shared" si="25"/>
        <v>248000</v>
      </c>
      <c r="M73" s="37">
        <f>D73-SUM(F73:L73)</f>
        <v>247000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2974000</v>
      </c>
      <c r="E77" s="239"/>
      <c r="F77" s="239">
        <f>ROUND(SUM(F72:F76),-3)</f>
        <v>1239000</v>
      </c>
      <c r="G77" s="239">
        <f t="shared" ref="G77:N77" si="27">ROUND(SUM(G72:G76),-3)</f>
        <v>248000</v>
      </c>
      <c r="H77" s="239">
        <f t="shared" si="27"/>
        <v>248000</v>
      </c>
      <c r="I77" s="239">
        <f t="shared" si="27"/>
        <v>248000</v>
      </c>
      <c r="J77" s="239">
        <f t="shared" si="27"/>
        <v>248000</v>
      </c>
      <c r="K77" s="239">
        <f t="shared" si="27"/>
        <v>248000</v>
      </c>
      <c r="L77" s="239">
        <f t="shared" si="27"/>
        <v>248000</v>
      </c>
      <c r="M77" s="239">
        <f t="shared" si="27"/>
        <v>247000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135000</v>
      </c>
      <c r="E78" s="37" t="s">
        <v>655</v>
      </c>
      <c r="F78" s="216"/>
      <c r="G78" s="216"/>
      <c r="H78" s="216">
        <f>ROUND($D78/2,-3)</f>
        <v>68000</v>
      </c>
      <c r="I78" s="216"/>
      <c r="J78" s="216"/>
      <c r="K78" s="216"/>
      <c r="L78" s="216"/>
      <c r="M78" s="216"/>
      <c r="N78" s="216">
        <f>D78-H78</f>
        <v>67000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23911000</v>
      </c>
      <c r="E79" s="218"/>
      <c r="F79" s="218">
        <f>F77+F71+F78</f>
        <v>10340000</v>
      </c>
      <c r="G79" s="218">
        <f t="shared" ref="G79:Q79" si="29">G77+G71+G78</f>
        <v>1683000</v>
      </c>
      <c r="H79" s="218">
        <f t="shared" si="29"/>
        <v>1778000</v>
      </c>
      <c r="I79" s="218">
        <f t="shared" si="29"/>
        <v>1683000</v>
      </c>
      <c r="J79" s="218">
        <f t="shared" si="29"/>
        <v>1683000</v>
      </c>
      <c r="K79" s="218">
        <f t="shared" si="29"/>
        <v>1683000</v>
      </c>
      <c r="L79" s="218">
        <f t="shared" si="29"/>
        <v>1683000</v>
      </c>
      <c r="M79" s="218">
        <f t="shared" si="29"/>
        <v>1674000</v>
      </c>
      <c r="N79" s="218">
        <f t="shared" si="29"/>
        <v>1596000</v>
      </c>
      <c r="O79" s="218">
        <f t="shared" si="29"/>
        <v>37000</v>
      </c>
      <c r="P79" s="218">
        <f t="shared" si="29"/>
        <v>37000</v>
      </c>
      <c r="Q79" s="218">
        <f t="shared" si="29"/>
        <v>34000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24841000</v>
      </c>
      <c r="E88" s="37"/>
      <c r="F88" s="37">
        <f>F89+F90+F91+F92+F93</f>
        <v>10458000</v>
      </c>
      <c r="G88" s="37">
        <f t="shared" ref="G88:Q88" si="32">G89+G90+G91+G92+G93</f>
        <v>1752000</v>
      </c>
      <c r="H88" s="37">
        <f t="shared" si="32"/>
        <v>1847000</v>
      </c>
      <c r="I88" s="37">
        <f t="shared" si="32"/>
        <v>1752000</v>
      </c>
      <c r="J88" s="37">
        <f t="shared" si="32"/>
        <v>1756000</v>
      </c>
      <c r="K88" s="37">
        <f t="shared" si="32"/>
        <v>1752000</v>
      </c>
      <c r="L88" s="37">
        <f t="shared" si="32"/>
        <v>1796000</v>
      </c>
      <c r="M88" s="37">
        <f t="shared" si="32"/>
        <v>1743000</v>
      </c>
      <c r="N88" s="37">
        <f t="shared" si="32"/>
        <v>1669000</v>
      </c>
      <c r="O88" s="37">
        <f t="shared" si="32"/>
        <v>106000</v>
      </c>
      <c r="P88" s="37">
        <f t="shared" si="32"/>
        <v>106000</v>
      </c>
      <c r="Q88" s="37">
        <f t="shared" si="32"/>
        <v>104000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50000</v>
      </c>
      <c r="E90" s="106" t="s">
        <v>702</v>
      </c>
      <c r="F90" s="106"/>
      <c r="G90" s="106"/>
      <c r="H90" s="106">
        <f>ROUND($D90/2,-3)</f>
        <v>25000</v>
      </c>
      <c r="I90" s="106"/>
      <c r="J90" s="106"/>
      <c r="K90" s="106"/>
      <c r="L90" s="106"/>
      <c r="M90" s="106">
        <f>D90-H90</f>
        <v>25000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24790000</v>
      </c>
      <c r="E93" s="106"/>
      <c r="F93" s="106">
        <f>F94+F95+F96+F97</f>
        <v>10458000</v>
      </c>
      <c r="G93" s="106">
        <f t="shared" ref="G93:Q93" si="34">G94+G95+G96+G97</f>
        <v>1752000</v>
      </c>
      <c r="H93" s="106">
        <f t="shared" si="34"/>
        <v>1822000</v>
      </c>
      <c r="I93" s="106">
        <f t="shared" si="34"/>
        <v>1752000</v>
      </c>
      <c r="J93" s="106">
        <f t="shared" si="34"/>
        <v>1756000</v>
      </c>
      <c r="K93" s="106">
        <f t="shared" si="34"/>
        <v>1752000</v>
      </c>
      <c r="L93" s="106">
        <f t="shared" si="34"/>
        <v>1796000</v>
      </c>
      <c r="M93" s="106">
        <f t="shared" si="34"/>
        <v>1718000</v>
      </c>
      <c r="N93" s="106">
        <f t="shared" si="34"/>
        <v>1669000</v>
      </c>
      <c r="O93" s="106">
        <f t="shared" si="34"/>
        <v>106000</v>
      </c>
      <c r="P93" s="106">
        <f t="shared" si="34"/>
        <v>106000</v>
      </c>
      <c r="Q93" s="106">
        <f t="shared" si="34"/>
        <v>103000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0</v>
      </c>
      <c r="E94" s="111" t="s">
        <v>522</v>
      </c>
      <c r="F94" s="37">
        <f>ROUND($D94/12*5,-3)</f>
        <v>0</v>
      </c>
      <c r="G94" s="37">
        <f>ROUND($D94/12,-3)</f>
        <v>0</v>
      </c>
      <c r="H94" s="37">
        <f t="shared" ref="H94:L94" si="35">ROUND($D94/12,-3)</f>
        <v>0</v>
      </c>
      <c r="I94" s="37">
        <f t="shared" si="35"/>
        <v>0</v>
      </c>
      <c r="J94" s="37">
        <f t="shared" si="35"/>
        <v>0</v>
      </c>
      <c r="K94" s="37">
        <f t="shared" si="35"/>
        <v>0</v>
      </c>
      <c r="L94" s="37">
        <f t="shared" si="35"/>
        <v>0</v>
      </c>
      <c r="M94" s="37">
        <f>D94-SUM(F94:L94)</f>
        <v>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77000</v>
      </c>
      <c r="E95" s="107" t="s">
        <v>225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24713000</v>
      </c>
      <c r="E97" s="37"/>
      <c r="F97" s="37">
        <f>F2+F87-F89-F90-F91-F92-F94-F95-F96</f>
        <v>10452000</v>
      </c>
      <c r="G97" s="37">
        <f t="shared" ref="G97:Q97" si="37">G2+G87-G89-G90-G91-G92-G94-G95-G96</f>
        <v>1746000</v>
      </c>
      <c r="H97" s="37">
        <f t="shared" si="37"/>
        <v>1816000</v>
      </c>
      <c r="I97" s="37">
        <f t="shared" si="37"/>
        <v>1746000</v>
      </c>
      <c r="J97" s="37">
        <f t="shared" si="37"/>
        <v>1750000</v>
      </c>
      <c r="K97" s="37">
        <f t="shared" si="37"/>
        <v>1746000</v>
      </c>
      <c r="L97" s="37">
        <f t="shared" si="37"/>
        <v>1790000</v>
      </c>
      <c r="M97" s="37">
        <f t="shared" si="37"/>
        <v>1712000</v>
      </c>
      <c r="N97" s="37">
        <f t="shared" si="37"/>
        <v>1663000</v>
      </c>
      <c r="O97" s="37">
        <f>O2+O87-O89-O90-O91-O92-O94-O95-O96</f>
        <v>100000</v>
      </c>
      <c r="P97" s="37">
        <f t="shared" si="37"/>
        <v>100000</v>
      </c>
      <c r="Q97" s="37">
        <f t="shared" si="37"/>
        <v>92000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0</v>
      </c>
    </row>
    <row r="104" spans="2:18" ht="33">
      <c r="B104" s="69" t="s">
        <v>235</v>
      </c>
      <c r="D104" s="30">
        <f>HLOOKUP(D1,縣庫撥款收入明細表!H:DD,16,FALSE)</f>
        <v>72000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5000</v>
      </c>
    </row>
    <row r="109" spans="2:18" ht="33">
      <c r="B109" s="75" t="s">
        <v>239</v>
      </c>
      <c r="D109" s="30">
        <f>HLOOKUP(D1,縣庫撥款收入明細表!H:DD,21,FALSE)</f>
        <v>24713000</v>
      </c>
    </row>
    <row r="110" spans="2:18" ht="16.5" customHeight="1"/>
    <row r="111" spans="2:18" ht="19.5" customHeight="1">
      <c r="B111" s="4" t="s">
        <v>700</v>
      </c>
      <c r="F111" s="30">
        <f>F93-F77-F78</f>
        <v>9219000</v>
      </c>
      <c r="G111" s="30">
        <f t="shared" ref="G111:Q111" si="38">G93-G77-G78</f>
        <v>1504000</v>
      </c>
      <c r="H111" s="30">
        <f t="shared" si="38"/>
        <v>1506000</v>
      </c>
      <c r="I111" s="30">
        <f t="shared" si="38"/>
        <v>1504000</v>
      </c>
      <c r="J111" s="30">
        <f t="shared" si="38"/>
        <v>1508000</v>
      </c>
      <c r="K111" s="30">
        <f t="shared" si="38"/>
        <v>1504000</v>
      </c>
      <c r="L111" s="30">
        <f t="shared" si="38"/>
        <v>1548000</v>
      </c>
      <c r="M111" s="30">
        <f t="shared" si="38"/>
        <v>1471000</v>
      </c>
      <c r="N111" s="30">
        <f t="shared" si="38"/>
        <v>1602000</v>
      </c>
      <c r="O111" s="30">
        <f t="shared" si="38"/>
        <v>106000</v>
      </c>
      <c r="P111" s="30">
        <f t="shared" si="38"/>
        <v>106000</v>
      </c>
      <c r="Q111" s="30">
        <f t="shared" si="38"/>
        <v>103000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25" priority="1" operator="lessThan">
      <formula>0</formula>
    </cfRule>
  </conditionalFormatting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683</v>
      </c>
      <c r="D1" s="230" t="str">
        <f>VLOOKUP(C1,學校編號!A:B,2,FALSE)</f>
        <v>683銅門國小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30140000</v>
      </c>
      <c r="E2" s="37"/>
      <c r="F2" s="37">
        <f>F48+F71+F77+F78+F84</f>
        <v>12745000</v>
      </c>
      <c r="G2" s="37">
        <f t="shared" ref="G2:Q2" si="0">G48+G71+G77+G78+G84</f>
        <v>2157000</v>
      </c>
      <c r="H2" s="37">
        <f t="shared" si="0"/>
        <v>2229000</v>
      </c>
      <c r="I2" s="37">
        <f t="shared" si="0"/>
        <v>2157000</v>
      </c>
      <c r="J2" s="37">
        <f t="shared" si="0"/>
        <v>2163000</v>
      </c>
      <c r="K2" s="37">
        <f t="shared" si="0"/>
        <v>2157000</v>
      </c>
      <c r="L2" s="37">
        <f t="shared" si="0"/>
        <v>2187000</v>
      </c>
      <c r="M2" s="37">
        <f t="shared" si="0"/>
        <v>2148000</v>
      </c>
      <c r="N2" s="37">
        <f t="shared" si="0"/>
        <v>1866000</v>
      </c>
      <c r="O2" s="37">
        <f t="shared" si="0"/>
        <v>110000</v>
      </c>
      <c r="P2" s="37">
        <f t="shared" si="0"/>
        <v>110000</v>
      </c>
      <c r="Q2" s="37">
        <f t="shared" si="0"/>
        <v>111000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577000</v>
      </c>
      <c r="E25" s="106"/>
      <c r="F25" s="106">
        <f>ROUND(SUM(F3:F24),-3)</f>
        <v>70000</v>
      </c>
      <c r="G25" s="106">
        <f t="shared" ref="G25:P25" si="5">ROUND(SUM(G3:G24),-3)</f>
        <v>44000</v>
      </c>
      <c r="H25" s="106">
        <f t="shared" si="5"/>
        <v>44000</v>
      </c>
      <c r="I25" s="106">
        <f t="shared" si="5"/>
        <v>44000</v>
      </c>
      <c r="J25" s="106">
        <f t="shared" si="5"/>
        <v>44000</v>
      </c>
      <c r="K25" s="106">
        <f t="shared" si="5"/>
        <v>44000</v>
      </c>
      <c r="L25" s="106">
        <f t="shared" si="5"/>
        <v>69000</v>
      </c>
      <c r="M25" s="106">
        <f t="shared" si="5"/>
        <v>44000</v>
      </c>
      <c r="N25" s="106">
        <f t="shared" si="5"/>
        <v>44000</v>
      </c>
      <c r="O25" s="106">
        <f t="shared" si="5"/>
        <v>44000</v>
      </c>
      <c r="P25" s="106">
        <f t="shared" si="5"/>
        <v>44000</v>
      </c>
      <c r="Q25" s="106">
        <f t="shared" ref="Q25:Q33" si="6">D25-SUM(F25:P25)</f>
        <v>42000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16000</v>
      </c>
      <c r="E30" s="37" t="s">
        <v>513</v>
      </c>
      <c r="F30" s="37">
        <f t="shared" si="8"/>
        <v>1333</v>
      </c>
      <c r="G30" s="37">
        <f t="shared" si="8"/>
        <v>1333</v>
      </c>
      <c r="H30" s="37">
        <f t="shared" si="8"/>
        <v>1333</v>
      </c>
      <c r="I30" s="37">
        <f t="shared" si="8"/>
        <v>1333</v>
      </c>
      <c r="J30" s="37">
        <f t="shared" si="8"/>
        <v>1333</v>
      </c>
      <c r="K30" s="37">
        <f t="shared" si="8"/>
        <v>1333</v>
      </c>
      <c r="L30" s="37">
        <f t="shared" si="8"/>
        <v>1333</v>
      </c>
      <c r="M30" s="37">
        <f t="shared" si="8"/>
        <v>1333</v>
      </c>
      <c r="N30" s="37">
        <f t="shared" si="8"/>
        <v>1333</v>
      </c>
      <c r="O30" s="37">
        <f t="shared" si="8"/>
        <v>1333</v>
      </c>
      <c r="P30" s="37">
        <f t="shared" si="8"/>
        <v>1333</v>
      </c>
      <c r="Q30" s="37">
        <f t="shared" si="6"/>
        <v>1337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7000</v>
      </c>
      <c r="E31" s="37" t="s">
        <v>513</v>
      </c>
      <c r="F31" s="37">
        <f t="shared" si="8"/>
        <v>583</v>
      </c>
      <c r="G31" s="37">
        <f t="shared" si="8"/>
        <v>583</v>
      </c>
      <c r="H31" s="37">
        <f t="shared" si="8"/>
        <v>583</v>
      </c>
      <c r="I31" s="37">
        <f t="shared" si="8"/>
        <v>583</v>
      </c>
      <c r="J31" s="37">
        <f t="shared" si="8"/>
        <v>583</v>
      </c>
      <c r="K31" s="37">
        <f t="shared" si="8"/>
        <v>583</v>
      </c>
      <c r="L31" s="37">
        <f t="shared" si="8"/>
        <v>583</v>
      </c>
      <c r="M31" s="37">
        <f t="shared" si="8"/>
        <v>583</v>
      </c>
      <c r="N31" s="37">
        <f t="shared" si="8"/>
        <v>583</v>
      </c>
      <c r="O31" s="37">
        <f t="shared" si="8"/>
        <v>583</v>
      </c>
      <c r="P31" s="37">
        <f t="shared" si="8"/>
        <v>583</v>
      </c>
      <c r="Q31" s="37">
        <f t="shared" si="6"/>
        <v>587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10000</v>
      </c>
      <c r="E36" s="37" t="s">
        <v>193</v>
      </c>
      <c r="F36" s="37">
        <f>ROUND($D36/2,-3)</f>
        <v>5000</v>
      </c>
      <c r="G36" s="37"/>
      <c r="H36" s="37"/>
      <c r="I36" s="37"/>
      <c r="J36" s="37"/>
      <c r="K36" s="37"/>
      <c r="L36" s="37">
        <f>D36-F36</f>
        <v>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299000</v>
      </c>
      <c r="E37" s="106"/>
      <c r="F37" s="106">
        <f t="shared" ref="F37:P37" si="9">ROUND(SUM(F26:F36),-3)</f>
        <v>29000</v>
      </c>
      <c r="G37" s="106">
        <f t="shared" si="9"/>
        <v>24000</v>
      </c>
      <c r="H37" s="106">
        <f t="shared" si="9"/>
        <v>24000</v>
      </c>
      <c r="I37" s="106">
        <f t="shared" si="9"/>
        <v>24000</v>
      </c>
      <c r="J37" s="106">
        <f t="shared" si="9"/>
        <v>24000</v>
      </c>
      <c r="K37" s="106">
        <f t="shared" si="9"/>
        <v>24000</v>
      </c>
      <c r="L37" s="106">
        <f t="shared" si="9"/>
        <v>29000</v>
      </c>
      <c r="M37" s="106">
        <f t="shared" si="9"/>
        <v>24000</v>
      </c>
      <c r="N37" s="106">
        <f t="shared" si="9"/>
        <v>24000</v>
      </c>
      <c r="O37" s="106">
        <f t="shared" si="9"/>
        <v>24000</v>
      </c>
      <c r="P37" s="106">
        <f t="shared" si="9"/>
        <v>24000</v>
      </c>
      <c r="Q37" s="106">
        <f>D37-SUM(F37:P37)</f>
        <v>25000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18000</v>
      </c>
      <c r="E46" s="37" t="s">
        <v>708</v>
      </c>
      <c r="F46" s="37">
        <f>ROUND($D46/3,0)</f>
        <v>6000</v>
      </c>
      <c r="G46" s="37"/>
      <c r="H46" s="37"/>
      <c r="I46" s="37"/>
      <c r="J46" s="37">
        <f>ROUND($D46/3,0)</f>
        <v>6000</v>
      </c>
      <c r="K46" s="37"/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18000</v>
      </c>
      <c r="E47" s="106"/>
      <c r="F47" s="106">
        <f t="shared" ref="F47:P47" si="13">ROUND(SUM(F46),-3)</f>
        <v>6000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6000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6000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894000</v>
      </c>
      <c r="E48" s="37"/>
      <c r="F48" s="112">
        <f>F25+F37+F45+F47</f>
        <v>105000</v>
      </c>
      <c r="G48" s="112">
        <f t="shared" ref="G48:R48" si="14">G25+G37+G45+G47</f>
        <v>68000</v>
      </c>
      <c r="H48" s="112">
        <f t="shared" si="14"/>
        <v>68000</v>
      </c>
      <c r="I48" s="112">
        <f t="shared" si="14"/>
        <v>68000</v>
      </c>
      <c r="J48" s="112">
        <f t="shared" si="14"/>
        <v>74000</v>
      </c>
      <c r="K48" s="112">
        <f t="shared" si="14"/>
        <v>68000</v>
      </c>
      <c r="L48" s="112">
        <f t="shared" si="14"/>
        <v>98000</v>
      </c>
      <c r="M48" s="112">
        <f t="shared" si="14"/>
        <v>68000</v>
      </c>
      <c r="N48" s="112">
        <f t="shared" si="14"/>
        <v>74000</v>
      </c>
      <c r="O48" s="112">
        <f t="shared" si="14"/>
        <v>68000</v>
      </c>
      <c r="P48" s="112">
        <f t="shared" si="14"/>
        <v>68000</v>
      </c>
      <c r="Q48" s="112">
        <f t="shared" si="14"/>
        <v>67000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16711000</v>
      </c>
      <c r="E49" s="111" t="s">
        <v>678</v>
      </c>
      <c r="F49" s="37">
        <f>ROUND($D49/12*5,-3)</f>
        <v>6963000</v>
      </c>
      <c r="G49" s="37">
        <f>ROUND($D49/12,-3)</f>
        <v>1393000</v>
      </c>
      <c r="H49" s="37">
        <f t="shared" ref="H49:L53" si="15">ROUND($D49/12,-3)</f>
        <v>1393000</v>
      </c>
      <c r="I49" s="37">
        <f t="shared" si="15"/>
        <v>1393000</v>
      </c>
      <c r="J49" s="37">
        <f t="shared" si="15"/>
        <v>1393000</v>
      </c>
      <c r="K49" s="37">
        <f t="shared" si="15"/>
        <v>1393000</v>
      </c>
      <c r="L49" s="37">
        <f t="shared" si="15"/>
        <v>1393000</v>
      </c>
      <c r="M49" s="37">
        <f>D49-SUM(F49:L49)</f>
        <v>1390000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1530000</v>
      </c>
      <c r="E51" s="111" t="s">
        <v>678</v>
      </c>
      <c r="F51" s="37">
        <f t="shared" si="16"/>
        <v>638000</v>
      </c>
      <c r="G51" s="37">
        <f t="shared" si="17"/>
        <v>128000</v>
      </c>
      <c r="H51" s="37">
        <f t="shared" si="15"/>
        <v>128000</v>
      </c>
      <c r="I51" s="37">
        <f t="shared" si="15"/>
        <v>128000</v>
      </c>
      <c r="J51" s="37">
        <f t="shared" si="15"/>
        <v>128000</v>
      </c>
      <c r="K51" s="37">
        <f t="shared" si="15"/>
        <v>128000</v>
      </c>
      <c r="L51" s="37">
        <f t="shared" si="15"/>
        <v>128000</v>
      </c>
      <c r="M51" s="37">
        <f t="shared" si="18"/>
        <v>124000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450000</v>
      </c>
      <c r="E62" s="37" t="s">
        <v>194</v>
      </c>
      <c r="F62" s="37">
        <f t="shared" si="19"/>
        <v>37500</v>
      </c>
      <c r="G62" s="37">
        <f t="shared" si="19"/>
        <v>37500</v>
      </c>
      <c r="H62" s="37">
        <f t="shared" si="19"/>
        <v>37500</v>
      </c>
      <c r="I62" s="37">
        <f t="shared" si="19"/>
        <v>37500</v>
      </c>
      <c r="J62" s="37">
        <f t="shared" si="19"/>
        <v>37500</v>
      </c>
      <c r="K62" s="37">
        <f t="shared" si="19"/>
        <v>37500</v>
      </c>
      <c r="L62" s="37">
        <f t="shared" si="19"/>
        <v>37500</v>
      </c>
      <c r="M62" s="37">
        <f t="shared" si="19"/>
        <v>37500</v>
      </c>
      <c r="N62" s="37">
        <f t="shared" si="19"/>
        <v>37500</v>
      </c>
      <c r="O62" s="37">
        <f t="shared" si="19"/>
        <v>37500</v>
      </c>
      <c r="P62" s="37">
        <f t="shared" si="19"/>
        <v>37500</v>
      </c>
      <c r="Q62" s="37">
        <f t="shared" si="20"/>
        <v>37500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2143000</v>
      </c>
      <c r="E63" s="37" t="s">
        <v>679</v>
      </c>
      <c r="F63" s="37">
        <f>ROUND($D63/5,-3)</f>
        <v>429000</v>
      </c>
      <c r="G63" s="37"/>
      <c r="H63" s="37"/>
      <c r="I63" s="37"/>
      <c r="J63" s="37"/>
      <c r="K63" s="37"/>
      <c r="L63" s="37"/>
      <c r="M63" s="37"/>
      <c r="N63" s="37">
        <f>D63-F63</f>
        <v>1714000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1811000</v>
      </c>
      <c r="E64" s="37" t="s">
        <v>194</v>
      </c>
      <c r="F64" s="37">
        <f>D64</f>
        <v>1811000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1577000</v>
      </c>
      <c r="E65" s="111" t="s">
        <v>678</v>
      </c>
      <c r="F65" s="37">
        <f>ROUND($D65/12*5,-3)</f>
        <v>657000</v>
      </c>
      <c r="G65" s="37">
        <f>ROUND($D65/12,-3)</f>
        <v>131000</v>
      </c>
      <c r="H65" s="37">
        <f t="shared" ref="H65:L67" si="21">ROUND($D65/12,-3)</f>
        <v>131000</v>
      </c>
      <c r="I65" s="37">
        <f t="shared" si="21"/>
        <v>131000</v>
      </c>
      <c r="J65" s="37">
        <f t="shared" si="21"/>
        <v>131000</v>
      </c>
      <c r="K65" s="37">
        <f t="shared" si="21"/>
        <v>131000</v>
      </c>
      <c r="L65" s="37">
        <f t="shared" si="21"/>
        <v>131000</v>
      </c>
      <c r="M65" s="37">
        <f>D65-SUM(F65:L65)</f>
        <v>134000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398000</v>
      </c>
      <c r="E66" s="111" t="s">
        <v>678</v>
      </c>
      <c r="F66" s="37">
        <f>ROUND($D66/12*5,-3)</f>
        <v>166000</v>
      </c>
      <c r="G66" s="37">
        <f t="shared" ref="G66:G67" si="22">ROUND($D66/12,-3)</f>
        <v>33000</v>
      </c>
      <c r="H66" s="37">
        <f t="shared" si="21"/>
        <v>33000</v>
      </c>
      <c r="I66" s="37">
        <f t="shared" si="21"/>
        <v>33000</v>
      </c>
      <c r="J66" s="37">
        <f t="shared" si="21"/>
        <v>33000</v>
      </c>
      <c r="K66" s="37">
        <f t="shared" si="21"/>
        <v>33000</v>
      </c>
      <c r="L66" s="37">
        <f t="shared" si="21"/>
        <v>33000</v>
      </c>
      <c r="M66" s="37">
        <f t="shared" ref="M66:M67" si="23">D66-SUM(F66:L66)</f>
        <v>34000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1049000</v>
      </c>
      <c r="E67" s="111" t="s">
        <v>678</v>
      </c>
      <c r="F67" s="37">
        <f>ROUND($D67/12*5,-3)</f>
        <v>437000</v>
      </c>
      <c r="G67" s="37">
        <f t="shared" si="22"/>
        <v>87000</v>
      </c>
      <c r="H67" s="37">
        <f t="shared" si="21"/>
        <v>87000</v>
      </c>
      <c r="I67" s="37">
        <f t="shared" si="21"/>
        <v>87000</v>
      </c>
      <c r="J67" s="37">
        <f t="shared" si="21"/>
        <v>87000</v>
      </c>
      <c r="K67" s="37">
        <f t="shared" si="21"/>
        <v>87000</v>
      </c>
      <c r="L67" s="37">
        <f t="shared" si="21"/>
        <v>87000</v>
      </c>
      <c r="M67" s="37">
        <f t="shared" si="23"/>
        <v>90000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36000</v>
      </c>
      <c r="E68" s="37" t="s">
        <v>195</v>
      </c>
      <c r="F68" s="37"/>
      <c r="G68" s="37"/>
      <c r="H68" s="37">
        <f>D68</f>
        <v>36000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194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26209000</v>
      </c>
      <c r="E71" s="239"/>
      <c r="F71" s="239">
        <f t="shared" ref="F71:P71" si="24">ROUND(SUM(F49:F70),-3)</f>
        <v>11404000</v>
      </c>
      <c r="G71" s="239">
        <f t="shared" si="24"/>
        <v>1841000</v>
      </c>
      <c r="H71" s="239">
        <f t="shared" si="24"/>
        <v>1877000</v>
      </c>
      <c r="I71" s="239">
        <f t="shared" si="24"/>
        <v>1841000</v>
      </c>
      <c r="J71" s="239">
        <f t="shared" si="24"/>
        <v>1841000</v>
      </c>
      <c r="K71" s="239">
        <f t="shared" si="24"/>
        <v>1841000</v>
      </c>
      <c r="L71" s="239">
        <f t="shared" si="24"/>
        <v>1841000</v>
      </c>
      <c r="M71" s="239">
        <f t="shared" si="24"/>
        <v>1839000</v>
      </c>
      <c r="N71" s="239">
        <f t="shared" si="24"/>
        <v>1756000</v>
      </c>
      <c r="O71" s="239">
        <f t="shared" si="24"/>
        <v>42000</v>
      </c>
      <c r="P71" s="239">
        <f t="shared" si="24"/>
        <v>42000</v>
      </c>
      <c r="Q71" s="239">
        <f>D71-SUM(F71:P71)</f>
        <v>44000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2814000</v>
      </c>
      <c r="E73" s="111" t="s">
        <v>678</v>
      </c>
      <c r="F73" s="37">
        <f>ROUND($D73/12*5,-3)</f>
        <v>1173000</v>
      </c>
      <c r="G73" s="37">
        <f>ROUND($D73/12,-3)</f>
        <v>235000</v>
      </c>
      <c r="H73" s="37">
        <f t="shared" ref="H73:L76" si="25">ROUND($D73/12,-3)</f>
        <v>235000</v>
      </c>
      <c r="I73" s="37">
        <f t="shared" si="25"/>
        <v>235000</v>
      </c>
      <c r="J73" s="37">
        <f t="shared" si="25"/>
        <v>235000</v>
      </c>
      <c r="K73" s="37">
        <f t="shared" si="25"/>
        <v>235000</v>
      </c>
      <c r="L73" s="37">
        <f t="shared" si="25"/>
        <v>235000</v>
      </c>
      <c r="M73" s="37">
        <f>D73-SUM(F73:L73)</f>
        <v>231000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151000</v>
      </c>
      <c r="E76" s="111" t="s">
        <v>678</v>
      </c>
      <c r="F76" s="37">
        <f>ROUND($D76/12*5,-3)</f>
        <v>63000</v>
      </c>
      <c r="G76" s="37">
        <f>ROUND($D76/12,-3)</f>
        <v>13000</v>
      </c>
      <c r="H76" s="37">
        <f t="shared" si="25"/>
        <v>13000</v>
      </c>
      <c r="I76" s="37">
        <f t="shared" si="25"/>
        <v>13000</v>
      </c>
      <c r="J76" s="37">
        <f t="shared" si="25"/>
        <v>13000</v>
      </c>
      <c r="K76" s="37">
        <f t="shared" si="25"/>
        <v>13000</v>
      </c>
      <c r="L76" s="37">
        <f t="shared" si="25"/>
        <v>13000</v>
      </c>
      <c r="M76" s="37">
        <f t="shared" si="26"/>
        <v>10000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2965000</v>
      </c>
      <c r="E77" s="239"/>
      <c r="F77" s="239">
        <f>ROUND(SUM(F72:F76),-3)</f>
        <v>1236000</v>
      </c>
      <c r="G77" s="239">
        <f t="shared" ref="G77:N77" si="27">ROUND(SUM(G72:G76),-3)</f>
        <v>248000</v>
      </c>
      <c r="H77" s="239">
        <f t="shared" si="27"/>
        <v>248000</v>
      </c>
      <c r="I77" s="239">
        <f t="shared" si="27"/>
        <v>248000</v>
      </c>
      <c r="J77" s="239">
        <f t="shared" si="27"/>
        <v>248000</v>
      </c>
      <c r="K77" s="239">
        <f t="shared" si="27"/>
        <v>248000</v>
      </c>
      <c r="L77" s="239">
        <f t="shared" si="27"/>
        <v>248000</v>
      </c>
      <c r="M77" s="239">
        <f t="shared" si="27"/>
        <v>241000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72000</v>
      </c>
      <c r="E78" s="37" t="s">
        <v>655</v>
      </c>
      <c r="F78" s="216"/>
      <c r="G78" s="216"/>
      <c r="H78" s="216">
        <f>ROUND($D78/2,-3)</f>
        <v>36000</v>
      </c>
      <c r="I78" s="216"/>
      <c r="J78" s="216"/>
      <c r="K78" s="216"/>
      <c r="L78" s="216"/>
      <c r="M78" s="216"/>
      <c r="N78" s="216">
        <f>D78-H78</f>
        <v>36000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29246000</v>
      </c>
      <c r="E79" s="218"/>
      <c r="F79" s="218">
        <f>F77+F71+F78</f>
        <v>12640000</v>
      </c>
      <c r="G79" s="218">
        <f t="shared" ref="G79:Q79" si="29">G77+G71+G78</f>
        <v>2089000</v>
      </c>
      <c r="H79" s="218">
        <f t="shared" si="29"/>
        <v>2161000</v>
      </c>
      <c r="I79" s="218">
        <f t="shared" si="29"/>
        <v>2089000</v>
      </c>
      <c r="J79" s="218">
        <f t="shared" si="29"/>
        <v>2089000</v>
      </c>
      <c r="K79" s="218">
        <f t="shared" si="29"/>
        <v>2089000</v>
      </c>
      <c r="L79" s="218">
        <f t="shared" si="29"/>
        <v>2089000</v>
      </c>
      <c r="M79" s="218">
        <f t="shared" si="29"/>
        <v>2080000</v>
      </c>
      <c r="N79" s="218">
        <f t="shared" si="29"/>
        <v>1792000</v>
      </c>
      <c r="O79" s="218">
        <f t="shared" si="29"/>
        <v>42000</v>
      </c>
      <c r="P79" s="218">
        <f t="shared" si="29"/>
        <v>42000</v>
      </c>
      <c r="Q79" s="218">
        <f t="shared" si="29"/>
        <v>44000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30140000</v>
      </c>
      <c r="E88" s="37"/>
      <c r="F88" s="37">
        <f>F89+F90+F91+F92+F93</f>
        <v>12745000</v>
      </c>
      <c r="G88" s="37">
        <f t="shared" ref="G88:Q88" si="32">G89+G90+G91+G92+G93</f>
        <v>2157000</v>
      </c>
      <c r="H88" s="37">
        <f t="shared" si="32"/>
        <v>2229000</v>
      </c>
      <c r="I88" s="37">
        <f t="shared" si="32"/>
        <v>2157000</v>
      </c>
      <c r="J88" s="37">
        <f t="shared" si="32"/>
        <v>2163000</v>
      </c>
      <c r="K88" s="37">
        <f t="shared" si="32"/>
        <v>2157000</v>
      </c>
      <c r="L88" s="37">
        <f t="shared" si="32"/>
        <v>2187000</v>
      </c>
      <c r="M88" s="37">
        <f t="shared" si="32"/>
        <v>2148000</v>
      </c>
      <c r="N88" s="37">
        <f t="shared" si="32"/>
        <v>1866000</v>
      </c>
      <c r="O88" s="37">
        <f t="shared" si="32"/>
        <v>110000</v>
      </c>
      <c r="P88" s="37">
        <f t="shared" si="32"/>
        <v>110000</v>
      </c>
      <c r="Q88" s="37">
        <f t="shared" si="32"/>
        <v>111000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10000</v>
      </c>
      <c r="E90" s="106" t="s">
        <v>702</v>
      </c>
      <c r="F90" s="106"/>
      <c r="G90" s="106"/>
      <c r="H90" s="106">
        <f>ROUND($D90/2,-3)</f>
        <v>5000</v>
      </c>
      <c r="I90" s="106"/>
      <c r="J90" s="106"/>
      <c r="K90" s="106"/>
      <c r="L90" s="106"/>
      <c r="M90" s="106">
        <f>D90-H90</f>
        <v>5000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2000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30128000</v>
      </c>
      <c r="E93" s="106"/>
      <c r="F93" s="106">
        <f>F94+F95+F96+F97</f>
        <v>12745000</v>
      </c>
      <c r="G93" s="106">
        <f t="shared" ref="G93:Q93" si="34">G94+G95+G96+G97</f>
        <v>2157000</v>
      </c>
      <c r="H93" s="106">
        <f t="shared" si="34"/>
        <v>2224000</v>
      </c>
      <c r="I93" s="106">
        <f t="shared" si="34"/>
        <v>2157000</v>
      </c>
      <c r="J93" s="106">
        <f t="shared" si="34"/>
        <v>2163000</v>
      </c>
      <c r="K93" s="106">
        <f t="shared" si="34"/>
        <v>2157000</v>
      </c>
      <c r="L93" s="106">
        <f t="shared" si="34"/>
        <v>2186000</v>
      </c>
      <c r="M93" s="106">
        <f t="shared" si="34"/>
        <v>2143000</v>
      </c>
      <c r="N93" s="106">
        <f t="shared" si="34"/>
        <v>1866000</v>
      </c>
      <c r="O93" s="106">
        <f t="shared" si="34"/>
        <v>110000</v>
      </c>
      <c r="P93" s="106">
        <f t="shared" si="34"/>
        <v>110000</v>
      </c>
      <c r="Q93" s="106">
        <f t="shared" si="34"/>
        <v>110000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3876000</v>
      </c>
      <c r="E94" s="111" t="s">
        <v>522</v>
      </c>
      <c r="F94" s="37">
        <f>ROUND($D94/12*5,-3)</f>
        <v>1615000</v>
      </c>
      <c r="G94" s="37">
        <f>ROUND($D94/12,-3)</f>
        <v>323000</v>
      </c>
      <c r="H94" s="37">
        <f t="shared" ref="H94:L94" si="35">ROUND($D94/12,-3)</f>
        <v>323000</v>
      </c>
      <c r="I94" s="37">
        <f t="shared" si="35"/>
        <v>323000</v>
      </c>
      <c r="J94" s="37">
        <f t="shared" si="35"/>
        <v>323000</v>
      </c>
      <c r="K94" s="37">
        <f t="shared" si="35"/>
        <v>323000</v>
      </c>
      <c r="L94" s="37">
        <f t="shared" si="35"/>
        <v>323000</v>
      </c>
      <c r="M94" s="37">
        <f>D94-SUM(F94:L94)</f>
        <v>323000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26162000</v>
      </c>
      <c r="E97" s="37"/>
      <c r="F97" s="37">
        <f>F2+F87-F89-F90-F91-F92-F94-F95-F96</f>
        <v>11122000</v>
      </c>
      <c r="G97" s="37">
        <f t="shared" ref="G97:Q97" si="37">G2+G87-G89-G90-G91-G92-G94-G95-G96</f>
        <v>1826000</v>
      </c>
      <c r="H97" s="37">
        <f t="shared" si="37"/>
        <v>1893000</v>
      </c>
      <c r="I97" s="37">
        <f t="shared" si="37"/>
        <v>1826000</v>
      </c>
      <c r="J97" s="37">
        <f t="shared" si="37"/>
        <v>1832000</v>
      </c>
      <c r="K97" s="37">
        <f t="shared" si="37"/>
        <v>1826000</v>
      </c>
      <c r="L97" s="37">
        <f t="shared" si="37"/>
        <v>1855000</v>
      </c>
      <c r="M97" s="37">
        <f t="shared" si="37"/>
        <v>1812000</v>
      </c>
      <c r="N97" s="37">
        <f t="shared" si="37"/>
        <v>1858000</v>
      </c>
      <c r="O97" s="37">
        <f>O2+O87-O89-O90-O91-O92-O94-O95-O96</f>
        <v>102000</v>
      </c>
      <c r="P97" s="37">
        <f t="shared" si="37"/>
        <v>102000</v>
      </c>
      <c r="Q97" s="37">
        <f t="shared" si="37"/>
        <v>108000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1460000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1300000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26162000</v>
      </c>
    </row>
    <row r="110" spans="2:18" ht="16.5" customHeight="1"/>
    <row r="111" spans="2:18" ht="19.5" customHeight="1">
      <c r="B111" s="4" t="s">
        <v>700</v>
      </c>
      <c r="F111" s="30">
        <f>F93-F77-F78</f>
        <v>11509000</v>
      </c>
      <c r="G111" s="30">
        <f t="shared" ref="G111:Q111" si="38">G93-G77-G78</f>
        <v>1909000</v>
      </c>
      <c r="H111" s="30">
        <f t="shared" si="38"/>
        <v>1940000</v>
      </c>
      <c r="I111" s="30">
        <f t="shared" si="38"/>
        <v>1909000</v>
      </c>
      <c r="J111" s="30">
        <f t="shared" si="38"/>
        <v>1915000</v>
      </c>
      <c r="K111" s="30">
        <f t="shared" si="38"/>
        <v>1909000</v>
      </c>
      <c r="L111" s="30">
        <f t="shared" si="38"/>
        <v>1938000</v>
      </c>
      <c r="M111" s="30">
        <f t="shared" si="38"/>
        <v>1902000</v>
      </c>
      <c r="N111" s="30">
        <f t="shared" si="38"/>
        <v>1830000</v>
      </c>
      <c r="O111" s="30">
        <f t="shared" si="38"/>
        <v>110000</v>
      </c>
      <c r="P111" s="30">
        <f t="shared" si="38"/>
        <v>110000</v>
      </c>
      <c r="Q111" s="30">
        <f t="shared" si="38"/>
        <v>110000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24" priority="1" operator="lessThan">
      <formula>0</formula>
    </cfRule>
  </conditionalFormatting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64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684</v>
      </c>
      <c r="D1" s="230" t="str">
        <f>VLOOKUP(C1,學校編號!A:B,2,FALSE)</f>
        <v>684水源國小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36954000</v>
      </c>
      <c r="E2" s="37"/>
      <c r="F2" s="37">
        <f>F48+F71+F77+F78+F84</f>
        <v>15560000</v>
      </c>
      <c r="G2" s="37">
        <f t="shared" ref="G2:Q2" si="0">G48+G71+G77+G78+G84</f>
        <v>2756000</v>
      </c>
      <c r="H2" s="37">
        <f t="shared" si="0"/>
        <v>2785000</v>
      </c>
      <c r="I2" s="37">
        <f t="shared" si="0"/>
        <v>2756000</v>
      </c>
      <c r="J2" s="37">
        <f t="shared" si="0"/>
        <v>2758000</v>
      </c>
      <c r="K2" s="37">
        <f t="shared" si="0"/>
        <v>2756000</v>
      </c>
      <c r="L2" s="37">
        <f t="shared" si="0"/>
        <v>2849000</v>
      </c>
      <c r="M2" s="37">
        <f t="shared" si="0"/>
        <v>2742000</v>
      </c>
      <c r="N2" s="37">
        <f t="shared" si="0"/>
        <v>1691000</v>
      </c>
      <c r="O2" s="37">
        <f t="shared" si="0"/>
        <v>102000</v>
      </c>
      <c r="P2" s="37">
        <f t="shared" si="0"/>
        <v>102000</v>
      </c>
      <c r="Q2" s="37">
        <f t="shared" si="0"/>
        <v>97000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116000</v>
      </c>
      <c r="E13" s="37" t="s">
        <v>513</v>
      </c>
      <c r="F13" s="37">
        <f>ROUND($D13/12,0)</f>
        <v>9667</v>
      </c>
      <c r="G13" s="37">
        <f t="shared" si="1"/>
        <v>9667</v>
      </c>
      <c r="H13" s="37">
        <f t="shared" si="1"/>
        <v>9667</v>
      </c>
      <c r="I13" s="37">
        <f t="shared" si="1"/>
        <v>9667</v>
      </c>
      <c r="J13" s="37">
        <f t="shared" si="1"/>
        <v>9667</v>
      </c>
      <c r="K13" s="37">
        <f t="shared" si="1"/>
        <v>9667</v>
      </c>
      <c r="L13" s="37">
        <f t="shared" si="1"/>
        <v>9667</v>
      </c>
      <c r="M13" s="37">
        <f t="shared" si="1"/>
        <v>9667</v>
      </c>
      <c r="N13" s="37">
        <f t="shared" si="1"/>
        <v>9667</v>
      </c>
      <c r="O13" s="37">
        <f t="shared" si="1"/>
        <v>9667</v>
      </c>
      <c r="P13" s="37">
        <f t="shared" si="1"/>
        <v>9667</v>
      </c>
      <c r="Q13" s="37">
        <f>D13-SUM(F13:P13)</f>
        <v>9663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48000</v>
      </c>
      <c r="E16" s="37" t="s">
        <v>513</v>
      </c>
      <c r="F16" s="37">
        <f>ROUND($D16/12,0)</f>
        <v>4000</v>
      </c>
      <c r="G16" s="37">
        <f t="shared" si="1"/>
        <v>4000</v>
      </c>
      <c r="H16" s="37">
        <f t="shared" si="1"/>
        <v>4000</v>
      </c>
      <c r="I16" s="37">
        <f t="shared" si="1"/>
        <v>4000</v>
      </c>
      <c r="J16" s="37">
        <f t="shared" si="1"/>
        <v>4000</v>
      </c>
      <c r="K16" s="37">
        <f t="shared" si="1"/>
        <v>4000</v>
      </c>
      <c r="L16" s="37">
        <f t="shared" si="1"/>
        <v>4000</v>
      </c>
      <c r="M16" s="37">
        <f t="shared" si="1"/>
        <v>4000</v>
      </c>
      <c r="N16" s="37">
        <f t="shared" si="1"/>
        <v>4000</v>
      </c>
      <c r="O16" s="37">
        <f t="shared" si="1"/>
        <v>4000</v>
      </c>
      <c r="P16" s="37">
        <f t="shared" si="1"/>
        <v>4000</v>
      </c>
      <c r="Q16" s="37">
        <f>D16-SUM(F16:P16)</f>
        <v>4000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75000</v>
      </c>
      <c r="E24" s="37" t="s">
        <v>193</v>
      </c>
      <c r="F24" s="37">
        <f>ROUND($D24/2,-3)</f>
        <v>38000</v>
      </c>
      <c r="G24" s="37"/>
      <c r="H24" s="37"/>
      <c r="I24" s="37"/>
      <c r="J24" s="37"/>
      <c r="K24" s="37"/>
      <c r="L24" s="37">
        <f>D24-F24</f>
        <v>37000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643000</v>
      </c>
      <c r="E25" s="106"/>
      <c r="F25" s="106">
        <f>ROUND(SUM(F3:F24),-3)</f>
        <v>103000</v>
      </c>
      <c r="G25" s="106">
        <f t="shared" ref="G25:P25" si="5">ROUND(SUM(G3:G24),-3)</f>
        <v>44000</v>
      </c>
      <c r="H25" s="106">
        <f t="shared" si="5"/>
        <v>44000</v>
      </c>
      <c r="I25" s="106">
        <f t="shared" si="5"/>
        <v>44000</v>
      </c>
      <c r="J25" s="106">
        <f t="shared" si="5"/>
        <v>44000</v>
      </c>
      <c r="K25" s="106">
        <f t="shared" si="5"/>
        <v>44000</v>
      </c>
      <c r="L25" s="106">
        <f t="shared" si="5"/>
        <v>102000</v>
      </c>
      <c r="M25" s="106">
        <f t="shared" si="5"/>
        <v>44000</v>
      </c>
      <c r="N25" s="106">
        <f t="shared" si="5"/>
        <v>44000</v>
      </c>
      <c r="O25" s="106">
        <f t="shared" si="5"/>
        <v>44000</v>
      </c>
      <c r="P25" s="106">
        <f t="shared" si="5"/>
        <v>44000</v>
      </c>
      <c r="Q25" s="106">
        <f t="shared" ref="Q25:Q33" si="6">D25-SUM(F25:P25)</f>
        <v>42000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22000</v>
      </c>
      <c r="E30" s="37" t="s">
        <v>513</v>
      </c>
      <c r="F30" s="37">
        <f t="shared" si="8"/>
        <v>1833</v>
      </c>
      <c r="G30" s="37">
        <f t="shared" si="8"/>
        <v>1833</v>
      </c>
      <c r="H30" s="37">
        <f t="shared" si="8"/>
        <v>1833</v>
      </c>
      <c r="I30" s="37">
        <f t="shared" si="8"/>
        <v>1833</v>
      </c>
      <c r="J30" s="37">
        <f t="shared" si="8"/>
        <v>1833</v>
      </c>
      <c r="K30" s="37">
        <f t="shared" si="8"/>
        <v>1833</v>
      </c>
      <c r="L30" s="37">
        <f t="shared" si="8"/>
        <v>1833</v>
      </c>
      <c r="M30" s="37">
        <f t="shared" si="8"/>
        <v>1833</v>
      </c>
      <c r="N30" s="37">
        <f t="shared" si="8"/>
        <v>1833</v>
      </c>
      <c r="O30" s="37">
        <f t="shared" si="8"/>
        <v>1833</v>
      </c>
      <c r="P30" s="37">
        <f t="shared" si="8"/>
        <v>1833</v>
      </c>
      <c r="Q30" s="37">
        <f t="shared" si="6"/>
        <v>1837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9000</v>
      </c>
      <c r="E31" s="37" t="s">
        <v>513</v>
      </c>
      <c r="F31" s="37">
        <f t="shared" si="8"/>
        <v>750</v>
      </c>
      <c r="G31" s="37">
        <f t="shared" si="8"/>
        <v>750</v>
      </c>
      <c r="H31" s="37">
        <f t="shared" si="8"/>
        <v>750</v>
      </c>
      <c r="I31" s="37">
        <f t="shared" si="8"/>
        <v>750</v>
      </c>
      <c r="J31" s="37">
        <f t="shared" si="8"/>
        <v>750</v>
      </c>
      <c r="K31" s="37">
        <f t="shared" si="8"/>
        <v>750</v>
      </c>
      <c r="L31" s="37">
        <f t="shared" si="8"/>
        <v>750</v>
      </c>
      <c r="M31" s="37">
        <f t="shared" si="8"/>
        <v>750</v>
      </c>
      <c r="N31" s="37">
        <f t="shared" si="8"/>
        <v>750</v>
      </c>
      <c r="O31" s="37">
        <f t="shared" si="8"/>
        <v>750</v>
      </c>
      <c r="P31" s="37">
        <f t="shared" si="8"/>
        <v>750</v>
      </c>
      <c r="Q31" s="37">
        <f t="shared" si="6"/>
        <v>750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70000</v>
      </c>
      <c r="E36" s="37" t="s">
        <v>193</v>
      </c>
      <c r="F36" s="37">
        <f>ROUND($D36/2,-3)</f>
        <v>35000</v>
      </c>
      <c r="G36" s="37"/>
      <c r="H36" s="37"/>
      <c r="I36" s="37"/>
      <c r="J36" s="37"/>
      <c r="K36" s="37"/>
      <c r="L36" s="37">
        <f>D36-F36</f>
        <v>35000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367000</v>
      </c>
      <c r="E37" s="106"/>
      <c r="F37" s="106">
        <f t="shared" ref="F37:P37" si="9">ROUND(SUM(F26:F36),-3)</f>
        <v>60000</v>
      </c>
      <c r="G37" s="106">
        <f t="shared" si="9"/>
        <v>25000</v>
      </c>
      <c r="H37" s="106">
        <f t="shared" si="9"/>
        <v>25000</v>
      </c>
      <c r="I37" s="106">
        <f t="shared" si="9"/>
        <v>25000</v>
      </c>
      <c r="J37" s="106">
        <f t="shared" si="9"/>
        <v>25000</v>
      </c>
      <c r="K37" s="106">
        <f t="shared" si="9"/>
        <v>25000</v>
      </c>
      <c r="L37" s="106">
        <f t="shared" si="9"/>
        <v>60000</v>
      </c>
      <c r="M37" s="106">
        <f t="shared" si="9"/>
        <v>25000</v>
      </c>
      <c r="N37" s="106">
        <f t="shared" si="9"/>
        <v>25000</v>
      </c>
      <c r="O37" s="106">
        <f t="shared" si="9"/>
        <v>25000</v>
      </c>
      <c r="P37" s="106">
        <f t="shared" si="9"/>
        <v>25000</v>
      </c>
      <c r="Q37" s="106">
        <f>D37-SUM(F37:P37)</f>
        <v>22000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1016000</v>
      </c>
      <c r="E48" s="37"/>
      <c r="F48" s="112">
        <f>F25+F37+F45+F47</f>
        <v>165000</v>
      </c>
      <c r="G48" s="112">
        <f t="shared" ref="G48:R48" si="14">G25+G37+G45+G47</f>
        <v>69000</v>
      </c>
      <c r="H48" s="112">
        <f t="shared" si="14"/>
        <v>69000</v>
      </c>
      <c r="I48" s="112">
        <f t="shared" si="14"/>
        <v>69000</v>
      </c>
      <c r="J48" s="112">
        <f t="shared" si="14"/>
        <v>71000</v>
      </c>
      <c r="K48" s="112">
        <f t="shared" si="14"/>
        <v>69000</v>
      </c>
      <c r="L48" s="112">
        <f t="shared" si="14"/>
        <v>162000</v>
      </c>
      <c r="M48" s="112">
        <f t="shared" si="14"/>
        <v>69000</v>
      </c>
      <c r="N48" s="112">
        <f t="shared" si="14"/>
        <v>71000</v>
      </c>
      <c r="O48" s="112">
        <f t="shared" si="14"/>
        <v>69000</v>
      </c>
      <c r="P48" s="112">
        <f t="shared" si="14"/>
        <v>69000</v>
      </c>
      <c r="Q48" s="112">
        <f t="shared" si="14"/>
        <v>64000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14262000</v>
      </c>
      <c r="E49" s="111" t="s">
        <v>678</v>
      </c>
      <c r="F49" s="37">
        <f>ROUND($D49/12*5,-3)</f>
        <v>5943000</v>
      </c>
      <c r="G49" s="37">
        <f>ROUND($D49/12,-3)</f>
        <v>1189000</v>
      </c>
      <c r="H49" s="37">
        <f t="shared" ref="H49:L53" si="15">ROUND($D49/12,-3)</f>
        <v>1189000</v>
      </c>
      <c r="I49" s="37">
        <f t="shared" si="15"/>
        <v>1189000</v>
      </c>
      <c r="J49" s="37">
        <f t="shared" si="15"/>
        <v>1189000</v>
      </c>
      <c r="K49" s="37">
        <f t="shared" si="15"/>
        <v>1189000</v>
      </c>
      <c r="L49" s="37">
        <f t="shared" si="15"/>
        <v>1189000</v>
      </c>
      <c r="M49" s="37">
        <f>D49-SUM(F49:L49)</f>
        <v>1185000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1530000</v>
      </c>
      <c r="E51" s="111" t="s">
        <v>678</v>
      </c>
      <c r="F51" s="37">
        <f t="shared" si="16"/>
        <v>638000</v>
      </c>
      <c r="G51" s="37">
        <f t="shared" si="17"/>
        <v>128000</v>
      </c>
      <c r="H51" s="37">
        <f t="shared" si="15"/>
        <v>128000</v>
      </c>
      <c r="I51" s="37">
        <f t="shared" si="15"/>
        <v>128000</v>
      </c>
      <c r="J51" s="37">
        <f t="shared" si="15"/>
        <v>128000</v>
      </c>
      <c r="K51" s="37">
        <f t="shared" si="15"/>
        <v>128000</v>
      </c>
      <c r="L51" s="37">
        <f t="shared" si="15"/>
        <v>128000</v>
      </c>
      <c r="M51" s="37">
        <f t="shared" si="18"/>
        <v>124000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340000</v>
      </c>
      <c r="E62" s="37" t="s">
        <v>194</v>
      </c>
      <c r="F62" s="37">
        <f t="shared" si="19"/>
        <v>28333</v>
      </c>
      <c r="G62" s="37">
        <f t="shared" si="19"/>
        <v>28333</v>
      </c>
      <c r="H62" s="37">
        <f t="shared" si="19"/>
        <v>28333</v>
      </c>
      <c r="I62" s="37">
        <f t="shared" si="19"/>
        <v>28333</v>
      </c>
      <c r="J62" s="37">
        <f t="shared" si="19"/>
        <v>28333</v>
      </c>
      <c r="K62" s="37">
        <f t="shared" si="19"/>
        <v>28333</v>
      </c>
      <c r="L62" s="37">
        <f t="shared" si="19"/>
        <v>28333</v>
      </c>
      <c r="M62" s="37">
        <f t="shared" si="19"/>
        <v>28333</v>
      </c>
      <c r="N62" s="37">
        <f t="shared" si="19"/>
        <v>28333</v>
      </c>
      <c r="O62" s="37">
        <f t="shared" si="19"/>
        <v>28333</v>
      </c>
      <c r="P62" s="37">
        <f t="shared" si="19"/>
        <v>28333</v>
      </c>
      <c r="Q62" s="37">
        <f t="shared" si="20"/>
        <v>28337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1983000</v>
      </c>
      <c r="E63" s="37" t="s">
        <v>679</v>
      </c>
      <c r="F63" s="37">
        <f>ROUND($D63/5,-3)</f>
        <v>397000</v>
      </c>
      <c r="G63" s="37"/>
      <c r="H63" s="37"/>
      <c r="I63" s="37"/>
      <c r="J63" s="37"/>
      <c r="K63" s="37"/>
      <c r="L63" s="37"/>
      <c r="M63" s="37"/>
      <c r="N63" s="37">
        <f>D63-F63</f>
        <v>1586000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1607000</v>
      </c>
      <c r="E64" s="37" t="s">
        <v>194</v>
      </c>
      <c r="F64" s="37">
        <f>D64</f>
        <v>1607000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1396000</v>
      </c>
      <c r="E65" s="111" t="s">
        <v>678</v>
      </c>
      <c r="F65" s="37">
        <f>ROUND($D65/12*5,-3)</f>
        <v>582000</v>
      </c>
      <c r="G65" s="37">
        <f>ROUND($D65/12,-3)</f>
        <v>116000</v>
      </c>
      <c r="H65" s="37">
        <f t="shared" ref="H65:L67" si="21">ROUND($D65/12,-3)</f>
        <v>116000</v>
      </c>
      <c r="I65" s="37">
        <f t="shared" si="21"/>
        <v>116000</v>
      </c>
      <c r="J65" s="37">
        <f t="shared" si="21"/>
        <v>116000</v>
      </c>
      <c r="K65" s="37">
        <f t="shared" si="21"/>
        <v>116000</v>
      </c>
      <c r="L65" s="37">
        <f t="shared" si="21"/>
        <v>116000</v>
      </c>
      <c r="M65" s="37">
        <f>D65-SUM(F65:L65)</f>
        <v>118000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354000</v>
      </c>
      <c r="E66" s="111" t="s">
        <v>678</v>
      </c>
      <c r="F66" s="37">
        <f>ROUND($D66/12*5,-3)</f>
        <v>148000</v>
      </c>
      <c r="G66" s="37">
        <f t="shared" ref="G66:G67" si="22">ROUND($D66/12,-3)</f>
        <v>30000</v>
      </c>
      <c r="H66" s="37">
        <f t="shared" si="21"/>
        <v>30000</v>
      </c>
      <c r="I66" s="37">
        <f t="shared" si="21"/>
        <v>30000</v>
      </c>
      <c r="J66" s="37">
        <f t="shared" si="21"/>
        <v>30000</v>
      </c>
      <c r="K66" s="37">
        <f t="shared" si="21"/>
        <v>30000</v>
      </c>
      <c r="L66" s="37">
        <f t="shared" si="21"/>
        <v>30000</v>
      </c>
      <c r="M66" s="37">
        <f t="shared" ref="M66:M67" si="23">D66-SUM(F66:L66)</f>
        <v>26000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943000</v>
      </c>
      <c r="E67" s="111" t="s">
        <v>678</v>
      </c>
      <c r="F67" s="37">
        <f>ROUND($D67/12*5,-3)</f>
        <v>393000</v>
      </c>
      <c r="G67" s="37">
        <f t="shared" si="22"/>
        <v>79000</v>
      </c>
      <c r="H67" s="37">
        <f t="shared" si="21"/>
        <v>79000</v>
      </c>
      <c r="I67" s="37">
        <f t="shared" si="21"/>
        <v>79000</v>
      </c>
      <c r="J67" s="37">
        <f t="shared" si="21"/>
        <v>79000</v>
      </c>
      <c r="K67" s="37">
        <f t="shared" si="21"/>
        <v>79000</v>
      </c>
      <c r="L67" s="37">
        <f t="shared" si="21"/>
        <v>79000</v>
      </c>
      <c r="M67" s="37">
        <f t="shared" si="23"/>
        <v>76000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27000</v>
      </c>
      <c r="E68" s="37" t="s">
        <v>195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96000</v>
      </c>
      <c r="E69" s="37" t="s">
        <v>194</v>
      </c>
      <c r="F69" s="37">
        <f>D69</f>
        <v>96000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22914000</v>
      </c>
      <c r="E71" s="239"/>
      <c r="F71" s="239">
        <f t="shared" ref="F71:P71" si="24">ROUND(SUM(F49:F70),-3)</f>
        <v>9970000</v>
      </c>
      <c r="G71" s="239">
        <f t="shared" si="24"/>
        <v>1602000</v>
      </c>
      <c r="H71" s="239">
        <f t="shared" si="24"/>
        <v>1629000</v>
      </c>
      <c r="I71" s="239">
        <f t="shared" si="24"/>
        <v>1602000</v>
      </c>
      <c r="J71" s="239">
        <f t="shared" si="24"/>
        <v>1602000</v>
      </c>
      <c r="K71" s="239">
        <f t="shared" si="24"/>
        <v>1602000</v>
      </c>
      <c r="L71" s="239">
        <f t="shared" si="24"/>
        <v>1602000</v>
      </c>
      <c r="M71" s="239">
        <f t="shared" si="24"/>
        <v>1587000</v>
      </c>
      <c r="N71" s="239">
        <f t="shared" si="24"/>
        <v>1619000</v>
      </c>
      <c r="O71" s="239">
        <f t="shared" si="24"/>
        <v>33000</v>
      </c>
      <c r="P71" s="239">
        <f t="shared" si="24"/>
        <v>33000</v>
      </c>
      <c r="Q71" s="239">
        <f>D71-SUM(F71:P71)</f>
        <v>33000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13021000</v>
      </c>
      <c r="E73" s="111" t="s">
        <v>678</v>
      </c>
      <c r="F73" s="37">
        <f>ROUND($D73/12*5,-3)</f>
        <v>5425000</v>
      </c>
      <c r="G73" s="37">
        <f>ROUND($D73/12,-3)</f>
        <v>1085000</v>
      </c>
      <c r="H73" s="37">
        <f t="shared" ref="H73:L76" si="25">ROUND($D73/12,-3)</f>
        <v>1085000</v>
      </c>
      <c r="I73" s="37">
        <f t="shared" si="25"/>
        <v>1085000</v>
      </c>
      <c r="J73" s="37">
        <f t="shared" si="25"/>
        <v>1085000</v>
      </c>
      <c r="K73" s="37">
        <f t="shared" si="25"/>
        <v>1085000</v>
      </c>
      <c r="L73" s="37">
        <f t="shared" si="25"/>
        <v>1085000</v>
      </c>
      <c r="M73" s="37">
        <f>D73-SUM(F73:L73)</f>
        <v>1086000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13021000</v>
      </c>
      <c r="E77" s="239"/>
      <c r="F77" s="239">
        <f>ROUND(SUM(F72:F76),-3)</f>
        <v>5425000</v>
      </c>
      <c r="G77" s="239">
        <f t="shared" ref="G77:N77" si="27">ROUND(SUM(G72:G76),-3)</f>
        <v>1085000</v>
      </c>
      <c r="H77" s="239">
        <f t="shared" si="27"/>
        <v>1085000</v>
      </c>
      <c r="I77" s="239">
        <f t="shared" si="27"/>
        <v>1085000</v>
      </c>
      <c r="J77" s="239">
        <f t="shared" si="27"/>
        <v>1085000</v>
      </c>
      <c r="K77" s="239">
        <f t="shared" si="27"/>
        <v>1085000</v>
      </c>
      <c r="L77" s="239">
        <f t="shared" si="27"/>
        <v>1085000</v>
      </c>
      <c r="M77" s="239">
        <f t="shared" si="27"/>
        <v>1086000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3000</v>
      </c>
      <c r="E78" s="37" t="s">
        <v>655</v>
      </c>
      <c r="F78" s="216"/>
      <c r="G78" s="216"/>
      <c r="H78" s="216">
        <f>ROUND($D78/2,-3)</f>
        <v>2000</v>
      </c>
      <c r="I78" s="216"/>
      <c r="J78" s="216"/>
      <c r="K78" s="216"/>
      <c r="L78" s="216"/>
      <c r="M78" s="216"/>
      <c r="N78" s="216">
        <f>D78-H78</f>
        <v>1000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35938000</v>
      </c>
      <c r="E79" s="218"/>
      <c r="F79" s="218">
        <f>F77+F71+F78</f>
        <v>15395000</v>
      </c>
      <c r="G79" s="218">
        <f t="shared" ref="G79:Q79" si="29">G77+G71+G78</f>
        <v>2687000</v>
      </c>
      <c r="H79" s="218">
        <f t="shared" si="29"/>
        <v>2716000</v>
      </c>
      <c r="I79" s="218">
        <f t="shared" si="29"/>
        <v>2687000</v>
      </c>
      <c r="J79" s="218">
        <f t="shared" si="29"/>
        <v>2687000</v>
      </c>
      <c r="K79" s="218">
        <f t="shared" si="29"/>
        <v>2687000</v>
      </c>
      <c r="L79" s="218">
        <f t="shared" si="29"/>
        <v>2687000</v>
      </c>
      <c r="M79" s="218">
        <f t="shared" si="29"/>
        <v>2673000</v>
      </c>
      <c r="N79" s="218">
        <f t="shared" si="29"/>
        <v>1620000</v>
      </c>
      <c r="O79" s="218">
        <f t="shared" si="29"/>
        <v>33000</v>
      </c>
      <c r="P79" s="218">
        <f t="shared" si="29"/>
        <v>33000</v>
      </c>
      <c r="Q79" s="218">
        <f t="shared" si="29"/>
        <v>33000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-95000</v>
      </c>
      <c r="E87" s="37"/>
      <c r="F87" s="37">
        <f>D87</f>
        <v>-95000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36859000</v>
      </c>
      <c r="E88" s="37"/>
      <c r="F88" s="37">
        <f>F89+F90+F91+F92+F93</f>
        <v>15465000</v>
      </c>
      <c r="G88" s="37">
        <f t="shared" ref="G88:Q88" si="32">G89+G90+G91+G92+G93</f>
        <v>2756000</v>
      </c>
      <c r="H88" s="37">
        <f t="shared" si="32"/>
        <v>2785000</v>
      </c>
      <c r="I88" s="37">
        <f t="shared" si="32"/>
        <v>2756000</v>
      </c>
      <c r="J88" s="37">
        <f t="shared" si="32"/>
        <v>2758000</v>
      </c>
      <c r="K88" s="37">
        <f t="shared" si="32"/>
        <v>2756000</v>
      </c>
      <c r="L88" s="37">
        <f t="shared" si="32"/>
        <v>2849000</v>
      </c>
      <c r="M88" s="37">
        <f t="shared" si="32"/>
        <v>2742000</v>
      </c>
      <c r="N88" s="37">
        <f t="shared" si="32"/>
        <v>1691000</v>
      </c>
      <c r="O88" s="37">
        <f t="shared" si="32"/>
        <v>102000</v>
      </c>
      <c r="P88" s="37">
        <f t="shared" si="32"/>
        <v>102000</v>
      </c>
      <c r="Q88" s="37">
        <f t="shared" si="32"/>
        <v>97000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50000</v>
      </c>
      <c r="E90" s="106" t="s">
        <v>702</v>
      </c>
      <c r="F90" s="106"/>
      <c r="G90" s="106"/>
      <c r="H90" s="106">
        <f>ROUND($D90/2,-3)</f>
        <v>25000</v>
      </c>
      <c r="I90" s="106"/>
      <c r="J90" s="106"/>
      <c r="K90" s="106"/>
      <c r="L90" s="106"/>
      <c r="M90" s="106">
        <f>D90-H90</f>
        <v>25000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5000</v>
      </c>
      <c r="M92" s="106"/>
      <c r="N92" s="106"/>
      <c r="O92" s="106"/>
      <c r="P92" s="106"/>
      <c r="Q92" s="106">
        <f>ROUND($D92/2,-3)</f>
        <v>5000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36799000</v>
      </c>
      <c r="E93" s="106"/>
      <c r="F93" s="106">
        <f>F94+F95+F96+F97</f>
        <v>15465000</v>
      </c>
      <c r="G93" s="106">
        <f t="shared" ref="G93:Q93" si="34">G94+G95+G96+G97</f>
        <v>2756000</v>
      </c>
      <c r="H93" s="106">
        <f t="shared" si="34"/>
        <v>2760000</v>
      </c>
      <c r="I93" s="106">
        <f t="shared" si="34"/>
        <v>2756000</v>
      </c>
      <c r="J93" s="106">
        <f t="shared" si="34"/>
        <v>2758000</v>
      </c>
      <c r="K93" s="106">
        <f t="shared" si="34"/>
        <v>2756000</v>
      </c>
      <c r="L93" s="106">
        <f t="shared" si="34"/>
        <v>2844000</v>
      </c>
      <c r="M93" s="106">
        <f t="shared" si="34"/>
        <v>2717000</v>
      </c>
      <c r="N93" s="106">
        <f t="shared" si="34"/>
        <v>1691000</v>
      </c>
      <c r="O93" s="106">
        <f t="shared" si="34"/>
        <v>102000</v>
      </c>
      <c r="P93" s="106">
        <f t="shared" si="34"/>
        <v>102000</v>
      </c>
      <c r="Q93" s="106">
        <f t="shared" si="34"/>
        <v>92000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2576000</v>
      </c>
      <c r="E94" s="111" t="s">
        <v>522</v>
      </c>
      <c r="F94" s="37">
        <f>ROUND($D94/12*5,-3)</f>
        <v>1073000</v>
      </c>
      <c r="G94" s="37">
        <f>ROUND($D94/12,-3)</f>
        <v>215000</v>
      </c>
      <c r="H94" s="37">
        <f t="shared" ref="H94:L94" si="35">ROUND($D94/12,-3)</f>
        <v>215000</v>
      </c>
      <c r="I94" s="37">
        <f t="shared" si="35"/>
        <v>215000</v>
      </c>
      <c r="J94" s="37">
        <f t="shared" si="35"/>
        <v>215000</v>
      </c>
      <c r="K94" s="37">
        <f t="shared" si="35"/>
        <v>215000</v>
      </c>
      <c r="L94" s="37">
        <f t="shared" si="35"/>
        <v>215000</v>
      </c>
      <c r="M94" s="37">
        <f>D94-SUM(F94:L94)</f>
        <v>213000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14000</v>
      </c>
      <c r="E96" s="186" t="s">
        <v>701</v>
      </c>
      <c r="F96" s="37"/>
      <c r="G96" s="37"/>
      <c r="H96" s="37">
        <f>ROUND($D96/2,-3)</f>
        <v>7000</v>
      </c>
      <c r="I96" s="37"/>
      <c r="J96" s="37"/>
      <c r="K96" s="37"/>
      <c r="L96" s="37"/>
      <c r="M96" s="37">
        <f>D96-H96</f>
        <v>7000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34119000</v>
      </c>
      <c r="E97" s="37"/>
      <c r="F97" s="37">
        <f>F2+F87-F89-F90-F91-F92-F94-F95-F96</f>
        <v>14384000</v>
      </c>
      <c r="G97" s="37">
        <f t="shared" ref="G97:Q97" si="37">G2+G87-G89-G90-G91-G92-G94-G95-G96</f>
        <v>2533000</v>
      </c>
      <c r="H97" s="37">
        <f t="shared" si="37"/>
        <v>2530000</v>
      </c>
      <c r="I97" s="37">
        <f t="shared" si="37"/>
        <v>2533000</v>
      </c>
      <c r="J97" s="37">
        <f t="shared" si="37"/>
        <v>2535000</v>
      </c>
      <c r="K97" s="37">
        <f t="shared" si="37"/>
        <v>2533000</v>
      </c>
      <c r="L97" s="37">
        <f t="shared" si="37"/>
        <v>2621000</v>
      </c>
      <c r="M97" s="37">
        <f t="shared" si="37"/>
        <v>2489000</v>
      </c>
      <c r="N97" s="37">
        <f t="shared" si="37"/>
        <v>1683000</v>
      </c>
      <c r="O97" s="37">
        <f>O2+O87-O89-O90-O91-O92-O94-O95-O96</f>
        <v>94000</v>
      </c>
      <c r="P97" s="37">
        <f t="shared" si="37"/>
        <v>94000</v>
      </c>
      <c r="Q97" s="37">
        <f t="shared" si="37"/>
        <v>90000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1460000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14000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34119000</v>
      </c>
    </row>
    <row r="110" spans="2:18" ht="16.5" customHeight="1"/>
    <row r="111" spans="2:18" ht="19.5" customHeight="1">
      <c r="B111" s="4" t="s">
        <v>700</v>
      </c>
      <c r="F111" s="30">
        <f>F93-F77-F78</f>
        <v>10040000</v>
      </c>
      <c r="G111" s="30">
        <f t="shared" ref="G111:Q111" si="38">G93-G77-G78</f>
        <v>1671000</v>
      </c>
      <c r="H111" s="30">
        <f t="shared" si="38"/>
        <v>1673000</v>
      </c>
      <c r="I111" s="30">
        <f t="shared" si="38"/>
        <v>1671000</v>
      </c>
      <c r="J111" s="30">
        <f t="shared" si="38"/>
        <v>1673000</v>
      </c>
      <c r="K111" s="30">
        <f t="shared" si="38"/>
        <v>1671000</v>
      </c>
      <c r="L111" s="30">
        <f t="shared" si="38"/>
        <v>1759000</v>
      </c>
      <c r="M111" s="30">
        <f t="shared" si="38"/>
        <v>1631000</v>
      </c>
      <c r="N111" s="30">
        <f t="shared" si="38"/>
        <v>1690000</v>
      </c>
      <c r="O111" s="30">
        <f t="shared" si="38"/>
        <v>102000</v>
      </c>
      <c r="P111" s="30">
        <f t="shared" si="38"/>
        <v>102000</v>
      </c>
      <c r="Q111" s="30">
        <f t="shared" si="38"/>
        <v>92000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23" priority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P104"/>
  <sheetViews>
    <sheetView zoomScale="81" zoomScaleNormal="81" workbookViewId="0">
      <pane xSplit="2" ySplit="1" topLeftCell="C74" activePane="bottomRight" state="frozen"/>
      <selection pane="topRight" activeCell="C1" sqref="C1"/>
      <selection pane="bottomLeft" activeCell="A2" sqref="A2"/>
      <selection pane="bottomRight" activeCell="H28" sqref="H28"/>
    </sheetView>
  </sheetViews>
  <sheetFormatPr defaultColWidth="8.875" defaultRowHeight="16.5"/>
  <cols>
    <col min="1" max="1" width="9" style="179" bestFit="1" customWidth="1"/>
    <col min="2" max="2" width="13.125" style="179" customWidth="1"/>
    <col min="3" max="3" width="17.875" style="170" customWidth="1"/>
    <col min="4" max="14" width="15.875" style="170" customWidth="1"/>
    <col min="15" max="15" width="20.125" style="181" customWidth="1"/>
    <col min="16" max="250" width="8.875" style="170"/>
    <col min="251" max="251" width="9" style="170" bestFit="1" customWidth="1"/>
    <col min="252" max="252" width="13.125" style="170" customWidth="1"/>
    <col min="253" max="264" width="15.875" style="170" customWidth="1"/>
    <col min="265" max="265" width="19.5" style="170" customWidth="1"/>
    <col min="266" max="266" width="18.125" style="170" bestFit="1" customWidth="1"/>
    <col min="267" max="267" width="19.125" style="170" bestFit="1" customWidth="1"/>
    <col min="268" max="268" width="13.125" style="170" customWidth="1"/>
    <col min="269" max="506" width="8.875" style="170"/>
    <col min="507" max="507" width="9" style="170" bestFit="1" customWidth="1"/>
    <col min="508" max="508" width="13.125" style="170" customWidth="1"/>
    <col min="509" max="520" width="15.875" style="170" customWidth="1"/>
    <col min="521" max="521" width="19.5" style="170" customWidth="1"/>
    <col min="522" max="522" width="18.125" style="170" bestFit="1" customWidth="1"/>
    <col min="523" max="523" width="19.125" style="170" bestFit="1" customWidth="1"/>
    <col min="524" max="524" width="13.125" style="170" customWidth="1"/>
    <col min="525" max="762" width="8.875" style="170"/>
    <col min="763" max="763" width="9" style="170" bestFit="1" customWidth="1"/>
    <col min="764" max="764" width="13.125" style="170" customWidth="1"/>
    <col min="765" max="776" width="15.875" style="170" customWidth="1"/>
    <col min="777" max="777" width="19.5" style="170" customWidth="1"/>
    <col min="778" max="778" width="18.125" style="170" bestFit="1" customWidth="1"/>
    <col min="779" max="779" width="19.125" style="170" bestFit="1" customWidth="1"/>
    <col min="780" max="780" width="13.125" style="170" customWidth="1"/>
    <col min="781" max="1018" width="8.875" style="170"/>
    <col min="1019" max="1019" width="9" style="170" bestFit="1" customWidth="1"/>
    <col min="1020" max="1020" width="13.125" style="170" customWidth="1"/>
    <col min="1021" max="1032" width="15.875" style="170" customWidth="1"/>
    <col min="1033" max="1033" width="19.5" style="170" customWidth="1"/>
    <col min="1034" max="1034" width="18.125" style="170" bestFit="1" customWidth="1"/>
    <col min="1035" max="1035" width="19.125" style="170" bestFit="1" customWidth="1"/>
    <col min="1036" max="1036" width="13.125" style="170" customWidth="1"/>
    <col min="1037" max="1274" width="8.875" style="170"/>
    <col min="1275" max="1275" width="9" style="170" bestFit="1" customWidth="1"/>
    <col min="1276" max="1276" width="13.125" style="170" customWidth="1"/>
    <col min="1277" max="1288" width="15.875" style="170" customWidth="1"/>
    <col min="1289" max="1289" width="19.5" style="170" customWidth="1"/>
    <col min="1290" max="1290" width="18.125" style="170" bestFit="1" customWidth="1"/>
    <col min="1291" max="1291" width="19.125" style="170" bestFit="1" customWidth="1"/>
    <col min="1292" max="1292" width="13.125" style="170" customWidth="1"/>
    <col min="1293" max="1530" width="8.875" style="170"/>
    <col min="1531" max="1531" width="9" style="170" bestFit="1" customWidth="1"/>
    <col min="1532" max="1532" width="13.125" style="170" customWidth="1"/>
    <col min="1533" max="1544" width="15.875" style="170" customWidth="1"/>
    <col min="1545" max="1545" width="19.5" style="170" customWidth="1"/>
    <col min="1546" max="1546" width="18.125" style="170" bestFit="1" customWidth="1"/>
    <col min="1547" max="1547" width="19.125" style="170" bestFit="1" customWidth="1"/>
    <col min="1548" max="1548" width="13.125" style="170" customWidth="1"/>
    <col min="1549" max="1786" width="8.875" style="170"/>
    <col min="1787" max="1787" width="9" style="170" bestFit="1" customWidth="1"/>
    <col min="1788" max="1788" width="13.125" style="170" customWidth="1"/>
    <col min="1789" max="1800" width="15.875" style="170" customWidth="1"/>
    <col min="1801" max="1801" width="19.5" style="170" customWidth="1"/>
    <col min="1802" max="1802" width="18.125" style="170" bestFit="1" customWidth="1"/>
    <col min="1803" max="1803" width="19.125" style="170" bestFit="1" customWidth="1"/>
    <col min="1804" max="1804" width="13.125" style="170" customWidth="1"/>
    <col min="1805" max="2042" width="8.875" style="170"/>
    <col min="2043" max="2043" width="9" style="170" bestFit="1" customWidth="1"/>
    <col min="2044" max="2044" width="13.125" style="170" customWidth="1"/>
    <col min="2045" max="2056" width="15.875" style="170" customWidth="1"/>
    <col min="2057" max="2057" width="19.5" style="170" customWidth="1"/>
    <col min="2058" max="2058" width="18.125" style="170" bestFit="1" customWidth="1"/>
    <col min="2059" max="2059" width="19.125" style="170" bestFit="1" customWidth="1"/>
    <col min="2060" max="2060" width="13.125" style="170" customWidth="1"/>
    <col min="2061" max="2298" width="8.875" style="170"/>
    <col min="2299" max="2299" width="9" style="170" bestFit="1" customWidth="1"/>
    <col min="2300" max="2300" width="13.125" style="170" customWidth="1"/>
    <col min="2301" max="2312" width="15.875" style="170" customWidth="1"/>
    <col min="2313" max="2313" width="19.5" style="170" customWidth="1"/>
    <col min="2314" max="2314" width="18.125" style="170" bestFit="1" customWidth="1"/>
    <col min="2315" max="2315" width="19.125" style="170" bestFit="1" customWidth="1"/>
    <col min="2316" max="2316" width="13.125" style="170" customWidth="1"/>
    <col min="2317" max="2554" width="8.875" style="170"/>
    <col min="2555" max="2555" width="9" style="170" bestFit="1" customWidth="1"/>
    <col min="2556" max="2556" width="13.125" style="170" customWidth="1"/>
    <col min="2557" max="2568" width="15.875" style="170" customWidth="1"/>
    <col min="2569" max="2569" width="19.5" style="170" customWidth="1"/>
    <col min="2570" max="2570" width="18.125" style="170" bestFit="1" customWidth="1"/>
    <col min="2571" max="2571" width="19.125" style="170" bestFit="1" customWidth="1"/>
    <col min="2572" max="2572" width="13.125" style="170" customWidth="1"/>
    <col min="2573" max="2810" width="8.875" style="170"/>
    <col min="2811" max="2811" width="9" style="170" bestFit="1" customWidth="1"/>
    <col min="2812" max="2812" width="13.125" style="170" customWidth="1"/>
    <col min="2813" max="2824" width="15.875" style="170" customWidth="1"/>
    <col min="2825" max="2825" width="19.5" style="170" customWidth="1"/>
    <col min="2826" max="2826" width="18.125" style="170" bestFit="1" customWidth="1"/>
    <col min="2827" max="2827" width="19.125" style="170" bestFit="1" customWidth="1"/>
    <col min="2828" max="2828" width="13.125" style="170" customWidth="1"/>
    <col min="2829" max="3066" width="8.875" style="170"/>
    <col min="3067" max="3067" width="9" style="170" bestFit="1" customWidth="1"/>
    <col min="3068" max="3068" width="13.125" style="170" customWidth="1"/>
    <col min="3069" max="3080" width="15.875" style="170" customWidth="1"/>
    <col min="3081" max="3081" width="19.5" style="170" customWidth="1"/>
    <col min="3082" max="3082" width="18.125" style="170" bestFit="1" customWidth="1"/>
    <col min="3083" max="3083" width="19.125" style="170" bestFit="1" customWidth="1"/>
    <col min="3084" max="3084" width="13.125" style="170" customWidth="1"/>
    <col min="3085" max="3322" width="8.875" style="170"/>
    <col min="3323" max="3323" width="9" style="170" bestFit="1" customWidth="1"/>
    <col min="3324" max="3324" width="13.125" style="170" customWidth="1"/>
    <col min="3325" max="3336" width="15.875" style="170" customWidth="1"/>
    <col min="3337" max="3337" width="19.5" style="170" customWidth="1"/>
    <col min="3338" max="3338" width="18.125" style="170" bestFit="1" customWidth="1"/>
    <col min="3339" max="3339" width="19.125" style="170" bestFit="1" customWidth="1"/>
    <col min="3340" max="3340" width="13.125" style="170" customWidth="1"/>
    <col min="3341" max="3578" width="8.875" style="170"/>
    <col min="3579" max="3579" width="9" style="170" bestFit="1" customWidth="1"/>
    <col min="3580" max="3580" width="13.125" style="170" customWidth="1"/>
    <col min="3581" max="3592" width="15.875" style="170" customWidth="1"/>
    <col min="3593" max="3593" width="19.5" style="170" customWidth="1"/>
    <col min="3594" max="3594" width="18.125" style="170" bestFit="1" customWidth="1"/>
    <col min="3595" max="3595" width="19.125" style="170" bestFit="1" customWidth="1"/>
    <col min="3596" max="3596" width="13.125" style="170" customWidth="1"/>
    <col min="3597" max="3834" width="8.875" style="170"/>
    <col min="3835" max="3835" width="9" style="170" bestFit="1" customWidth="1"/>
    <col min="3836" max="3836" width="13.125" style="170" customWidth="1"/>
    <col min="3837" max="3848" width="15.875" style="170" customWidth="1"/>
    <col min="3849" max="3849" width="19.5" style="170" customWidth="1"/>
    <col min="3850" max="3850" width="18.125" style="170" bestFit="1" customWidth="1"/>
    <col min="3851" max="3851" width="19.125" style="170" bestFit="1" customWidth="1"/>
    <col min="3852" max="3852" width="13.125" style="170" customWidth="1"/>
    <col min="3853" max="4090" width="8.875" style="170"/>
    <col min="4091" max="4091" width="9" style="170" bestFit="1" customWidth="1"/>
    <col min="4092" max="4092" width="13.125" style="170" customWidth="1"/>
    <col min="4093" max="4104" width="15.875" style="170" customWidth="1"/>
    <col min="4105" max="4105" width="19.5" style="170" customWidth="1"/>
    <col min="4106" max="4106" width="18.125" style="170" bestFit="1" customWidth="1"/>
    <col min="4107" max="4107" width="19.125" style="170" bestFit="1" customWidth="1"/>
    <col min="4108" max="4108" width="13.125" style="170" customWidth="1"/>
    <col min="4109" max="4346" width="8.875" style="170"/>
    <col min="4347" max="4347" width="9" style="170" bestFit="1" customWidth="1"/>
    <col min="4348" max="4348" width="13.125" style="170" customWidth="1"/>
    <col min="4349" max="4360" width="15.875" style="170" customWidth="1"/>
    <col min="4361" max="4361" width="19.5" style="170" customWidth="1"/>
    <col min="4362" max="4362" width="18.125" style="170" bestFit="1" customWidth="1"/>
    <col min="4363" max="4363" width="19.125" style="170" bestFit="1" customWidth="1"/>
    <col min="4364" max="4364" width="13.125" style="170" customWidth="1"/>
    <col min="4365" max="4602" width="8.875" style="170"/>
    <col min="4603" max="4603" width="9" style="170" bestFit="1" customWidth="1"/>
    <col min="4604" max="4604" width="13.125" style="170" customWidth="1"/>
    <col min="4605" max="4616" width="15.875" style="170" customWidth="1"/>
    <col min="4617" max="4617" width="19.5" style="170" customWidth="1"/>
    <col min="4618" max="4618" width="18.125" style="170" bestFit="1" customWidth="1"/>
    <col min="4619" max="4619" width="19.125" style="170" bestFit="1" customWidth="1"/>
    <col min="4620" max="4620" width="13.125" style="170" customWidth="1"/>
    <col min="4621" max="4858" width="8.875" style="170"/>
    <col min="4859" max="4859" width="9" style="170" bestFit="1" customWidth="1"/>
    <col min="4860" max="4860" width="13.125" style="170" customWidth="1"/>
    <col min="4861" max="4872" width="15.875" style="170" customWidth="1"/>
    <col min="4873" max="4873" width="19.5" style="170" customWidth="1"/>
    <col min="4874" max="4874" width="18.125" style="170" bestFit="1" customWidth="1"/>
    <col min="4875" max="4875" width="19.125" style="170" bestFit="1" customWidth="1"/>
    <col min="4876" max="4876" width="13.125" style="170" customWidth="1"/>
    <col min="4877" max="5114" width="8.875" style="170"/>
    <col min="5115" max="5115" width="9" style="170" bestFit="1" customWidth="1"/>
    <col min="5116" max="5116" width="13.125" style="170" customWidth="1"/>
    <col min="5117" max="5128" width="15.875" style="170" customWidth="1"/>
    <col min="5129" max="5129" width="19.5" style="170" customWidth="1"/>
    <col min="5130" max="5130" width="18.125" style="170" bestFit="1" customWidth="1"/>
    <col min="5131" max="5131" width="19.125" style="170" bestFit="1" customWidth="1"/>
    <col min="5132" max="5132" width="13.125" style="170" customWidth="1"/>
    <col min="5133" max="5370" width="8.875" style="170"/>
    <col min="5371" max="5371" width="9" style="170" bestFit="1" customWidth="1"/>
    <col min="5372" max="5372" width="13.125" style="170" customWidth="1"/>
    <col min="5373" max="5384" width="15.875" style="170" customWidth="1"/>
    <col min="5385" max="5385" width="19.5" style="170" customWidth="1"/>
    <col min="5386" max="5386" width="18.125" style="170" bestFit="1" customWidth="1"/>
    <col min="5387" max="5387" width="19.125" style="170" bestFit="1" customWidth="1"/>
    <col min="5388" max="5388" width="13.125" style="170" customWidth="1"/>
    <col min="5389" max="5626" width="8.875" style="170"/>
    <col min="5627" max="5627" width="9" style="170" bestFit="1" customWidth="1"/>
    <col min="5628" max="5628" width="13.125" style="170" customWidth="1"/>
    <col min="5629" max="5640" width="15.875" style="170" customWidth="1"/>
    <col min="5641" max="5641" width="19.5" style="170" customWidth="1"/>
    <col min="5642" max="5642" width="18.125" style="170" bestFit="1" customWidth="1"/>
    <col min="5643" max="5643" width="19.125" style="170" bestFit="1" customWidth="1"/>
    <col min="5644" max="5644" width="13.125" style="170" customWidth="1"/>
    <col min="5645" max="5882" width="8.875" style="170"/>
    <col min="5883" max="5883" width="9" style="170" bestFit="1" customWidth="1"/>
    <col min="5884" max="5884" width="13.125" style="170" customWidth="1"/>
    <col min="5885" max="5896" width="15.875" style="170" customWidth="1"/>
    <col min="5897" max="5897" width="19.5" style="170" customWidth="1"/>
    <col min="5898" max="5898" width="18.125" style="170" bestFit="1" customWidth="1"/>
    <col min="5899" max="5899" width="19.125" style="170" bestFit="1" customWidth="1"/>
    <col min="5900" max="5900" width="13.125" style="170" customWidth="1"/>
    <col min="5901" max="6138" width="8.875" style="170"/>
    <col min="6139" max="6139" width="9" style="170" bestFit="1" customWidth="1"/>
    <col min="6140" max="6140" width="13.125" style="170" customWidth="1"/>
    <col min="6141" max="6152" width="15.875" style="170" customWidth="1"/>
    <col min="6153" max="6153" width="19.5" style="170" customWidth="1"/>
    <col min="6154" max="6154" width="18.125" style="170" bestFit="1" customWidth="1"/>
    <col min="6155" max="6155" width="19.125" style="170" bestFit="1" customWidth="1"/>
    <col min="6156" max="6156" width="13.125" style="170" customWidth="1"/>
    <col min="6157" max="6394" width="8.875" style="170"/>
    <col min="6395" max="6395" width="9" style="170" bestFit="1" customWidth="1"/>
    <col min="6396" max="6396" width="13.125" style="170" customWidth="1"/>
    <col min="6397" max="6408" width="15.875" style="170" customWidth="1"/>
    <col min="6409" max="6409" width="19.5" style="170" customWidth="1"/>
    <col min="6410" max="6410" width="18.125" style="170" bestFit="1" customWidth="1"/>
    <col min="6411" max="6411" width="19.125" style="170" bestFit="1" customWidth="1"/>
    <col min="6412" max="6412" width="13.125" style="170" customWidth="1"/>
    <col min="6413" max="6650" width="8.875" style="170"/>
    <col min="6651" max="6651" width="9" style="170" bestFit="1" customWidth="1"/>
    <col min="6652" max="6652" width="13.125" style="170" customWidth="1"/>
    <col min="6653" max="6664" width="15.875" style="170" customWidth="1"/>
    <col min="6665" max="6665" width="19.5" style="170" customWidth="1"/>
    <col min="6666" max="6666" width="18.125" style="170" bestFit="1" customWidth="1"/>
    <col min="6667" max="6667" width="19.125" style="170" bestFit="1" customWidth="1"/>
    <col min="6668" max="6668" width="13.125" style="170" customWidth="1"/>
    <col min="6669" max="6906" width="8.875" style="170"/>
    <col min="6907" max="6907" width="9" style="170" bestFit="1" customWidth="1"/>
    <col min="6908" max="6908" width="13.125" style="170" customWidth="1"/>
    <col min="6909" max="6920" width="15.875" style="170" customWidth="1"/>
    <col min="6921" max="6921" width="19.5" style="170" customWidth="1"/>
    <col min="6922" max="6922" width="18.125" style="170" bestFit="1" customWidth="1"/>
    <col min="6923" max="6923" width="19.125" style="170" bestFit="1" customWidth="1"/>
    <col min="6924" max="6924" width="13.125" style="170" customWidth="1"/>
    <col min="6925" max="7162" width="8.875" style="170"/>
    <col min="7163" max="7163" width="9" style="170" bestFit="1" customWidth="1"/>
    <col min="7164" max="7164" width="13.125" style="170" customWidth="1"/>
    <col min="7165" max="7176" width="15.875" style="170" customWidth="1"/>
    <col min="7177" max="7177" width="19.5" style="170" customWidth="1"/>
    <col min="7178" max="7178" width="18.125" style="170" bestFit="1" customWidth="1"/>
    <col min="7179" max="7179" width="19.125" style="170" bestFit="1" customWidth="1"/>
    <col min="7180" max="7180" width="13.125" style="170" customWidth="1"/>
    <col min="7181" max="7418" width="8.875" style="170"/>
    <col min="7419" max="7419" width="9" style="170" bestFit="1" customWidth="1"/>
    <col min="7420" max="7420" width="13.125" style="170" customWidth="1"/>
    <col min="7421" max="7432" width="15.875" style="170" customWidth="1"/>
    <col min="7433" max="7433" width="19.5" style="170" customWidth="1"/>
    <col min="7434" max="7434" width="18.125" style="170" bestFit="1" customWidth="1"/>
    <col min="7435" max="7435" width="19.125" style="170" bestFit="1" customWidth="1"/>
    <col min="7436" max="7436" width="13.125" style="170" customWidth="1"/>
    <col min="7437" max="7674" width="8.875" style="170"/>
    <col min="7675" max="7675" width="9" style="170" bestFit="1" customWidth="1"/>
    <col min="7676" max="7676" width="13.125" style="170" customWidth="1"/>
    <col min="7677" max="7688" width="15.875" style="170" customWidth="1"/>
    <col min="7689" max="7689" width="19.5" style="170" customWidth="1"/>
    <col min="7690" max="7690" width="18.125" style="170" bestFit="1" customWidth="1"/>
    <col min="7691" max="7691" width="19.125" style="170" bestFit="1" customWidth="1"/>
    <col min="7692" max="7692" width="13.125" style="170" customWidth="1"/>
    <col min="7693" max="7930" width="8.875" style="170"/>
    <col min="7931" max="7931" width="9" style="170" bestFit="1" customWidth="1"/>
    <col min="7932" max="7932" width="13.125" style="170" customWidth="1"/>
    <col min="7933" max="7944" width="15.875" style="170" customWidth="1"/>
    <col min="7945" max="7945" width="19.5" style="170" customWidth="1"/>
    <col min="7946" max="7946" width="18.125" style="170" bestFit="1" customWidth="1"/>
    <col min="7947" max="7947" width="19.125" style="170" bestFit="1" customWidth="1"/>
    <col min="7948" max="7948" width="13.125" style="170" customWidth="1"/>
    <col min="7949" max="8186" width="8.875" style="170"/>
    <col min="8187" max="8187" width="9" style="170" bestFit="1" customWidth="1"/>
    <col min="8188" max="8188" width="13.125" style="170" customWidth="1"/>
    <col min="8189" max="8200" width="15.875" style="170" customWidth="1"/>
    <col min="8201" max="8201" width="19.5" style="170" customWidth="1"/>
    <col min="8202" max="8202" width="18.125" style="170" bestFit="1" customWidth="1"/>
    <col min="8203" max="8203" width="19.125" style="170" bestFit="1" customWidth="1"/>
    <col min="8204" max="8204" width="13.125" style="170" customWidth="1"/>
    <col min="8205" max="8442" width="8.875" style="170"/>
    <col min="8443" max="8443" width="9" style="170" bestFit="1" customWidth="1"/>
    <col min="8444" max="8444" width="13.125" style="170" customWidth="1"/>
    <col min="8445" max="8456" width="15.875" style="170" customWidth="1"/>
    <col min="8457" max="8457" width="19.5" style="170" customWidth="1"/>
    <col min="8458" max="8458" width="18.125" style="170" bestFit="1" customWidth="1"/>
    <col min="8459" max="8459" width="19.125" style="170" bestFit="1" customWidth="1"/>
    <col min="8460" max="8460" width="13.125" style="170" customWidth="1"/>
    <col min="8461" max="8698" width="8.875" style="170"/>
    <col min="8699" max="8699" width="9" style="170" bestFit="1" customWidth="1"/>
    <col min="8700" max="8700" width="13.125" style="170" customWidth="1"/>
    <col min="8701" max="8712" width="15.875" style="170" customWidth="1"/>
    <col min="8713" max="8713" width="19.5" style="170" customWidth="1"/>
    <col min="8714" max="8714" width="18.125" style="170" bestFit="1" customWidth="1"/>
    <col min="8715" max="8715" width="19.125" style="170" bestFit="1" customWidth="1"/>
    <col min="8716" max="8716" width="13.125" style="170" customWidth="1"/>
    <col min="8717" max="8954" width="8.875" style="170"/>
    <col min="8955" max="8955" width="9" style="170" bestFit="1" customWidth="1"/>
    <col min="8956" max="8956" width="13.125" style="170" customWidth="1"/>
    <col min="8957" max="8968" width="15.875" style="170" customWidth="1"/>
    <col min="8969" max="8969" width="19.5" style="170" customWidth="1"/>
    <col min="8970" max="8970" width="18.125" style="170" bestFit="1" customWidth="1"/>
    <col min="8971" max="8971" width="19.125" style="170" bestFit="1" customWidth="1"/>
    <col min="8972" max="8972" width="13.125" style="170" customWidth="1"/>
    <col min="8973" max="9210" width="8.875" style="170"/>
    <col min="9211" max="9211" width="9" style="170" bestFit="1" customWidth="1"/>
    <col min="9212" max="9212" width="13.125" style="170" customWidth="1"/>
    <col min="9213" max="9224" width="15.875" style="170" customWidth="1"/>
    <col min="9225" max="9225" width="19.5" style="170" customWidth="1"/>
    <col min="9226" max="9226" width="18.125" style="170" bestFit="1" customWidth="1"/>
    <col min="9227" max="9227" width="19.125" style="170" bestFit="1" customWidth="1"/>
    <col min="9228" max="9228" width="13.125" style="170" customWidth="1"/>
    <col min="9229" max="9466" width="8.875" style="170"/>
    <col min="9467" max="9467" width="9" style="170" bestFit="1" customWidth="1"/>
    <col min="9468" max="9468" width="13.125" style="170" customWidth="1"/>
    <col min="9469" max="9480" width="15.875" style="170" customWidth="1"/>
    <col min="9481" max="9481" width="19.5" style="170" customWidth="1"/>
    <col min="9482" max="9482" width="18.125" style="170" bestFit="1" customWidth="1"/>
    <col min="9483" max="9483" width="19.125" style="170" bestFit="1" customWidth="1"/>
    <col min="9484" max="9484" width="13.125" style="170" customWidth="1"/>
    <col min="9485" max="9722" width="8.875" style="170"/>
    <col min="9723" max="9723" width="9" style="170" bestFit="1" customWidth="1"/>
    <col min="9724" max="9724" width="13.125" style="170" customWidth="1"/>
    <col min="9725" max="9736" width="15.875" style="170" customWidth="1"/>
    <col min="9737" max="9737" width="19.5" style="170" customWidth="1"/>
    <col min="9738" max="9738" width="18.125" style="170" bestFit="1" customWidth="1"/>
    <col min="9739" max="9739" width="19.125" style="170" bestFit="1" customWidth="1"/>
    <col min="9740" max="9740" width="13.125" style="170" customWidth="1"/>
    <col min="9741" max="9978" width="8.875" style="170"/>
    <col min="9979" max="9979" width="9" style="170" bestFit="1" customWidth="1"/>
    <col min="9980" max="9980" width="13.125" style="170" customWidth="1"/>
    <col min="9981" max="9992" width="15.875" style="170" customWidth="1"/>
    <col min="9993" max="9993" width="19.5" style="170" customWidth="1"/>
    <col min="9994" max="9994" width="18.125" style="170" bestFit="1" customWidth="1"/>
    <col min="9995" max="9995" width="19.125" style="170" bestFit="1" customWidth="1"/>
    <col min="9996" max="9996" width="13.125" style="170" customWidth="1"/>
    <col min="9997" max="10234" width="8.875" style="170"/>
    <col min="10235" max="10235" width="9" style="170" bestFit="1" customWidth="1"/>
    <col min="10236" max="10236" width="13.125" style="170" customWidth="1"/>
    <col min="10237" max="10248" width="15.875" style="170" customWidth="1"/>
    <col min="10249" max="10249" width="19.5" style="170" customWidth="1"/>
    <col min="10250" max="10250" width="18.125" style="170" bestFit="1" customWidth="1"/>
    <col min="10251" max="10251" width="19.125" style="170" bestFit="1" customWidth="1"/>
    <col min="10252" max="10252" width="13.125" style="170" customWidth="1"/>
    <col min="10253" max="10490" width="8.875" style="170"/>
    <col min="10491" max="10491" width="9" style="170" bestFit="1" customWidth="1"/>
    <col min="10492" max="10492" width="13.125" style="170" customWidth="1"/>
    <col min="10493" max="10504" width="15.875" style="170" customWidth="1"/>
    <col min="10505" max="10505" width="19.5" style="170" customWidth="1"/>
    <col min="10506" max="10506" width="18.125" style="170" bestFit="1" customWidth="1"/>
    <col min="10507" max="10507" width="19.125" style="170" bestFit="1" customWidth="1"/>
    <col min="10508" max="10508" width="13.125" style="170" customWidth="1"/>
    <col min="10509" max="10746" width="8.875" style="170"/>
    <col min="10747" max="10747" width="9" style="170" bestFit="1" customWidth="1"/>
    <col min="10748" max="10748" width="13.125" style="170" customWidth="1"/>
    <col min="10749" max="10760" width="15.875" style="170" customWidth="1"/>
    <col min="10761" max="10761" width="19.5" style="170" customWidth="1"/>
    <col min="10762" max="10762" width="18.125" style="170" bestFit="1" customWidth="1"/>
    <col min="10763" max="10763" width="19.125" style="170" bestFit="1" customWidth="1"/>
    <col min="10764" max="10764" width="13.125" style="170" customWidth="1"/>
    <col min="10765" max="11002" width="8.875" style="170"/>
    <col min="11003" max="11003" width="9" style="170" bestFit="1" customWidth="1"/>
    <col min="11004" max="11004" width="13.125" style="170" customWidth="1"/>
    <col min="11005" max="11016" width="15.875" style="170" customWidth="1"/>
    <col min="11017" max="11017" width="19.5" style="170" customWidth="1"/>
    <col min="11018" max="11018" width="18.125" style="170" bestFit="1" customWidth="1"/>
    <col min="11019" max="11019" width="19.125" style="170" bestFit="1" customWidth="1"/>
    <col min="11020" max="11020" width="13.125" style="170" customWidth="1"/>
    <col min="11021" max="11258" width="8.875" style="170"/>
    <col min="11259" max="11259" width="9" style="170" bestFit="1" customWidth="1"/>
    <col min="11260" max="11260" width="13.125" style="170" customWidth="1"/>
    <col min="11261" max="11272" width="15.875" style="170" customWidth="1"/>
    <col min="11273" max="11273" width="19.5" style="170" customWidth="1"/>
    <col min="11274" max="11274" width="18.125" style="170" bestFit="1" customWidth="1"/>
    <col min="11275" max="11275" width="19.125" style="170" bestFit="1" customWidth="1"/>
    <col min="11276" max="11276" width="13.125" style="170" customWidth="1"/>
    <col min="11277" max="11514" width="8.875" style="170"/>
    <col min="11515" max="11515" width="9" style="170" bestFit="1" customWidth="1"/>
    <col min="11516" max="11516" width="13.125" style="170" customWidth="1"/>
    <col min="11517" max="11528" width="15.875" style="170" customWidth="1"/>
    <col min="11529" max="11529" width="19.5" style="170" customWidth="1"/>
    <col min="11530" max="11530" width="18.125" style="170" bestFit="1" customWidth="1"/>
    <col min="11531" max="11531" width="19.125" style="170" bestFit="1" customWidth="1"/>
    <col min="11532" max="11532" width="13.125" style="170" customWidth="1"/>
    <col min="11533" max="11770" width="8.875" style="170"/>
    <col min="11771" max="11771" width="9" style="170" bestFit="1" customWidth="1"/>
    <col min="11772" max="11772" width="13.125" style="170" customWidth="1"/>
    <col min="11773" max="11784" width="15.875" style="170" customWidth="1"/>
    <col min="11785" max="11785" width="19.5" style="170" customWidth="1"/>
    <col min="11786" max="11786" width="18.125" style="170" bestFit="1" customWidth="1"/>
    <col min="11787" max="11787" width="19.125" style="170" bestFit="1" customWidth="1"/>
    <col min="11788" max="11788" width="13.125" style="170" customWidth="1"/>
    <col min="11789" max="12026" width="8.875" style="170"/>
    <col min="12027" max="12027" width="9" style="170" bestFit="1" customWidth="1"/>
    <col min="12028" max="12028" width="13.125" style="170" customWidth="1"/>
    <col min="12029" max="12040" width="15.875" style="170" customWidth="1"/>
    <col min="12041" max="12041" width="19.5" style="170" customWidth="1"/>
    <col min="12042" max="12042" width="18.125" style="170" bestFit="1" customWidth="1"/>
    <col min="12043" max="12043" width="19.125" style="170" bestFit="1" customWidth="1"/>
    <col min="12044" max="12044" width="13.125" style="170" customWidth="1"/>
    <col min="12045" max="12282" width="8.875" style="170"/>
    <col min="12283" max="12283" width="9" style="170" bestFit="1" customWidth="1"/>
    <col min="12284" max="12284" width="13.125" style="170" customWidth="1"/>
    <col min="12285" max="12296" width="15.875" style="170" customWidth="1"/>
    <col min="12297" max="12297" width="19.5" style="170" customWidth="1"/>
    <col min="12298" max="12298" width="18.125" style="170" bestFit="1" customWidth="1"/>
    <col min="12299" max="12299" width="19.125" style="170" bestFit="1" customWidth="1"/>
    <col min="12300" max="12300" width="13.125" style="170" customWidth="1"/>
    <col min="12301" max="12538" width="8.875" style="170"/>
    <col min="12539" max="12539" width="9" style="170" bestFit="1" customWidth="1"/>
    <col min="12540" max="12540" width="13.125" style="170" customWidth="1"/>
    <col min="12541" max="12552" width="15.875" style="170" customWidth="1"/>
    <col min="12553" max="12553" width="19.5" style="170" customWidth="1"/>
    <col min="12554" max="12554" width="18.125" style="170" bestFit="1" customWidth="1"/>
    <col min="12555" max="12555" width="19.125" style="170" bestFit="1" customWidth="1"/>
    <col min="12556" max="12556" width="13.125" style="170" customWidth="1"/>
    <col min="12557" max="12794" width="8.875" style="170"/>
    <col min="12795" max="12795" width="9" style="170" bestFit="1" customWidth="1"/>
    <col min="12796" max="12796" width="13.125" style="170" customWidth="1"/>
    <col min="12797" max="12808" width="15.875" style="170" customWidth="1"/>
    <col min="12809" max="12809" width="19.5" style="170" customWidth="1"/>
    <col min="12810" max="12810" width="18.125" style="170" bestFit="1" customWidth="1"/>
    <col min="12811" max="12811" width="19.125" style="170" bestFit="1" customWidth="1"/>
    <col min="12812" max="12812" width="13.125" style="170" customWidth="1"/>
    <col min="12813" max="13050" width="8.875" style="170"/>
    <col min="13051" max="13051" width="9" style="170" bestFit="1" customWidth="1"/>
    <col min="13052" max="13052" width="13.125" style="170" customWidth="1"/>
    <col min="13053" max="13064" width="15.875" style="170" customWidth="1"/>
    <col min="13065" max="13065" width="19.5" style="170" customWidth="1"/>
    <col min="13066" max="13066" width="18.125" style="170" bestFit="1" customWidth="1"/>
    <col min="13067" max="13067" width="19.125" style="170" bestFit="1" customWidth="1"/>
    <col min="13068" max="13068" width="13.125" style="170" customWidth="1"/>
    <col min="13069" max="13306" width="8.875" style="170"/>
    <col min="13307" max="13307" width="9" style="170" bestFit="1" customWidth="1"/>
    <col min="13308" max="13308" width="13.125" style="170" customWidth="1"/>
    <col min="13309" max="13320" width="15.875" style="170" customWidth="1"/>
    <col min="13321" max="13321" width="19.5" style="170" customWidth="1"/>
    <col min="13322" max="13322" width="18.125" style="170" bestFit="1" customWidth="1"/>
    <col min="13323" max="13323" width="19.125" style="170" bestFit="1" customWidth="1"/>
    <col min="13324" max="13324" width="13.125" style="170" customWidth="1"/>
    <col min="13325" max="13562" width="8.875" style="170"/>
    <col min="13563" max="13563" width="9" style="170" bestFit="1" customWidth="1"/>
    <col min="13564" max="13564" width="13.125" style="170" customWidth="1"/>
    <col min="13565" max="13576" width="15.875" style="170" customWidth="1"/>
    <col min="13577" max="13577" width="19.5" style="170" customWidth="1"/>
    <col min="13578" max="13578" width="18.125" style="170" bestFit="1" customWidth="1"/>
    <col min="13579" max="13579" width="19.125" style="170" bestFit="1" customWidth="1"/>
    <col min="13580" max="13580" width="13.125" style="170" customWidth="1"/>
    <col min="13581" max="13818" width="8.875" style="170"/>
    <col min="13819" max="13819" width="9" style="170" bestFit="1" customWidth="1"/>
    <col min="13820" max="13820" width="13.125" style="170" customWidth="1"/>
    <col min="13821" max="13832" width="15.875" style="170" customWidth="1"/>
    <col min="13833" max="13833" width="19.5" style="170" customWidth="1"/>
    <col min="13834" max="13834" width="18.125" style="170" bestFit="1" customWidth="1"/>
    <col min="13835" max="13835" width="19.125" style="170" bestFit="1" customWidth="1"/>
    <col min="13836" max="13836" width="13.125" style="170" customWidth="1"/>
    <col min="13837" max="14074" width="8.875" style="170"/>
    <col min="14075" max="14075" width="9" style="170" bestFit="1" customWidth="1"/>
    <col min="14076" max="14076" width="13.125" style="170" customWidth="1"/>
    <col min="14077" max="14088" width="15.875" style="170" customWidth="1"/>
    <col min="14089" max="14089" width="19.5" style="170" customWidth="1"/>
    <col min="14090" max="14090" width="18.125" style="170" bestFit="1" customWidth="1"/>
    <col min="14091" max="14091" width="19.125" style="170" bestFit="1" customWidth="1"/>
    <col min="14092" max="14092" width="13.125" style="170" customWidth="1"/>
    <col min="14093" max="14330" width="8.875" style="170"/>
    <col min="14331" max="14331" width="9" style="170" bestFit="1" customWidth="1"/>
    <col min="14332" max="14332" width="13.125" style="170" customWidth="1"/>
    <col min="14333" max="14344" width="15.875" style="170" customWidth="1"/>
    <col min="14345" max="14345" width="19.5" style="170" customWidth="1"/>
    <col min="14346" max="14346" width="18.125" style="170" bestFit="1" customWidth="1"/>
    <col min="14347" max="14347" width="19.125" style="170" bestFit="1" customWidth="1"/>
    <col min="14348" max="14348" width="13.125" style="170" customWidth="1"/>
    <col min="14349" max="14586" width="8.875" style="170"/>
    <col min="14587" max="14587" width="9" style="170" bestFit="1" customWidth="1"/>
    <col min="14588" max="14588" width="13.125" style="170" customWidth="1"/>
    <col min="14589" max="14600" width="15.875" style="170" customWidth="1"/>
    <col min="14601" max="14601" width="19.5" style="170" customWidth="1"/>
    <col min="14602" max="14602" width="18.125" style="170" bestFit="1" customWidth="1"/>
    <col min="14603" max="14603" width="19.125" style="170" bestFit="1" customWidth="1"/>
    <col min="14604" max="14604" width="13.125" style="170" customWidth="1"/>
    <col min="14605" max="14842" width="8.875" style="170"/>
    <col min="14843" max="14843" width="9" style="170" bestFit="1" customWidth="1"/>
    <col min="14844" max="14844" width="13.125" style="170" customWidth="1"/>
    <col min="14845" max="14856" width="15.875" style="170" customWidth="1"/>
    <col min="14857" max="14857" width="19.5" style="170" customWidth="1"/>
    <col min="14858" max="14858" width="18.125" style="170" bestFit="1" customWidth="1"/>
    <col min="14859" max="14859" width="19.125" style="170" bestFit="1" customWidth="1"/>
    <col min="14860" max="14860" width="13.125" style="170" customWidth="1"/>
    <col min="14861" max="15098" width="8.875" style="170"/>
    <col min="15099" max="15099" width="9" style="170" bestFit="1" customWidth="1"/>
    <col min="15100" max="15100" width="13.125" style="170" customWidth="1"/>
    <col min="15101" max="15112" width="15.875" style="170" customWidth="1"/>
    <col min="15113" max="15113" width="19.5" style="170" customWidth="1"/>
    <col min="15114" max="15114" width="18.125" style="170" bestFit="1" customWidth="1"/>
    <col min="15115" max="15115" width="19.125" style="170" bestFit="1" customWidth="1"/>
    <col min="15116" max="15116" width="13.125" style="170" customWidth="1"/>
    <col min="15117" max="15354" width="8.875" style="170"/>
    <col min="15355" max="15355" width="9" style="170" bestFit="1" customWidth="1"/>
    <col min="15356" max="15356" width="13.125" style="170" customWidth="1"/>
    <col min="15357" max="15368" width="15.875" style="170" customWidth="1"/>
    <col min="15369" max="15369" width="19.5" style="170" customWidth="1"/>
    <col min="15370" max="15370" width="18.125" style="170" bestFit="1" customWidth="1"/>
    <col min="15371" max="15371" width="19.125" style="170" bestFit="1" customWidth="1"/>
    <col min="15372" max="15372" width="13.125" style="170" customWidth="1"/>
    <col min="15373" max="15610" width="8.875" style="170"/>
    <col min="15611" max="15611" width="9" style="170" bestFit="1" customWidth="1"/>
    <col min="15612" max="15612" width="13.125" style="170" customWidth="1"/>
    <col min="15613" max="15624" width="15.875" style="170" customWidth="1"/>
    <col min="15625" max="15625" width="19.5" style="170" customWidth="1"/>
    <col min="15626" max="15626" width="18.125" style="170" bestFit="1" customWidth="1"/>
    <col min="15627" max="15627" width="19.125" style="170" bestFit="1" customWidth="1"/>
    <col min="15628" max="15628" width="13.125" style="170" customWidth="1"/>
    <col min="15629" max="15866" width="8.875" style="170"/>
    <col min="15867" max="15867" width="9" style="170" bestFit="1" customWidth="1"/>
    <col min="15868" max="15868" width="13.125" style="170" customWidth="1"/>
    <col min="15869" max="15880" width="15.875" style="170" customWidth="1"/>
    <col min="15881" max="15881" width="19.5" style="170" customWidth="1"/>
    <col min="15882" max="15882" width="18.125" style="170" bestFit="1" customWidth="1"/>
    <col min="15883" max="15883" width="19.125" style="170" bestFit="1" customWidth="1"/>
    <col min="15884" max="15884" width="13.125" style="170" customWidth="1"/>
    <col min="15885" max="16122" width="8.875" style="170"/>
    <col min="16123" max="16123" width="9" style="170" bestFit="1" customWidth="1"/>
    <col min="16124" max="16124" width="13.125" style="170" customWidth="1"/>
    <col min="16125" max="16136" width="15.875" style="170" customWidth="1"/>
    <col min="16137" max="16137" width="19.5" style="170" customWidth="1"/>
    <col min="16138" max="16138" width="18.125" style="170" bestFit="1" customWidth="1"/>
    <col min="16139" max="16139" width="19.125" style="170" bestFit="1" customWidth="1"/>
    <col min="16140" max="16140" width="13.125" style="170" customWidth="1"/>
    <col min="16141" max="16384" width="8.875" style="170"/>
  </cols>
  <sheetData>
    <row r="1" spans="1:250">
      <c r="A1" s="164"/>
      <c r="B1" s="165" t="s">
        <v>521</v>
      </c>
      <c r="C1" s="166" t="s">
        <v>536</v>
      </c>
      <c r="D1" s="166" t="s">
        <v>182</v>
      </c>
      <c r="E1" s="166" t="s">
        <v>183</v>
      </c>
      <c r="F1" s="166" t="s">
        <v>184</v>
      </c>
      <c r="G1" s="166" t="s">
        <v>185</v>
      </c>
      <c r="H1" s="166" t="s">
        <v>186</v>
      </c>
      <c r="I1" s="166" t="s">
        <v>187</v>
      </c>
      <c r="J1" s="166" t="s">
        <v>188</v>
      </c>
      <c r="K1" s="166" t="s">
        <v>189</v>
      </c>
      <c r="L1" s="166" t="s">
        <v>190</v>
      </c>
      <c r="M1" s="166" t="s">
        <v>191</v>
      </c>
      <c r="N1" s="166" t="s">
        <v>192</v>
      </c>
      <c r="O1" s="167" t="s">
        <v>218</v>
      </c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  <c r="CB1" s="169"/>
      <c r="CC1" s="169"/>
      <c r="CD1" s="169"/>
      <c r="CE1" s="169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  <c r="DA1" s="169"/>
      <c r="DB1" s="169"/>
      <c r="DC1" s="169"/>
      <c r="DD1" s="169"/>
      <c r="DE1" s="169"/>
      <c r="DF1" s="169"/>
      <c r="DG1" s="169"/>
      <c r="DH1" s="169"/>
      <c r="DI1" s="169"/>
      <c r="DJ1" s="169"/>
      <c r="DK1" s="169"/>
      <c r="DL1" s="169"/>
      <c r="DM1" s="169"/>
      <c r="DN1" s="169"/>
      <c r="DO1" s="169"/>
      <c r="DP1" s="169"/>
      <c r="DQ1" s="169"/>
      <c r="DR1" s="169"/>
      <c r="DS1" s="169"/>
      <c r="DT1" s="169"/>
      <c r="DU1" s="169"/>
      <c r="DV1" s="169"/>
      <c r="DW1" s="169"/>
      <c r="DX1" s="169"/>
      <c r="DY1" s="169"/>
      <c r="DZ1" s="169"/>
      <c r="EA1" s="169"/>
      <c r="EB1" s="169"/>
      <c r="EC1" s="169"/>
      <c r="ED1" s="169"/>
      <c r="EE1" s="169"/>
      <c r="EF1" s="169"/>
      <c r="EG1" s="169"/>
      <c r="EH1" s="169"/>
      <c r="EI1" s="169"/>
      <c r="EJ1" s="169"/>
      <c r="EK1" s="169"/>
      <c r="EL1" s="169"/>
      <c r="EM1" s="169"/>
      <c r="EN1" s="169"/>
      <c r="EO1" s="169"/>
      <c r="EP1" s="169"/>
      <c r="EQ1" s="169"/>
      <c r="ER1" s="169"/>
      <c r="ES1" s="169"/>
      <c r="ET1" s="169"/>
      <c r="EU1" s="169"/>
      <c r="EV1" s="169"/>
      <c r="EW1" s="169"/>
      <c r="EX1" s="169"/>
      <c r="EY1" s="169"/>
      <c r="EZ1" s="169"/>
      <c r="FA1" s="169"/>
      <c r="FB1" s="169"/>
      <c r="FC1" s="169"/>
      <c r="FD1" s="169"/>
      <c r="FE1" s="169"/>
      <c r="FF1" s="169"/>
      <c r="FG1" s="169"/>
      <c r="FH1" s="169"/>
      <c r="FI1" s="169"/>
      <c r="FJ1" s="169"/>
      <c r="FK1" s="169"/>
      <c r="FL1" s="169"/>
      <c r="FM1" s="169"/>
      <c r="FN1" s="169"/>
      <c r="FO1" s="169"/>
      <c r="FP1" s="169"/>
      <c r="FQ1" s="169"/>
      <c r="FR1" s="169"/>
      <c r="FS1" s="169"/>
      <c r="FT1" s="169"/>
      <c r="FU1" s="169"/>
      <c r="FV1" s="169"/>
      <c r="FW1" s="169"/>
      <c r="FX1" s="169"/>
      <c r="FY1" s="169"/>
      <c r="FZ1" s="169"/>
      <c r="GA1" s="169"/>
      <c r="GB1" s="169"/>
      <c r="GC1" s="169"/>
      <c r="GD1" s="169"/>
      <c r="GE1" s="169"/>
      <c r="GF1" s="169"/>
      <c r="GG1" s="169"/>
      <c r="GH1" s="169"/>
      <c r="GI1" s="169"/>
      <c r="GJ1" s="169"/>
      <c r="GK1" s="169"/>
      <c r="GL1" s="169"/>
      <c r="GM1" s="169"/>
      <c r="GN1" s="169"/>
      <c r="GO1" s="169"/>
      <c r="GP1" s="169"/>
      <c r="GQ1" s="169"/>
      <c r="GR1" s="169"/>
      <c r="GS1" s="169"/>
      <c r="GT1" s="169"/>
      <c r="GU1" s="169"/>
      <c r="GV1" s="169"/>
      <c r="GW1" s="169"/>
      <c r="GX1" s="169"/>
      <c r="GY1" s="169"/>
      <c r="GZ1" s="169"/>
      <c r="HA1" s="169"/>
      <c r="HB1" s="169"/>
      <c r="HC1" s="169"/>
      <c r="HD1" s="169"/>
      <c r="HE1" s="169"/>
      <c r="HF1" s="169"/>
      <c r="HG1" s="169"/>
      <c r="HH1" s="169"/>
      <c r="HI1" s="169"/>
      <c r="HJ1" s="169"/>
      <c r="HK1" s="169"/>
      <c r="HL1" s="169"/>
      <c r="HM1" s="169"/>
      <c r="HN1" s="169"/>
      <c r="HO1" s="169"/>
      <c r="HP1" s="169"/>
      <c r="HQ1" s="169"/>
      <c r="HR1" s="169"/>
      <c r="HS1" s="169"/>
      <c r="HT1" s="169"/>
      <c r="HU1" s="169"/>
      <c r="HV1" s="169"/>
      <c r="HW1" s="169"/>
      <c r="HX1" s="169"/>
      <c r="HY1" s="169"/>
      <c r="HZ1" s="169"/>
      <c r="IA1" s="169"/>
      <c r="IB1" s="169"/>
      <c r="IC1" s="169"/>
      <c r="ID1" s="169"/>
      <c r="IE1" s="169"/>
      <c r="IF1" s="169"/>
      <c r="IG1" s="169"/>
      <c r="IH1" s="169"/>
      <c r="II1" s="169"/>
      <c r="IJ1" s="169"/>
      <c r="IK1" s="169"/>
      <c r="IL1" s="169"/>
      <c r="IM1" s="169"/>
      <c r="IN1" s="169"/>
      <c r="IO1" s="169"/>
      <c r="IP1" s="169"/>
    </row>
    <row r="2" spans="1:250">
      <c r="A2" s="171">
        <v>601</v>
      </c>
      <c r="B2" s="171" t="s">
        <v>537</v>
      </c>
      <c r="C2" s="172">
        <f>'601'!F111</f>
        <v>20601000</v>
      </c>
      <c r="D2" s="172">
        <f>'601'!G111</f>
        <v>3386000</v>
      </c>
      <c r="E2" s="172">
        <f>'601'!H111</f>
        <v>3451000</v>
      </c>
      <c r="F2" s="172">
        <f>'601'!I111</f>
        <v>3386000</v>
      </c>
      <c r="G2" s="172">
        <f>'601'!J111</f>
        <v>3388000</v>
      </c>
      <c r="H2" s="172">
        <f>'601'!K111</f>
        <v>3386000</v>
      </c>
      <c r="I2" s="172">
        <f>'601'!L111</f>
        <v>3463000</v>
      </c>
      <c r="J2" s="172">
        <f>'601'!M111</f>
        <v>3388000</v>
      </c>
      <c r="K2" s="172">
        <f>'601'!N111</f>
        <v>2922000</v>
      </c>
      <c r="L2" s="172">
        <f>'601'!O111</f>
        <v>167000</v>
      </c>
      <c r="M2" s="172">
        <f>'601'!P111</f>
        <v>167000</v>
      </c>
      <c r="N2" s="172">
        <f>'601'!Q111</f>
        <v>149000</v>
      </c>
      <c r="O2" s="173">
        <f t="shared" ref="O2:O33" si="0">SUM(C2:N2)</f>
        <v>47854000</v>
      </c>
    </row>
    <row r="3" spans="1:250">
      <c r="A3" s="219">
        <v>602</v>
      </c>
      <c r="B3" s="171" t="s">
        <v>538</v>
      </c>
      <c r="C3" s="172">
        <f>'602'!F111</f>
        <v>82353000</v>
      </c>
      <c r="D3" s="172">
        <f>'602'!G111</f>
        <v>13162000</v>
      </c>
      <c r="E3" s="172">
        <f>'602'!H111</f>
        <v>12998000</v>
      </c>
      <c r="F3" s="172">
        <f>'602'!I111</f>
        <v>13162000</v>
      </c>
      <c r="G3" s="172">
        <f>'602'!J111</f>
        <v>13186000</v>
      </c>
      <c r="H3" s="172">
        <f>'602'!K111</f>
        <v>13162000</v>
      </c>
      <c r="I3" s="172">
        <f>'602'!L111</f>
        <v>13736000</v>
      </c>
      <c r="J3" s="172">
        <f>'602'!M111</f>
        <v>12752000</v>
      </c>
      <c r="K3" s="172">
        <f>'602'!N111</f>
        <v>13437000</v>
      </c>
      <c r="L3" s="172">
        <f>'602'!O111</f>
        <v>565000</v>
      </c>
      <c r="M3" s="172">
        <f>'602'!P111</f>
        <v>565000</v>
      </c>
      <c r="N3" s="172">
        <f>'602'!Q111</f>
        <v>552000</v>
      </c>
      <c r="O3" s="173">
        <f t="shared" si="0"/>
        <v>189630000</v>
      </c>
    </row>
    <row r="4" spans="1:250">
      <c r="A4" s="220">
        <v>603</v>
      </c>
      <c r="B4" s="171" t="s">
        <v>539</v>
      </c>
      <c r="C4" s="172">
        <f>'603'!F111</f>
        <v>33242000</v>
      </c>
      <c r="D4" s="172">
        <f>'603'!G111</f>
        <v>5375000</v>
      </c>
      <c r="E4" s="172">
        <f>'603'!H111</f>
        <v>5435000</v>
      </c>
      <c r="F4" s="172">
        <f>'603'!I111</f>
        <v>5375000</v>
      </c>
      <c r="G4" s="172">
        <f>'603'!J111</f>
        <v>5381000</v>
      </c>
      <c r="H4" s="172">
        <f>'603'!K111</f>
        <v>5375000</v>
      </c>
      <c r="I4" s="172">
        <f>'603'!L111</f>
        <v>5472000</v>
      </c>
      <c r="J4" s="172">
        <f>'603'!M111</f>
        <v>5348000</v>
      </c>
      <c r="K4" s="172">
        <f>'603'!N111</f>
        <v>5312000</v>
      </c>
      <c r="L4" s="172">
        <f>'603'!O111</f>
        <v>231000</v>
      </c>
      <c r="M4" s="172">
        <f>'603'!P111</f>
        <v>231000</v>
      </c>
      <c r="N4" s="172">
        <f>'603'!Q111</f>
        <v>233000</v>
      </c>
      <c r="O4" s="173">
        <f t="shared" si="0"/>
        <v>77010000</v>
      </c>
    </row>
    <row r="5" spans="1:250">
      <c r="A5" s="219">
        <v>604</v>
      </c>
      <c r="B5" s="171" t="s">
        <v>540</v>
      </c>
      <c r="C5" s="172">
        <f>'604'!F111</f>
        <v>24744000</v>
      </c>
      <c r="D5" s="172">
        <f>'604'!G111</f>
        <v>4031000</v>
      </c>
      <c r="E5" s="172">
        <f>'604'!H111</f>
        <v>3958000</v>
      </c>
      <c r="F5" s="172">
        <f>'604'!I111</f>
        <v>4043000</v>
      </c>
      <c r="G5" s="172">
        <f>'604'!J111</f>
        <v>4047000</v>
      </c>
      <c r="H5" s="172">
        <f>'604'!K111</f>
        <v>4037000</v>
      </c>
      <c r="I5" s="172">
        <f>'604'!L111</f>
        <v>4229000</v>
      </c>
      <c r="J5" s="172">
        <f>'604'!M111</f>
        <v>3891000</v>
      </c>
      <c r="K5" s="172">
        <f>'604'!N111</f>
        <v>3213000</v>
      </c>
      <c r="L5" s="172">
        <f>'604'!O111</f>
        <v>248000</v>
      </c>
      <c r="M5" s="172">
        <f>'604'!P111</f>
        <v>198000</v>
      </c>
      <c r="N5" s="172">
        <f>'604'!Q111</f>
        <v>188000</v>
      </c>
      <c r="O5" s="173">
        <f t="shared" si="0"/>
        <v>56827000</v>
      </c>
    </row>
    <row r="6" spans="1:250">
      <c r="A6" s="219">
        <v>605</v>
      </c>
      <c r="B6" s="171" t="s">
        <v>541</v>
      </c>
      <c r="C6" s="172">
        <f>'605'!F111</f>
        <v>50430000</v>
      </c>
      <c r="D6" s="172">
        <f>'605'!G111</f>
        <v>8028000</v>
      </c>
      <c r="E6" s="172">
        <f>'605'!H111</f>
        <v>8113000</v>
      </c>
      <c r="F6" s="172">
        <f>'605'!I111</f>
        <v>8028000</v>
      </c>
      <c r="G6" s="172">
        <f>'605'!J111</f>
        <v>8042000</v>
      </c>
      <c r="H6" s="172">
        <f>'605'!K111</f>
        <v>8028000</v>
      </c>
      <c r="I6" s="172">
        <f>'605'!L111</f>
        <v>8298000</v>
      </c>
      <c r="J6" s="172">
        <f>'605'!M111</f>
        <v>7964000</v>
      </c>
      <c r="K6" s="172">
        <f>'605'!N111</f>
        <v>7806000</v>
      </c>
      <c r="L6" s="172">
        <f>'605'!O111</f>
        <v>301000</v>
      </c>
      <c r="M6" s="172">
        <f>'605'!P111</f>
        <v>301000</v>
      </c>
      <c r="N6" s="172">
        <f>'605'!Q111</f>
        <v>294000</v>
      </c>
      <c r="O6" s="173">
        <f t="shared" si="0"/>
        <v>115633000</v>
      </c>
    </row>
    <row r="7" spans="1:250">
      <c r="A7" s="219">
        <v>606</v>
      </c>
      <c r="B7" s="171" t="s">
        <v>542</v>
      </c>
      <c r="C7" s="172">
        <f>'606'!F111</f>
        <v>10076000</v>
      </c>
      <c r="D7" s="172">
        <f>'606'!G111</f>
        <v>1656000</v>
      </c>
      <c r="E7" s="172">
        <f>'606'!H111</f>
        <v>1684000</v>
      </c>
      <c r="F7" s="172">
        <f>'606'!I111</f>
        <v>1656000</v>
      </c>
      <c r="G7" s="172">
        <f>'606'!J111</f>
        <v>1662000</v>
      </c>
      <c r="H7" s="172">
        <f>'606'!K111</f>
        <v>1656000</v>
      </c>
      <c r="I7" s="172">
        <f>'606'!L111</f>
        <v>1696000</v>
      </c>
      <c r="J7" s="172">
        <f>'606'!M111</f>
        <v>1651000</v>
      </c>
      <c r="K7" s="172">
        <f>'606'!N111</f>
        <v>1769000</v>
      </c>
      <c r="L7" s="172">
        <f>'606'!O111</f>
        <v>113000</v>
      </c>
      <c r="M7" s="172">
        <f>'606'!P111</f>
        <v>113000</v>
      </c>
      <c r="N7" s="172">
        <f>'606'!Q111</f>
        <v>95000</v>
      </c>
      <c r="O7" s="173">
        <f t="shared" si="0"/>
        <v>23827000</v>
      </c>
    </row>
    <row r="8" spans="1:250">
      <c r="A8" s="219">
        <v>607</v>
      </c>
      <c r="B8" s="171" t="s">
        <v>543</v>
      </c>
      <c r="C8" s="172">
        <f>'607'!F111</f>
        <v>9898000</v>
      </c>
      <c r="D8" s="172">
        <f>'607'!G111</f>
        <v>1611000</v>
      </c>
      <c r="E8" s="172">
        <f>'607'!H111</f>
        <v>1609000</v>
      </c>
      <c r="F8" s="172">
        <f>'607'!I111</f>
        <v>1611000</v>
      </c>
      <c r="G8" s="172">
        <f>'607'!J111</f>
        <v>1617000</v>
      </c>
      <c r="H8" s="172">
        <f>'607'!K111</f>
        <v>1611000</v>
      </c>
      <c r="I8" s="172">
        <f>'607'!L111</f>
        <v>1663000</v>
      </c>
      <c r="J8" s="172">
        <f>'607'!M111</f>
        <v>1577000</v>
      </c>
      <c r="K8" s="172">
        <f>'607'!N111</f>
        <v>1785000</v>
      </c>
      <c r="L8" s="172">
        <f>'607'!O111</f>
        <v>113000</v>
      </c>
      <c r="M8" s="172">
        <f>'607'!P111</f>
        <v>113000</v>
      </c>
      <c r="N8" s="172">
        <f>'607'!Q111</f>
        <v>104000</v>
      </c>
      <c r="O8" s="173">
        <f t="shared" si="0"/>
        <v>23312000</v>
      </c>
    </row>
    <row r="9" spans="1:250">
      <c r="A9" s="219">
        <v>608</v>
      </c>
      <c r="B9" s="171" t="s">
        <v>544</v>
      </c>
      <c r="C9" s="172">
        <f>'608'!F111</f>
        <v>23450000</v>
      </c>
      <c r="D9" s="172">
        <f>'608'!G111</f>
        <v>3745000</v>
      </c>
      <c r="E9" s="172">
        <f>'608'!H111</f>
        <v>3499000</v>
      </c>
      <c r="F9" s="172">
        <f>'608'!I111</f>
        <v>3745000</v>
      </c>
      <c r="G9" s="172">
        <f>'608'!J111</f>
        <v>3749000</v>
      </c>
      <c r="H9" s="172">
        <f>'608'!K111</f>
        <v>3745000</v>
      </c>
      <c r="I9" s="172">
        <f>'608'!L111</f>
        <v>4072000</v>
      </c>
      <c r="J9" s="172">
        <f>'608'!M111</f>
        <v>3442000</v>
      </c>
      <c r="K9" s="172">
        <f>'608'!N111</f>
        <v>3149000</v>
      </c>
      <c r="L9" s="172">
        <f>'608'!O111</f>
        <v>169000</v>
      </c>
      <c r="M9" s="172">
        <f>'608'!P111</f>
        <v>169000</v>
      </c>
      <c r="N9" s="172">
        <f>'608'!Q111</f>
        <v>166000</v>
      </c>
      <c r="O9" s="173">
        <f t="shared" si="0"/>
        <v>53100000</v>
      </c>
    </row>
    <row r="10" spans="1:250" s="224" customFormat="1">
      <c r="A10" s="219">
        <v>609</v>
      </c>
      <c r="B10" s="219" t="s">
        <v>545</v>
      </c>
      <c r="C10" s="222">
        <f>'609'!F111</f>
        <v>30440000</v>
      </c>
      <c r="D10" s="222">
        <f>'609'!G111</f>
        <v>4862000</v>
      </c>
      <c r="E10" s="222">
        <f>'609'!H111</f>
        <v>4931000</v>
      </c>
      <c r="F10" s="222">
        <f>'609'!I111</f>
        <v>4862000</v>
      </c>
      <c r="G10" s="222">
        <f>'609'!J111</f>
        <v>4866000</v>
      </c>
      <c r="H10" s="222">
        <f>'609'!K111</f>
        <v>4862000</v>
      </c>
      <c r="I10" s="222">
        <f>'609'!L111</f>
        <v>4944000</v>
      </c>
      <c r="J10" s="222">
        <f>'609'!M111</f>
        <v>4831000</v>
      </c>
      <c r="K10" s="222">
        <f>'609'!N111</f>
        <v>4997000</v>
      </c>
      <c r="L10" s="222">
        <f>'609'!O111</f>
        <v>201000</v>
      </c>
      <c r="M10" s="222">
        <f>'609'!P111</f>
        <v>201000</v>
      </c>
      <c r="N10" s="222">
        <f>'609'!Q111</f>
        <v>192000</v>
      </c>
      <c r="O10" s="223">
        <f t="shared" si="0"/>
        <v>70189000</v>
      </c>
    </row>
    <row r="11" spans="1:250" s="224" customFormat="1">
      <c r="A11" s="219">
        <v>610</v>
      </c>
      <c r="B11" s="219" t="s">
        <v>546</v>
      </c>
      <c r="C11" s="222">
        <f>'610'!F111</f>
        <v>10853000</v>
      </c>
      <c r="D11" s="222">
        <f>'610'!G111</f>
        <v>1768000</v>
      </c>
      <c r="E11" s="222">
        <f>'610'!H111</f>
        <v>1794000</v>
      </c>
      <c r="F11" s="222">
        <f>'610'!I111</f>
        <v>1768000</v>
      </c>
      <c r="G11" s="222">
        <f>'610'!J111</f>
        <v>1772000</v>
      </c>
      <c r="H11" s="222">
        <f>'610'!K111</f>
        <v>1768000</v>
      </c>
      <c r="I11" s="222">
        <f>'610'!L111</f>
        <v>1789000</v>
      </c>
      <c r="J11" s="222">
        <f>'610'!M111</f>
        <v>1762000</v>
      </c>
      <c r="K11" s="222">
        <f>'610'!N111</f>
        <v>2034000</v>
      </c>
      <c r="L11" s="222">
        <f>'610'!O111</f>
        <v>112000</v>
      </c>
      <c r="M11" s="222">
        <f>'610'!P111</f>
        <v>112000</v>
      </c>
      <c r="N11" s="222">
        <f>'610'!Q111</f>
        <v>107000</v>
      </c>
      <c r="O11" s="223">
        <f t="shared" si="0"/>
        <v>25639000</v>
      </c>
    </row>
    <row r="12" spans="1:250" s="224" customFormat="1">
      <c r="A12" s="219">
        <v>611</v>
      </c>
      <c r="B12" s="219" t="s">
        <v>547</v>
      </c>
      <c r="C12" s="222">
        <f>'611'!F111</f>
        <v>36780000</v>
      </c>
      <c r="D12" s="222">
        <f>'611'!G111</f>
        <v>5844000</v>
      </c>
      <c r="E12" s="222">
        <f>'611'!H111</f>
        <v>5765000</v>
      </c>
      <c r="F12" s="222">
        <f>'611'!I111</f>
        <v>5844000</v>
      </c>
      <c r="G12" s="222">
        <f>'611'!J111</f>
        <v>5848000</v>
      </c>
      <c r="H12" s="222">
        <f>'611'!K111</f>
        <v>5844000</v>
      </c>
      <c r="I12" s="222">
        <f>'611'!L111</f>
        <v>6123000</v>
      </c>
      <c r="J12" s="222">
        <f>'611'!M111</f>
        <v>5642000</v>
      </c>
      <c r="K12" s="222">
        <f>'611'!N111</f>
        <v>5756000</v>
      </c>
      <c r="L12" s="222">
        <f>'611'!O111</f>
        <v>242000</v>
      </c>
      <c r="M12" s="222">
        <f>'611'!P111</f>
        <v>242000</v>
      </c>
      <c r="N12" s="222">
        <f>'611'!Q111</f>
        <v>238000</v>
      </c>
      <c r="O12" s="223">
        <f t="shared" si="0"/>
        <v>84168000</v>
      </c>
    </row>
    <row r="13" spans="1:250" s="224" customFormat="1">
      <c r="A13" s="219">
        <v>612</v>
      </c>
      <c r="B13" s="219" t="s">
        <v>548</v>
      </c>
      <c r="C13" s="222">
        <f>'612'!F111</f>
        <v>10032000</v>
      </c>
      <c r="D13" s="222">
        <f>'612'!G111</f>
        <v>1652000</v>
      </c>
      <c r="E13" s="222">
        <f>'612'!H111</f>
        <v>1682000</v>
      </c>
      <c r="F13" s="222">
        <f>'612'!I111</f>
        <v>1652000</v>
      </c>
      <c r="G13" s="222">
        <f>'612'!J111</f>
        <v>1652000</v>
      </c>
      <c r="H13" s="222">
        <f>'612'!K111</f>
        <v>1652000</v>
      </c>
      <c r="I13" s="222">
        <f>'612'!L111</f>
        <v>1673000</v>
      </c>
      <c r="J13" s="222">
        <f>'612'!M111</f>
        <v>1646000</v>
      </c>
      <c r="K13" s="222">
        <f>'612'!N111</f>
        <v>1489000</v>
      </c>
      <c r="L13" s="222">
        <f>'612'!O111</f>
        <v>108000</v>
      </c>
      <c r="M13" s="222">
        <f>'612'!P111</f>
        <v>108000</v>
      </c>
      <c r="N13" s="222">
        <f>'612'!Q111</f>
        <v>104000</v>
      </c>
      <c r="O13" s="223">
        <f t="shared" si="0"/>
        <v>23450000</v>
      </c>
    </row>
    <row r="14" spans="1:250" s="224" customFormat="1">
      <c r="A14" s="219">
        <v>613</v>
      </c>
      <c r="B14" s="219" t="s">
        <v>549</v>
      </c>
      <c r="C14" s="222">
        <f>'613'!F111</f>
        <v>23488000</v>
      </c>
      <c r="D14" s="222">
        <f>'613'!G111</f>
        <v>3852000</v>
      </c>
      <c r="E14" s="222">
        <f>'613'!H111</f>
        <v>3901000</v>
      </c>
      <c r="F14" s="222">
        <f>'613'!I111</f>
        <v>3881000</v>
      </c>
      <c r="G14" s="222">
        <f>'613'!J111</f>
        <v>3865000</v>
      </c>
      <c r="H14" s="222">
        <f>'613'!K111</f>
        <v>3863000</v>
      </c>
      <c r="I14" s="222">
        <f>'613'!L111</f>
        <v>3948000</v>
      </c>
      <c r="J14" s="222">
        <f>'613'!M111</f>
        <v>3821000</v>
      </c>
      <c r="K14" s="222">
        <f>'613'!N111</f>
        <v>3280000</v>
      </c>
      <c r="L14" s="222">
        <f>'613'!O111</f>
        <v>289000</v>
      </c>
      <c r="M14" s="222">
        <f>'613'!P111</f>
        <v>197000</v>
      </c>
      <c r="N14" s="222">
        <f>'613'!Q111</f>
        <v>193000</v>
      </c>
      <c r="O14" s="223">
        <f t="shared" si="0"/>
        <v>54578000</v>
      </c>
    </row>
    <row r="15" spans="1:250" s="224" customFormat="1">
      <c r="A15" s="219">
        <v>614</v>
      </c>
      <c r="B15" s="219" t="s">
        <v>550</v>
      </c>
      <c r="C15" s="222">
        <f>'614'!F111</f>
        <v>31704000</v>
      </c>
      <c r="D15" s="222">
        <f>'614'!G111</f>
        <v>5141000</v>
      </c>
      <c r="E15" s="222">
        <f>'614'!H111</f>
        <v>5215000</v>
      </c>
      <c r="F15" s="222">
        <f>'614'!I111</f>
        <v>5141000</v>
      </c>
      <c r="G15" s="222">
        <f>'614'!J111</f>
        <v>5147000</v>
      </c>
      <c r="H15" s="222">
        <f>'614'!K111</f>
        <v>5141000</v>
      </c>
      <c r="I15" s="222">
        <f>'614'!L111</f>
        <v>5247000</v>
      </c>
      <c r="J15" s="222">
        <f>'614'!M111</f>
        <v>5117000</v>
      </c>
      <c r="K15" s="222">
        <f>'614'!N111</f>
        <v>4494000</v>
      </c>
      <c r="L15" s="222">
        <f>'614'!O111</f>
        <v>226000</v>
      </c>
      <c r="M15" s="222">
        <f>'614'!P111</f>
        <v>226000</v>
      </c>
      <c r="N15" s="222">
        <f>'614'!Q111</f>
        <v>215000</v>
      </c>
      <c r="O15" s="223">
        <f t="shared" si="0"/>
        <v>73014000</v>
      </c>
    </row>
    <row r="16" spans="1:250" s="224" customFormat="1">
      <c r="A16" s="219">
        <v>615</v>
      </c>
      <c r="B16" s="219" t="s">
        <v>551</v>
      </c>
      <c r="C16" s="222">
        <f>'615'!F111</f>
        <v>9879000</v>
      </c>
      <c r="D16" s="222">
        <f>'615'!G111</f>
        <v>1628000</v>
      </c>
      <c r="E16" s="222">
        <f>'615'!H111</f>
        <v>1640000</v>
      </c>
      <c r="F16" s="222">
        <f>'615'!I111</f>
        <v>1628000</v>
      </c>
      <c r="G16" s="222">
        <f>'615'!J111</f>
        <v>1632000</v>
      </c>
      <c r="H16" s="222">
        <f>'615'!K111</f>
        <v>1628000</v>
      </c>
      <c r="I16" s="222">
        <f>'615'!L111</f>
        <v>1650000</v>
      </c>
      <c r="J16" s="222">
        <f>'615'!M111</f>
        <v>1605000</v>
      </c>
      <c r="K16" s="222">
        <f>'615'!N111</f>
        <v>1350000</v>
      </c>
      <c r="L16" s="222">
        <f>'615'!O111</f>
        <v>104000</v>
      </c>
      <c r="M16" s="222">
        <f>'615'!P111</f>
        <v>104000</v>
      </c>
      <c r="N16" s="222">
        <f>'615'!Q111</f>
        <v>105000</v>
      </c>
      <c r="O16" s="223">
        <f t="shared" si="0"/>
        <v>22953000</v>
      </c>
    </row>
    <row r="17" spans="1:15" s="227" customFormat="1">
      <c r="A17" s="219">
        <v>616</v>
      </c>
      <c r="B17" s="219" t="s">
        <v>552</v>
      </c>
      <c r="C17" s="222">
        <f>'616'!F111</f>
        <v>9567000</v>
      </c>
      <c r="D17" s="222">
        <f>'616'!G111</f>
        <v>1529000</v>
      </c>
      <c r="E17" s="222">
        <f>'616'!H111</f>
        <v>1550000</v>
      </c>
      <c r="F17" s="222">
        <f>'616'!I111</f>
        <v>1529000</v>
      </c>
      <c r="G17" s="222">
        <f>'616'!J111</f>
        <v>1531000</v>
      </c>
      <c r="H17" s="222">
        <f>'616'!K111</f>
        <v>1529000</v>
      </c>
      <c r="I17" s="222">
        <f>'616'!L111</f>
        <v>1566000</v>
      </c>
      <c r="J17" s="222">
        <f>'616'!M111</f>
        <v>1523000</v>
      </c>
      <c r="K17" s="222">
        <f>'616'!N111</f>
        <v>1717000</v>
      </c>
      <c r="L17" s="222">
        <f>'616'!O111</f>
        <v>98000</v>
      </c>
      <c r="M17" s="222">
        <f>'616'!P111</f>
        <v>98000</v>
      </c>
      <c r="N17" s="222">
        <f>'616'!Q111</f>
        <v>96000</v>
      </c>
      <c r="O17" s="223">
        <f t="shared" si="0"/>
        <v>22333000</v>
      </c>
    </row>
    <row r="18" spans="1:15" s="227" customFormat="1">
      <c r="A18" s="219">
        <v>617</v>
      </c>
      <c r="B18" s="219" t="s">
        <v>553</v>
      </c>
      <c r="C18" s="222">
        <f>'617'!F111</f>
        <v>26591000</v>
      </c>
      <c r="D18" s="222">
        <f>'617'!G111</f>
        <v>4300000</v>
      </c>
      <c r="E18" s="222">
        <f>'617'!H111</f>
        <v>4182000</v>
      </c>
      <c r="F18" s="222">
        <f>'617'!I111</f>
        <v>4300000</v>
      </c>
      <c r="G18" s="222">
        <f>'617'!J111</f>
        <v>4302000</v>
      </c>
      <c r="H18" s="222">
        <f>'617'!K111</f>
        <v>4300000</v>
      </c>
      <c r="I18" s="222">
        <f>'617'!L111</f>
        <v>4553000</v>
      </c>
      <c r="J18" s="222">
        <f>'617'!M111</f>
        <v>4108000</v>
      </c>
      <c r="K18" s="222">
        <f>'617'!N111</f>
        <v>3412000</v>
      </c>
      <c r="L18" s="222">
        <f>'617'!O111</f>
        <v>201000</v>
      </c>
      <c r="M18" s="222">
        <f>'617'!P111</f>
        <v>201000</v>
      </c>
      <c r="N18" s="222">
        <f>'617'!Q111</f>
        <v>188000</v>
      </c>
      <c r="O18" s="223">
        <f t="shared" si="0"/>
        <v>60638000</v>
      </c>
    </row>
    <row r="19" spans="1:15" s="234" customFormat="1">
      <c r="A19" s="220">
        <v>618</v>
      </c>
      <c r="B19" s="220" t="s">
        <v>554</v>
      </c>
      <c r="C19" s="232">
        <f>'618'!F111</f>
        <v>56894000</v>
      </c>
      <c r="D19" s="232">
        <f>'618'!G111</f>
        <v>9091000</v>
      </c>
      <c r="E19" s="232">
        <f>'618'!H111</f>
        <v>9007000</v>
      </c>
      <c r="F19" s="232">
        <f>'618'!I111</f>
        <v>9091000</v>
      </c>
      <c r="G19" s="232">
        <f>'618'!J111</f>
        <v>9101000</v>
      </c>
      <c r="H19" s="232">
        <f>'618'!K111</f>
        <v>9091000</v>
      </c>
      <c r="I19" s="232">
        <f>'618'!L111</f>
        <v>9364000</v>
      </c>
      <c r="J19" s="232">
        <f>'618'!M111</f>
        <v>8833000</v>
      </c>
      <c r="K19" s="232">
        <f>'618'!N111</f>
        <v>8331000</v>
      </c>
      <c r="L19" s="232">
        <f>'618'!O111</f>
        <v>418000</v>
      </c>
      <c r="M19" s="232">
        <f>'618'!P111</f>
        <v>418000</v>
      </c>
      <c r="N19" s="232">
        <f>'618'!Q111</f>
        <v>407000</v>
      </c>
      <c r="O19" s="233">
        <f t="shared" si="0"/>
        <v>130046000</v>
      </c>
    </row>
    <row r="20" spans="1:15" s="234" customFormat="1">
      <c r="A20" s="220">
        <v>619</v>
      </c>
      <c r="B20" s="220" t="s">
        <v>555</v>
      </c>
      <c r="C20" s="232">
        <f>'619'!F111</f>
        <v>44375000</v>
      </c>
      <c r="D20" s="232">
        <f>'619'!G111</f>
        <v>7080000</v>
      </c>
      <c r="E20" s="232">
        <f>'619'!H111</f>
        <v>7144000</v>
      </c>
      <c r="F20" s="232">
        <f>'619'!I111</f>
        <v>7080000</v>
      </c>
      <c r="G20" s="232">
        <f>'619'!J111</f>
        <v>7088000</v>
      </c>
      <c r="H20" s="232">
        <f>'619'!K111</f>
        <v>7080000</v>
      </c>
      <c r="I20" s="232">
        <f>'619'!L111</f>
        <v>7238000</v>
      </c>
      <c r="J20" s="232">
        <f>'619'!M111</f>
        <v>7003000</v>
      </c>
      <c r="K20" s="232">
        <f>'619'!N111</f>
        <v>6930000</v>
      </c>
      <c r="L20" s="232">
        <f>'619'!O111</f>
        <v>279000</v>
      </c>
      <c r="M20" s="232">
        <f>'619'!P111</f>
        <v>279000</v>
      </c>
      <c r="N20" s="232">
        <f>'619'!Q111</f>
        <v>259000</v>
      </c>
      <c r="O20" s="233">
        <f t="shared" si="0"/>
        <v>101835000</v>
      </c>
    </row>
    <row r="21" spans="1:15" s="234" customFormat="1">
      <c r="A21" s="220">
        <v>620</v>
      </c>
      <c r="B21" s="220" t="s">
        <v>556</v>
      </c>
      <c r="C21" s="232">
        <f>'620'!F111</f>
        <v>10989000</v>
      </c>
      <c r="D21" s="232">
        <f>'620'!G111</f>
        <v>1846000</v>
      </c>
      <c r="E21" s="232">
        <f>'620'!H111</f>
        <v>1868000</v>
      </c>
      <c r="F21" s="232">
        <f>'620'!I111</f>
        <v>1857000</v>
      </c>
      <c r="G21" s="232">
        <f>'620'!J111</f>
        <v>1858000</v>
      </c>
      <c r="H21" s="232">
        <f>'620'!K111</f>
        <v>1852000</v>
      </c>
      <c r="I21" s="232">
        <f>'620'!L111</f>
        <v>1891000</v>
      </c>
      <c r="J21" s="232">
        <f>'620'!M111</f>
        <v>1825000</v>
      </c>
      <c r="K21" s="232">
        <f>'620'!N111</f>
        <v>1893000</v>
      </c>
      <c r="L21" s="232">
        <f>'620'!O111</f>
        <v>178000</v>
      </c>
      <c r="M21" s="232">
        <f>'620'!P111</f>
        <v>128000</v>
      </c>
      <c r="N21" s="232">
        <f>'620'!Q111</f>
        <v>126000</v>
      </c>
      <c r="O21" s="233">
        <f t="shared" si="0"/>
        <v>26311000</v>
      </c>
    </row>
    <row r="22" spans="1:15" s="234" customFormat="1">
      <c r="A22" s="220">
        <v>621</v>
      </c>
      <c r="B22" s="220" t="s">
        <v>557</v>
      </c>
      <c r="C22" s="232">
        <f>'621'!F111</f>
        <v>21326000</v>
      </c>
      <c r="D22" s="232">
        <f>'621'!G111</f>
        <v>3442000</v>
      </c>
      <c r="E22" s="232">
        <f>'621'!H111</f>
        <v>3449000</v>
      </c>
      <c r="F22" s="232">
        <f>'621'!I111</f>
        <v>3442000</v>
      </c>
      <c r="G22" s="232">
        <f>'621'!J111</f>
        <v>3450000</v>
      </c>
      <c r="H22" s="232">
        <f>'621'!K111</f>
        <v>3442000</v>
      </c>
      <c r="I22" s="232">
        <f>'621'!L111</f>
        <v>3546000</v>
      </c>
      <c r="J22" s="232">
        <f>'621'!M111</f>
        <v>3387000</v>
      </c>
      <c r="K22" s="232">
        <f>'621'!N111</f>
        <v>3554000</v>
      </c>
      <c r="L22" s="232">
        <f>'621'!O111</f>
        <v>184000</v>
      </c>
      <c r="M22" s="232">
        <f>'621'!P111</f>
        <v>184000</v>
      </c>
      <c r="N22" s="232">
        <f>'621'!Q111</f>
        <v>173000</v>
      </c>
      <c r="O22" s="233">
        <f t="shared" si="0"/>
        <v>49579000</v>
      </c>
    </row>
    <row r="23" spans="1:15" s="234" customFormat="1">
      <c r="A23" s="220">
        <v>622</v>
      </c>
      <c r="B23" s="220" t="s">
        <v>558</v>
      </c>
      <c r="C23" s="232">
        <f>'622'!F111</f>
        <v>9697000</v>
      </c>
      <c r="D23" s="232">
        <f>'622'!G111</f>
        <v>1585000</v>
      </c>
      <c r="E23" s="232">
        <f>'622'!H111</f>
        <v>1616000</v>
      </c>
      <c r="F23" s="232">
        <f>'622'!I111</f>
        <v>1585000</v>
      </c>
      <c r="G23" s="232">
        <f>'622'!J111</f>
        <v>1589000</v>
      </c>
      <c r="H23" s="232">
        <f>'622'!K111</f>
        <v>1585000</v>
      </c>
      <c r="I23" s="232">
        <f>'622'!L111</f>
        <v>1612000</v>
      </c>
      <c r="J23" s="232">
        <f>'622'!M111</f>
        <v>1579000</v>
      </c>
      <c r="K23" s="232">
        <f>'622'!N111</f>
        <v>1491000</v>
      </c>
      <c r="L23" s="232">
        <f>'622'!O111</f>
        <v>105000</v>
      </c>
      <c r="M23" s="232">
        <f>'622'!P111</f>
        <v>105000</v>
      </c>
      <c r="N23" s="232">
        <f>'622'!Q111</f>
        <v>107000</v>
      </c>
      <c r="O23" s="233">
        <f t="shared" si="0"/>
        <v>22656000</v>
      </c>
    </row>
    <row r="24" spans="1:15" s="234" customFormat="1">
      <c r="A24" s="220">
        <v>623</v>
      </c>
      <c r="B24" s="220" t="s">
        <v>559</v>
      </c>
      <c r="C24" s="232">
        <f>'623'!F111</f>
        <v>20211000</v>
      </c>
      <c r="D24" s="232">
        <f>'623'!G111</f>
        <v>3299000</v>
      </c>
      <c r="E24" s="232">
        <f>'623'!H111</f>
        <v>3303000</v>
      </c>
      <c r="F24" s="232">
        <f>'623'!I111</f>
        <v>3299000</v>
      </c>
      <c r="G24" s="232">
        <f>'623'!J111</f>
        <v>3313000</v>
      </c>
      <c r="H24" s="232">
        <f>'623'!K111</f>
        <v>3299000</v>
      </c>
      <c r="I24" s="232">
        <f>'623'!L111</f>
        <v>3387000</v>
      </c>
      <c r="J24" s="232">
        <f>'623'!M111</f>
        <v>3256000</v>
      </c>
      <c r="K24" s="232">
        <f>'623'!N111</f>
        <v>2829000</v>
      </c>
      <c r="L24" s="232">
        <f>'623'!O111</f>
        <v>171000</v>
      </c>
      <c r="M24" s="232">
        <f>'623'!P111</f>
        <v>171000</v>
      </c>
      <c r="N24" s="232">
        <f>'623'!Q111</f>
        <v>158000</v>
      </c>
      <c r="O24" s="233">
        <f t="shared" si="0"/>
        <v>46696000</v>
      </c>
    </row>
    <row r="25" spans="1:15" s="234" customFormat="1">
      <c r="A25" s="220">
        <v>624</v>
      </c>
      <c r="B25" s="220" t="s">
        <v>560</v>
      </c>
      <c r="C25" s="232">
        <f>'624'!F111</f>
        <v>22002000</v>
      </c>
      <c r="D25" s="232">
        <f>'624'!G111</f>
        <v>3563000</v>
      </c>
      <c r="E25" s="232">
        <f>'624'!H111</f>
        <v>3600000</v>
      </c>
      <c r="F25" s="232">
        <f>'624'!I111</f>
        <v>3563000</v>
      </c>
      <c r="G25" s="232">
        <f>'624'!J111</f>
        <v>3571000</v>
      </c>
      <c r="H25" s="232">
        <f>'624'!K111</f>
        <v>3563000</v>
      </c>
      <c r="I25" s="232">
        <f>'624'!L111</f>
        <v>3674000</v>
      </c>
      <c r="J25" s="232">
        <f>'624'!M111</f>
        <v>3531000</v>
      </c>
      <c r="K25" s="232">
        <f>'624'!N111</f>
        <v>3285000</v>
      </c>
      <c r="L25" s="232">
        <f>'624'!O111</f>
        <v>180000</v>
      </c>
      <c r="M25" s="232">
        <f>'624'!P111</f>
        <v>180000</v>
      </c>
      <c r="N25" s="232">
        <f>'624'!Q111</f>
        <v>171000</v>
      </c>
      <c r="O25" s="233">
        <f t="shared" si="0"/>
        <v>50883000</v>
      </c>
    </row>
    <row r="26" spans="1:15" s="234" customFormat="1">
      <c r="A26" s="220">
        <v>625</v>
      </c>
      <c r="B26" s="220" t="s">
        <v>561</v>
      </c>
      <c r="C26" s="232">
        <f>'625'!F111</f>
        <v>9496000</v>
      </c>
      <c r="D26" s="232">
        <f>'625'!G111</f>
        <v>1542000</v>
      </c>
      <c r="E26" s="232">
        <f>'625'!H111</f>
        <v>1579000</v>
      </c>
      <c r="F26" s="232">
        <f>'625'!I111</f>
        <v>1553000</v>
      </c>
      <c r="G26" s="232">
        <f>'625'!J111</f>
        <v>1548000</v>
      </c>
      <c r="H26" s="232">
        <f>'625'!K111</f>
        <v>1548000</v>
      </c>
      <c r="I26" s="232">
        <f>'625'!L111</f>
        <v>1571000</v>
      </c>
      <c r="J26" s="232">
        <f>'625'!M111</f>
        <v>1551000</v>
      </c>
      <c r="K26" s="232">
        <f>'625'!N111</f>
        <v>1681000</v>
      </c>
      <c r="L26" s="232">
        <f>'625'!O111</f>
        <v>154000</v>
      </c>
      <c r="M26" s="232">
        <f>'625'!P111</f>
        <v>104000</v>
      </c>
      <c r="N26" s="232">
        <f>'625'!Q111</f>
        <v>99000</v>
      </c>
      <c r="O26" s="233">
        <f t="shared" si="0"/>
        <v>22426000</v>
      </c>
    </row>
    <row r="27" spans="1:15" s="234" customFormat="1">
      <c r="A27" s="220">
        <v>626</v>
      </c>
      <c r="B27" s="220" t="s">
        <v>562</v>
      </c>
      <c r="C27" s="232">
        <f>'626'!F111</f>
        <v>13952000</v>
      </c>
      <c r="D27" s="232">
        <f>'626'!G111</f>
        <v>2281000</v>
      </c>
      <c r="E27" s="232">
        <f>'626'!H111</f>
        <v>2271000</v>
      </c>
      <c r="F27" s="232">
        <f>'626'!I111</f>
        <v>2281000</v>
      </c>
      <c r="G27" s="232">
        <f>'626'!J111</f>
        <v>2285000</v>
      </c>
      <c r="H27" s="232">
        <f>'626'!K111</f>
        <v>2281000</v>
      </c>
      <c r="I27" s="232">
        <f>'626'!L111</f>
        <v>2361000</v>
      </c>
      <c r="J27" s="232">
        <f>'626'!M111</f>
        <v>2226000</v>
      </c>
      <c r="K27" s="232">
        <f>'626'!N111</f>
        <v>2184000</v>
      </c>
      <c r="L27" s="232">
        <f>'626'!O111</f>
        <v>134000</v>
      </c>
      <c r="M27" s="232">
        <f>'626'!P111</f>
        <v>134000</v>
      </c>
      <c r="N27" s="232">
        <f>'626'!Q111</f>
        <v>136000</v>
      </c>
      <c r="O27" s="233">
        <f t="shared" si="0"/>
        <v>32526000</v>
      </c>
    </row>
    <row r="28" spans="1:15" s="234" customFormat="1">
      <c r="A28" s="220">
        <v>627</v>
      </c>
      <c r="B28" s="220" t="s">
        <v>563</v>
      </c>
      <c r="C28" s="232">
        <f>'627'!F111</f>
        <v>9724000</v>
      </c>
      <c r="D28" s="232">
        <f>'627'!G111</f>
        <v>1561000</v>
      </c>
      <c r="E28" s="232">
        <f>'627'!H111</f>
        <v>1578000</v>
      </c>
      <c r="F28" s="232">
        <f>'627'!I111</f>
        <v>1561000</v>
      </c>
      <c r="G28" s="232">
        <f>'627'!J111</f>
        <v>1563000</v>
      </c>
      <c r="H28" s="232">
        <f>'627'!K111</f>
        <v>1561000</v>
      </c>
      <c r="I28" s="232">
        <f>'627'!L111</f>
        <v>1593000</v>
      </c>
      <c r="J28" s="232">
        <f>'627'!M111</f>
        <v>1548000</v>
      </c>
      <c r="K28" s="232">
        <f>'627'!N111</f>
        <v>1748000</v>
      </c>
      <c r="L28" s="232">
        <f>'627'!O111</f>
        <v>104000</v>
      </c>
      <c r="M28" s="232">
        <f>'627'!P111</f>
        <v>104000</v>
      </c>
      <c r="N28" s="232">
        <f>'627'!Q111</f>
        <v>104000</v>
      </c>
      <c r="O28" s="233">
        <f t="shared" si="0"/>
        <v>22749000</v>
      </c>
    </row>
    <row r="29" spans="1:15" s="234" customFormat="1">
      <c r="A29" s="220">
        <v>628</v>
      </c>
      <c r="B29" s="220" t="s">
        <v>564</v>
      </c>
      <c r="C29" s="232">
        <f>'628'!F111</f>
        <v>11424000</v>
      </c>
      <c r="D29" s="232">
        <f>'628'!G111</f>
        <v>1887000</v>
      </c>
      <c r="E29" s="232">
        <f>'628'!H111</f>
        <v>1899000</v>
      </c>
      <c r="F29" s="232">
        <f>'628'!I111</f>
        <v>1887000</v>
      </c>
      <c r="G29" s="232">
        <f>'628'!J111</f>
        <v>1889000</v>
      </c>
      <c r="H29" s="232">
        <f>'628'!K111</f>
        <v>1887000</v>
      </c>
      <c r="I29" s="232">
        <f>'628'!L111</f>
        <v>1920000</v>
      </c>
      <c r="J29" s="232">
        <f>'628'!M111</f>
        <v>1873000</v>
      </c>
      <c r="K29" s="232">
        <f>'628'!N111</f>
        <v>1547000</v>
      </c>
      <c r="L29" s="232">
        <f>'628'!O111</f>
        <v>109000</v>
      </c>
      <c r="M29" s="232">
        <f>'628'!P111</f>
        <v>109000</v>
      </c>
      <c r="N29" s="232">
        <f>'628'!Q111</f>
        <v>99000</v>
      </c>
      <c r="O29" s="233">
        <f t="shared" si="0"/>
        <v>26530000</v>
      </c>
    </row>
    <row r="30" spans="1:15" s="234" customFormat="1">
      <c r="A30" s="220">
        <v>629</v>
      </c>
      <c r="B30" s="220" t="s">
        <v>565</v>
      </c>
      <c r="C30" s="232">
        <f>'629'!F111</f>
        <v>11785000</v>
      </c>
      <c r="D30" s="232">
        <f>'629'!G111</f>
        <v>1937000</v>
      </c>
      <c r="E30" s="232">
        <f>'629'!H111</f>
        <v>1977000</v>
      </c>
      <c r="F30" s="232">
        <f>'629'!I111</f>
        <v>1937000</v>
      </c>
      <c r="G30" s="232">
        <f>'629'!J111</f>
        <v>1941000</v>
      </c>
      <c r="H30" s="232">
        <f>'629'!K111</f>
        <v>1937000</v>
      </c>
      <c r="I30" s="232">
        <f>'629'!L111</f>
        <v>1987000</v>
      </c>
      <c r="J30" s="232">
        <f>'629'!M111</f>
        <v>1939000</v>
      </c>
      <c r="K30" s="232">
        <f>'629'!N111</f>
        <v>1872000</v>
      </c>
      <c r="L30" s="232">
        <f>'629'!O111</f>
        <v>120000</v>
      </c>
      <c r="M30" s="232">
        <f>'629'!P111</f>
        <v>120000</v>
      </c>
      <c r="N30" s="232">
        <f>'629'!Q111</f>
        <v>114000</v>
      </c>
      <c r="O30" s="233">
        <f t="shared" si="0"/>
        <v>27666000</v>
      </c>
    </row>
    <row r="31" spans="1:15" s="234" customFormat="1">
      <c r="A31" s="220">
        <v>630</v>
      </c>
      <c r="B31" s="241" t="s">
        <v>566</v>
      </c>
      <c r="C31" s="232">
        <f>'630'!F111</f>
        <v>9144000</v>
      </c>
      <c r="D31" s="232">
        <f>'630'!G111</f>
        <v>1497000</v>
      </c>
      <c r="E31" s="232">
        <f>'630'!H111</f>
        <v>1530000</v>
      </c>
      <c r="F31" s="232">
        <f>'630'!I111</f>
        <v>1508000</v>
      </c>
      <c r="G31" s="232">
        <f>'630'!J111</f>
        <v>1503000</v>
      </c>
      <c r="H31" s="232">
        <f>'630'!K111</f>
        <v>1503000</v>
      </c>
      <c r="I31" s="232">
        <f>'630'!L111</f>
        <v>1524000</v>
      </c>
      <c r="J31" s="232">
        <f>'630'!M111</f>
        <v>1497000</v>
      </c>
      <c r="K31" s="232">
        <f>'630'!N111</f>
        <v>1366000</v>
      </c>
      <c r="L31" s="232">
        <f>'630'!O111</f>
        <v>152000</v>
      </c>
      <c r="M31" s="232">
        <f>'630'!P111</f>
        <v>102000</v>
      </c>
      <c r="N31" s="232">
        <f>'630'!Q111</f>
        <v>106000</v>
      </c>
      <c r="O31" s="233">
        <f t="shared" si="0"/>
        <v>21432000</v>
      </c>
    </row>
    <row r="32" spans="1:15" s="234" customFormat="1">
      <c r="A32" s="220">
        <v>631</v>
      </c>
      <c r="B32" s="220" t="s">
        <v>567</v>
      </c>
      <c r="C32" s="232">
        <f>'631'!F111</f>
        <v>10149000</v>
      </c>
      <c r="D32" s="232">
        <f>'631'!G111</f>
        <v>1661000</v>
      </c>
      <c r="E32" s="232">
        <f>'631'!H111</f>
        <v>1692000</v>
      </c>
      <c r="F32" s="232">
        <f>'631'!I111</f>
        <v>1661000</v>
      </c>
      <c r="G32" s="232">
        <f>'631'!J111</f>
        <v>1663000</v>
      </c>
      <c r="H32" s="232">
        <f>'631'!K111</f>
        <v>1661000</v>
      </c>
      <c r="I32" s="232">
        <f>'631'!L111</f>
        <v>1677000</v>
      </c>
      <c r="J32" s="232">
        <f>'631'!M111</f>
        <v>1662000</v>
      </c>
      <c r="K32" s="232">
        <f>'631'!N111</f>
        <v>1578000</v>
      </c>
      <c r="L32" s="232">
        <f>'631'!O111</f>
        <v>110000</v>
      </c>
      <c r="M32" s="232">
        <f>'631'!P111</f>
        <v>110000</v>
      </c>
      <c r="N32" s="232">
        <f>'631'!Q111</f>
        <v>103000</v>
      </c>
      <c r="O32" s="233">
        <f t="shared" si="0"/>
        <v>23727000</v>
      </c>
    </row>
    <row r="33" spans="1:15" s="234" customFormat="1">
      <c r="A33" s="220">
        <v>632</v>
      </c>
      <c r="B33" s="220" t="s">
        <v>568</v>
      </c>
      <c r="C33" s="232">
        <f>'632'!F111</f>
        <v>7937000</v>
      </c>
      <c r="D33" s="232">
        <f>'632'!G111</f>
        <v>1290000</v>
      </c>
      <c r="E33" s="232">
        <f>'632'!H111</f>
        <v>1303000</v>
      </c>
      <c r="F33" s="232">
        <f>'632'!I111</f>
        <v>1290000</v>
      </c>
      <c r="G33" s="232">
        <f>'632'!J111</f>
        <v>1292000</v>
      </c>
      <c r="H33" s="232">
        <f>'632'!K111</f>
        <v>1290000</v>
      </c>
      <c r="I33" s="232">
        <f>'632'!L111</f>
        <v>1317000</v>
      </c>
      <c r="J33" s="232">
        <f>'632'!M111</f>
        <v>1278000</v>
      </c>
      <c r="K33" s="232">
        <f>'632'!N111</f>
        <v>1238000</v>
      </c>
      <c r="L33" s="232">
        <f>'632'!O111</f>
        <v>98000</v>
      </c>
      <c r="M33" s="232">
        <f>'632'!P111</f>
        <v>98000</v>
      </c>
      <c r="N33" s="232">
        <f>'632'!Q111</f>
        <v>103000</v>
      </c>
      <c r="O33" s="233">
        <f t="shared" si="0"/>
        <v>18534000</v>
      </c>
    </row>
    <row r="34" spans="1:15" s="234" customFormat="1">
      <c r="A34" s="220">
        <v>633</v>
      </c>
      <c r="B34" s="220" t="s">
        <v>569</v>
      </c>
      <c r="C34" s="232">
        <f>'633'!F111</f>
        <v>17893000</v>
      </c>
      <c r="D34" s="232">
        <f>'633'!G111</f>
        <v>2944000</v>
      </c>
      <c r="E34" s="232">
        <f>'633'!H111</f>
        <v>2950000</v>
      </c>
      <c r="F34" s="232">
        <f>'633'!I111</f>
        <v>2969000</v>
      </c>
      <c r="G34" s="232">
        <f>'633'!J111</f>
        <v>2964000</v>
      </c>
      <c r="H34" s="232">
        <f>'633'!K111</f>
        <v>2956000</v>
      </c>
      <c r="I34" s="232">
        <f>'633'!L111</f>
        <v>3059000</v>
      </c>
      <c r="J34" s="232">
        <f>'633'!M111</f>
        <v>2902000</v>
      </c>
      <c r="K34" s="232">
        <f>'633'!N111</f>
        <v>2466000</v>
      </c>
      <c r="L34" s="232">
        <f>'633'!O111</f>
        <v>234000</v>
      </c>
      <c r="M34" s="232">
        <f>'633'!P111</f>
        <v>164000</v>
      </c>
      <c r="N34" s="232">
        <f>'633'!Q111</f>
        <v>167000</v>
      </c>
      <c r="O34" s="233">
        <f t="shared" ref="O34:O65" si="1">SUM(C34:N34)</f>
        <v>41668000</v>
      </c>
    </row>
    <row r="35" spans="1:15" s="234" customFormat="1">
      <c r="A35" s="220">
        <v>634</v>
      </c>
      <c r="B35" s="220" t="s">
        <v>570</v>
      </c>
      <c r="C35" s="232">
        <f>'634'!F111</f>
        <v>10094000</v>
      </c>
      <c r="D35" s="232">
        <f>'634'!G111</f>
        <v>1681000</v>
      </c>
      <c r="E35" s="232">
        <f>'634'!H111</f>
        <v>1709000</v>
      </c>
      <c r="F35" s="232">
        <f>'634'!I111</f>
        <v>1692000</v>
      </c>
      <c r="G35" s="232">
        <f>'634'!J111</f>
        <v>1691000</v>
      </c>
      <c r="H35" s="232">
        <f>'634'!K111</f>
        <v>1687000</v>
      </c>
      <c r="I35" s="232">
        <f>'634'!L111</f>
        <v>1711000</v>
      </c>
      <c r="J35" s="232">
        <f>'634'!M111</f>
        <v>1686000</v>
      </c>
      <c r="K35" s="232">
        <f>'634'!N111</f>
        <v>1469000</v>
      </c>
      <c r="L35" s="232">
        <f>'634'!O111</f>
        <v>162000</v>
      </c>
      <c r="M35" s="232">
        <f>'634'!P111</f>
        <v>112000</v>
      </c>
      <c r="N35" s="232">
        <f>'634'!Q111</f>
        <v>113000</v>
      </c>
      <c r="O35" s="233">
        <f t="shared" si="1"/>
        <v>23807000</v>
      </c>
    </row>
    <row r="36" spans="1:15" s="234" customFormat="1">
      <c r="A36" s="220">
        <v>635</v>
      </c>
      <c r="B36" s="220" t="s">
        <v>571</v>
      </c>
      <c r="C36" s="232">
        <f>'635'!F111</f>
        <v>9075000</v>
      </c>
      <c r="D36" s="232">
        <f>'635'!G111</f>
        <v>1508000</v>
      </c>
      <c r="E36" s="232">
        <f>'635'!H111</f>
        <v>1531000</v>
      </c>
      <c r="F36" s="232">
        <f>'635'!I111</f>
        <v>1508000</v>
      </c>
      <c r="G36" s="232">
        <f>'635'!J111</f>
        <v>1508000</v>
      </c>
      <c r="H36" s="232">
        <f>'635'!K111</f>
        <v>1508000</v>
      </c>
      <c r="I36" s="232">
        <f>'635'!L111</f>
        <v>1533000</v>
      </c>
      <c r="J36" s="232">
        <f>'635'!M111</f>
        <v>1496000</v>
      </c>
      <c r="K36" s="232">
        <f>'635'!N111</f>
        <v>1259000</v>
      </c>
      <c r="L36" s="232">
        <f>'635'!O111</f>
        <v>100000</v>
      </c>
      <c r="M36" s="232">
        <f>'635'!P111</f>
        <v>100000</v>
      </c>
      <c r="N36" s="232">
        <f>'635'!Q111</f>
        <v>100000</v>
      </c>
      <c r="O36" s="233">
        <f t="shared" si="1"/>
        <v>21226000</v>
      </c>
    </row>
    <row r="37" spans="1:15" s="234" customFormat="1">
      <c r="A37" s="220">
        <v>636</v>
      </c>
      <c r="B37" s="220" t="s">
        <v>572</v>
      </c>
      <c r="C37" s="232">
        <f>'636'!F111</f>
        <v>9588000</v>
      </c>
      <c r="D37" s="232">
        <f>'636'!G111</f>
        <v>1577000</v>
      </c>
      <c r="E37" s="232">
        <f>'636'!H111</f>
        <v>1599000</v>
      </c>
      <c r="F37" s="232">
        <f>'636'!I111</f>
        <v>1577000</v>
      </c>
      <c r="G37" s="232">
        <f>'636'!J111</f>
        <v>1579000</v>
      </c>
      <c r="H37" s="232">
        <f>'636'!K111</f>
        <v>1577000</v>
      </c>
      <c r="I37" s="232">
        <f>'636'!L111</f>
        <v>1598000</v>
      </c>
      <c r="J37" s="232">
        <f>'636'!M111</f>
        <v>1577000</v>
      </c>
      <c r="K37" s="232">
        <f>'636'!N111</f>
        <v>1211000</v>
      </c>
      <c r="L37" s="232">
        <f>'636'!O111</f>
        <v>98000</v>
      </c>
      <c r="M37" s="232">
        <f>'636'!P111</f>
        <v>98000</v>
      </c>
      <c r="N37" s="232">
        <f>'636'!Q111</f>
        <v>92000</v>
      </c>
      <c r="O37" s="233">
        <f t="shared" si="1"/>
        <v>22171000</v>
      </c>
    </row>
    <row r="38" spans="1:15" s="234" customFormat="1">
      <c r="A38" s="220">
        <v>638</v>
      </c>
      <c r="B38" s="220" t="s">
        <v>573</v>
      </c>
      <c r="C38" s="232">
        <f>'638'!F111</f>
        <v>9461000</v>
      </c>
      <c r="D38" s="232">
        <f>'638'!G111</f>
        <v>1588000</v>
      </c>
      <c r="E38" s="232">
        <f>'638'!H111</f>
        <v>1612000</v>
      </c>
      <c r="F38" s="232">
        <f>'638'!I111</f>
        <v>1599000</v>
      </c>
      <c r="G38" s="232">
        <f>'638'!J111</f>
        <v>1596000</v>
      </c>
      <c r="H38" s="232">
        <f>'638'!K111</f>
        <v>1594000</v>
      </c>
      <c r="I38" s="232">
        <f>'638'!L111</f>
        <v>1614000</v>
      </c>
      <c r="J38" s="232">
        <f>'638'!M111</f>
        <v>1587000</v>
      </c>
      <c r="K38" s="232">
        <f>'638'!N111</f>
        <v>1365000</v>
      </c>
      <c r="L38" s="232">
        <f>'638'!O111</f>
        <v>163000</v>
      </c>
      <c r="M38" s="232">
        <f>'638'!P111</f>
        <v>113000</v>
      </c>
      <c r="N38" s="232">
        <f>'638'!Q111</f>
        <v>105000</v>
      </c>
      <c r="O38" s="233">
        <f t="shared" si="1"/>
        <v>22397000</v>
      </c>
    </row>
    <row r="39" spans="1:15" s="234" customFormat="1">
      <c r="A39" s="220">
        <v>639</v>
      </c>
      <c r="B39" s="220" t="s">
        <v>574</v>
      </c>
      <c r="C39" s="232">
        <f>'639'!F111</f>
        <v>11039000</v>
      </c>
      <c r="D39" s="232">
        <f>'639'!G111</f>
        <v>1794000</v>
      </c>
      <c r="E39" s="232">
        <f>'639'!H111</f>
        <v>1750000</v>
      </c>
      <c r="F39" s="232">
        <f>'639'!I111</f>
        <v>1794000</v>
      </c>
      <c r="G39" s="232">
        <f>'639'!J111</f>
        <v>1798000</v>
      </c>
      <c r="H39" s="232">
        <f>'639'!K111</f>
        <v>1794000</v>
      </c>
      <c r="I39" s="232">
        <f>'639'!L111</f>
        <v>1896000</v>
      </c>
      <c r="J39" s="232">
        <f>'639'!M111</f>
        <v>1714000</v>
      </c>
      <c r="K39" s="232">
        <f>'639'!N111</f>
        <v>1626000</v>
      </c>
      <c r="L39" s="232">
        <f>'639'!O111</f>
        <v>104000</v>
      </c>
      <c r="M39" s="232">
        <f>'639'!P111</f>
        <v>104000</v>
      </c>
      <c r="N39" s="232">
        <f>'639'!Q111</f>
        <v>107000</v>
      </c>
      <c r="O39" s="233">
        <f t="shared" si="1"/>
        <v>25520000</v>
      </c>
    </row>
    <row r="40" spans="1:15" s="234" customFormat="1">
      <c r="A40" s="220">
        <v>641</v>
      </c>
      <c r="B40" s="220" t="s">
        <v>575</v>
      </c>
      <c r="C40" s="232">
        <f>'641'!F111</f>
        <v>14727000</v>
      </c>
      <c r="D40" s="232">
        <f>'641'!G111</f>
        <v>2429000</v>
      </c>
      <c r="E40" s="232">
        <f>'641'!H111</f>
        <v>2445000</v>
      </c>
      <c r="F40" s="232">
        <f>'641'!I111</f>
        <v>2441000</v>
      </c>
      <c r="G40" s="232">
        <f>'641'!J111</f>
        <v>2443000</v>
      </c>
      <c r="H40" s="232">
        <f>'641'!K111</f>
        <v>2435000</v>
      </c>
      <c r="I40" s="232">
        <f>'641'!L111</f>
        <v>2500000</v>
      </c>
      <c r="J40" s="232">
        <f>'641'!M111</f>
        <v>2408000</v>
      </c>
      <c r="K40" s="232">
        <f>'641'!N111</f>
        <v>2029000</v>
      </c>
      <c r="L40" s="232">
        <f>'641'!O111</f>
        <v>194000</v>
      </c>
      <c r="M40" s="232">
        <f>'641'!P111</f>
        <v>144000</v>
      </c>
      <c r="N40" s="232">
        <f>'641'!Q111</f>
        <v>145000</v>
      </c>
      <c r="O40" s="233">
        <f t="shared" si="1"/>
        <v>34340000</v>
      </c>
    </row>
    <row r="41" spans="1:15" s="234" customFormat="1">
      <c r="A41" s="220">
        <v>642</v>
      </c>
      <c r="B41" s="220" t="s">
        <v>576</v>
      </c>
      <c r="C41" s="232">
        <f>'642'!F111</f>
        <v>9484000</v>
      </c>
      <c r="D41" s="232">
        <f>'642'!G111</f>
        <v>1624000</v>
      </c>
      <c r="E41" s="232">
        <f>'642'!H111</f>
        <v>1641000</v>
      </c>
      <c r="F41" s="232">
        <f>'642'!I111</f>
        <v>1640000</v>
      </c>
      <c r="G41" s="232">
        <f>'642'!J111</f>
        <v>1633000</v>
      </c>
      <c r="H41" s="232">
        <f>'642'!K111</f>
        <v>1629000</v>
      </c>
      <c r="I41" s="232">
        <f>'642'!L111</f>
        <v>1862000</v>
      </c>
      <c r="J41" s="232">
        <f>'642'!M111</f>
        <v>1609000</v>
      </c>
      <c r="K41" s="232">
        <f>'642'!N111</f>
        <v>1238000</v>
      </c>
      <c r="L41" s="232">
        <f>'642'!O111</f>
        <v>161000</v>
      </c>
      <c r="M41" s="232">
        <f>'642'!P111</f>
        <v>111000</v>
      </c>
      <c r="N41" s="232">
        <f>'642'!Q111</f>
        <v>120000</v>
      </c>
      <c r="O41" s="233">
        <f t="shared" si="1"/>
        <v>22752000</v>
      </c>
    </row>
    <row r="42" spans="1:15" s="234" customFormat="1">
      <c r="A42" s="220">
        <v>645</v>
      </c>
      <c r="B42" s="220" t="s">
        <v>577</v>
      </c>
      <c r="C42" s="232">
        <f>'645'!F111</f>
        <v>10650000</v>
      </c>
      <c r="D42" s="232">
        <f>'645'!G111</f>
        <v>1785000</v>
      </c>
      <c r="E42" s="232">
        <f>'645'!H111</f>
        <v>1808000</v>
      </c>
      <c r="F42" s="232">
        <f>'645'!I111</f>
        <v>1796000</v>
      </c>
      <c r="G42" s="232">
        <f>'645'!J111</f>
        <v>1797000</v>
      </c>
      <c r="H42" s="232">
        <f>'645'!K111</f>
        <v>1791000</v>
      </c>
      <c r="I42" s="232">
        <f>'645'!L111</f>
        <v>1827000</v>
      </c>
      <c r="J42" s="232">
        <f>'645'!M111</f>
        <v>1776000</v>
      </c>
      <c r="K42" s="232">
        <f>'645'!N111</f>
        <v>1236000</v>
      </c>
      <c r="L42" s="232">
        <f>'645'!O111</f>
        <v>162000</v>
      </c>
      <c r="M42" s="232">
        <f>'645'!P111</f>
        <v>112000</v>
      </c>
      <c r="N42" s="232">
        <f>'645'!Q111</f>
        <v>114000</v>
      </c>
      <c r="O42" s="233">
        <f t="shared" si="1"/>
        <v>24854000</v>
      </c>
    </row>
    <row r="43" spans="1:15" s="234" customFormat="1">
      <c r="A43" s="220">
        <v>647</v>
      </c>
      <c r="B43" s="220" t="s">
        <v>578</v>
      </c>
      <c r="C43" s="232">
        <f>'647'!F111</f>
        <v>21426000</v>
      </c>
      <c r="D43" s="232">
        <f>'647'!G111</f>
        <v>3535000</v>
      </c>
      <c r="E43" s="232">
        <f>'647'!H111</f>
        <v>3562000</v>
      </c>
      <c r="F43" s="232">
        <f>'647'!I111</f>
        <v>3562000</v>
      </c>
      <c r="G43" s="232">
        <f>'647'!J111</f>
        <v>3548000</v>
      </c>
      <c r="H43" s="232">
        <f>'647'!K111</f>
        <v>3546000</v>
      </c>
      <c r="I43" s="232">
        <f>'647'!L111</f>
        <v>3672000</v>
      </c>
      <c r="J43" s="232">
        <f>'647'!M111</f>
        <v>3530000</v>
      </c>
      <c r="K43" s="232">
        <f>'647'!N111</f>
        <v>2923000</v>
      </c>
      <c r="L43" s="232">
        <f>'647'!O111</f>
        <v>295000</v>
      </c>
      <c r="M43" s="232">
        <f>'647'!P111</f>
        <v>203000</v>
      </c>
      <c r="N43" s="232">
        <f>'647'!Q111</f>
        <v>202000</v>
      </c>
      <c r="O43" s="233">
        <f t="shared" si="1"/>
        <v>50004000</v>
      </c>
    </row>
    <row r="44" spans="1:15" s="234" customFormat="1">
      <c r="A44" s="220">
        <v>648</v>
      </c>
      <c r="B44" s="220" t="s">
        <v>579</v>
      </c>
      <c r="C44" s="232">
        <f>'648'!F111</f>
        <v>9518000</v>
      </c>
      <c r="D44" s="232">
        <f>'648'!G111</f>
        <v>1587000</v>
      </c>
      <c r="E44" s="232">
        <f>'648'!H111</f>
        <v>1566000</v>
      </c>
      <c r="F44" s="232">
        <f>'648'!I111</f>
        <v>1587000</v>
      </c>
      <c r="G44" s="232">
        <f>'648'!J111</f>
        <v>1589000</v>
      </c>
      <c r="H44" s="232">
        <f>'648'!K111</f>
        <v>1587000</v>
      </c>
      <c r="I44" s="232">
        <f>'648'!L111</f>
        <v>1690000</v>
      </c>
      <c r="J44" s="232">
        <f>'648'!M111</f>
        <v>1539000</v>
      </c>
      <c r="K44" s="232">
        <f>'648'!N111</f>
        <v>1242000</v>
      </c>
      <c r="L44" s="232">
        <f>'648'!O111</f>
        <v>110000</v>
      </c>
      <c r="M44" s="232">
        <f>'648'!P111</f>
        <v>110000</v>
      </c>
      <c r="N44" s="232">
        <f>'648'!Q111</f>
        <v>103000</v>
      </c>
      <c r="O44" s="233">
        <f t="shared" si="1"/>
        <v>22228000</v>
      </c>
    </row>
    <row r="45" spans="1:15" s="234" customFormat="1">
      <c r="A45" s="220">
        <v>649</v>
      </c>
      <c r="B45" s="220" t="s">
        <v>580</v>
      </c>
      <c r="C45" s="232">
        <f>'649'!F111</f>
        <v>6534000</v>
      </c>
      <c r="D45" s="232">
        <f>'649'!G111</f>
        <v>1077000</v>
      </c>
      <c r="E45" s="232">
        <f>'649'!H111</f>
        <v>1048000</v>
      </c>
      <c r="F45" s="232">
        <f>'649'!I111</f>
        <v>1077000</v>
      </c>
      <c r="G45" s="232">
        <f>'649'!J111</f>
        <v>1079000</v>
      </c>
      <c r="H45" s="232">
        <f>'649'!K111</f>
        <v>1077000</v>
      </c>
      <c r="I45" s="232">
        <f>'649'!L111</f>
        <v>1120000</v>
      </c>
      <c r="J45" s="232">
        <f>'649'!M111</f>
        <v>1033000</v>
      </c>
      <c r="K45" s="232">
        <f>'649'!N111</f>
        <v>659000</v>
      </c>
      <c r="L45" s="232">
        <f>'649'!O111</f>
        <v>87000</v>
      </c>
      <c r="M45" s="232">
        <f>'649'!P111</f>
        <v>87000</v>
      </c>
      <c r="N45" s="232">
        <f>'649'!Q111</f>
        <v>80000</v>
      </c>
      <c r="O45" s="233">
        <f t="shared" si="1"/>
        <v>14958000</v>
      </c>
    </row>
    <row r="46" spans="1:15" s="234" customFormat="1">
      <c r="A46" s="220">
        <v>650</v>
      </c>
      <c r="B46" s="220" t="s">
        <v>581</v>
      </c>
      <c r="C46" s="232">
        <f>'650'!F111</f>
        <v>7550000</v>
      </c>
      <c r="D46" s="232">
        <f>'650'!G111</f>
        <v>1224000</v>
      </c>
      <c r="E46" s="232">
        <f>'650'!H111</f>
        <v>1246000</v>
      </c>
      <c r="F46" s="232">
        <f>'650'!I111</f>
        <v>1224000</v>
      </c>
      <c r="G46" s="232">
        <f>'650'!J111</f>
        <v>1228000</v>
      </c>
      <c r="H46" s="232">
        <f>'650'!K111</f>
        <v>1224000</v>
      </c>
      <c r="I46" s="232">
        <f>'650'!L111</f>
        <v>1242000</v>
      </c>
      <c r="J46" s="232">
        <f>'650'!M111</f>
        <v>1225000</v>
      </c>
      <c r="K46" s="232">
        <f>'650'!N111</f>
        <v>1292000</v>
      </c>
      <c r="L46" s="232">
        <f>'650'!O111</f>
        <v>93000</v>
      </c>
      <c r="M46" s="232">
        <f>'650'!P111</f>
        <v>93000</v>
      </c>
      <c r="N46" s="232">
        <f>'650'!Q111</f>
        <v>97000</v>
      </c>
      <c r="O46" s="233">
        <f t="shared" si="1"/>
        <v>17738000</v>
      </c>
    </row>
    <row r="47" spans="1:15" s="234" customFormat="1">
      <c r="A47" s="220">
        <v>651</v>
      </c>
      <c r="B47" s="220" t="s">
        <v>582</v>
      </c>
      <c r="C47" s="232">
        <f>'651'!F111</f>
        <v>8187000</v>
      </c>
      <c r="D47" s="232">
        <f>'651'!G111</f>
        <v>1363000</v>
      </c>
      <c r="E47" s="232">
        <f>'651'!H111</f>
        <v>1390000</v>
      </c>
      <c r="F47" s="232">
        <f>'651'!I111</f>
        <v>1363000</v>
      </c>
      <c r="G47" s="232">
        <f>'651'!J111</f>
        <v>1363000</v>
      </c>
      <c r="H47" s="232">
        <f>'651'!K111</f>
        <v>1363000</v>
      </c>
      <c r="I47" s="232">
        <f>'651'!L111</f>
        <v>1381000</v>
      </c>
      <c r="J47" s="232">
        <f>'651'!M111</f>
        <v>1359000</v>
      </c>
      <c r="K47" s="232">
        <f>'651'!N111</f>
        <v>1235000</v>
      </c>
      <c r="L47" s="232">
        <f>'651'!O111</f>
        <v>91000</v>
      </c>
      <c r="M47" s="232">
        <f>'651'!P111</f>
        <v>91000</v>
      </c>
      <c r="N47" s="232">
        <f>'651'!Q111</f>
        <v>87000</v>
      </c>
      <c r="O47" s="233">
        <f t="shared" si="1"/>
        <v>19273000</v>
      </c>
    </row>
    <row r="48" spans="1:15" s="234" customFormat="1">
      <c r="A48" s="220">
        <v>652</v>
      </c>
      <c r="B48" s="220" t="s">
        <v>583</v>
      </c>
      <c r="C48" s="232">
        <f>'652'!F111</f>
        <v>9243000</v>
      </c>
      <c r="D48" s="232">
        <f>'652'!G111</f>
        <v>1548000</v>
      </c>
      <c r="E48" s="232">
        <f>'652'!H111</f>
        <v>1551000</v>
      </c>
      <c r="F48" s="232">
        <f>'652'!I111</f>
        <v>1548000</v>
      </c>
      <c r="G48" s="232">
        <f>'652'!J111</f>
        <v>1550000</v>
      </c>
      <c r="H48" s="232">
        <f>'652'!K111</f>
        <v>1548000</v>
      </c>
      <c r="I48" s="232">
        <f>'652'!L111</f>
        <v>1585000</v>
      </c>
      <c r="J48" s="232">
        <f>'652'!M111</f>
        <v>1539000</v>
      </c>
      <c r="K48" s="232">
        <f>'652'!N111</f>
        <v>924000</v>
      </c>
      <c r="L48" s="232">
        <f>'652'!O111</f>
        <v>104000</v>
      </c>
      <c r="M48" s="232">
        <f>'652'!P111</f>
        <v>104000</v>
      </c>
      <c r="N48" s="232">
        <f>'652'!Q111</f>
        <v>92000</v>
      </c>
      <c r="O48" s="233">
        <f t="shared" si="1"/>
        <v>21336000</v>
      </c>
    </row>
    <row r="49" spans="1:15" s="234" customFormat="1">
      <c r="A49" s="220">
        <v>653</v>
      </c>
      <c r="B49" s="220" t="s">
        <v>584</v>
      </c>
      <c r="C49" s="232">
        <f>'653'!F111</f>
        <v>8880000</v>
      </c>
      <c r="D49" s="232">
        <f>'653'!G111</f>
        <v>1483000</v>
      </c>
      <c r="E49" s="232">
        <f>'653'!H111</f>
        <v>1487000</v>
      </c>
      <c r="F49" s="232">
        <f>'653'!I111</f>
        <v>1483000</v>
      </c>
      <c r="G49" s="232">
        <f>'653'!J111</f>
        <v>1485000</v>
      </c>
      <c r="H49" s="232">
        <f>'653'!K111</f>
        <v>1483000</v>
      </c>
      <c r="I49" s="232">
        <f>'653'!L111</f>
        <v>1507000</v>
      </c>
      <c r="J49" s="232">
        <f>'653'!M111</f>
        <v>1470000</v>
      </c>
      <c r="K49" s="232">
        <f>'653'!N111</f>
        <v>1051000</v>
      </c>
      <c r="L49" s="232">
        <f>'653'!O111</f>
        <v>99000</v>
      </c>
      <c r="M49" s="232">
        <f>'653'!P111</f>
        <v>99000</v>
      </c>
      <c r="N49" s="232">
        <f>'653'!Q111</f>
        <v>87000</v>
      </c>
      <c r="O49" s="233">
        <f t="shared" si="1"/>
        <v>20614000</v>
      </c>
    </row>
    <row r="50" spans="1:15" s="234" customFormat="1">
      <c r="A50" s="220">
        <v>654</v>
      </c>
      <c r="B50" s="220" t="s">
        <v>585</v>
      </c>
      <c r="C50" s="232">
        <f>'654'!F111</f>
        <v>11340000</v>
      </c>
      <c r="D50" s="232">
        <f>'654'!G111</f>
        <v>1913000</v>
      </c>
      <c r="E50" s="232">
        <f>'654'!H111</f>
        <v>1937000</v>
      </c>
      <c r="F50" s="232">
        <f>'654'!I111</f>
        <v>1924000</v>
      </c>
      <c r="G50" s="232">
        <f>'654'!J111</f>
        <v>1921000</v>
      </c>
      <c r="H50" s="232">
        <f>'654'!K111</f>
        <v>1919000</v>
      </c>
      <c r="I50" s="232">
        <f>'654'!L111</f>
        <v>1945000</v>
      </c>
      <c r="J50" s="232">
        <f>'654'!M111</f>
        <v>1920000</v>
      </c>
      <c r="K50" s="232">
        <f>'654'!N111</f>
        <v>1353000</v>
      </c>
      <c r="L50" s="232">
        <f>'654'!O111</f>
        <v>166000</v>
      </c>
      <c r="M50" s="232">
        <f>'654'!P111</f>
        <v>116000</v>
      </c>
      <c r="N50" s="232">
        <f>'654'!Q111</f>
        <v>117000</v>
      </c>
      <c r="O50" s="233">
        <f t="shared" si="1"/>
        <v>26571000</v>
      </c>
    </row>
    <row r="51" spans="1:15" s="234" customFormat="1">
      <c r="A51" s="220">
        <v>655</v>
      </c>
      <c r="B51" s="220" t="s">
        <v>586</v>
      </c>
      <c r="C51" s="232">
        <f>'655'!F111</f>
        <v>5192000</v>
      </c>
      <c r="D51" s="232">
        <f>'655'!G111</f>
        <v>867000</v>
      </c>
      <c r="E51" s="232">
        <f>'655'!H111</f>
        <v>875000</v>
      </c>
      <c r="F51" s="232">
        <f>'655'!I111</f>
        <v>867000</v>
      </c>
      <c r="G51" s="232">
        <f>'655'!J111</f>
        <v>867000</v>
      </c>
      <c r="H51" s="232">
        <f>'655'!K111</f>
        <v>867000</v>
      </c>
      <c r="I51" s="232">
        <f>'655'!L111</f>
        <v>889000</v>
      </c>
      <c r="J51" s="232">
        <f>'655'!M111</f>
        <v>858000</v>
      </c>
      <c r="K51" s="232">
        <f>'655'!N111</f>
        <v>768000</v>
      </c>
      <c r="L51" s="232">
        <f>'655'!O111</f>
        <v>85000</v>
      </c>
      <c r="M51" s="232">
        <f>'655'!P111</f>
        <v>85000</v>
      </c>
      <c r="N51" s="232">
        <f>'655'!Q111</f>
        <v>95000</v>
      </c>
      <c r="O51" s="233">
        <f t="shared" si="1"/>
        <v>12315000</v>
      </c>
    </row>
    <row r="52" spans="1:15" s="234" customFormat="1">
      <c r="A52" s="220">
        <v>656</v>
      </c>
      <c r="B52" s="220" t="s">
        <v>587</v>
      </c>
      <c r="C52" s="232">
        <f>'656'!F111</f>
        <v>8390000</v>
      </c>
      <c r="D52" s="232">
        <f>'656'!G111</f>
        <v>1399000</v>
      </c>
      <c r="E52" s="232">
        <f>'656'!H111</f>
        <v>1412000</v>
      </c>
      <c r="F52" s="232">
        <f>'656'!I111</f>
        <v>1399000</v>
      </c>
      <c r="G52" s="232">
        <f>'656'!J111</f>
        <v>1401000</v>
      </c>
      <c r="H52" s="232">
        <f>'656'!K111</f>
        <v>1399000</v>
      </c>
      <c r="I52" s="232">
        <f>'656'!L111</f>
        <v>1420000</v>
      </c>
      <c r="J52" s="232">
        <f>'656'!M111</f>
        <v>1397000</v>
      </c>
      <c r="K52" s="232">
        <f>'656'!N111</f>
        <v>1072000</v>
      </c>
      <c r="L52" s="232">
        <f>'656'!O111</f>
        <v>96000</v>
      </c>
      <c r="M52" s="232">
        <f>'656'!P111</f>
        <v>96000</v>
      </c>
      <c r="N52" s="232">
        <f>'656'!Q111</f>
        <v>84000</v>
      </c>
      <c r="O52" s="233">
        <f t="shared" si="1"/>
        <v>19565000</v>
      </c>
    </row>
    <row r="53" spans="1:15" s="234" customFormat="1">
      <c r="A53" s="220">
        <v>657</v>
      </c>
      <c r="B53" s="220" t="s">
        <v>588</v>
      </c>
      <c r="C53" s="232">
        <f>'657'!F111</f>
        <v>7671000</v>
      </c>
      <c r="D53" s="232">
        <f>'657'!G111</f>
        <v>1322000</v>
      </c>
      <c r="E53" s="232">
        <f>'657'!H111</f>
        <v>1337000</v>
      </c>
      <c r="F53" s="232">
        <f>'657'!I111</f>
        <v>1333000</v>
      </c>
      <c r="G53" s="232">
        <f>'657'!J111</f>
        <v>1332000</v>
      </c>
      <c r="H53" s="232">
        <f>'657'!K111</f>
        <v>1328000</v>
      </c>
      <c r="I53" s="232">
        <f>'657'!L111</f>
        <v>1348000</v>
      </c>
      <c r="J53" s="232">
        <f>'657'!M111</f>
        <v>1324000</v>
      </c>
      <c r="K53" s="232">
        <f>'657'!N111</f>
        <v>789000</v>
      </c>
      <c r="L53" s="232">
        <f>'657'!O111</f>
        <v>156000</v>
      </c>
      <c r="M53" s="232">
        <f>'657'!P111</f>
        <v>106000</v>
      </c>
      <c r="N53" s="232">
        <f>'657'!Q111</f>
        <v>96000</v>
      </c>
      <c r="O53" s="233">
        <f t="shared" si="1"/>
        <v>18142000</v>
      </c>
    </row>
    <row r="54" spans="1:15" s="234" customFormat="1">
      <c r="A54" s="220">
        <v>658</v>
      </c>
      <c r="B54" s="220" t="s">
        <v>589</v>
      </c>
      <c r="C54" s="232">
        <f>'658'!F111</f>
        <v>33506000</v>
      </c>
      <c r="D54" s="232">
        <f>'658'!G111</f>
        <v>5468000</v>
      </c>
      <c r="E54" s="232">
        <f>'658'!H111</f>
        <v>5285000</v>
      </c>
      <c r="F54" s="232">
        <f>'658'!I111</f>
        <v>5495000</v>
      </c>
      <c r="G54" s="232">
        <f>'658'!J111</f>
        <v>5483000</v>
      </c>
      <c r="H54" s="232">
        <f>'658'!K111</f>
        <v>5479000</v>
      </c>
      <c r="I54" s="232">
        <f>'658'!L111</f>
        <v>5833000</v>
      </c>
      <c r="J54" s="232">
        <f>'658'!M111</f>
        <v>5206000</v>
      </c>
      <c r="K54" s="232">
        <f>'658'!N111</f>
        <v>4892000</v>
      </c>
      <c r="L54" s="232">
        <f>'658'!O111</f>
        <v>451000</v>
      </c>
      <c r="M54" s="232">
        <f>'658'!P111</f>
        <v>359000</v>
      </c>
      <c r="N54" s="232">
        <f>'658'!Q111</f>
        <v>367000</v>
      </c>
      <c r="O54" s="233">
        <f t="shared" si="1"/>
        <v>77824000</v>
      </c>
    </row>
    <row r="55" spans="1:15" s="234" customFormat="1">
      <c r="A55" s="220">
        <v>659</v>
      </c>
      <c r="B55" s="220" t="s">
        <v>590</v>
      </c>
      <c r="C55" s="232">
        <f>'659'!F111</f>
        <v>10176000</v>
      </c>
      <c r="D55" s="232">
        <f>'659'!G111</f>
        <v>1679000</v>
      </c>
      <c r="E55" s="232">
        <f>'659'!H111</f>
        <v>1694000</v>
      </c>
      <c r="F55" s="232">
        <f>'659'!I111</f>
        <v>1679000</v>
      </c>
      <c r="G55" s="232">
        <f>'659'!J111</f>
        <v>1679000</v>
      </c>
      <c r="H55" s="232">
        <f>'659'!K111</f>
        <v>1679000</v>
      </c>
      <c r="I55" s="232">
        <f>'659'!L111</f>
        <v>1707000</v>
      </c>
      <c r="J55" s="232">
        <f>'659'!M111</f>
        <v>1673000</v>
      </c>
      <c r="K55" s="232">
        <f>'659'!N111</f>
        <v>1238000</v>
      </c>
      <c r="L55" s="232">
        <f>'659'!O111</f>
        <v>101000</v>
      </c>
      <c r="M55" s="232">
        <f>'659'!P111</f>
        <v>101000</v>
      </c>
      <c r="N55" s="232">
        <f>'659'!Q111</f>
        <v>103000</v>
      </c>
      <c r="O55" s="233">
        <f t="shared" si="1"/>
        <v>23509000</v>
      </c>
    </row>
    <row r="56" spans="1:15" s="234" customFormat="1">
      <c r="A56" s="220">
        <v>660</v>
      </c>
      <c r="B56" s="220" t="s">
        <v>591</v>
      </c>
      <c r="C56" s="232">
        <f>'660'!F111</f>
        <v>9136000</v>
      </c>
      <c r="D56" s="232">
        <f>'660'!G111</f>
        <v>1537000</v>
      </c>
      <c r="E56" s="232">
        <f>'660'!H111</f>
        <v>1561000</v>
      </c>
      <c r="F56" s="232">
        <f>'660'!I111</f>
        <v>1548000</v>
      </c>
      <c r="G56" s="232">
        <f>'660'!J111</f>
        <v>1545000</v>
      </c>
      <c r="H56" s="232">
        <f>'660'!K111</f>
        <v>1543000</v>
      </c>
      <c r="I56" s="232">
        <f>'660'!L111</f>
        <v>1567000</v>
      </c>
      <c r="J56" s="232">
        <f>'660'!M111</f>
        <v>1534000</v>
      </c>
      <c r="K56" s="232">
        <f>'660'!N111</f>
        <v>1164000</v>
      </c>
      <c r="L56" s="232">
        <f>'660'!O111</f>
        <v>166000</v>
      </c>
      <c r="M56" s="232">
        <f>'660'!P111</f>
        <v>116000</v>
      </c>
      <c r="N56" s="232">
        <f>'660'!Q111</f>
        <v>108000</v>
      </c>
      <c r="O56" s="233">
        <f t="shared" si="1"/>
        <v>21525000</v>
      </c>
    </row>
    <row r="57" spans="1:15" s="234" customFormat="1">
      <c r="A57" s="220">
        <v>661</v>
      </c>
      <c r="B57" s="220" t="s">
        <v>592</v>
      </c>
      <c r="C57" s="232">
        <f>'661'!F111</f>
        <v>7012000</v>
      </c>
      <c r="D57" s="232">
        <f>'661'!G111</f>
        <v>1160000</v>
      </c>
      <c r="E57" s="232">
        <f>'661'!H111</f>
        <v>1164000</v>
      </c>
      <c r="F57" s="232">
        <f>'661'!I111</f>
        <v>1160000</v>
      </c>
      <c r="G57" s="232">
        <f>'661'!J111</f>
        <v>1160000</v>
      </c>
      <c r="H57" s="232">
        <f>'661'!K111</f>
        <v>1160000</v>
      </c>
      <c r="I57" s="232">
        <f>'661'!L111</f>
        <v>1219000</v>
      </c>
      <c r="J57" s="232">
        <f>'661'!M111</f>
        <v>1152000</v>
      </c>
      <c r="K57" s="232">
        <f>'661'!N111</f>
        <v>876000</v>
      </c>
      <c r="L57" s="232">
        <f>'661'!O111</f>
        <v>90000</v>
      </c>
      <c r="M57" s="232">
        <f>'661'!P111</f>
        <v>90000</v>
      </c>
      <c r="N57" s="232">
        <f>'661'!Q111</f>
        <v>96000</v>
      </c>
      <c r="O57" s="233">
        <f t="shared" si="1"/>
        <v>16339000</v>
      </c>
    </row>
    <row r="58" spans="1:15" s="234" customFormat="1">
      <c r="A58" s="220">
        <v>662</v>
      </c>
      <c r="B58" s="220" t="s">
        <v>593</v>
      </c>
      <c r="C58" s="232">
        <f>'662'!F111</f>
        <v>8497000</v>
      </c>
      <c r="D58" s="232">
        <f>'662'!G111</f>
        <v>1422000</v>
      </c>
      <c r="E58" s="232">
        <f>'662'!H111</f>
        <v>1438000</v>
      </c>
      <c r="F58" s="232">
        <f>'662'!I111</f>
        <v>1422000</v>
      </c>
      <c r="G58" s="232">
        <f>'662'!J111</f>
        <v>1424000</v>
      </c>
      <c r="H58" s="232">
        <f>'662'!K111</f>
        <v>1422000</v>
      </c>
      <c r="I58" s="232">
        <f>'662'!L111</f>
        <v>1447000</v>
      </c>
      <c r="J58" s="232">
        <f>'662'!M111</f>
        <v>1409000</v>
      </c>
      <c r="K58" s="232">
        <f>'662'!N111</f>
        <v>750000</v>
      </c>
      <c r="L58" s="232">
        <f>'662'!O111</f>
        <v>87000</v>
      </c>
      <c r="M58" s="232">
        <f>'662'!P111</f>
        <v>87000</v>
      </c>
      <c r="N58" s="232">
        <f>'662'!Q111</f>
        <v>82000</v>
      </c>
      <c r="O58" s="233">
        <f t="shared" si="1"/>
        <v>19487000</v>
      </c>
    </row>
    <row r="59" spans="1:15" s="234" customFormat="1">
      <c r="A59" s="220">
        <v>663</v>
      </c>
      <c r="B59" s="220" t="s">
        <v>594</v>
      </c>
      <c r="C59" s="232">
        <f>'663'!F111</f>
        <v>9303000</v>
      </c>
      <c r="D59" s="232">
        <f>'663'!G111</f>
        <v>1606000</v>
      </c>
      <c r="E59" s="232">
        <f>'663'!H111</f>
        <v>1636000</v>
      </c>
      <c r="F59" s="232">
        <f>'663'!I111</f>
        <v>1633000</v>
      </c>
      <c r="G59" s="232">
        <f>'663'!J111</f>
        <v>1619000</v>
      </c>
      <c r="H59" s="232">
        <f>'663'!K111</f>
        <v>1617000</v>
      </c>
      <c r="I59" s="232">
        <f>'663'!L111</f>
        <v>1786000</v>
      </c>
      <c r="J59" s="232">
        <f>'663'!M111</f>
        <v>1622000</v>
      </c>
      <c r="K59" s="232">
        <f>'663'!N111</f>
        <v>1115000</v>
      </c>
      <c r="L59" s="232">
        <f>'663'!O111</f>
        <v>190000</v>
      </c>
      <c r="M59" s="232">
        <f>'663'!P111</f>
        <v>120000</v>
      </c>
      <c r="N59" s="232">
        <f>'663'!Q111</f>
        <v>119000</v>
      </c>
      <c r="O59" s="233">
        <f t="shared" si="1"/>
        <v>22366000</v>
      </c>
    </row>
    <row r="60" spans="1:15" s="234" customFormat="1">
      <c r="A60" s="220">
        <v>664</v>
      </c>
      <c r="B60" s="220" t="s">
        <v>595</v>
      </c>
      <c r="C60" s="232">
        <f>'664'!F111</f>
        <v>7108000</v>
      </c>
      <c r="D60" s="232">
        <f>'664'!G111</f>
        <v>1162000</v>
      </c>
      <c r="E60" s="232">
        <f>'664'!H111</f>
        <v>1175000</v>
      </c>
      <c r="F60" s="232">
        <f>'664'!I111</f>
        <v>1162000</v>
      </c>
      <c r="G60" s="232">
        <f>'664'!J111</f>
        <v>1162000</v>
      </c>
      <c r="H60" s="232">
        <f>'664'!K111</f>
        <v>1162000</v>
      </c>
      <c r="I60" s="232">
        <f>'664'!L111</f>
        <v>1183000</v>
      </c>
      <c r="J60" s="232">
        <f>'664'!M111</f>
        <v>1160000</v>
      </c>
      <c r="K60" s="232">
        <f>'664'!N111</f>
        <v>1006000</v>
      </c>
      <c r="L60" s="232">
        <f>'664'!O111</f>
        <v>94000</v>
      </c>
      <c r="M60" s="232">
        <f>'664'!P111</f>
        <v>94000</v>
      </c>
      <c r="N60" s="232">
        <f>'664'!Q111</f>
        <v>88000</v>
      </c>
      <c r="O60" s="233">
        <f t="shared" si="1"/>
        <v>16556000</v>
      </c>
    </row>
    <row r="61" spans="1:15" s="234" customFormat="1">
      <c r="A61" s="220">
        <v>665</v>
      </c>
      <c r="B61" s="220" t="s">
        <v>596</v>
      </c>
      <c r="C61" s="232">
        <f>'665'!F111</f>
        <v>21586000</v>
      </c>
      <c r="D61" s="232">
        <f>'665'!G111</f>
        <v>3505000</v>
      </c>
      <c r="E61" s="232">
        <f>'665'!H111</f>
        <v>3514000</v>
      </c>
      <c r="F61" s="232">
        <f>'665'!I111</f>
        <v>3505000</v>
      </c>
      <c r="G61" s="232">
        <f>'665'!J111</f>
        <v>3507000</v>
      </c>
      <c r="H61" s="232">
        <f>'665'!K111</f>
        <v>3505000</v>
      </c>
      <c r="I61" s="232">
        <f>'665'!L111</f>
        <v>3596000</v>
      </c>
      <c r="J61" s="232">
        <f>'665'!M111</f>
        <v>3454000</v>
      </c>
      <c r="K61" s="232">
        <f>'665'!N111</f>
        <v>3004000</v>
      </c>
      <c r="L61" s="232">
        <f>'665'!O111</f>
        <v>163000</v>
      </c>
      <c r="M61" s="232">
        <f>'665'!P111</f>
        <v>163000</v>
      </c>
      <c r="N61" s="232">
        <f>'665'!Q111</f>
        <v>165000</v>
      </c>
      <c r="O61" s="233">
        <f t="shared" si="1"/>
        <v>49667000</v>
      </c>
    </row>
    <row r="62" spans="1:15" s="234" customFormat="1">
      <c r="A62" s="220">
        <v>666</v>
      </c>
      <c r="B62" s="220" t="s">
        <v>597</v>
      </c>
      <c r="C62" s="232">
        <f>'666'!F111</f>
        <v>8202000</v>
      </c>
      <c r="D62" s="232">
        <f>'666'!G111</f>
        <v>1396000</v>
      </c>
      <c r="E62" s="232">
        <f>'666'!H111</f>
        <v>1412000</v>
      </c>
      <c r="F62" s="232">
        <f>'666'!I111</f>
        <v>1407000</v>
      </c>
      <c r="G62" s="232">
        <f>'666'!J111</f>
        <v>1402000</v>
      </c>
      <c r="H62" s="232">
        <f>'666'!K111</f>
        <v>1402000</v>
      </c>
      <c r="I62" s="232">
        <f>'666'!L111</f>
        <v>1429000</v>
      </c>
      <c r="J62" s="232">
        <f>'666'!M111</f>
        <v>1386000</v>
      </c>
      <c r="K62" s="232">
        <f>'666'!N111</f>
        <v>911000</v>
      </c>
      <c r="L62" s="232">
        <f>'666'!O111</f>
        <v>151000</v>
      </c>
      <c r="M62" s="232">
        <f>'666'!P111</f>
        <v>101000</v>
      </c>
      <c r="N62" s="232">
        <f>'666'!Q111</f>
        <v>104000</v>
      </c>
      <c r="O62" s="233">
        <f t="shared" si="1"/>
        <v>19303000</v>
      </c>
    </row>
    <row r="63" spans="1:15" s="234" customFormat="1">
      <c r="A63" s="220">
        <v>667</v>
      </c>
      <c r="B63" s="220" t="s">
        <v>598</v>
      </c>
      <c r="C63" s="232">
        <f>'667'!F111</f>
        <v>9032000</v>
      </c>
      <c r="D63" s="232">
        <f>'667'!G111</f>
        <v>1497000</v>
      </c>
      <c r="E63" s="232">
        <f>'667'!H111</f>
        <v>1495000</v>
      </c>
      <c r="F63" s="232">
        <f>'667'!I111</f>
        <v>1497000</v>
      </c>
      <c r="G63" s="232">
        <f>'667'!J111</f>
        <v>1499000</v>
      </c>
      <c r="H63" s="232">
        <f>'667'!K111</f>
        <v>1497000</v>
      </c>
      <c r="I63" s="232">
        <f>'667'!L111</f>
        <v>1518000</v>
      </c>
      <c r="J63" s="232">
        <f>'667'!M111</f>
        <v>1477000</v>
      </c>
      <c r="K63" s="232">
        <f>'667'!N111</f>
        <v>1084000</v>
      </c>
      <c r="L63" s="232">
        <f>'667'!O111</f>
        <v>88000</v>
      </c>
      <c r="M63" s="232">
        <f>'667'!P111</f>
        <v>88000</v>
      </c>
      <c r="N63" s="232">
        <f>'667'!Q111</f>
        <v>91000</v>
      </c>
      <c r="O63" s="233">
        <f t="shared" si="1"/>
        <v>20863000</v>
      </c>
    </row>
    <row r="64" spans="1:15" s="234" customFormat="1">
      <c r="A64" s="220">
        <v>668</v>
      </c>
      <c r="B64" s="220" t="s">
        <v>599</v>
      </c>
      <c r="C64" s="232">
        <f>'668'!F111</f>
        <v>10361000</v>
      </c>
      <c r="D64" s="232">
        <f>'668'!G111</f>
        <v>1705000</v>
      </c>
      <c r="E64" s="232">
        <f>'668'!H111</f>
        <v>1741000</v>
      </c>
      <c r="F64" s="232">
        <f>'668'!I111</f>
        <v>1705000</v>
      </c>
      <c r="G64" s="232">
        <f>'668'!J111</f>
        <v>1707000</v>
      </c>
      <c r="H64" s="232">
        <f>'668'!K111</f>
        <v>1705000</v>
      </c>
      <c r="I64" s="232">
        <f>'668'!L111</f>
        <v>1729000</v>
      </c>
      <c r="J64" s="232">
        <f>'668'!M111</f>
        <v>1703000</v>
      </c>
      <c r="K64" s="232">
        <f>'668'!N111</f>
        <v>1519000</v>
      </c>
      <c r="L64" s="232">
        <f>'668'!O111</f>
        <v>107000</v>
      </c>
      <c r="M64" s="232">
        <f>'668'!P111</f>
        <v>107000</v>
      </c>
      <c r="N64" s="232">
        <f>'668'!Q111</f>
        <v>96000</v>
      </c>
      <c r="O64" s="233">
        <f t="shared" si="1"/>
        <v>24185000</v>
      </c>
    </row>
    <row r="65" spans="1:15" s="234" customFormat="1">
      <c r="A65" s="220">
        <v>669</v>
      </c>
      <c r="B65" s="220" t="s">
        <v>600</v>
      </c>
      <c r="C65" s="232">
        <f>'669'!F111</f>
        <v>8619000</v>
      </c>
      <c r="D65" s="232">
        <f>'669'!G111</f>
        <v>1437000</v>
      </c>
      <c r="E65" s="232">
        <f>'669'!H111</f>
        <v>1450000</v>
      </c>
      <c r="F65" s="232">
        <f>'669'!I111</f>
        <v>1437000</v>
      </c>
      <c r="G65" s="232">
        <f>'669'!J111</f>
        <v>1437000</v>
      </c>
      <c r="H65" s="232">
        <f>'669'!K111</f>
        <v>1437000</v>
      </c>
      <c r="I65" s="232">
        <f>'669'!L111</f>
        <v>1456000</v>
      </c>
      <c r="J65" s="232">
        <f>'669'!M111</f>
        <v>1428000</v>
      </c>
      <c r="K65" s="232">
        <f>'669'!N111</f>
        <v>1099000</v>
      </c>
      <c r="L65" s="232">
        <f>'669'!O111</f>
        <v>98000</v>
      </c>
      <c r="M65" s="232">
        <f>'669'!P111</f>
        <v>98000</v>
      </c>
      <c r="N65" s="232">
        <f>'669'!Q111</f>
        <v>95000</v>
      </c>
      <c r="O65" s="233">
        <f t="shared" si="1"/>
        <v>20091000</v>
      </c>
    </row>
    <row r="66" spans="1:15" s="234" customFormat="1">
      <c r="A66" s="220">
        <v>670</v>
      </c>
      <c r="B66" s="220" t="s">
        <v>601</v>
      </c>
      <c r="C66" s="232">
        <f>'670'!F111</f>
        <v>12705000</v>
      </c>
      <c r="D66" s="232">
        <f>'670'!G111</f>
        <v>2124000</v>
      </c>
      <c r="E66" s="232">
        <f>'670'!H111</f>
        <v>2096000</v>
      </c>
      <c r="F66" s="232">
        <f>'670'!I111</f>
        <v>2140000</v>
      </c>
      <c r="G66" s="232">
        <f>'670'!J111</f>
        <v>2135000</v>
      </c>
      <c r="H66" s="232">
        <f>'670'!K111</f>
        <v>2129000</v>
      </c>
      <c r="I66" s="232">
        <f>'670'!L111</f>
        <v>2214000</v>
      </c>
      <c r="J66" s="232">
        <f>'670'!M111</f>
        <v>2074000</v>
      </c>
      <c r="K66" s="232">
        <f>'670'!N111</f>
        <v>1543000</v>
      </c>
      <c r="L66" s="232">
        <f>'670'!O111</f>
        <v>176000</v>
      </c>
      <c r="M66" s="232">
        <f>'670'!P111</f>
        <v>126000</v>
      </c>
      <c r="N66" s="232">
        <f>'670'!Q111</f>
        <v>123000</v>
      </c>
      <c r="O66" s="233">
        <f t="shared" ref="O66:O97" si="2">SUM(C66:N66)</f>
        <v>29585000</v>
      </c>
    </row>
    <row r="67" spans="1:15" s="234" customFormat="1">
      <c r="A67" s="220">
        <v>671</v>
      </c>
      <c r="B67" s="220" t="s">
        <v>602</v>
      </c>
      <c r="C67" s="232">
        <f>'671'!F111</f>
        <v>7517000</v>
      </c>
      <c r="D67" s="232">
        <f>'671'!G111</f>
        <v>1233000</v>
      </c>
      <c r="E67" s="232">
        <f>'671'!H111</f>
        <v>1251000</v>
      </c>
      <c r="F67" s="232">
        <f>'671'!I111</f>
        <v>1233000</v>
      </c>
      <c r="G67" s="232">
        <f>'671'!J111</f>
        <v>1233000</v>
      </c>
      <c r="H67" s="232">
        <f>'671'!K111</f>
        <v>1233000</v>
      </c>
      <c r="I67" s="232">
        <f>'671'!L111</f>
        <v>1254000</v>
      </c>
      <c r="J67" s="232">
        <f>'671'!M111</f>
        <v>1228000</v>
      </c>
      <c r="K67" s="232">
        <f>'671'!N111</f>
        <v>909000</v>
      </c>
      <c r="L67" s="232">
        <f>'671'!O111</f>
        <v>95000</v>
      </c>
      <c r="M67" s="232">
        <f>'671'!P111</f>
        <v>95000</v>
      </c>
      <c r="N67" s="232">
        <f>'671'!Q111</f>
        <v>93000</v>
      </c>
      <c r="O67" s="233">
        <f t="shared" si="2"/>
        <v>17374000</v>
      </c>
    </row>
    <row r="68" spans="1:15" s="234" customFormat="1">
      <c r="A68" s="220">
        <v>672</v>
      </c>
      <c r="B68" s="220" t="s">
        <v>603</v>
      </c>
      <c r="C68" s="232">
        <f>'672'!F111</f>
        <v>7642000</v>
      </c>
      <c r="D68" s="232">
        <f>'672'!G111</f>
        <v>1286000</v>
      </c>
      <c r="E68" s="232">
        <f>'672'!H111</f>
        <v>1304000</v>
      </c>
      <c r="F68" s="232">
        <f>'672'!I111</f>
        <v>1302000</v>
      </c>
      <c r="G68" s="232">
        <f>'672'!J111</f>
        <v>1293000</v>
      </c>
      <c r="H68" s="232">
        <f>'672'!K111</f>
        <v>1291000</v>
      </c>
      <c r="I68" s="232">
        <f>'672'!L111</f>
        <v>1323000</v>
      </c>
      <c r="J68" s="232">
        <f>'672'!M111</f>
        <v>1293000</v>
      </c>
      <c r="K68" s="232">
        <f>'672'!N111</f>
        <v>807000</v>
      </c>
      <c r="L68" s="232">
        <f>'672'!O111</f>
        <v>111000</v>
      </c>
      <c r="M68" s="232">
        <f>'672'!P111</f>
        <v>99000</v>
      </c>
      <c r="N68" s="232">
        <f>'672'!Q111</f>
        <v>92000</v>
      </c>
      <c r="O68" s="233">
        <f t="shared" si="2"/>
        <v>17843000</v>
      </c>
    </row>
    <row r="69" spans="1:15" s="234" customFormat="1">
      <c r="A69" s="220">
        <v>673</v>
      </c>
      <c r="B69" s="220" t="s">
        <v>604</v>
      </c>
      <c r="C69" s="232">
        <f>'673'!F111</f>
        <v>7130000</v>
      </c>
      <c r="D69" s="232">
        <f>'673'!G111</f>
        <v>1195000</v>
      </c>
      <c r="E69" s="232">
        <f>'673'!H111</f>
        <v>1213000</v>
      </c>
      <c r="F69" s="232">
        <f>'673'!I111</f>
        <v>1195000</v>
      </c>
      <c r="G69" s="232">
        <f>'673'!J111</f>
        <v>1195000</v>
      </c>
      <c r="H69" s="232">
        <f>'673'!K111</f>
        <v>1195000</v>
      </c>
      <c r="I69" s="232">
        <f>'673'!L111</f>
        <v>1214000</v>
      </c>
      <c r="J69" s="232">
        <f>'673'!M111</f>
        <v>1194000</v>
      </c>
      <c r="K69" s="232">
        <f>'673'!N111</f>
        <v>841000</v>
      </c>
      <c r="L69" s="232">
        <f>'673'!O111</f>
        <v>94000</v>
      </c>
      <c r="M69" s="232">
        <f>'673'!P111</f>
        <v>94000</v>
      </c>
      <c r="N69" s="232">
        <f>'673'!Q111</f>
        <v>95000</v>
      </c>
      <c r="O69" s="233">
        <f t="shared" si="2"/>
        <v>16655000</v>
      </c>
    </row>
    <row r="70" spans="1:15" s="234" customFormat="1">
      <c r="A70" s="220">
        <v>674</v>
      </c>
      <c r="B70" s="220" t="s">
        <v>605</v>
      </c>
      <c r="C70" s="232">
        <f>'674'!F111</f>
        <v>9000000</v>
      </c>
      <c r="D70" s="232">
        <f>'674'!G111</f>
        <v>1544000</v>
      </c>
      <c r="E70" s="232">
        <f>'674'!H111</f>
        <v>1568000</v>
      </c>
      <c r="F70" s="232">
        <f>'674'!I111</f>
        <v>1555000</v>
      </c>
      <c r="G70" s="232">
        <f>'674'!J111</f>
        <v>1556000</v>
      </c>
      <c r="H70" s="232">
        <f>'674'!K111</f>
        <v>1550000</v>
      </c>
      <c r="I70" s="232">
        <f>'674'!L111</f>
        <v>1572000</v>
      </c>
      <c r="J70" s="232">
        <f>'674'!M111</f>
        <v>1553000</v>
      </c>
      <c r="K70" s="232">
        <f>'674'!N111</f>
        <v>775000</v>
      </c>
      <c r="L70" s="232">
        <f>'674'!O111</f>
        <v>154000</v>
      </c>
      <c r="M70" s="232">
        <f>'674'!P111</f>
        <v>104000</v>
      </c>
      <c r="N70" s="232">
        <f>'674'!Q111</f>
        <v>108000</v>
      </c>
      <c r="O70" s="233">
        <f t="shared" si="2"/>
        <v>21039000</v>
      </c>
    </row>
    <row r="71" spans="1:15" s="234" customFormat="1">
      <c r="A71" s="220">
        <v>675</v>
      </c>
      <c r="B71" s="220" t="s">
        <v>606</v>
      </c>
      <c r="C71" s="232">
        <f>'675'!F111</f>
        <v>10192000</v>
      </c>
      <c r="D71" s="232">
        <f>'675'!G111</f>
        <v>1697000</v>
      </c>
      <c r="E71" s="232">
        <f>'675'!H111</f>
        <v>1713000</v>
      </c>
      <c r="F71" s="232">
        <f>'675'!I111</f>
        <v>1697000</v>
      </c>
      <c r="G71" s="232">
        <f>'675'!J111</f>
        <v>1699000</v>
      </c>
      <c r="H71" s="232">
        <f>'675'!K111</f>
        <v>1697000</v>
      </c>
      <c r="I71" s="232">
        <f>'675'!L111</f>
        <v>1722000</v>
      </c>
      <c r="J71" s="232">
        <f>'675'!M111</f>
        <v>1696000</v>
      </c>
      <c r="K71" s="232">
        <f>'675'!N111</f>
        <v>1441000</v>
      </c>
      <c r="L71" s="232">
        <f>'675'!O111</f>
        <v>109000</v>
      </c>
      <c r="M71" s="232">
        <f>'675'!P111</f>
        <v>109000</v>
      </c>
      <c r="N71" s="232">
        <f>'675'!Q111</f>
        <v>107000</v>
      </c>
      <c r="O71" s="233">
        <f t="shared" si="2"/>
        <v>23879000</v>
      </c>
    </row>
    <row r="72" spans="1:15" s="234" customFormat="1">
      <c r="A72" s="220">
        <v>676</v>
      </c>
      <c r="B72" s="220" t="s">
        <v>607</v>
      </c>
      <c r="C72" s="232">
        <f>'676'!F111</f>
        <v>8501000</v>
      </c>
      <c r="D72" s="232">
        <f>'676'!G111</f>
        <v>1369000</v>
      </c>
      <c r="E72" s="232">
        <f>'676'!H111</f>
        <v>1396000</v>
      </c>
      <c r="F72" s="232">
        <f>'676'!I111</f>
        <v>1369000</v>
      </c>
      <c r="G72" s="232">
        <f>'676'!J111</f>
        <v>1371000</v>
      </c>
      <c r="H72" s="232">
        <f>'676'!K111</f>
        <v>1369000</v>
      </c>
      <c r="I72" s="232">
        <f>'676'!L111</f>
        <v>1389000</v>
      </c>
      <c r="J72" s="232">
        <f>'676'!M111</f>
        <v>1361000</v>
      </c>
      <c r="K72" s="232">
        <f>'676'!N111</f>
        <v>966000</v>
      </c>
      <c r="L72" s="232">
        <f>'676'!O111</f>
        <v>80000</v>
      </c>
      <c r="M72" s="232">
        <f>'676'!P111</f>
        <v>80000</v>
      </c>
      <c r="N72" s="232">
        <f>'676'!Q111</f>
        <v>83000</v>
      </c>
      <c r="O72" s="233">
        <f t="shared" si="2"/>
        <v>19334000</v>
      </c>
    </row>
    <row r="73" spans="1:15" s="234" customFormat="1">
      <c r="A73" s="220">
        <v>678</v>
      </c>
      <c r="B73" s="220" t="s">
        <v>608</v>
      </c>
      <c r="C73" s="232">
        <f>'678'!F111</f>
        <v>8331000</v>
      </c>
      <c r="D73" s="232">
        <f>'678'!G111</f>
        <v>1384000</v>
      </c>
      <c r="E73" s="232">
        <f>'678'!H111</f>
        <v>1409000</v>
      </c>
      <c r="F73" s="232">
        <f>'678'!I111</f>
        <v>1396000</v>
      </c>
      <c r="G73" s="232">
        <f>'678'!J111</f>
        <v>1391000</v>
      </c>
      <c r="H73" s="232">
        <f>'678'!K111</f>
        <v>1391000</v>
      </c>
      <c r="I73" s="232">
        <f>'678'!L111</f>
        <v>1408000</v>
      </c>
      <c r="J73" s="232">
        <f>'678'!M111</f>
        <v>1391000</v>
      </c>
      <c r="K73" s="232">
        <f>'678'!N111</f>
        <v>1161000</v>
      </c>
      <c r="L73" s="232">
        <f>'678'!O111</f>
        <v>160000</v>
      </c>
      <c r="M73" s="232">
        <f>'678'!P111</f>
        <v>110000</v>
      </c>
      <c r="N73" s="232">
        <f>'678'!Q111</f>
        <v>102000</v>
      </c>
      <c r="O73" s="233">
        <f t="shared" si="2"/>
        <v>19634000</v>
      </c>
    </row>
    <row r="74" spans="1:15" s="234" customFormat="1">
      <c r="A74" s="220">
        <v>679</v>
      </c>
      <c r="B74" s="220" t="s">
        <v>609</v>
      </c>
      <c r="C74" s="232">
        <f>'679'!F111</f>
        <v>13506000</v>
      </c>
      <c r="D74" s="232">
        <f>'679'!G111</f>
        <v>2223000</v>
      </c>
      <c r="E74" s="232">
        <f>'679'!H111</f>
        <v>2236000</v>
      </c>
      <c r="F74" s="232">
        <f>'679'!I111</f>
        <v>2223000</v>
      </c>
      <c r="G74" s="232">
        <f>'679'!J111</f>
        <v>2229000</v>
      </c>
      <c r="H74" s="232">
        <f>'679'!K111</f>
        <v>2223000</v>
      </c>
      <c r="I74" s="232">
        <f>'679'!L111</f>
        <v>2267000</v>
      </c>
      <c r="J74" s="232">
        <f>'679'!M111</f>
        <v>2198000</v>
      </c>
      <c r="K74" s="232">
        <f>'679'!N111</f>
        <v>2146000</v>
      </c>
      <c r="L74" s="232">
        <f>'679'!O111</f>
        <v>122000</v>
      </c>
      <c r="M74" s="232">
        <f>'679'!P111</f>
        <v>122000</v>
      </c>
      <c r="N74" s="232">
        <f>'679'!Q111</f>
        <v>120000</v>
      </c>
      <c r="O74" s="233">
        <f t="shared" si="2"/>
        <v>31615000</v>
      </c>
    </row>
    <row r="75" spans="1:15" s="234" customFormat="1">
      <c r="A75" s="220">
        <v>680</v>
      </c>
      <c r="B75" s="220" t="s">
        <v>610</v>
      </c>
      <c r="C75" s="232">
        <f>'680'!F111</f>
        <v>11684000</v>
      </c>
      <c r="D75" s="232">
        <f>'680'!G111</f>
        <v>1927000</v>
      </c>
      <c r="E75" s="232">
        <f>'680'!H111</f>
        <v>1953000</v>
      </c>
      <c r="F75" s="232">
        <f>'680'!I111</f>
        <v>1927000</v>
      </c>
      <c r="G75" s="232">
        <f>'680'!J111</f>
        <v>1929000</v>
      </c>
      <c r="H75" s="232">
        <f>'680'!K111</f>
        <v>1927000</v>
      </c>
      <c r="I75" s="232">
        <f>'680'!L111</f>
        <v>1956000</v>
      </c>
      <c r="J75" s="232">
        <f>'680'!M111</f>
        <v>1914000</v>
      </c>
      <c r="K75" s="232">
        <f>'680'!N111</f>
        <v>1984000</v>
      </c>
      <c r="L75" s="232">
        <f>'680'!O111</f>
        <v>112000</v>
      </c>
      <c r="M75" s="232">
        <f>'680'!P111</f>
        <v>112000</v>
      </c>
      <c r="N75" s="232">
        <f>'680'!Q111</f>
        <v>108000</v>
      </c>
      <c r="O75" s="233">
        <f t="shared" si="2"/>
        <v>27533000</v>
      </c>
    </row>
    <row r="76" spans="1:15" s="234" customFormat="1">
      <c r="A76" s="220">
        <v>681</v>
      </c>
      <c r="B76" s="220" t="s">
        <v>611</v>
      </c>
      <c r="C76" s="232">
        <f>'681'!F111</f>
        <v>11616000</v>
      </c>
      <c r="D76" s="232">
        <f>'681'!G111</f>
        <v>1968000</v>
      </c>
      <c r="E76" s="232">
        <f>'681'!H111</f>
        <v>1976000</v>
      </c>
      <c r="F76" s="232">
        <f>'681'!I111</f>
        <v>1986000</v>
      </c>
      <c r="G76" s="232">
        <f>'681'!J111</f>
        <v>1980000</v>
      </c>
      <c r="H76" s="232">
        <f>'681'!K111</f>
        <v>1974000</v>
      </c>
      <c r="I76" s="232">
        <f>'681'!L111</f>
        <v>2177000</v>
      </c>
      <c r="J76" s="232">
        <f>'681'!M111</f>
        <v>1950000</v>
      </c>
      <c r="K76" s="232">
        <f>'681'!N111</f>
        <v>1776000</v>
      </c>
      <c r="L76" s="232">
        <f>'681'!O111</f>
        <v>171000</v>
      </c>
      <c r="M76" s="232">
        <f>'681'!P111</f>
        <v>121000</v>
      </c>
      <c r="N76" s="232">
        <f>'681'!Q111</f>
        <v>115000</v>
      </c>
      <c r="O76" s="233">
        <f t="shared" si="2"/>
        <v>27810000</v>
      </c>
    </row>
    <row r="77" spans="1:15" s="234" customFormat="1">
      <c r="A77" s="220">
        <v>682</v>
      </c>
      <c r="B77" s="220" t="s">
        <v>612</v>
      </c>
      <c r="C77" s="232">
        <f>'682'!F111</f>
        <v>9219000</v>
      </c>
      <c r="D77" s="232">
        <f>'682'!G111</f>
        <v>1504000</v>
      </c>
      <c r="E77" s="232">
        <f>'682'!H111</f>
        <v>1506000</v>
      </c>
      <c r="F77" s="232">
        <f>'682'!I111</f>
        <v>1504000</v>
      </c>
      <c r="G77" s="232">
        <f>'682'!J111</f>
        <v>1508000</v>
      </c>
      <c r="H77" s="232">
        <f>'682'!K111</f>
        <v>1504000</v>
      </c>
      <c r="I77" s="232">
        <f>'682'!L111</f>
        <v>1548000</v>
      </c>
      <c r="J77" s="232">
        <f>'682'!M111</f>
        <v>1471000</v>
      </c>
      <c r="K77" s="232">
        <f>'682'!N111</f>
        <v>1602000</v>
      </c>
      <c r="L77" s="232">
        <f>'682'!O111</f>
        <v>106000</v>
      </c>
      <c r="M77" s="232">
        <f>'682'!P111</f>
        <v>106000</v>
      </c>
      <c r="N77" s="232">
        <f>'682'!Q111</f>
        <v>103000</v>
      </c>
      <c r="O77" s="233">
        <f t="shared" si="2"/>
        <v>21681000</v>
      </c>
    </row>
    <row r="78" spans="1:15" s="234" customFormat="1">
      <c r="A78" s="220">
        <v>683</v>
      </c>
      <c r="B78" s="220" t="s">
        <v>613</v>
      </c>
      <c r="C78" s="232">
        <f>'683'!F111</f>
        <v>11509000</v>
      </c>
      <c r="D78" s="232">
        <f>'683'!G111</f>
        <v>1909000</v>
      </c>
      <c r="E78" s="232">
        <f>'683'!H111</f>
        <v>1940000</v>
      </c>
      <c r="F78" s="232">
        <f>'683'!I111</f>
        <v>1909000</v>
      </c>
      <c r="G78" s="232">
        <f>'683'!J111</f>
        <v>1915000</v>
      </c>
      <c r="H78" s="232">
        <f>'683'!K111</f>
        <v>1909000</v>
      </c>
      <c r="I78" s="232">
        <f>'683'!L111</f>
        <v>1938000</v>
      </c>
      <c r="J78" s="232">
        <f>'683'!M111</f>
        <v>1902000</v>
      </c>
      <c r="K78" s="232">
        <f>'683'!N111</f>
        <v>1830000</v>
      </c>
      <c r="L78" s="232">
        <f>'683'!O111</f>
        <v>110000</v>
      </c>
      <c r="M78" s="232">
        <f>'683'!P111</f>
        <v>110000</v>
      </c>
      <c r="N78" s="232">
        <f>'683'!Q111</f>
        <v>110000</v>
      </c>
      <c r="O78" s="233">
        <f t="shared" si="2"/>
        <v>27091000</v>
      </c>
    </row>
    <row r="79" spans="1:15" s="234" customFormat="1">
      <c r="A79" s="220">
        <v>684</v>
      </c>
      <c r="B79" s="220" t="s">
        <v>614</v>
      </c>
      <c r="C79" s="232">
        <f>'684'!F111</f>
        <v>10040000</v>
      </c>
      <c r="D79" s="232">
        <f>'684'!G111</f>
        <v>1671000</v>
      </c>
      <c r="E79" s="232">
        <f>'684'!H111</f>
        <v>1673000</v>
      </c>
      <c r="F79" s="232">
        <f>'684'!I111</f>
        <v>1671000</v>
      </c>
      <c r="G79" s="232">
        <f>'684'!J111</f>
        <v>1673000</v>
      </c>
      <c r="H79" s="232">
        <f>'684'!K111</f>
        <v>1671000</v>
      </c>
      <c r="I79" s="232">
        <f>'684'!L111</f>
        <v>1759000</v>
      </c>
      <c r="J79" s="232">
        <f>'684'!M111</f>
        <v>1631000</v>
      </c>
      <c r="K79" s="232">
        <f>'684'!N111</f>
        <v>1690000</v>
      </c>
      <c r="L79" s="232">
        <f>'684'!O111</f>
        <v>102000</v>
      </c>
      <c r="M79" s="232">
        <f>'684'!P111</f>
        <v>102000</v>
      </c>
      <c r="N79" s="232">
        <f>'684'!Q111</f>
        <v>92000</v>
      </c>
      <c r="O79" s="233">
        <f t="shared" si="2"/>
        <v>23775000</v>
      </c>
    </row>
    <row r="80" spans="1:15" s="234" customFormat="1">
      <c r="A80" s="220">
        <v>685</v>
      </c>
      <c r="B80" s="220" t="s">
        <v>615</v>
      </c>
      <c r="C80" s="232">
        <f>'685'!F111</f>
        <v>11010000</v>
      </c>
      <c r="D80" s="232">
        <f>'685'!G111</f>
        <v>1819000</v>
      </c>
      <c r="E80" s="232">
        <f>'685'!H111</f>
        <v>1823000</v>
      </c>
      <c r="F80" s="232">
        <f>'685'!I111</f>
        <v>1819000</v>
      </c>
      <c r="G80" s="232">
        <f>'685'!J111</f>
        <v>1819000</v>
      </c>
      <c r="H80" s="232">
        <f>'685'!K111</f>
        <v>1819000</v>
      </c>
      <c r="I80" s="232">
        <f>'685'!L111</f>
        <v>1868000</v>
      </c>
      <c r="J80" s="232">
        <f>'685'!M111</f>
        <v>1782000</v>
      </c>
      <c r="K80" s="232">
        <f>'685'!N111</f>
        <v>1492000</v>
      </c>
      <c r="L80" s="232">
        <f>'685'!O111</f>
        <v>94000</v>
      </c>
      <c r="M80" s="232">
        <f>'685'!P111</f>
        <v>94000</v>
      </c>
      <c r="N80" s="232">
        <f>'685'!Q111</f>
        <v>84000</v>
      </c>
      <c r="O80" s="233">
        <f t="shared" si="2"/>
        <v>25523000</v>
      </c>
    </row>
    <row r="81" spans="1:15" s="234" customFormat="1">
      <c r="A81" s="220">
        <v>686</v>
      </c>
      <c r="B81" s="220" t="s">
        <v>616</v>
      </c>
      <c r="C81" s="232">
        <f>'686'!F111</f>
        <v>11493000</v>
      </c>
      <c r="D81" s="232">
        <f>'686'!G111</f>
        <v>1917000</v>
      </c>
      <c r="E81" s="232">
        <f>'686'!H111</f>
        <v>1945000</v>
      </c>
      <c r="F81" s="232">
        <f>'686'!I111</f>
        <v>1944000</v>
      </c>
      <c r="G81" s="232">
        <f>'686'!J111</f>
        <v>1932000</v>
      </c>
      <c r="H81" s="232">
        <f>'686'!K111</f>
        <v>1928000</v>
      </c>
      <c r="I81" s="232">
        <f>'686'!L111</f>
        <v>1956000</v>
      </c>
      <c r="J81" s="232">
        <f>'686'!M111</f>
        <v>1924000</v>
      </c>
      <c r="K81" s="232">
        <f>'686'!N111</f>
        <v>1816000</v>
      </c>
      <c r="L81" s="232">
        <f>'686'!O111</f>
        <v>194000</v>
      </c>
      <c r="M81" s="232">
        <f>'686'!P111</f>
        <v>124000</v>
      </c>
      <c r="N81" s="232">
        <f>'686'!Q111</f>
        <v>123000</v>
      </c>
      <c r="O81" s="233">
        <f t="shared" si="2"/>
        <v>27296000</v>
      </c>
    </row>
    <row r="82" spans="1:15" s="234" customFormat="1">
      <c r="A82" s="220">
        <v>687</v>
      </c>
      <c r="B82" s="220" t="s">
        <v>617</v>
      </c>
      <c r="C82" s="232">
        <f>'687'!F111</f>
        <v>10529000</v>
      </c>
      <c r="D82" s="232">
        <f>'687'!G111</f>
        <v>1708000</v>
      </c>
      <c r="E82" s="232">
        <f>'687'!H111</f>
        <v>1717000</v>
      </c>
      <c r="F82" s="232">
        <f>'687'!I111</f>
        <v>1708000</v>
      </c>
      <c r="G82" s="232">
        <f>'687'!J111</f>
        <v>1710000</v>
      </c>
      <c r="H82" s="232">
        <f>'687'!K111</f>
        <v>1708000</v>
      </c>
      <c r="I82" s="232">
        <f>'687'!L111</f>
        <v>1748000</v>
      </c>
      <c r="J82" s="232">
        <f>'687'!M111</f>
        <v>1693000</v>
      </c>
      <c r="K82" s="232">
        <f>'687'!N111</f>
        <v>1947000</v>
      </c>
      <c r="L82" s="232">
        <f>'687'!O111</f>
        <v>110000</v>
      </c>
      <c r="M82" s="232">
        <f>'687'!P111</f>
        <v>110000</v>
      </c>
      <c r="N82" s="232">
        <f>'687'!Q111</f>
        <v>105000</v>
      </c>
      <c r="O82" s="233">
        <f t="shared" si="2"/>
        <v>24793000</v>
      </c>
    </row>
    <row r="83" spans="1:15" s="234" customFormat="1">
      <c r="A83" s="220">
        <v>688</v>
      </c>
      <c r="B83" s="220" t="s">
        <v>618</v>
      </c>
      <c r="C83" s="232">
        <f>'688'!F111</f>
        <v>11682000</v>
      </c>
      <c r="D83" s="232">
        <f>'688'!G111</f>
        <v>1916000</v>
      </c>
      <c r="E83" s="232">
        <f>'688'!H111</f>
        <v>1947000</v>
      </c>
      <c r="F83" s="232">
        <f>'688'!I111</f>
        <v>1916000</v>
      </c>
      <c r="G83" s="232">
        <f>'688'!J111</f>
        <v>1920000</v>
      </c>
      <c r="H83" s="232">
        <f>'688'!K111</f>
        <v>1916000</v>
      </c>
      <c r="I83" s="232">
        <f>'688'!L111</f>
        <v>1946000</v>
      </c>
      <c r="J83" s="232">
        <f>'688'!M111</f>
        <v>1913000</v>
      </c>
      <c r="K83" s="232">
        <f>'688'!N111</f>
        <v>1650000</v>
      </c>
      <c r="L83" s="232">
        <f>'688'!O111</f>
        <v>103000</v>
      </c>
      <c r="M83" s="232">
        <f>'688'!P111</f>
        <v>103000</v>
      </c>
      <c r="N83" s="232">
        <f>'688'!Q111</f>
        <v>110000</v>
      </c>
      <c r="O83" s="233">
        <f t="shared" si="2"/>
        <v>27122000</v>
      </c>
    </row>
    <row r="84" spans="1:15" s="234" customFormat="1">
      <c r="A84" s="220">
        <v>689</v>
      </c>
      <c r="B84" s="220" t="s">
        <v>619</v>
      </c>
      <c r="C84" s="232">
        <f>'689'!F111</f>
        <v>9793000</v>
      </c>
      <c r="D84" s="232">
        <f>'689'!G111</f>
        <v>1592000</v>
      </c>
      <c r="E84" s="232">
        <f>'689'!H111</f>
        <v>1623000</v>
      </c>
      <c r="F84" s="232">
        <f>'689'!I111</f>
        <v>1592000</v>
      </c>
      <c r="G84" s="232">
        <f>'689'!J111</f>
        <v>1594000</v>
      </c>
      <c r="H84" s="232">
        <f>'689'!K111</f>
        <v>1592000</v>
      </c>
      <c r="I84" s="232">
        <f>'689'!L111</f>
        <v>1614000</v>
      </c>
      <c r="J84" s="232">
        <f>'689'!M111</f>
        <v>1593000</v>
      </c>
      <c r="K84" s="232">
        <f>'689'!N111</f>
        <v>1572000</v>
      </c>
      <c r="L84" s="232">
        <f>'689'!O111</f>
        <v>99000</v>
      </c>
      <c r="M84" s="232">
        <f>'689'!P111</f>
        <v>99000</v>
      </c>
      <c r="N84" s="232">
        <f>'689'!Q111</f>
        <v>99000</v>
      </c>
      <c r="O84" s="233">
        <f t="shared" si="2"/>
        <v>22862000</v>
      </c>
    </row>
    <row r="85" spans="1:15" s="234" customFormat="1">
      <c r="A85" s="220">
        <v>690</v>
      </c>
      <c r="B85" s="220" t="s">
        <v>620</v>
      </c>
      <c r="C85" s="232">
        <f>'690'!F111</f>
        <v>13684000</v>
      </c>
      <c r="D85" s="232">
        <f>'690'!G111</f>
        <v>2219000</v>
      </c>
      <c r="E85" s="232">
        <f>'690'!H111</f>
        <v>2230000</v>
      </c>
      <c r="F85" s="232">
        <f>'690'!I111</f>
        <v>2219000</v>
      </c>
      <c r="G85" s="232">
        <f>'690'!J111</f>
        <v>2219000</v>
      </c>
      <c r="H85" s="232">
        <f>'690'!K111</f>
        <v>2219000</v>
      </c>
      <c r="I85" s="232">
        <f>'690'!L111</f>
        <v>2273000</v>
      </c>
      <c r="J85" s="232">
        <f>'690'!M111</f>
        <v>2207000</v>
      </c>
      <c r="K85" s="232">
        <f>'690'!N111</f>
        <v>2083000</v>
      </c>
      <c r="L85" s="232">
        <f>'690'!O111</f>
        <v>109000</v>
      </c>
      <c r="M85" s="232">
        <f>'690'!P111</f>
        <v>109000</v>
      </c>
      <c r="N85" s="232">
        <f>'690'!Q111</f>
        <v>107000</v>
      </c>
      <c r="O85" s="233">
        <f t="shared" si="2"/>
        <v>31678000</v>
      </c>
    </row>
    <row r="86" spans="1:15" s="234" customFormat="1">
      <c r="A86" s="220">
        <v>691</v>
      </c>
      <c r="B86" s="220" t="s">
        <v>621</v>
      </c>
      <c r="C86" s="232">
        <f>'691'!F111</f>
        <v>10426000</v>
      </c>
      <c r="D86" s="232">
        <f>'691'!G111</f>
        <v>1727000</v>
      </c>
      <c r="E86" s="232">
        <f>'691'!H111</f>
        <v>1748000</v>
      </c>
      <c r="F86" s="232">
        <f>'691'!I111</f>
        <v>1727000</v>
      </c>
      <c r="G86" s="232">
        <f>'691'!J111</f>
        <v>1729000</v>
      </c>
      <c r="H86" s="232">
        <f>'691'!K111</f>
        <v>1727000</v>
      </c>
      <c r="I86" s="232">
        <f>'691'!L111</f>
        <v>1836000</v>
      </c>
      <c r="J86" s="232">
        <f>'691'!M111</f>
        <v>1705000</v>
      </c>
      <c r="K86" s="232">
        <f>'691'!N111</f>
        <v>1562000</v>
      </c>
      <c r="L86" s="232">
        <f>'691'!O111</f>
        <v>108000</v>
      </c>
      <c r="M86" s="232">
        <f>'691'!P111</f>
        <v>108000</v>
      </c>
      <c r="N86" s="232">
        <f>'691'!Q111</f>
        <v>103000</v>
      </c>
      <c r="O86" s="233">
        <f t="shared" si="2"/>
        <v>24506000</v>
      </c>
    </row>
    <row r="87" spans="1:15" s="234" customFormat="1">
      <c r="A87" s="220">
        <v>692</v>
      </c>
      <c r="B87" s="220" t="s">
        <v>622</v>
      </c>
      <c r="C87" s="232">
        <f>'692'!F111</f>
        <v>10232000</v>
      </c>
      <c r="D87" s="232">
        <f>'692'!G111</f>
        <v>1720000</v>
      </c>
      <c r="E87" s="232">
        <f>'692'!H111</f>
        <v>1746000</v>
      </c>
      <c r="F87" s="232">
        <f>'692'!I111</f>
        <v>1720000</v>
      </c>
      <c r="G87" s="232">
        <f>'692'!J111</f>
        <v>1720000</v>
      </c>
      <c r="H87" s="232">
        <f>'692'!K111</f>
        <v>1720000</v>
      </c>
      <c r="I87" s="232">
        <f>'692'!L111</f>
        <v>1744000</v>
      </c>
      <c r="J87" s="232">
        <f>'692'!M111</f>
        <v>1709000</v>
      </c>
      <c r="K87" s="232">
        <f>'692'!N111</f>
        <v>1301000</v>
      </c>
      <c r="L87" s="232">
        <f>'692'!O111</f>
        <v>110000</v>
      </c>
      <c r="M87" s="232">
        <f>'692'!P111</f>
        <v>110000</v>
      </c>
      <c r="N87" s="232">
        <f>'692'!Q111</f>
        <v>104000</v>
      </c>
      <c r="O87" s="233">
        <f t="shared" si="2"/>
        <v>23936000</v>
      </c>
    </row>
    <row r="88" spans="1:15" s="234" customFormat="1">
      <c r="A88" s="220">
        <v>693</v>
      </c>
      <c r="B88" s="220" t="s">
        <v>623</v>
      </c>
      <c r="C88" s="232">
        <f>'693'!F111</f>
        <v>9000000</v>
      </c>
      <c r="D88" s="232">
        <f>'693'!G111</f>
        <v>1478000</v>
      </c>
      <c r="E88" s="232">
        <f>'693'!H111</f>
        <v>1496000</v>
      </c>
      <c r="F88" s="232">
        <f>'693'!I111</f>
        <v>1478000</v>
      </c>
      <c r="G88" s="232">
        <f>'693'!J111</f>
        <v>1478000</v>
      </c>
      <c r="H88" s="232">
        <f>'693'!K111</f>
        <v>1478000</v>
      </c>
      <c r="I88" s="232">
        <f>'693'!L111</f>
        <v>1500000</v>
      </c>
      <c r="J88" s="232">
        <f>'693'!M111</f>
        <v>1479000</v>
      </c>
      <c r="K88" s="232">
        <f>'693'!N111</f>
        <v>1181000</v>
      </c>
      <c r="L88" s="232">
        <f>'693'!O111</f>
        <v>96000</v>
      </c>
      <c r="M88" s="232">
        <f>'693'!P111</f>
        <v>96000</v>
      </c>
      <c r="N88" s="232">
        <f>'693'!Q111</f>
        <v>93000</v>
      </c>
      <c r="O88" s="233">
        <f t="shared" si="2"/>
        <v>20853000</v>
      </c>
    </row>
    <row r="89" spans="1:15" s="234" customFormat="1">
      <c r="A89" s="220">
        <v>694</v>
      </c>
      <c r="B89" s="220" t="s">
        <v>624</v>
      </c>
      <c r="C89" s="232">
        <f>'694'!F111</f>
        <v>10586000</v>
      </c>
      <c r="D89" s="232">
        <f>'694'!G111</f>
        <v>1794000</v>
      </c>
      <c r="E89" s="232">
        <f>'694'!H111</f>
        <v>1822000</v>
      </c>
      <c r="F89" s="232">
        <f>'694'!I111</f>
        <v>1794000</v>
      </c>
      <c r="G89" s="232">
        <f>'694'!J111</f>
        <v>1794000</v>
      </c>
      <c r="H89" s="232">
        <f>'694'!K111</f>
        <v>1794000</v>
      </c>
      <c r="I89" s="232">
        <f>'694'!L111</f>
        <v>1940000</v>
      </c>
      <c r="J89" s="232">
        <f>'694'!M111</f>
        <v>1789000</v>
      </c>
      <c r="K89" s="232">
        <f>'694'!N111</f>
        <v>1384000</v>
      </c>
      <c r="L89" s="232">
        <f>'694'!O111</f>
        <v>108000</v>
      </c>
      <c r="M89" s="232">
        <f>'694'!P111</f>
        <v>108000</v>
      </c>
      <c r="N89" s="232">
        <f>'694'!Q111</f>
        <v>108000</v>
      </c>
      <c r="O89" s="233">
        <f t="shared" si="2"/>
        <v>25021000</v>
      </c>
    </row>
    <row r="90" spans="1:15" s="234" customFormat="1">
      <c r="A90" s="220">
        <v>695</v>
      </c>
      <c r="B90" s="220" t="s">
        <v>625</v>
      </c>
      <c r="C90" s="232">
        <f>'695'!F111</f>
        <v>10673000</v>
      </c>
      <c r="D90" s="232">
        <f>'695'!G111</f>
        <v>1777000</v>
      </c>
      <c r="E90" s="232">
        <f>'695'!H111</f>
        <v>1783000</v>
      </c>
      <c r="F90" s="232">
        <f>'695'!I111</f>
        <v>1777000</v>
      </c>
      <c r="G90" s="232">
        <f>'695'!J111</f>
        <v>1779000</v>
      </c>
      <c r="H90" s="232">
        <f>'695'!K111</f>
        <v>1777000</v>
      </c>
      <c r="I90" s="232">
        <f>'695'!L111</f>
        <v>1801000</v>
      </c>
      <c r="J90" s="232">
        <f>'695'!M111</f>
        <v>1753000</v>
      </c>
      <c r="K90" s="232">
        <f>'695'!N111</f>
        <v>1667000</v>
      </c>
      <c r="L90" s="232">
        <f>'695'!O111</f>
        <v>115000</v>
      </c>
      <c r="M90" s="232">
        <f>'695'!P111</f>
        <v>115000</v>
      </c>
      <c r="N90" s="232">
        <f>'695'!Q111</f>
        <v>122000</v>
      </c>
      <c r="O90" s="233">
        <f t="shared" si="2"/>
        <v>25139000</v>
      </c>
    </row>
    <row r="91" spans="1:15" s="234" customFormat="1">
      <c r="A91" s="220">
        <v>696</v>
      </c>
      <c r="B91" s="220" t="s">
        <v>626</v>
      </c>
      <c r="C91" s="232">
        <f>'696'!F111</f>
        <v>11206000</v>
      </c>
      <c r="D91" s="232">
        <f>'696'!G111</f>
        <v>1854000</v>
      </c>
      <c r="E91" s="232">
        <f>'696'!H111</f>
        <v>1873000</v>
      </c>
      <c r="F91" s="232">
        <f>'696'!I111</f>
        <v>1854000</v>
      </c>
      <c r="G91" s="232">
        <f>'696'!J111</f>
        <v>1856000</v>
      </c>
      <c r="H91" s="232">
        <f>'696'!K111</f>
        <v>1854000</v>
      </c>
      <c r="I91" s="232">
        <f>'696'!L111</f>
        <v>1885000</v>
      </c>
      <c r="J91" s="232">
        <f>'696'!M111</f>
        <v>1846000</v>
      </c>
      <c r="K91" s="232">
        <f>'696'!N111</f>
        <v>1668000</v>
      </c>
      <c r="L91" s="232">
        <f>'696'!O111</f>
        <v>102000</v>
      </c>
      <c r="M91" s="232">
        <f>'696'!P111</f>
        <v>102000</v>
      </c>
      <c r="N91" s="232">
        <f>'696'!Q111</f>
        <v>85000</v>
      </c>
      <c r="O91" s="233">
        <f t="shared" si="2"/>
        <v>26185000</v>
      </c>
    </row>
    <row r="92" spans="1:15" s="234" customFormat="1">
      <c r="A92" s="220">
        <v>697</v>
      </c>
      <c r="B92" s="220" t="s">
        <v>627</v>
      </c>
      <c r="C92" s="232">
        <f>'697'!F111</f>
        <v>10956000</v>
      </c>
      <c r="D92" s="232">
        <f>'697'!G111</f>
        <v>1820000</v>
      </c>
      <c r="E92" s="232">
        <f>'697'!H111</f>
        <v>1851000</v>
      </c>
      <c r="F92" s="232">
        <f>'697'!I111</f>
        <v>1820000</v>
      </c>
      <c r="G92" s="232">
        <f>'697'!J111</f>
        <v>1820000</v>
      </c>
      <c r="H92" s="232">
        <f>'697'!K111</f>
        <v>1820000</v>
      </c>
      <c r="I92" s="232">
        <f>'697'!L111</f>
        <v>1862000</v>
      </c>
      <c r="J92" s="232">
        <f>'697'!M111</f>
        <v>1817000</v>
      </c>
      <c r="K92" s="232">
        <f>'697'!N111</f>
        <v>1474000</v>
      </c>
      <c r="L92" s="232">
        <f>'697'!O111</f>
        <v>103000</v>
      </c>
      <c r="M92" s="232">
        <f>'697'!P111</f>
        <v>103000</v>
      </c>
      <c r="N92" s="232">
        <f>'697'!Q111</f>
        <v>104000</v>
      </c>
      <c r="O92" s="233">
        <f t="shared" si="2"/>
        <v>25550000</v>
      </c>
    </row>
    <row r="93" spans="1:15" s="234" customFormat="1">
      <c r="A93" s="220">
        <v>698</v>
      </c>
      <c r="B93" s="220" t="s">
        <v>628</v>
      </c>
      <c r="C93" s="232">
        <f>'698'!F111</f>
        <v>11264000</v>
      </c>
      <c r="D93" s="232">
        <f>'698'!G111</f>
        <v>1882000</v>
      </c>
      <c r="E93" s="232">
        <f>'698'!H111</f>
        <v>1912000</v>
      </c>
      <c r="F93" s="232">
        <f>'698'!I111</f>
        <v>1893000</v>
      </c>
      <c r="G93" s="232">
        <f>'698'!J111</f>
        <v>1892000</v>
      </c>
      <c r="H93" s="232">
        <f>'698'!K111</f>
        <v>1888000</v>
      </c>
      <c r="I93" s="232">
        <f>'698'!L111</f>
        <v>1983000</v>
      </c>
      <c r="J93" s="232">
        <f>'698'!M111</f>
        <v>1886000</v>
      </c>
      <c r="K93" s="232">
        <f>'698'!N111</f>
        <v>1590000</v>
      </c>
      <c r="L93" s="232">
        <f>'698'!O111</f>
        <v>164000</v>
      </c>
      <c r="M93" s="232">
        <f>'698'!P111</f>
        <v>114000</v>
      </c>
      <c r="N93" s="232">
        <f>'698'!Q111</f>
        <v>101000</v>
      </c>
      <c r="O93" s="233">
        <f t="shared" si="2"/>
        <v>26569000</v>
      </c>
    </row>
    <row r="94" spans="1:15" s="234" customFormat="1">
      <c r="A94" s="220">
        <v>699</v>
      </c>
      <c r="B94" s="220" t="s">
        <v>629</v>
      </c>
      <c r="C94" s="232">
        <f>'699'!F111</f>
        <v>10568000</v>
      </c>
      <c r="D94" s="232">
        <f>'699'!G111</f>
        <v>1739000</v>
      </c>
      <c r="E94" s="232">
        <f>'699'!H111</f>
        <v>1761000</v>
      </c>
      <c r="F94" s="232">
        <f>'699'!I111</f>
        <v>1739000</v>
      </c>
      <c r="G94" s="232">
        <f>'699'!J111</f>
        <v>1739000</v>
      </c>
      <c r="H94" s="232">
        <f>'699'!K111</f>
        <v>1739000</v>
      </c>
      <c r="I94" s="232">
        <f>'699'!L111</f>
        <v>1759000</v>
      </c>
      <c r="J94" s="232">
        <f>'699'!M111</f>
        <v>1735000</v>
      </c>
      <c r="K94" s="232">
        <f>'699'!N111</f>
        <v>1639000</v>
      </c>
      <c r="L94" s="232">
        <f>'699'!O111</f>
        <v>100000</v>
      </c>
      <c r="M94" s="232">
        <f>'699'!P111</f>
        <v>100000</v>
      </c>
      <c r="N94" s="232">
        <f>'699'!Q111</f>
        <v>98000</v>
      </c>
      <c r="O94" s="233">
        <f t="shared" si="2"/>
        <v>24716000</v>
      </c>
    </row>
    <row r="95" spans="1:15" s="234" customFormat="1">
      <c r="A95" s="220">
        <v>700</v>
      </c>
      <c r="B95" s="220" t="s">
        <v>630</v>
      </c>
      <c r="C95" s="232">
        <f>'700'!F111</f>
        <v>10957000</v>
      </c>
      <c r="D95" s="232">
        <f>'700'!G111</f>
        <v>1852000</v>
      </c>
      <c r="E95" s="232">
        <f>'700'!H111</f>
        <v>1890000</v>
      </c>
      <c r="F95" s="232">
        <f>'700'!I111</f>
        <v>1879000</v>
      </c>
      <c r="G95" s="232">
        <f>'700'!J111</f>
        <v>1865000</v>
      </c>
      <c r="H95" s="232">
        <f>'700'!K111</f>
        <v>1863000</v>
      </c>
      <c r="I95" s="232">
        <f>'700'!L111</f>
        <v>1885000</v>
      </c>
      <c r="J95" s="232">
        <f>'700'!M111</f>
        <v>1864000</v>
      </c>
      <c r="K95" s="232">
        <f>'700'!N111</f>
        <v>1298000</v>
      </c>
      <c r="L95" s="232">
        <f>'700'!O111</f>
        <v>182000</v>
      </c>
      <c r="M95" s="232">
        <f>'700'!P111</f>
        <v>112000</v>
      </c>
      <c r="N95" s="232">
        <f>'700'!Q111</f>
        <v>108000</v>
      </c>
      <c r="O95" s="233">
        <f t="shared" si="2"/>
        <v>25755000</v>
      </c>
    </row>
    <row r="96" spans="1:15" s="234" customFormat="1">
      <c r="A96" s="220">
        <v>701</v>
      </c>
      <c r="B96" s="220" t="s">
        <v>631</v>
      </c>
      <c r="C96" s="232">
        <f>'701'!F111</f>
        <v>10358000</v>
      </c>
      <c r="D96" s="232">
        <f>'701'!G111</f>
        <v>1759000</v>
      </c>
      <c r="E96" s="232">
        <f>'701'!H111</f>
        <v>1794000</v>
      </c>
      <c r="F96" s="232">
        <f>'701'!I111</f>
        <v>1786000</v>
      </c>
      <c r="G96" s="232">
        <f>'701'!J111</f>
        <v>1774000</v>
      </c>
      <c r="H96" s="232">
        <f>'701'!K111</f>
        <v>1770000</v>
      </c>
      <c r="I96" s="232">
        <f>'701'!L111</f>
        <v>1796000</v>
      </c>
      <c r="J96" s="232">
        <f>'701'!M111</f>
        <v>1763000</v>
      </c>
      <c r="K96" s="232">
        <f>'701'!N111</f>
        <v>1332000</v>
      </c>
      <c r="L96" s="232">
        <f>'701'!O111</f>
        <v>189000</v>
      </c>
      <c r="M96" s="232">
        <f>'701'!P111</f>
        <v>119000</v>
      </c>
      <c r="N96" s="232">
        <f>'701'!Q111</f>
        <v>121000</v>
      </c>
      <c r="O96" s="233">
        <f t="shared" si="2"/>
        <v>24561000</v>
      </c>
    </row>
    <row r="97" spans="1:15" s="234" customFormat="1">
      <c r="A97" s="220">
        <v>702</v>
      </c>
      <c r="B97" s="220" t="s">
        <v>632</v>
      </c>
      <c r="C97" s="232">
        <f>'702'!F111</f>
        <v>9078000</v>
      </c>
      <c r="D97" s="232">
        <f>'702'!G111</f>
        <v>1510000</v>
      </c>
      <c r="E97" s="232">
        <f>'702'!H111</f>
        <v>1532000</v>
      </c>
      <c r="F97" s="232">
        <f>'702'!I111</f>
        <v>1510000</v>
      </c>
      <c r="G97" s="232">
        <f>'702'!J111</f>
        <v>1512000</v>
      </c>
      <c r="H97" s="232">
        <f>'702'!K111</f>
        <v>1510000</v>
      </c>
      <c r="I97" s="232">
        <f>'702'!L111</f>
        <v>1532000</v>
      </c>
      <c r="J97" s="232">
        <f>'702'!M111</f>
        <v>1506000</v>
      </c>
      <c r="K97" s="232">
        <f>'702'!N111</f>
        <v>1203000</v>
      </c>
      <c r="L97" s="232">
        <f>'702'!O111</f>
        <v>98000</v>
      </c>
      <c r="M97" s="232">
        <f>'702'!P111</f>
        <v>98000</v>
      </c>
      <c r="N97" s="232">
        <f>'702'!Q111</f>
        <v>90000</v>
      </c>
      <c r="O97" s="233">
        <f t="shared" si="2"/>
        <v>21179000</v>
      </c>
    </row>
    <row r="98" spans="1:15" s="234" customFormat="1">
      <c r="A98" s="220">
        <v>703</v>
      </c>
      <c r="B98" s="220" t="s">
        <v>633</v>
      </c>
      <c r="C98" s="232">
        <f>'703'!F111</f>
        <v>8165000</v>
      </c>
      <c r="D98" s="232">
        <f>'703'!G111</f>
        <v>1390000</v>
      </c>
      <c r="E98" s="232">
        <f>'703'!H111</f>
        <v>1403000</v>
      </c>
      <c r="F98" s="232">
        <f>'703'!I111</f>
        <v>1390000</v>
      </c>
      <c r="G98" s="232">
        <f>'703'!J111</f>
        <v>1392000</v>
      </c>
      <c r="H98" s="232">
        <f>'703'!K111</f>
        <v>1390000</v>
      </c>
      <c r="I98" s="232">
        <f>'703'!L111</f>
        <v>1459000</v>
      </c>
      <c r="J98" s="232">
        <f>'703'!M111</f>
        <v>1388000</v>
      </c>
      <c r="K98" s="232">
        <f>'703'!N111</f>
        <v>1048000</v>
      </c>
      <c r="L98" s="232">
        <f>'703'!O111</f>
        <v>100000</v>
      </c>
      <c r="M98" s="232">
        <f>'703'!P111</f>
        <v>100000</v>
      </c>
      <c r="N98" s="232">
        <f>'703'!Q111</f>
        <v>101000</v>
      </c>
      <c r="O98" s="233">
        <f t="shared" ref="O98:O102" si="3">SUM(C98:N98)</f>
        <v>19326000</v>
      </c>
    </row>
    <row r="99" spans="1:15" s="234" customFormat="1">
      <c r="A99" s="220">
        <v>705</v>
      </c>
      <c r="B99" s="220" t="s">
        <v>634</v>
      </c>
      <c r="C99" s="232">
        <f>'705'!F111</f>
        <v>7251000</v>
      </c>
      <c r="D99" s="232">
        <f>'705'!G111</f>
        <v>1180000</v>
      </c>
      <c r="E99" s="232">
        <f>'705'!H111</f>
        <v>1190000</v>
      </c>
      <c r="F99" s="232">
        <f>'705'!I111</f>
        <v>1180000</v>
      </c>
      <c r="G99" s="232">
        <f>'705'!J111</f>
        <v>1182000</v>
      </c>
      <c r="H99" s="232">
        <f>'705'!K111</f>
        <v>1180000</v>
      </c>
      <c r="I99" s="232">
        <f>'705'!L111</f>
        <v>1201000</v>
      </c>
      <c r="J99" s="232">
        <f>'705'!M111</f>
        <v>1177000</v>
      </c>
      <c r="K99" s="232">
        <f>'705'!N111</f>
        <v>1037000</v>
      </c>
      <c r="L99" s="232">
        <f>'705'!O111</f>
        <v>89000</v>
      </c>
      <c r="M99" s="232">
        <f>'705'!P111</f>
        <v>89000</v>
      </c>
      <c r="N99" s="232">
        <f>'705'!Q111</f>
        <v>82000</v>
      </c>
      <c r="O99" s="233">
        <f t="shared" si="3"/>
        <v>16838000</v>
      </c>
    </row>
    <row r="100" spans="1:15" s="234" customFormat="1">
      <c r="A100" s="220">
        <v>706</v>
      </c>
      <c r="B100" s="220" t="s">
        <v>635</v>
      </c>
      <c r="C100" s="232">
        <f>'706'!F111</f>
        <v>7510000</v>
      </c>
      <c r="D100" s="232">
        <f>'706'!G111</f>
        <v>1231000</v>
      </c>
      <c r="E100" s="232">
        <f>'706'!H111</f>
        <v>1253000</v>
      </c>
      <c r="F100" s="232">
        <f>'706'!I111</f>
        <v>1231000</v>
      </c>
      <c r="G100" s="232">
        <f>'706'!J111</f>
        <v>1233000</v>
      </c>
      <c r="H100" s="232">
        <f>'706'!K111</f>
        <v>1231000</v>
      </c>
      <c r="I100" s="232">
        <f>'706'!L111</f>
        <v>1249000</v>
      </c>
      <c r="J100" s="232">
        <f>'706'!M111</f>
        <v>1229000</v>
      </c>
      <c r="K100" s="232">
        <f>'706'!N111</f>
        <v>1141000</v>
      </c>
      <c r="L100" s="232">
        <f>'706'!O111</f>
        <v>101000</v>
      </c>
      <c r="M100" s="232">
        <f>'706'!P111</f>
        <v>101000</v>
      </c>
      <c r="N100" s="232">
        <f>'706'!Q111</f>
        <v>94000</v>
      </c>
      <c r="O100" s="233">
        <f t="shared" si="3"/>
        <v>17604000</v>
      </c>
    </row>
    <row r="101" spans="1:15" s="234" customFormat="1">
      <c r="A101" s="220">
        <v>707</v>
      </c>
      <c r="B101" s="220" t="s">
        <v>636</v>
      </c>
      <c r="C101" s="232">
        <f>'707'!F111</f>
        <v>33568000</v>
      </c>
      <c r="D101" s="232">
        <f>'707'!G111</f>
        <v>5405000</v>
      </c>
      <c r="E101" s="232">
        <f>'707'!H111</f>
        <v>5273000</v>
      </c>
      <c r="F101" s="232">
        <f>'707'!I111</f>
        <v>5417000</v>
      </c>
      <c r="G101" s="232">
        <f>'707'!J111</f>
        <v>5411000</v>
      </c>
      <c r="H101" s="232">
        <f>'707'!K111</f>
        <v>5411000</v>
      </c>
      <c r="I101" s="232">
        <f>'707'!L111</f>
        <v>5732000</v>
      </c>
      <c r="J101" s="232">
        <f>'707'!M111</f>
        <v>5164000</v>
      </c>
      <c r="K101" s="232">
        <f>'707'!N111</f>
        <v>4626000</v>
      </c>
      <c r="L101" s="232">
        <f>'707'!O111</f>
        <v>277000</v>
      </c>
      <c r="M101" s="232">
        <f>'707'!P111</f>
        <v>227000</v>
      </c>
      <c r="N101" s="232">
        <f>'707'!Q111</f>
        <v>229000</v>
      </c>
      <c r="O101" s="233">
        <f t="shared" si="3"/>
        <v>76740000</v>
      </c>
    </row>
    <row r="102" spans="1:15" s="234" customFormat="1">
      <c r="A102" s="220">
        <v>708</v>
      </c>
      <c r="B102" s="220" t="s">
        <v>637</v>
      </c>
      <c r="C102" s="232">
        <f>'708'!F111</f>
        <v>8558000</v>
      </c>
      <c r="D102" s="232">
        <f>'708'!G111</f>
        <v>1452000</v>
      </c>
      <c r="E102" s="232">
        <f>'708'!H111</f>
        <v>1461000</v>
      </c>
      <c r="F102" s="232">
        <f>'708'!I111</f>
        <v>1470000</v>
      </c>
      <c r="G102" s="232">
        <f>'708'!J111</f>
        <v>1460000</v>
      </c>
      <c r="H102" s="232">
        <f>'708'!K111</f>
        <v>1458000</v>
      </c>
      <c r="I102" s="232">
        <f>'708'!L111</f>
        <v>1559000</v>
      </c>
      <c r="J102" s="232">
        <f>'708'!M111</f>
        <v>1442000</v>
      </c>
      <c r="K102" s="232">
        <f>'708'!N111</f>
        <v>791000</v>
      </c>
      <c r="L102" s="232">
        <f>'708'!O111</f>
        <v>150000</v>
      </c>
      <c r="M102" s="232">
        <f>'708'!P111</f>
        <v>100000</v>
      </c>
      <c r="N102" s="232">
        <f>'708'!Q111</f>
        <v>137000</v>
      </c>
      <c r="O102" s="233">
        <f t="shared" si="3"/>
        <v>20038000</v>
      </c>
    </row>
    <row r="103" spans="1:15" customFormat="1">
      <c r="A103" s="319" t="s">
        <v>218</v>
      </c>
      <c r="B103" s="319"/>
      <c r="C103" s="178">
        <f>SUM(C2:C102)</f>
        <v>1458852000</v>
      </c>
      <c r="D103" s="178">
        <f t="shared" ref="D103:O103" si="4">SUM(D2:D102)</f>
        <v>238729000</v>
      </c>
      <c r="E103" s="178">
        <f t="shared" si="4"/>
        <v>239551000</v>
      </c>
      <c r="F103" s="178">
        <f t="shared" si="4"/>
        <v>239209000</v>
      </c>
      <c r="G103" s="178">
        <f t="shared" si="4"/>
        <v>239274000</v>
      </c>
      <c r="H103" s="178">
        <f t="shared" si="4"/>
        <v>238942000</v>
      </c>
      <c r="I103" s="178">
        <f t="shared" si="4"/>
        <v>246522000</v>
      </c>
      <c r="J103" s="178">
        <f t="shared" si="4"/>
        <v>235429000</v>
      </c>
      <c r="K103" s="178">
        <f t="shared" si="4"/>
        <v>211287000</v>
      </c>
      <c r="L103" s="178">
        <f t="shared" si="4"/>
        <v>15133000</v>
      </c>
      <c r="M103" s="178">
        <f t="shared" si="4"/>
        <v>13495000</v>
      </c>
      <c r="N103" s="178">
        <f t="shared" si="4"/>
        <v>13160000</v>
      </c>
      <c r="O103" s="178">
        <f t="shared" si="4"/>
        <v>3389583000</v>
      </c>
    </row>
    <row r="104" spans="1:15" customFormat="1">
      <c r="A104" s="179"/>
      <c r="B104" s="179"/>
      <c r="C104" s="174"/>
      <c r="D104" s="176"/>
      <c r="E104" s="176"/>
      <c r="F104" s="176"/>
      <c r="G104" s="176"/>
      <c r="H104" s="176"/>
      <c r="I104" s="176"/>
      <c r="J104" s="176"/>
      <c r="K104" s="176"/>
      <c r="L104" s="176"/>
      <c r="M104" s="176"/>
      <c r="N104" s="176"/>
      <c r="O104" s="180"/>
    </row>
  </sheetData>
  <mergeCells count="1">
    <mergeCell ref="A103:B103"/>
  </mergeCells>
  <phoneticPr fontId="4" type="noConversion"/>
  <printOptions horizontalCentered="1"/>
  <pageMargins left="0.31496062992125984" right="0.31496062992125984" top="0.35433070866141736" bottom="0.35433070866141736" header="0.31496062992125984" footer="0.31496062992125984"/>
  <pageSetup paperSize="8" scale="78" fitToHeight="2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685</v>
      </c>
      <c r="D1" s="230" t="str">
        <f>VLOOKUP(C1,學校編號!A:B,2,FALSE)</f>
        <v>685崇德國小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26664000</v>
      </c>
      <c r="E2" s="37"/>
      <c r="F2" s="37">
        <f>F48+F71+F77+F78+F84</f>
        <v>11429000</v>
      </c>
      <c r="G2" s="37">
        <f t="shared" ref="G2:Q2" si="0">G48+G71+G77+G78+G84</f>
        <v>1902000</v>
      </c>
      <c r="H2" s="37">
        <f t="shared" si="0"/>
        <v>1974000</v>
      </c>
      <c r="I2" s="37">
        <f t="shared" si="0"/>
        <v>1902000</v>
      </c>
      <c r="J2" s="37">
        <f t="shared" si="0"/>
        <v>1902000</v>
      </c>
      <c r="K2" s="37">
        <f t="shared" si="0"/>
        <v>1902000</v>
      </c>
      <c r="L2" s="37">
        <f t="shared" si="0"/>
        <v>1951000</v>
      </c>
      <c r="M2" s="37">
        <f t="shared" si="0"/>
        <v>1902000</v>
      </c>
      <c r="N2" s="37">
        <f t="shared" si="0"/>
        <v>1527000</v>
      </c>
      <c r="O2" s="37">
        <f t="shared" si="0"/>
        <v>94000</v>
      </c>
      <c r="P2" s="37">
        <f t="shared" si="0"/>
        <v>94000</v>
      </c>
      <c r="Q2" s="37">
        <f t="shared" si="0"/>
        <v>85000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92000</v>
      </c>
      <c r="E13" s="37" t="s">
        <v>513</v>
      </c>
      <c r="F13" s="37">
        <f>ROUND($D13/12,0)</f>
        <v>7667</v>
      </c>
      <c r="G13" s="37">
        <f t="shared" si="1"/>
        <v>7667</v>
      </c>
      <c r="H13" s="37">
        <f t="shared" si="1"/>
        <v>7667</v>
      </c>
      <c r="I13" s="37">
        <f t="shared" si="1"/>
        <v>7667</v>
      </c>
      <c r="J13" s="37">
        <f t="shared" si="1"/>
        <v>7667</v>
      </c>
      <c r="K13" s="37">
        <f t="shared" si="1"/>
        <v>7667</v>
      </c>
      <c r="L13" s="37">
        <f t="shared" si="1"/>
        <v>7667</v>
      </c>
      <c r="M13" s="37">
        <f t="shared" si="1"/>
        <v>7667</v>
      </c>
      <c r="N13" s="37">
        <f t="shared" si="1"/>
        <v>7667</v>
      </c>
      <c r="O13" s="37">
        <f t="shared" si="1"/>
        <v>7667</v>
      </c>
      <c r="P13" s="37">
        <f t="shared" si="1"/>
        <v>7667</v>
      </c>
      <c r="Q13" s="37">
        <f>D13-SUM(F13:P13)</f>
        <v>7663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72000</v>
      </c>
      <c r="E16" s="37" t="s">
        <v>513</v>
      </c>
      <c r="F16" s="37">
        <f>ROUND($D16/12,0)</f>
        <v>6000</v>
      </c>
      <c r="G16" s="37">
        <f t="shared" si="1"/>
        <v>6000</v>
      </c>
      <c r="H16" s="37">
        <f t="shared" si="1"/>
        <v>6000</v>
      </c>
      <c r="I16" s="37">
        <f t="shared" si="1"/>
        <v>6000</v>
      </c>
      <c r="J16" s="37">
        <f t="shared" si="1"/>
        <v>6000</v>
      </c>
      <c r="K16" s="37">
        <f t="shared" si="1"/>
        <v>6000</v>
      </c>
      <c r="L16" s="37">
        <f t="shared" si="1"/>
        <v>6000</v>
      </c>
      <c r="M16" s="37">
        <f t="shared" si="1"/>
        <v>6000</v>
      </c>
      <c r="N16" s="37">
        <f t="shared" si="1"/>
        <v>6000</v>
      </c>
      <c r="O16" s="37">
        <f t="shared" si="1"/>
        <v>6000</v>
      </c>
      <c r="P16" s="37">
        <f t="shared" si="1"/>
        <v>6000</v>
      </c>
      <c r="Q16" s="37">
        <f>D16-SUM(F16:P16)</f>
        <v>6000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45000</v>
      </c>
      <c r="E24" s="37" t="s">
        <v>193</v>
      </c>
      <c r="F24" s="37">
        <f>ROUND($D24/2,-3)</f>
        <v>23000</v>
      </c>
      <c r="G24" s="37"/>
      <c r="H24" s="37"/>
      <c r="I24" s="37"/>
      <c r="J24" s="37"/>
      <c r="K24" s="37"/>
      <c r="L24" s="37">
        <f>D24-F24</f>
        <v>22000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562000</v>
      </c>
      <c r="E25" s="106"/>
      <c r="F25" s="106">
        <f>ROUND(SUM(F3:F24),-3)</f>
        <v>88000</v>
      </c>
      <c r="G25" s="106">
        <f t="shared" ref="G25:P25" si="5">ROUND(SUM(G3:G24),-3)</f>
        <v>39000</v>
      </c>
      <c r="H25" s="106">
        <f t="shared" si="5"/>
        <v>39000</v>
      </c>
      <c r="I25" s="106">
        <f t="shared" si="5"/>
        <v>39000</v>
      </c>
      <c r="J25" s="106">
        <f t="shared" si="5"/>
        <v>39000</v>
      </c>
      <c r="K25" s="106">
        <f t="shared" si="5"/>
        <v>39000</v>
      </c>
      <c r="L25" s="106">
        <f t="shared" si="5"/>
        <v>86000</v>
      </c>
      <c r="M25" s="106">
        <f t="shared" si="5"/>
        <v>39000</v>
      </c>
      <c r="N25" s="106">
        <f t="shared" si="5"/>
        <v>39000</v>
      </c>
      <c r="O25" s="106">
        <f t="shared" si="5"/>
        <v>39000</v>
      </c>
      <c r="P25" s="106">
        <f t="shared" si="5"/>
        <v>39000</v>
      </c>
      <c r="Q25" s="106">
        <f t="shared" ref="Q25:Q33" si="6">D25-SUM(F25:P25)</f>
        <v>37000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20000</v>
      </c>
      <c r="E30" s="37" t="s">
        <v>513</v>
      </c>
      <c r="F30" s="37">
        <f t="shared" si="8"/>
        <v>1667</v>
      </c>
      <c r="G30" s="37">
        <f t="shared" si="8"/>
        <v>1667</v>
      </c>
      <c r="H30" s="37">
        <f t="shared" si="8"/>
        <v>1667</v>
      </c>
      <c r="I30" s="37">
        <f t="shared" si="8"/>
        <v>1667</v>
      </c>
      <c r="J30" s="37">
        <f t="shared" si="8"/>
        <v>1667</v>
      </c>
      <c r="K30" s="37">
        <f t="shared" si="8"/>
        <v>1667</v>
      </c>
      <c r="L30" s="37">
        <f t="shared" si="8"/>
        <v>1667</v>
      </c>
      <c r="M30" s="37">
        <f t="shared" si="8"/>
        <v>1667</v>
      </c>
      <c r="N30" s="37">
        <f t="shared" si="8"/>
        <v>1667</v>
      </c>
      <c r="O30" s="37">
        <f t="shared" si="8"/>
        <v>1667</v>
      </c>
      <c r="P30" s="37">
        <f t="shared" si="8"/>
        <v>1667</v>
      </c>
      <c r="Q30" s="37">
        <f t="shared" si="6"/>
        <v>1663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8000</v>
      </c>
      <c r="E31" s="37" t="s">
        <v>513</v>
      </c>
      <c r="F31" s="37">
        <f t="shared" si="8"/>
        <v>667</v>
      </c>
      <c r="G31" s="37">
        <f t="shared" si="8"/>
        <v>667</v>
      </c>
      <c r="H31" s="37">
        <f t="shared" si="8"/>
        <v>667</v>
      </c>
      <c r="I31" s="37">
        <f t="shared" si="8"/>
        <v>667</v>
      </c>
      <c r="J31" s="37">
        <f t="shared" si="8"/>
        <v>667</v>
      </c>
      <c r="K31" s="37">
        <f t="shared" si="8"/>
        <v>667</v>
      </c>
      <c r="L31" s="37">
        <f t="shared" si="8"/>
        <v>667</v>
      </c>
      <c r="M31" s="37">
        <f t="shared" si="8"/>
        <v>667</v>
      </c>
      <c r="N31" s="37">
        <f t="shared" si="8"/>
        <v>667</v>
      </c>
      <c r="O31" s="37">
        <f t="shared" si="8"/>
        <v>667</v>
      </c>
      <c r="P31" s="37">
        <f t="shared" si="8"/>
        <v>667</v>
      </c>
      <c r="Q31" s="37">
        <f t="shared" si="6"/>
        <v>663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5000</v>
      </c>
      <c r="E36" s="37" t="s">
        <v>193</v>
      </c>
      <c r="F36" s="37">
        <f>ROUND($D36/2,-3)</f>
        <v>3000</v>
      </c>
      <c r="G36" s="37"/>
      <c r="H36" s="37"/>
      <c r="I36" s="37"/>
      <c r="J36" s="37"/>
      <c r="K36" s="37"/>
      <c r="L36" s="37">
        <f>D36-F36</f>
        <v>2000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299000</v>
      </c>
      <c r="E37" s="106"/>
      <c r="F37" s="106">
        <f t="shared" ref="F37:P37" si="9">ROUND(SUM(F26:F36),-3)</f>
        <v>28000</v>
      </c>
      <c r="G37" s="106">
        <f t="shared" si="9"/>
        <v>25000</v>
      </c>
      <c r="H37" s="106">
        <f t="shared" si="9"/>
        <v>25000</v>
      </c>
      <c r="I37" s="106">
        <f t="shared" si="9"/>
        <v>25000</v>
      </c>
      <c r="J37" s="106">
        <f t="shared" si="9"/>
        <v>25000</v>
      </c>
      <c r="K37" s="106">
        <f t="shared" si="9"/>
        <v>25000</v>
      </c>
      <c r="L37" s="106">
        <f t="shared" si="9"/>
        <v>27000</v>
      </c>
      <c r="M37" s="106">
        <f t="shared" si="9"/>
        <v>25000</v>
      </c>
      <c r="N37" s="106">
        <f t="shared" si="9"/>
        <v>25000</v>
      </c>
      <c r="O37" s="106">
        <f t="shared" si="9"/>
        <v>25000</v>
      </c>
      <c r="P37" s="106">
        <f t="shared" si="9"/>
        <v>25000</v>
      </c>
      <c r="Q37" s="106">
        <f>D37-SUM(F37:P37)</f>
        <v>19000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0</v>
      </c>
      <c r="E46" s="37" t="s">
        <v>708</v>
      </c>
      <c r="F46" s="37">
        <f>ROUND($D46/3,0)</f>
        <v>0</v>
      </c>
      <c r="G46" s="37"/>
      <c r="H46" s="37"/>
      <c r="I46" s="37"/>
      <c r="J46" s="37">
        <f>ROUND($D46/3,0)</f>
        <v>0</v>
      </c>
      <c r="K46" s="37"/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0</v>
      </c>
      <c r="E47" s="106"/>
      <c r="F47" s="106">
        <f t="shared" ref="F47:P47" si="13">ROUND(SUM(F46),-3)</f>
        <v>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861000</v>
      </c>
      <c r="E48" s="37"/>
      <c r="F48" s="112">
        <f>F25+F37+F45+F47</f>
        <v>116000</v>
      </c>
      <c r="G48" s="112">
        <f t="shared" ref="G48:R48" si="14">G25+G37+G45+G47</f>
        <v>64000</v>
      </c>
      <c r="H48" s="112">
        <f t="shared" si="14"/>
        <v>64000</v>
      </c>
      <c r="I48" s="112">
        <f t="shared" si="14"/>
        <v>64000</v>
      </c>
      <c r="J48" s="112">
        <f t="shared" si="14"/>
        <v>64000</v>
      </c>
      <c r="K48" s="112">
        <f t="shared" si="14"/>
        <v>64000</v>
      </c>
      <c r="L48" s="112">
        <f t="shared" si="14"/>
        <v>113000</v>
      </c>
      <c r="M48" s="112">
        <f t="shared" si="14"/>
        <v>64000</v>
      </c>
      <c r="N48" s="112">
        <f t="shared" si="14"/>
        <v>64000</v>
      </c>
      <c r="O48" s="112">
        <f t="shared" si="14"/>
        <v>64000</v>
      </c>
      <c r="P48" s="112">
        <f t="shared" si="14"/>
        <v>64000</v>
      </c>
      <c r="Q48" s="112">
        <f t="shared" si="14"/>
        <v>56000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15362000</v>
      </c>
      <c r="E49" s="111" t="s">
        <v>678</v>
      </c>
      <c r="F49" s="37">
        <f>ROUND($D49/12*5,-3)</f>
        <v>6401000</v>
      </c>
      <c r="G49" s="37">
        <f>ROUND($D49/12,-3)</f>
        <v>1280000</v>
      </c>
      <c r="H49" s="37">
        <f t="shared" ref="H49:L53" si="15">ROUND($D49/12,-3)</f>
        <v>1280000</v>
      </c>
      <c r="I49" s="37">
        <f t="shared" si="15"/>
        <v>1280000</v>
      </c>
      <c r="J49" s="37">
        <f t="shared" si="15"/>
        <v>1280000</v>
      </c>
      <c r="K49" s="37">
        <f t="shared" si="15"/>
        <v>1280000</v>
      </c>
      <c r="L49" s="37">
        <f t="shared" si="15"/>
        <v>1280000</v>
      </c>
      <c r="M49" s="37">
        <f>D49-SUM(F49:L49)</f>
        <v>1281000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483000</v>
      </c>
      <c r="E50" s="111" t="s">
        <v>678</v>
      </c>
      <c r="F50" s="37">
        <f t="shared" ref="F50:F52" si="16">ROUND($D50/12*5,-3)</f>
        <v>201000</v>
      </c>
      <c r="G50" s="37">
        <f t="shared" ref="G50:G53" si="17">ROUND($D50/12,-3)</f>
        <v>40000</v>
      </c>
      <c r="H50" s="37">
        <f t="shared" si="15"/>
        <v>40000</v>
      </c>
      <c r="I50" s="37">
        <f t="shared" si="15"/>
        <v>40000</v>
      </c>
      <c r="J50" s="37">
        <f t="shared" si="15"/>
        <v>40000</v>
      </c>
      <c r="K50" s="37">
        <f t="shared" si="15"/>
        <v>40000</v>
      </c>
      <c r="L50" s="37">
        <f t="shared" si="15"/>
        <v>40000</v>
      </c>
      <c r="M50" s="37">
        <f t="shared" ref="M50:M53" si="18">D50-SUM(F50:L50)</f>
        <v>42000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1530000</v>
      </c>
      <c r="E51" s="111" t="s">
        <v>678</v>
      </c>
      <c r="F51" s="37">
        <f t="shared" si="16"/>
        <v>638000</v>
      </c>
      <c r="G51" s="37">
        <f t="shared" si="17"/>
        <v>128000</v>
      </c>
      <c r="H51" s="37">
        <f t="shared" si="15"/>
        <v>128000</v>
      </c>
      <c r="I51" s="37">
        <f t="shared" si="15"/>
        <v>128000</v>
      </c>
      <c r="J51" s="37">
        <f t="shared" si="15"/>
        <v>128000</v>
      </c>
      <c r="K51" s="37">
        <f t="shared" si="15"/>
        <v>128000</v>
      </c>
      <c r="L51" s="37">
        <f t="shared" si="15"/>
        <v>128000</v>
      </c>
      <c r="M51" s="37">
        <f t="shared" si="18"/>
        <v>124000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303000</v>
      </c>
      <c r="E62" s="37" t="s">
        <v>194</v>
      </c>
      <c r="F62" s="37">
        <f t="shared" si="19"/>
        <v>25250</v>
      </c>
      <c r="G62" s="37">
        <f t="shared" si="19"/>
        <v>25250</v>
      </c>
      <c r="H62" s="37">
        <f t="shared" si="19"/>
        <v>25250</v>
      </c>
      <c r="I62" s="37">
        <f t="shared" si="19"/>
        <v>25250</v>
      </c>
      <c r="J62" s="37">
        <f t="shared" si="19"/>
        <v>25250</v>
      </c>
      <c r="K62" s="37">
        <f t="shared" si="19"/>
        <v>25250</v>
      </c>
      <c r="L62" s="37">
        <f t="shared" si="19"/>
        <v>25250</v>
      </c>
      <c r="M62" s="37">
        <f t="shared" si="19"/>
        <v>25250</v>
      </c>
      <c r="N62" s="37">
        <f t="shared" si="19"/>
        <v>25250</v>
      </c>
      <c r="O62" s="37">
        <f t="shared" si="19"/>
        <v>25250</v>
      </c>
      <c r="P62" s="37">
        <f t="shared" si="19"/>
        <v>25250</v>
      </c>
      <c r="Q62" s="37">
        <f t="shared" si="20"/>
        <v>25250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1748000</v>
      </c>
      <c r="E63" s="37" t="s">
        <v>679</v>
      </c>
      <c r="F63" s="37">
        <f>ROUND($D63/5,-3)</f>
        <v>350000</v>
      </c>
      <c r="G63" s="37"/>
      <c r="H63" s="37"/>
      <c r="I63" s="37"/>
      <c r="J63" s="37"/>
      <c r="K63" s="37"/>
      <c r="L63" s="37"/>
      <c r="M63" s="37"/>
      <c r="N63" s="37">
        <f>D63-F63</f>
        <v>1398000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1791000</v>
      </c>
      <c r="E64" s="37" t="s">
        <v>194</v>
      </c>
      <c r="F64" s="37">
        <f>D64</f>
        <v>1791000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1465000</v>
      </c>
      <c r="E65" s="111" t="s">
        <v>678</v>
      </c>
      <c r="F65" s="37">
        <f>ROUND($D65/12*5,-3)</f>
        <v>610000</v>
      </c>
      <c r="G65" s="37">
        <f>ROUND($D65/12,-3)</f>
        <v>122000</v>
      </c>
      <c r="H65" s="37">
        <f t="shared" ref="H65:L67" si="21">ROUND($D65/12,-3)</f>
        <v>122000</v>
      </c>
      <c r="I65" s="37">
        <f t="shared" si="21"/>
        <v>122000</v>
      </c>
      <c r="J65" s="37">
        <f t="shared" si="21"/>
        <v>122000</v>
      </c>
      <c r="K65" s="37">
        <f t="shared" si="21"/>
        <v>122000</v>
      </c>
      <c r="L65" s="37">
        <f t="shared" si="21"/>
        <v>122000</v>
      </c>
      <c r="M65" s="37">
        <f>D65-SUM(F65:L65)</f>
        <v>123000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416000</v>
      </c>
      <c r="E66" s="111" t="s">
        <v>678</v>
      </c>
      <c r="F66" s="37">
        <f>ROUND($D66/12*5,-3)</f>
        <v>173000</v>
      </c>
      <c r="G66" s="37">
        <f t="shared" ref="G66:G67" si="22">ROUND($D66/12,-3)</f>
        <v>35000</v>
      </c>
      <c r="H66" s="37">
        <f t="shared" si="21"/>
        <v>35000</v>
      </c>
      <c r="I66" s="37">
        <f t="shared" si="21"/>
        <v>35000</v>
      </c>
      <c r="J66" s="37">
        <f t="shared" si="21"/>
        <v>35000</v>
      </c>
      <c r="K66" s="37">
        <f t="shared" si="21"/>
        <v>35000</v>
      </c>
      <c r="L66" s="37">
        <f t="shared" si="21"/>
        <v>35000</v>
      </c>
      <c r="M66" s="37">
        <f t="shared" ref="M66:M67" si="23">D66-SUM(F66:L66)</f>
        <v>33000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1115000</v>
      </c>
      <c r="E67" s="111" t="s">
        <v>678</v>
      </c>
      <c r="F67" s="37">
        <f>ROUND($D67/12*5,-3)</f>
        <v>465000</v>
      </c>
      <c r="G67" s="37">
        <f t="shared" si="22"/>
        <v>93000</v>
      </c>
      <c r="H67" s="37">
        <f t="shared" si="21"/>
        <v>93000</v>
      </c>
      <c r="I67" s="37">
        <f t="shared" si="21"/>
        <v>93000</v>
      </c>
      <c r="J67" s="37">
        <f t="shared" si="21"/>
        <v>93000</v>
      </c>
      <c r="K67" s="37">
        <f t="shared" si="21"/>
        <v>93000</v>
      </c>
      <c r="L67" s="37">
        <f t="shared" si="21"/>
        <v>93000</v>
      </c>
      <c r="M67" s="37">
        <f t="shared" si="23"/>
        <v>92000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36000</v>
      </c>
      <c r="E68" s="37" t="s">
        <v>195</v>
      </c>
      <c r="F68" s="37"/>
      <c r="G68" s="37"/>
      <c r="H68" s="37">
        <f>D68</f>
        <v>36000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102000</v>
      </c>
      <c r="E69" s="37" t="s">
        <v>194</v>
      </c>
      <c r="F69" s="37">
        <f>D69</f>
        <v>102000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24727000</v>
      </c>
      <c r="E71" s="239"/>
      <c r="F71" s="239">
        <f t="shared" ref="F71:P71" si="24">ROUND(SUM(F49:F70),-3)</f>
        <v>10894000</v>
      </c>
      <c r="G71" s="239">
        <f t="shared" si="24"/>
        <v>1755000</v>
      </c>
      <c r="H71" s="239">
        <f t="shared" si="24"/>
        <v>1791000</v>
      </c>
      <c r="I71" s="239">
        <f t="shared" si="24"/>
        <v>1755000</v>
      </c>
      <c r="J71" s="239">
        <f t="shared" si="24"/>
        <v>1755000</v>
      </c>
      <c r="K71" s="239">
        <f t="shared" si="24"/>
        <v>1755000</v>
      </c>
      <c r="L71" s="239">
        <f t="shared" si="24"/>
        <v>1755000</v>
      </c>
      <c r="M71" s="239">
        <f t="shared" si="24"/>
        <v>1750000</v>
      </c>
      <c r="N71" s="239">
        <f t="shared" si="24"/>
        <v>1428000</v>
      </c>
      <c r="O71" s="239">
        <f t="shared" si="24"/>
        <v>30000</v>
      </c>
      <c r="P71" s="239">
        <f t="shared" si="24"/>
        <v>30000</v>
      </c>
      <c r="Q71" s="239">
        <f>D71-SUM(F71:P71)</f>
        <v>29000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507000</v>
      </c>
      <c r="E73" s="111" t="s">
        <v>678</v>
      </c>
      <c r="F73" s="37">
        <f>ROUND($D73/12*5,-3)</f>
        <v>211000</v>
      </c>
      <c r="G73" s="37">
        <f>ROUND($D73/12,-3)</f>
        <v>42000</v>
      </c>
      <c r="H73" s="37">
        <f t="shared" ref="H73:L76" si="25">ROUND($D73/12,-3)</f>
        <v>42000</v>
      </c>
      <c r="I73" s="37">
        <f t="shared" si="25"/>
        <v>42000</v>
      </c>
      <c r="J73" s="37">
        <f t="shared" si="25"/>
        <v>42000</v>
      </c>
      <c r="K73" s="37">
        <f t="shared" si="25"/>
        <v>42000</v>
      </c>
      <c r="L73" s="37">
        <f t="shared" si="25"/>
        <v>42000</v>
      </c>
      <c r="M73" s="37">
        <f>D73-SUM(F73:L73)</f>
        <v>44000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26000</v>
      </c>
      <c r="E74" s="111" t="s">
        <v>678</v>
      </c>
      <c r="F74" s="37">
        <f>ROUND($D74/12*5,-3)</f>
        <v>11000</v>
      </c>
      <c r="G74" s="37">
        <f>ROUND($D74/12,-3)</f>
        <v>2000</v>
      </c>
      <c r="H74" s="37">
        <f t="shared" si="25"/>
        <v>2000</v>
      </c>
      <c r="I74" s="37">
        <f t="shared" si="25"/>
        <v>2000</v>
      </c>
      <c r="J74" s="37">
        <f t="shared" si="25"/>
        <v>2000</v>
      </c>
      <c r="K74" s="37">
        <f t="shared" si="25"/>
        <v>2000</v>
      </c>
      <c r="L74" s="37">
        <f t="shared" si="25"/>
        <v>2000</v>
      </c>
      <c r="M74" s="37">
        <f t="shared" ref="M74:M76" si="26">D74-SUM(F74:L74)</f>
        <v>3000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472000</v>
      </c>
      <c r="E76" s="111" t="s">
        <v>678</v>
      </c>
      <c r="F76" s="37">
        <f>ROUND($D76/12*5,-3)</f>
        <v>197000</v>
      </c>
      <c r="G76" s="37">
        <f>ROUND($D76/12,-3)</f>
        <v>39000</v>
      </c>
      <c r="H76" s="37">
        <f t="shared" si="25"/>
        <v>39000</v>
      </c>
      <c r="I76" s="37">
        <f t="shared" si="25"/>
        <v>39000</v>
      </c>
      <c r="J76" s="37">
        <f t="shared" si="25"/>
        <v>39000</v>
      </c>
      <c r="K76" s="37">
        <f t="shared" si="25"/>
        <v>39000</v>
      </c>
      <c r="L76" s="37">
        <f t="shared" si="25"/>
        <v>39000</v>
      </c>
      <c r="M76" s="37">
        <f t="shared" si="26"/>
        <v>41000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1005000</v>
      </c>
      <c r="E77" s="239"/>
      <c r="F77" s="239">
        <f>ROUND(SUM(F72:F76),-3)</f>
        <v>419000</v>
      </c>
      <c r="G77" s="239">
        <f t="shared" ref="G77:N77" si="27">ROUND(SUM(G72:G76),-3)</f>
        <v>83000</v>
      </c>
      <c r="H77" s="239">
        <f t="shared" si="27"/>
        <v>83000</v>
      </c>
      <c r="I77" s="239">
        <f t="shared" si="27"/>
        <v>83000</v>
      </c>
      <c r="J77" s="239">
        <f t="shared" si="27"/>
        <v>83000</v>
      </c>
      <c r="K77" s="239">
        <f t="shared" si="27"/>
        <v>83000</v>
      </c>
      <c r="L77" s="239">
        <f t="shared" si="27"/>
        <v>83000</v>
      </c>
      <c r="M77" s="239">
        <f t="shared" si="27"/>
        <v>88000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71000</v>
      </c>
      <c r="E78" s="37" t="s">
        <v>655</v>
      </c>
      <c r="F78" s="216"/>
      <c r="G78" s="216"/>
      <c r="H78" s="216">
        <f>ROUND($D78/2,-3)</f>
        <v>36000</v>
      </c>
      <c r="I78" s="216"/>
      <c r="J78" s="216"/>
      <c r="K78" s="216"/>
      <c r="L78" s="216"/>
      <c r="M78" s="216"/>
      <c r="N78" s="216">
        <f>D78-H78</f>
        <v>35000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25803000</v>
      </c>
      <c r="E79" s="218"/>
      <c r="F79" s="218">
        <f>F77+F71+F78</f>
        <v>11313000</v>
      </c>
      <c r="G79" s="218">
        <f t="shared" ref="G79:Q79" si="29">G77+G71+G78</f>
        <v>1838000</v>
      </c>
      <c r="H79" s="218">
        <f t="shared" si="29"/>
        <v>1910000</v>
      </c>
      <c r="I79" s="218">
        <f t="shared" si="29"/>
        <v>1838000</v>
      </c>
      <c r="J79" s="218">
        <f t="shared" si="29"/>
        <v>1838000</v>
      </c>
      <c r="K79" s="218">
        <f t="shared" si="29"/>
        <v>1838000</v>
      </c>
      <c r="L79" s="218">
        <f t="shared" si="29"/>
        <v>1838000</v>
      </c>
      <c r="M79" s="218">
        <f t="shared" si="29"/>
        <v>1838000</v>
      </c>
      <c r="N79" s="218">
        <f t="shared" si="29"/>
        <v>1463000</v>
      </c>
      <c r="O79" s="218">
        <f t="shared" si="29"/>
        <v>30000</v>
      </c>
      <c r="P79" s="218">
        <f t="shared" si="29"/>
        <v>30000</v>
      </c>
      <c r="Q79" s="218">
        <f t="shared" si="29"/>
        <v>29000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26664000</v>
      </c>
      <c r="E88" s="37"/>
      <c r="F88" s="37">
        <f>F89+F90+F91+F92+F93</f>
        <v>11429000</v>
      </c>
      <c r="G88" s="37">
        <f t="shared" ref="G88:Q88" si="32">G89+G90+G91+G92+G93</f>
        <v>1902000</v>
      </c>
      <c r="H88" s="37">
        <f t="shared" si="32"/>
        <v>1974000</v>
      </c>
      <c r="I88" s="37">
        <f t="shared" si="32"/>
        <v>1902000</v>
      </c>
      <c r="J88" s="37">
        <f t="shared" si="32"/>
        <v>1902000</v>
      </c>
      <c r="K88" s="37">
        <f t="shared" si="32"/>
        <v>1902000</v>
      </c>
      <c r="L88" s="37">
        <f t="shared" si="32"/>
        <v>1951000</v>
      </c>
      <c r="M88" s="37">
        <f t="shared" si="32"/>
        <v>1902000</v>
      </c>
      <c r="N88" s="37">
        <f t="shared" si="32"/>
        <v>1527000</v>
      </c>
      <c r="O88" s="37">
        <f t="shared" si="32"/>
        <v>94000</v>
      </c>
      <c r="P88" s="37">
        <f t="shared" si="32"/>
        <v>94000</v>
      </c>
      <c r="Q88" s="37">
        <f t="shared" si="32"/>
        <v>85000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64000</v>
      </c>
      <c r="E90" s="106" t="s">
        <v>702</v>
      </c>
      <c r="F90" s="106"/>
      <c r="G90" s="106"/>
      <c r="H90" s="106">
        <f>ROUND($D90/2,-3)</f>
        <v>32000</v>
      </c>
      <c r="I90" s="106"/>
      <c r="J90" s="106"/>
      <c r="K90" s="106"/>
      <c r="L90" s="106"/>
      <c r="M90" s="106">
        <f>D90-H90</f>
        <v>32000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26599000</v>
      </c>
      <c r="E93" s="106"/>
      <c r="F93" s="106">
        <f>F94+F95+F96+F97</f>
        <v>11429000</v>
      </c>
      <c r="G93" s="106">
        <f t="shared" ref="G93:Q93" si="34">G94+G95+G96+G97</f>
        <v>1902000</v>
      </c>
      <c r="H93" s="106">
        <f t="shared" si="34"/>
        <v>1942000</v>
      </c>
      <c r="I93" s="106">
        <f t="shared" si="34"/>
        <v>1902000</v>
      </c>
      <c r="J93" s="106">
        <f t="shared" si="34"/>
        <v>1902000</v>
      </c>
      <c r="K93" s="106">
        <f t="shared" si="34"/>
        <v>1902000</v>
      </c>
      <c r="L93" s="106">
        <f t="shared" si="34"/>
        <v>1951000</v>
      </c>
      <c r="M93" s="106">
        <f t="shared" si="34"/>
        <v>1870000</v>
      </c>
      <c r="N93" s="106">
        <f t="shared" si="34"/>
        <v>1527000</v>
      </c>
      <c r="O93" s="106">
        <f t="shared" si="34"/>
        <v>94000</v>
      </c>
      <c r="P93" s="106">
        <f t="shared" si="34"/>
        <v>94000</v>
      </c>
      <c r="Q93" s="106">
        <f t="shared" si="34"/>
        <v>84000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3876000</v>
      </c>
      <c r="E94" s="111" t="s">
        <v>522</v>
      </c>
      <c r="F94" s="37">
        <f>ROUND($D94/12*5,-3)</f>
        <v>1615000</v>
      </c>
      <c r="G94" s="37">
        <f>ROUND($D94/12,-3)</f>
        <v>323000</v>
      </c>
      <c r="H94" s="37">
        <f t="shared" ref="H94:L94" si="35">ROUND($D94/12,-3)</f>
        <v>323000</v>
      </c>
      <c r="I94" s="37">
        <f t="shared" si="35"/>
        <v>323000</v>
      </c>
      <c r="J94" s="37">
        <f t="shared" si="35"/>
        <v>323000</v>
      </c>
      <c r="K94" s="37">
        <f t="shared" si="35"/>
        <v>323000</v>
      </c>
      <c r="L94" s="37">
        <f t="shared" si="35"/>
        <v>323000</v>
      </c>
      <c r="M94" s="37">
        <f>D94-SUM(F94:L94)</f>
        <v>323000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22633000</v>
      </c>
      <c r="E97" s="37"/>
      <c r="F97" s="37">
        <f>F2+F87-F89-F90-F91-F92-F94-F95-F96</f>
        <v>9806000</v>
      </c>
      <c r="G97" s="37">
        <f t="shared" ref="G97:Q97" si="37">G2+G87-G89-G90-G91-G92-G94-G95-G96</f>
        <v>1571000</v>
      </c>
      <c r="H97" s="37">
        <f t="shared" si="37"/>
        <v>1611000</v>
      </c>
      <c r="I97" s="37">
        <f t="shared" si="37"/>
        <v>1571000</v>
      </c>
      <c r="J97" s="37">
        <f t="shared" si="37"/>
        <v>1571000</v>
      </c>
      <c r="K97" s="37">
        <f t="shared" si="37"/>
        <v>1571000</v>
      </c>
      <c r="L97" s="37">
        <f t="shared" si="37"/>
        <v>1620000</v>
      </c>
      <c r="M97" s="37">
        <f t="shared" si="37"/>
        <v>1539000</v>
      </c>
      <c r="N97" s="37">
        <f t="shared" si="37"/>
        <v>1519000</v>
      </c>
      <c r="O97" s="37">
        <f>O2+O87-O89-O90-O91-O92-O94-O95-O96</f>
        <v>86000</v>
      </c>
      <c r="P97" s="37">
        <f t="shared" si="37"/>
        <v>86000</v>
      </c>
      <c r="Q97" s="37">
        <f t="shared" si="37"/>
        <v>82000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1460000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1300000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22633000</v>
      </c>
    </row>
    <row r="110" spans="2:18" ht="16.5" customHeight="1"/>
    <row r="111" spans="2:18" ht="19.5" customHeight="1">
      <c r="B111" s="4" t="s">
        <v>700</v>
      </c>
      <c r="F111" s="30">
        <f>F93-F77-F78</f>
        <v>11010000</v>
      </c>
      <c r="G111" s="30">
        <f t="shared" ref="G111:Q111" si="38">G93-G77-G78</f>
        <v>1819000</v>
      </c>
      <c r="H111" s="30">
        <f t="shared" si="38"/>
        <v>1823000</v>
      </c>
      <c r="I111" s="30">
        <f t="shared" si="38"/>
        <v>1819000</v>
      </c>
      <c r="J111" s="30">
        <f t="shared" si="38"/>
        <v>1819000</v>
      </c>
      <c r="K111" s="30">
        <f t="shared" si="38"/>
        <v>1819000</v>
      </c>
      <c r="L111" s="30">
        <f t="shared" si="38"/>
        <v>1868000</v>
      </c>
      <c r="M111" s="30">
        <f t="shared" si="38"/>
        <v>1782000</v>
      </c>
      <c r="N111" s="30">
        <f t="shared" si="38"/>
        <v>1492000</v>
      </c>
      <c r="O111" s="30">
        <f t="shared" si="38"/>
        <v>94000</v>
      </c>
      <c r="P111" s="30">
        <f t="shared" si="38"/>
        <v>94000</v>
      </c>
      <c r="Q111" s="30">
        <f t="shared" si="38"/>
        <v>84000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22" priority="1" operator="lessThan">
      <formula>0</formula>
    </cfRule>
  </conditionalFormatting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686</v>
      </c>
      <c r="D1" s="230" t="str">
        <f>VLOOKUP(C1,學校編號!A:B,2,FALSE)</f>
        <v>686文蘭國小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31740000</v>
      </c>
      <c r="E2" s="37"/>
      <c r="F2" s="37">
        <f>F48+F71+F77+F78+F84</f>
        <v>13299000</v>
      </c>
      <c r="G2" s="37">
        <f t="shared" ref="G2:Q2" si="0">G48+G71+G77+G78+G84</f>
        <v>2278000</v>
      </c>
      <c r="H2" s="37">
        <f t="shared" si="0"/>
        <v>2359000</v>
      </c>
      <c r="I2" s="37">
        <f t="shared" si="0"/>
        <v>2305000</v>
      </c>
      <c r="J2" s="37">
        <f t="shared" si="0"/>
        <v>2293000</v>
      </c>
      <c r="K2" s="37">
        <f t="shared" si="0"/>
        <v>2289000</v>
      </c>
      <c r="L2" s="37">
        <f t="shared" si="0"/>
        <v>2318000</v>
      </c>
      <c r="M2" s="37">
        <f t="shared" si="0"/>
        <v>2293000</v>
      </c>
      <c r="N2" s="37">
        <f t="shared" si="0"/>
        <v>1864000</v>
      </c>
      <c r="O2" s="37">
        <f t="shared" si="0"/>
        <v>194000</v>
      </c>
      <c r="P2" s="37">
        <f t="shared" si="0"/>
        <v>124000</v>
      </c>
      <c r="Q2" s="37">
        <f t="shared" si="0"/>
        <v>124000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85000</v>
      </c>
      <c r="E10" s="37" t="s">
        <v>513</v>
      </c>
      <c r="F10" s="37">
        <f t="shared" si="1"/>
        <v>7083</v>
      </c>
      <c r="G10" s="37">
        <f t="shared" si="1"/>
        <v>7083</v>
      </c>
      <c r="H10" s="37">
        <f t="shared" si="1"/>
        <v>7083</v>
      </c>
      <c r="I10" s="37">
        <f t="shared" si="1"/>
        <v>7083</v>
      </c>
      <c r="J10" s="37">
        <f t="shared" si="1"/>
        <v>7083</v>
      </c>
      <c r="K10" s="37">
        <f t="shared" si="1"/>
        <v>7083</v>
      </c>
      <c r="L10" s="37">
        <f t="shared" si="1"/>
        <v>7083</v>
      </c>
      <c r="M10" s="37">
        <f t="shared" si="1"/>
        <v>7083</v>
      </c>
      <c r="N10" s="37">
        <f t="shared" si="1"/>
        <v>7083</v>
      </c>
      <c r="O10" s="37">
        <f t="shared" si="1"/>
        <v>7083</v>
      </c>
      <c r="P10" s="37">
        <f t="shared" si="1"/>
        <v>7083</v>
      </c>
      <c r="Q10" s="37">
        <f t="shared" si="2"/>
        <v>7087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37000</v>
      </c>
      <c r="E11" s="37" t="s">
        <v>194</v>
      </c>
      <c r="F11" s="37">
        <f>D11</f>
        <v>37000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797000</v>
      </c>
      <c r="E12" s="110" t="s">
        <v>200</v>
      </c>
      <c r="F12" s="37">
        <f>ROUND($D12/12*3,-3)</f>
        <v>199000</v>
      </c>
      <c r="G12" s="37">
        <f>ROUND($D12/12,-3)</f>
        <v>66000</v>
      </c>
      <c r="H12" s="37">
        <f t="shared" ref="H12:N12" si="4">ROUND($D12/12,-3)</f>
        <v>66000</v>
      </c>
      <c r="I12" s="37">
        <f t="shared" si="4"/>
        <v>66000</v>
      </c>
      <c r="J12" s="37">
        <f t="shared" si="4"/>
        <v>66000</v>
      </c>
      <c r="K12" s="37">
        <f t="shared" si="4"/>
        <v>66000</v>
      </c>
      <c r="L12" s="37">
        <f t="shared" si="4"/>
        <v>66000</v>
      </c>
      <c r="M12" s="37">
        <f t="shared" si="4"/>
        <v>66000</v>
      </c>
      <c r="N12" s="37">
        <f t="shared" si="4"/>
        <v>66000</v>
      </c>
      <c r="O12" s="37">
        <f>D12-SUM(F12:N12)</f>
        <v>70000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139000</v>
      </c>
      <c r="E13" s="37" t="s">
        <v>513</v>
      </c>
      <c r="F13" s="37">
        <f>ROUND($D13/12,0)</f>
        <v>11583</v>
      </c>
      <c r="G13" s="37">
        <f t="shared" si="1"/>
        <v>11583</v>
      </c>
      <c r="H13" s="37">
        <f t="shared" si="1"/>
        <v>11583</v>
      </c>
      <c r="I13" s="37">
        <f t="shared" si="1"/>
        <v>11583</v>
      </c>
      <c r="J13" s="37">
        <f t="shared" si="1"/>
        <v>11583</v>
      </c>
      <c r="K13" s="37">
        <f t="shared" si="1"/>
        <v>11583</v>
      </c>
      <c r="L13" s="37">
        <f t="shared" si="1"/>
        <v>11583</v>
      </c>
      <c r="M13" s="37">
        <f t="shared" si="1"/>
        <v>11583</v>
      </c>
      <c r="N13" s="37">
        <f t="shared" si="1"/>
        <v>11583</v>
      </c>
      <c r="O13" s="37">
        <f t="shared" si="1"/>
        <v>11583</v>
      </c>
      <c r="P13" s="37">
        <f t="shared" si="1"/>
        <v>11583</v>
      </c>
      <c r="Q13" s="37">
        <f>D13-SUM(F13:P13)</f>
        <v>11587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84000</v>
      </c>
      <c r="E16" s="37" t="s">
        <v>513</v>
      </c>
      <c r="F16" s="37">
        <f>ROUND($D16/12,0)</f>
        <v>7000</v>
      </c>
      <c r="G16" s="37">
        <f t="shared" si="1"/>
        <v>7000</v>
      </c>
      <c r="H16" s="37">
        <f t="shared" si="1"/>
        <v>7000</v>
      </c>
      <c r="I16" s="37">
        <f t="shared" si="1"/>
        <v>7000</v>
      </c>
      <c r="J16" s="37">
        <f t="shared" si="1"/>
        <v>7000</v>
      </c>
      <c r="K16" s="37">
        <f t="shared" si="1"/>
        <v>7000</v>
      </c>
      <c r="L16" s="37">
        <f t="shared" si="1"/>
        <v>7000</v>
      </c>
      <c r="M16" s="37">
        <f t="shared" si="1"/>
        <v>7000</v>
      </c>
      <c r="N16" s="37">
        <f t="shared" si="1"/>
        <v>7000</v>
      </c>
      <c r="O16" s="37">
        <f t="shared" si="1"/>
        <v>7000</v>
      </c>
      <c r="P16" s="37">
        <f t="shared" si="1"/>
        <v>7000</v>
      </c>
      <c r="Q16" s="37">
        <f>D16-SUM(F16:P16)</f>
        <v>7000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5000</v>
      </c>
      <c r="E24" s="37" t="s">
        <v>193</v>
      </c>
      <c r="F24" s="37">
        <f>ROUND($D24/2,-3)</f>
        <v>3000</v>
      </c>
      <c r="G24" s="37"/>
      <c r="H24" s="37"/>
      <c r="I24" s="37"/>
      <c r="J24" s="37"/>
      <c r="K24" s="37"/>
      <c r="L24" s="37">
        <f>D24-F24</f>
        <v>2000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1560000</v>
      </c>
      <c r="E25" s="106"/>
      <c r="F25" s="106">
        <f>ROUND(SUM(F3:F24),-3)</f>
        <v>321000</v>
      </c>
      <c r="G25" s="106">
        <f t="shared" ref="G25:P25" si="5">ROUND(SUM(G3:G24),-3)</f>
        <v>122000</v>
      </c>
      <c r="H25" s="106">
        <f t="shared" si="5"/>
        <v>122000</v>
      </c>
      <c r="I25" s="106">
        <f t="shared" si="5"/>
        <v>122000</v>
      </c>
      <c r="J25" s="106">
        <f t="shared" si="5"/>
        <v>122000</v>
      </c>
      <c r="K25" s="106">
        <f t="shared" si="5"/>
        <v>122000</v>
      </c>
      <c r="L25" s="106">
        <f t="shared" si="5"/>
        <v>149000</v>
      </c>
      <c r="M25" s="106">
        <f t="shared" si="5"/>
        <v>122000</v>
      </c>
      <c r="N25" s="106">
        <f t="shared" si="5"/>
        <v>122000</v>
      </c>
      <c r="O25" s="106">
        <f t="shared" si="5"/>
        <v>126000</v>
      </c>
      <c r="P25" s="106">
        <f t="shared" si="5"/>
        <v>56000</v>
      </c>
      <c r="Q25" s="106">
        <f t="shared" ref="Q25:Q33" si="6">D25-SUM(F25:P25)</f>
        <v>54000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113000</v>
      </c>
      <c r="E26" s="111" t="s">
        <v>202</v>
      </c>
      <c r="F26" s="37">
        <f>ROUND($D26/10,-3)</f>
        <v>11000</v>
      </c>
      <c r="G26" s="37"/>
      <c r="H26" s="37">
        <f>ROUND($D26/10,-3)</f>
        <v>11000</v>
      </c>
      <c r="I26" s="37">
        <f>ROUND($D26/10,-3)</f>
        <v>11000</v>
      </c>
      <c r="J26" s="37">
        <f>ROUND($D26/10,-3)</f>
        <v>11000</v>
      </c>
      <c r="K26" s="37">
        <f>ROUND($D26/10,-3)</f>
        <v>11000</v>
      </c>
      <c r="L26" s="37"/>
      <c r="M26" s="37">
        <f>ROUND($D26/10,-3)</f>
        <v>11000</v>
      </c>
      <c r="N26" s="37">
        <f>ROUND($D26/10,-3)</f>
        <v>11000</v>
      </c>
      <c r="O26" s="37">
        <f>ROUND($D26/10,-3)</f>
        <v>11000</v>
      </c>
      <c r="P26" s="37">
        <f>ROUND($D26/10,-3)</f>
        <v>11000</v>
      </c>
      <c r="Q26" s="37">
        <f t="shared" si="6"/>
        <v>14000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9000</v>
      </c>
      <c r="E30" s="37" t="s">
        <v>513</v>
      </c>
      <c r="F30" s="37">
        <f t="shared" si="8"/>
        <v>750</v>
      </c>
      <c r="G30" s="37">
        <f t="shared" si="8"/>
        <v>750</v>
      </c>
      <c r="H30" s="37">
        <f t="shared" si="8"/>
        <v>750</v>
      </c>
      <c r="I30" s="37">
        <f t="shared" si="8"/>
        <v>750</v>
      </c>
      <c r="J30" s="37">
        <f t="shared" si="8"/>
        <v>750</v>
      </c>
      <c r="K30" s="37">
        <f t="shared" si="8"/>
        <v>750</v>
      </c>
      <c r="L30" s="37">
        <f t="shared" si="8"/>
        <v>750</v>
      </c>
      <c r="M30" s="37">
        <f t="shared" si="8"/>
        <v>750</v>
      </c>
      <c r="N30" s="37">
        <f t="shared" si="8"/>
        <v>750</v>
      </c>
      <c r="O30" s="37">
        <f t="shared" si="8"/>
        <v>750</v>
      </c>
      <c r="P30" s="37">
        <f t="shared" si="8"/>
        <v>750</v>
      </c>
      <c r="Q30" s="37">
        <f t="shared" si="6"/>
        <v>750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3000</v>
      </c>
      <c r="E31" s="37" t="s">
        <v>513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5000</v>
      </c>
      <c r="E36" s="37" t="s">
        <v>193</v>
      </c>
      <c r="F36" s="37">
        <f>ROUND($D36/2,-3)</f>
        <v>3000</v>
      </c>
      <c r="G36" s="37"/>
      <c r="H36" s="37"/>
      <c r="I36" s="37"/>
      <c r="J36" s="37"/>
      <c r="K36" s="37"/>
      <c r="L36" s="37">
        <f>D36-F36</f>
        <v>2000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396000</v>
      </c>
      <c r="E37" s="106"/>
      <c r="F37" s="106">
        <f t="shared" ref="F37:P37" si="9">ROUND(SUM(F26:F36),-3)</f>
        <v>37000</v>
      </c>
      <c r="G37" s="106">
        <f t="shared" si="9"/>
        <v>23000</v>
      </c>
      <c r="H37" s="106">
        <f t="shared" si="9"/>
        <v>34000</v>
      </c>
      <c r="I37" s="106">
        <f t="shared" si="9"/>
        <v>34000</v>
      </c>
      <c r="J37" s="106">
        <f t="shared" si="9"/>
        <v>34000</v>
      </c>
      <c r="K37" s="106">
        <f t="shared" si="9"/>
        <v>34000</v>
      </c>
      <c r="L37" s="106">
        <f t="shared" si="9"/>
        <v>25000</v>
      </c>
      <c r="M37" s="106">
        <f t="shared" si="9"/>
        <v>34000</v>
      </c>
      <c r="N37" s="106">
        <f t="shared" si="9"/>
        <v>34000</v>
      </c>
      <c r="O37" s="106">
        <f t="shared" si="9"/>
        <v>34000</v>
      </c>
      <c r="P37" s="106">
        <f t="shared" si="9"/>
        <v>34000</v>
      </c>
      <c r="Q37" s="106">
        <f>D37-SUM(F37:P37)</f>
        <v>39000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16000</v>
      </c>
      <c r="E42" s="37" t="s">
        <v>197</v>
      </c>
      <c r="F42" s="37"/>
      <c r="G42" s="37"/>
      <c r="H42" s="37"/>
      <c r="I42" s="37">
        <f>D42</f>
        <v>16000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2000</v>
      </c>
      <c r="E43" s="37" t="s">
        <v>194</v>
      </c>
      <c r="F43" s="37">
        <f>D43</f>
        <v>2000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11000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29000</v>
      </c>
      <c r="E45" s="106"/>
      <c r="F45" s="106">
        <f t="shared" ref="F45:P45" si="12">ROUND(SUM(F42:F44),-3)</f>
        <v>2000</v>
      </c>
      <c r="G45" s="106">
        <f t="shared" si="12"/>
        <v>0</v>
      </c>
      <c r="H45" s="106">
        <f t="shared" si="12"/>
        <v>0</v>
      </c>
      <c r="I45" s="106">
        <f t="shared" si="12"/>
        <v>16000</v>
      </c>
      <c r="J45" s="106">
        <f t="shared" si="12"/>
        <v>0</v>
      </c>
      <c r="K45" s="106">
        <f t="shared" si="12"/>
        <v>0</v>
      </c>
      <c r="L45" s="106">
        <f t="shared" si="12"/>
        <v>11000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708</v>
      </c>
      <c r="F46" s="37">
        <f>ROUND($D46/3,0)</f>
        <v>4000</v>
      </c>
      <c r="G46" s="37"/>
      <c r="H46" s="37"/>
      <c r="I46" s="37"/>
      <c r="J46" s="37">
        <f>ROUND($D46/3,0)</f>
        <v>4000</v>
      </c>
      <c r="K46" s="37"/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12000</v>
      </c>
      <c r="E47" s="106"/>
      <c r="F47" s="106">
        <f t="shared" ref="F47:P47" si="13">ROUND(SUM(F46),-3)</f>
        <v>4000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4000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4000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1997000</v>
      </c>
      <c r="E48" s="37"/>
      <c r="F48" s="112">
        <f>F25+F37+F45+F47</f>
        <v>364000</v>
      </c>
      <c r="G48" s="112">
        <f t="shared" ref="G48:R48" si="14">G25+G37+G45+G47</f>
        <v>145000</v>
      </c>
      <c r="H48" s="112">
        <f t="shared" si="14"/>
        <v>156000</v>
      </c>
      <c r="I48" s="112">
        <f t="shared" si="14"/>
        <v>172000</v>
      </c>
      <c r="J48" s="112">
        <f t="shared" si="14"/>
        <v>160000</v>
      </c>
      <c r="K48" s="112">
        <f t="shared" si="14"/>
        <v>156000</v>
      </c>
      <c r="L48" s="112">
        <f t="shared" si="14"/>
        <v>185000</v>
      </c>
      <c r="M48" s="112">
        <f t="shared" si="14"/>
        <v>156000</v>
      </c>
      <c r="N48" s="112">
        <f t="shared" si="14"/>
        <v>160000</v>
      </c>
      <c r="O48" s="112">
        <f t="shared" si="14"/>
        <v>160000</v>
      </c>
      <c r="P48" s="112">
        <f t="shared" si="14"/>
        <v>90000</v>
      </c>
      <c r="Q48" s="112">
        <f t="shared" si="14"/>
        <v>93000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16617000</v>
      </c>
      <c r="E49" s="111" t="s">
        <v>678</v>
      </c>
      <c r="F49" s="37">
        <f>ROUND($D49/12*5,-3)</f>
        <v>6924000</v>
      </c>
      <c r="G49" s="37">
        <f>ROUND($D49/12,-3)</f>
        <v>1385000</v>
      </c>
      <c r="H49" s="37">
        <f t="shared" ref="H49:L53" si="15">ROUND($D49/12,-3)</f>
        <v>1385000</v>
      </c>
      <c r="I49" s="37">
        <f t="shared" si="15"/>
        <v>1385000</v>
      </c>
      <c r="J49" s="37">
        <f t="shared" si="15"/>
        <v>1385000</v>
      </c>
      <c r="K49" s="37">
        <f t="shared" si="15"/>
        <v>1385000</v>
      </c>
      <c r="L49" s="37">
        <f t="shared" si="15"/>
        <v>1385000</v>
      </c>
      <c r="M49" s="37">
        <f>D49-SUM(F49:L49)</f>
        <v>1383000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809000</v>
      </c>
      <c r="E51" s="111" t="s">
        <v>678</v>
      </c>
      <c r="F51" s="37">
        <f t="shared" si="16"/>
        <v>337000</v>
      </c>
      <c r="G51" s="37">
        <f t="shared" si="17"/>
        <v>67000</v>
      </c>
      <c r="H51" s="37">
        <f t="shared" si="15"/>
        <v>67000</v>
      </c>
      <c r="I51" s="37">
        <f t="shared" si="15"/>
        <v>67000</v>
      </c>
      <c r="J51" s="37">
        <f t="shared" si="15"/>
        <v>67000</v>
      </c>
      <c r="K51" s="37">
        <f t="shared" si="15"/>
        <v>67000</v>
      </c>
      <c r="L51" s="37">
        <f t="shared" si="15"/>
        <v>67000</v>
      </c>
      <c r="M51" s="37">
        <f t="shared" si="18"/>
        <v>70000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349000</v>
      </c>
      <c r="E62" s="37" t="s">
        <v>194</v>
      </c>
      <c r="F62" s="37">
        <f t="shared" si="19"/>
        <v>29083</v>
      </c>
      <c r="G62" s="37">
        <f t="shared" si="19"/>
        <v>29083</v>
      </c>
      <c r="H62" s="37">
        <f t="shared" si="19"/>
        <v>29083</v>
      </c>
      <c r="I62" s="37">
        <f t="shared" si="19"/>
        <v>29083</v>
      </c>
      <c r="J62" s="37">
        <f t="shared" si="19"/>
        <v>29083</v>
      </c>
      <c r="K62" s="37">
        <f t="shared" si="19"/>
        <v>29083</v>
      </c>
      <c r="L62" s="37">
        <f t="shared" si="19"/>
        <v>29083</v>
      </c>
      <c r="M62" s="37">
        <f t="shared" si="19"/>
        <v>29083</v>
      </c>
      <c r="N62" s="37">
        <f t="shared" si="19"/>
        <v>29083</v>
      </c>
      <c r="O62" s="37">
        <f t="shared" si="19"/>
        <v>29083</v>
      </c>
      <c r="P62" s="37">
        <f t="shared" si="19"/>
        <v>29083</v>
      </c>
      <c r="Q62" s="37">
        <f t="shared" si="20"/>
        <v>29087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2027000</v>
      </c>
      <c r="E63" s="37" t="s">
        <v>679</v>
      </c>
      <c r="F63" s="37">
        <f>ROUND($D63/5,-3)</f>
        <v>405000</v>
      </c>
      <c r="G63" s="37"/>
      <c r="H63" s="37"/>
      <c r="I63" s="37"/>
      <c r="J63" s="37"/>
      <c r="K63" s="37"/>
      <c r="L63" s="37"/>
      <c r="M63" s="37"/>
      <c r="N63" s="37">
        <f>D63-F63</f>
        <v>1622000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1901000</v>
      </c>
      <c r="E64" s="37" t="s">
        <v>194</v>
      </c>
      <c r="F64" s="37">
        <f>D64</f>
        <v>1901000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1587000</v>
      </c>
      <c r="E65" s="111" t="s">
        <v>678</v>
      </c>
      <c r="F65" s="37">
        <f>ROUND($D65/12*5,-3)</f>
        <v>661000</v>
      </c>
      <c r="G65" s="37">
        <f>ROUND($D65/12,-3)</f>
        <v>132000</v>
      </c>
      <c r="H65" s="37">
        <f t="shared" ref="H65:L67" si="21">ROUND($D65/12,-3)</f>
        <v>132000</v>
      </c>
      <c r="I65" s="37">
        <f t="shared" si="21"/>
        <v>132000</v>
      </c>
      <c r="J65" s="37">
        <f t="shared" si="21"/>
        <v>132000</v>
      </c>
      <c r="K65" s="37">
        <f t="shared" si="21"/>
        <v>132000</v>
      </c>
      <c r="L65" s="37">
        <f t="shared" si="21"/>
        <v>132000</v>
      </c>
      <c r="M65" s="37">
        <f>D65-SUM(F65:L65)</f>
        <v>134000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379000</v>
      </c>
      <c r="E66" s="111" t="s">
        <v>678</v>
      </c>
      <c r="F66" s="37">
        <f>ROUND($D66/12*5,-3)</f>
        <v>158000</v>
      </c>
      <c r="G66" s="37">
        <f t="shared" ref="G66:G67" si="22">ROUND($D66/12,-3)</f>
        <v>32000</v>
      </c>
      <c r="H66" s="37">
        <f t="shared" si="21"/>
        <v>32000</v>
      </c>
      <c r="I66" s="37">
        <f t="shared" si="21"/>
        <v>32000</v>
      </c>
      <c r="J66" s="37">
        <f t="shared" si="21"/>
        <v>32000</v>
      </c>
      <c r="K66" s="37">
        <f t="shared" si="21"/>
        <v>32000</v>
      </c>
      <c r="L66" s="37">
        <f t="shared" si="21"/>
        <v>32000</v>
      </c>
      <c r="M66" s="37">
        <f t="shared" ref="M66:M67" si="23">D66-SUM(F66:L66)</f>
        <v>29000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1145000</v>
      </c>
      <c r="E67" s="111" t="s">
        <v>678</v>
      </c>
      <c r="F67" s="37">
        <f>ROUND($D67/12*5,-3)</f>
        <v>477000</v>
      </c>
      <c r="G67" s="37">
        <f t="shared" si="22"/>
        <v>95000</v>
      </c>
      <c r="H67" s="37">
        <f t="shared" si="21"/>
        <v>95000</v>
      </c>
      <c r="I67" s="37">
        <f t="shared" si="21"/>
        <v>95000</v>
      </c>
      <c r="J67" s="37">
        <f t="shared" si="21"/>
        <v>95000</v>
      </c>
      <c r="K67" s="37">
        <f t="shared" si="21"/>
        <v>95000</v>
      </c>
      <c r="L67" s="37">
        <f t="shared" si="21"/>
        <v>95000</v>
      </c>
      <c r="M67" s="37">
        <f t="shared" si="23"/>
        <v>98000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22000</v>
      </c>
      <c r="E68" s="37" t="s">
        <v>195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99000</v>
      </c>
      <c r="E69" s="37" t="s">
        <v>194</v>
      </c>
      <c r="F69" s="37">
        <f>D69</f>
        <v>99000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25311000</v>
      </c>
      <c r="E71" s="239"/>
      <c r="F71" s="239">
        <f t="shared" ref="F71:P71" si="24">ROUND(SUM(F49:F70),-3)</f>
        <v>11129000</v>
      </c>
      <c r="G71" s="239">
        <f t="shared" si="24"/>
        <v>1772000</v>
      </c>
      <c r="H71" s="239">
        <f t="shared" si="24"/>
        <v>1794000</v>
      </c>
      <c r="I71" s="239">
        <f t="shared" si="24"/>
        <v>1772000</v>
      </c>
      <c r="J71" s="239">
        <f t="shared" si="24"/>
        <v>1772000</v>
      </c>
      <c r="K71" s="239">
        <f t="shared" si="24"/>
        <v>1772000</v>
      </c>
      <c r="L71" s="239">
        <f t="shared" si="24"/>
        <v>1772000</v>
      </c>
      <c r="M71" s="239">
        <f t="shared" si="24"/>
        <v>1773000</v>
      </c>
      <c r="N71" s="239">
        <f t="shared" si="24"/>
        <v>1656000</v>
      </c>
      <c r="O71" s="239">
        <f t="shared" si="24"/>
        <v>34000</v>
      </c>
      <c r="P71" s="239">
        <f t="shared" si="24"/>
        <v>34000</v>
      </c>
      <c r="Q71" s="239">
        <f>D71-SUM(F71:P71)</f>
        <v>31000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3121000</v>
      </c>
      <c r="E73" s="111" t="s">
        <v>678</v>
      </c>
      <c r="F73" s="37">
        <f>ROUND($D73/12*5,-3)</f>
        <v>1300000</v>
      </c>
      <c r="G73" s="37">
        <f>ROUND($D73/12,-3)</f>
        <v>260000</v>
      </c>
      <c r="H73" s="37">
        <f t="shared" ref="H73:L76" si="25">ROUND($D73/12,-3)</f>
        <v>260000</v>
      </c>
      <c r="I73" s="37">
        <f t="shared" si="25"/>
        <v>260000</v>
      </c>
      <c r="J73" s="37">
        <f t="shared" si="25"/>
        <v>260000</v>
      </c>
      <c r="K73" s="37">
        <f t="shared" si="25"/>
        <v>260000</v>
      </c>
      <c r="L73" s="37">
        <f t="shared" si="25"/>
        <v>260000</v>
      </c>
      <c r="M73" s="37">
        <f>D73-SUM(F73:L73)</f>
        <v>261000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1215000</v>
      </c>
      <c r="E76" s="111" t="s">
        <v>678</v>
      </c>
      <c r="F76" s="37">
        <f>ROUND($D76/12*5,-3)</f>
        <v>506000</v>
      </c>
      <c r="G76" s="37">
        <f>ROUND($D76/12,-3)</f>
        <v>101000</v>
      </c>
      <c r="H76" s="37">
        <f t="shared" si="25"/>
        <v>101000</v>
      </c>
      <c r="I76" s="37">
        <f t="shared" si="25"/>
        <v>101000</v>
      </c>
      <c r="J76" s="37">
        <f t="shared" si="25"/>
        <v>101000</v>
      </c>
      <c r="K76" s="37">
        <f t="shared" si="25"/>
        <v>101000</v>
      </c>
      <c r="L76" s="37">
        <f t="shared" si="25"/>
        <v>101000</v>
      </c>
      <c r="M76" s="37">
        <f t="shared" si="26"/>
        <v>103000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4336000</v>
      </c>
      <c r="E77" s="239"/>
      <c r="F77" s="239">
        <f>ROUND(SUM(F72:F76),-3)</f>
        <v>1806000</v>
      </c>
      <c r="G77" s="239">
        <f t="shared" ref="G77:N77" si="27">ROUND(SUM(G72:G76),-3)</f>
        <v>361000</v>
      </c>
      <c r="H77" s="239">
        <f t="shared" si="27"/>
        <v>361000</v>
      </c>
      <c r="I77" s="239">
        <f t="shared" si="27"/>
        <v>361000</v>
      </c>
      <c r="J77" s="239">
        <f t="shared" si="27"/>
        <v>361000</v>
      </c>
      <c r="K77" s="239">
        <f t="shared" si="27"/>
        <v>361000</v>
      </c>
      <c r="L77" s="239">
        <f t="shared" si="27"/>
        <v>361000</v>
      </c>
      <c r="M77" s="239">
        <f t="shared" si="27"/>
        <v>364000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96000</v>
      </c>
      <c r="E78" s="37" t="s">
        <v>655</v>
      </c>
      <c r="F78" s="216"/>
      <c r="G78" s="216"/>
      <c r="H78" s="216">
        <f>ROUND($D78/2,-3)</f>
        <v>48000</v>
      </c>
      <c r="I78" s="216"/>
      <c r="J78" s="216"/>
      <c r="K78" s="216"/>
      <c r="L78" s="216"/>
      <c r="M78" s="216"/>
      <c r="N78" s="216">
        <f>D78-H78</f>
        <v>48000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29743000</v>
      </c>
      <c r="E79" s="218"/>
      <c r="F79" s="218">
        <f>F77+F71+F78</f>
        <v>12935000</v>
      </c>
      <c r="G79" s="218">
        <f t="shared" ref="G79:Q79" si="29">G77+G71+G78</f>
        <v>2133000</v>
      </c>
      <c r="H79" s="218">
        <f t="shared" si="29"/>
        <v>2203000</v>
      </c>
      <c r="I79" s="218">
        <f t="shared" si="29"/>
        <v>2133000</v>
      </c>
      <c r="J79" s="218">
        <f t="shared" si="29"/>
        <v>2133000</v>
      </c>
      <c r="K79" s="218">
        <f t="shared" si="29"/>
        <v>2133000</v>
      </c>
      <c r="L79" s="218">
        <f t="shared" si="29"/>
        <v>2133000</v>
      </c>
      <c r="M79" s="218">
        <f t="shared" si="29"/>
        <v>2137000</v>
      </c>
      <c r="N79" s="218">
        <f t="shared" si="29"/>
        <v>1704000</v>
      </c>
      <c r="O79" s="218">
        <f t="shared" si="29"/>
        <v>34000</v>
      </c>
      <c r="P79" s="218">
        <f t="shared" si="29"/>
        <v>34000</v>
      </c>
      <c r="Q79" s="218">
        <f t="shared" si="29"/>
        <v>31000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31740000</v>
      </c>
      <c r="E88" s="37"/>
      <c r="F88" s="37">
        <f>F89+F90+F91+F92+F93</f>
        <v>13299000</v>
      </c>
      <c r="G88" s="37">
        <f t="shared" ref="G88:Q88" si="32">G89+G90+G91+G92+G93</f>
        <v>2278000</v>
      </c>
      <c r="H88" s="37">
        <f t="shared" si="32"/>
        <v>2359000</v>
      </c>
      <c r="I88" s="37">
        <f t="shared" si="32"/>
        <v>2305000</v>
      </c>
      <c r="J88" s="37">
        <f t="shared" si="32"/>
        <v>2293000</v>
      </c>
      <c r="K88" s="37">
        <f t="shared" si="32"/>
        <v>2289000</v>
      </c>
      <c r="L88" s="37">
        <f t="shared" si="32"/>
        <v>2318000</v>
      </c>
      <c r="M88" s="37">
        <f t="shared" si="32"/>
        <v>2293000</v>
      </c>
      <c r="N88" s="37">
        <f t="shared" si="32"/>
        <v>1864000</v>
      </c>
      <c r="O88" s="37">
        <f t="shared" si="32"/>
        <v>194000</v>
      </c>
      <c r="P88" s="37">
        <f t="shared" si="32"/>
        <v>124000</v>
      </c>
      <c r="Q88" s="37">
        <f t="shared" si="32"/>
        <v>124000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10000</v>
      </c>
      <c r="E90" s="106" t="s">
        <v>702</v>
      </c>
      <c r="F90" s="106"/>
      <c r="G90" s="106"/>
      <c r="H90" s="106">
        <f>ROUND($D90/2,-3)</f>
        <v>5000</v>
      </c>
      <c r="I90" s="106"/>
      <c r="J90" s="106"/>
      <c r="K90" s="106"/>
      <c r="L90" s="106"/>
      <c r="M90" s="106">
        <f>D90-H90</f>
        <v>5000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2000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31728000</v>
      </c>
      <c r="E93" s="106"/>
      <c r="F93" s="106">
        <f>F94+F95+F96+F97</f>
        <v>13299000</v>
      </c>
      <c r="G93" s="106">
        <f t="shared" ref="G93:Q93" si="34">G94+G95+G96+G97</f>
        <v>2278000</v>
      </c>
      <c r="H93" s="106">
        <f t="shared" si="34"/>
        <v>2354000</v>
      </c>
      <c r="I93" s="106">
        <f t="shared" si="34"/>
        <v>2305000</v>
      </c>
      <c r="J93" s="106">
        <f t="shared" si="34"/>
        <v>2293000</v>
      </c>
      <c r="K93" s="106">
        <f t="shared" si="34"/>
        <v>2289000</v>
      </c>
      <c r="L93" s="106">
        <f t="shared" si="34"/>
        <v>2317000</v>
      </c>
      <c r="M93" s="106">
        <f t="shared" si="34"/>
        <v>2288000</v>
      </c>
      <c r="N93" s="106">
        <f t="shared" si="34"/>
        <v>1864000</v>
      </c>
      <c r="O93" s="106">
        <f t="shared" si="34"/>
        <v>194000</v>
      </c>
      <c r="P93" s="106">
        <f t="shared" si="34"/>
        <v>124000</v>
      </c>
      <c r="Q93" s="106">
        <f t="shared" si="34"/>
        <v>123000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1742000</v>
      </c>
      <c r="E94" s="111" t="s">
        <v>522</v>
      </c>
      <c r="F94" s="37">
        <f>ROUND($D94/12*5,-3)</f>
        <v>726000</v>
      </c>
      <c r="G94" s="37">
        <f>ROUND($D94/12,-3)</f>
        <v>145000</v>
      </c>
      <c r="H94" s="37">
        <f t="shared" ref="H94:L94" si="35">ROUND($D94/12,-3)</f>
        <v>145000</v>
      </c>
      <c r="I94" s="37">
        <f t="shared" si="35"/>
        <v>145000</v>
      </c>
      <c r="J94" s="37">
        <f t="shared" si="35"/>
        <v>145000</v>
      </c>
      <c r="K94" s="37">
        <f t="shared" si="35"/>
        <v>145000</v>
      </c>
      <c r="L94" s="37">
        <f t="shared" si="35"/>
        <v>145000</v>
      </c>
      <c r="M94" s="37">
        <f>D94-SUM(F94:L94)</f>
        <v>146000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126000</v>
      </c>
      <c r="E95" s="107" t="s">
        <v>225</v>
      </c>
      <c r="F95" s="37">
        <f>ROUND($D95/12,-3)</f>
        <v>11000</v>
      </c>
      <c r="G95" s="37">
        <f t="shared" ref="G95:P95" si="36">ROUND($D95/12,-3)</f>
        <v>11000</v>
      </c>
      <c r="H95" s="37">
        <f t="shared" si="36"/>
        <v>11000</v>
      </c>
      <c r="I95" s="37">
        <f t="shared" si="36"/>
        <v>11000</v>
      </c>
      <c r="J95" s="37">
        <f t="shared" si="36"/>
        <v>11000</v>
      </c>
      <c r="K95" s="37">
        <f t="shared" si="36"/>
        <v>11000</v>
      </c>
      <c r="L95" s="37">
        <f t="shared" si="36"/>
        <v>11000</v>
      </c>
      <c r="M95" s="37">
        <f t="shared" si="36"/>
        <v>11000</v>
      </c>
      <c r="N95" s="37">
        <f t="shared" si="36"/>
        <v>11000</v>
      </c>
      <c r="O95" s="37">
        <f t="shared" si="36"/>
        <v>11000</v>
      </c>
      <c r="P95" s="37">
        <f t="shared" si="36"/>
        <v>11000</v>
      </c>
      <c r="Q95" s="37">
        <f>D95-SUM(F95:P95)</f>
        <v>5000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294000</v>
      </c>
      <c r="E96" s="186" t="s">
        <v>701</v>
      </c>
      <c r="F96" s="37"/>
      <c r="G96" s="37"/>
      <c r="H96" s="37">
        <f>ROUND($D96/2,-3)</f>
        <v>147000</v>
      </c>
      <c r="I96" s="37"/>
      <c r="J96" s="37"/>
      <c r="K96" s="37"/>
      <c r="L96" s="37"/>
      <c r="M96" s="37">
        <f>D96-H96</f>
        <v>147000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29566000</v>
      </c>
      <c r="E97" s="37"/>
      <c r="F97" s="37">
        <f>F2+F87-F89-F90-F91-F92-F94-F95-F96</f>
        <v>12562000</v>
      </c>
      <c r="G97" s="37">
        <f t="shared" ref="G97:Q97" si="37">G2+G87-G89-G90-G91-G92-G94-G95-G96</f>
        <v>2122000</v>
      </c>
      <c r="H97" s="37">
        <f t="shared" si="37"/>
        <v>2051000</v>
      </c>
      <c r="I97" s="37">
        <f t="shared" si="37"/>
        <v>2149000</v>
      </c>
      <c r="J97" s="37">
        <f t="shared" si="37"/>
        <v>2137000</v>
      </c>
      <c r="K97" s="37">
        <f t="shared" si="37"/>
        <v>2133000</v>
      </c>
      <c r="L97" s="37">
        <f t="shared" si="37"/>
        <v>2161000</v>
      </c>
      <c r="M97" s="37">
        <f t="shared" si="37"/>
        <v>1984000</v>
      </c>
      <c r="N97" s="37">
        <f t="shared" si="37"/>
        <v>1853000</v>
      </c>
      <c r="O97" s="37">
        <f>O2+O87-O89-O90-O91-O92-O94-O95-O96</f>
        <v>183000</v>
      </c>
      <c r="P97" s="37">
        <f t="shared" si="37"/>
        <v>113000</v>
      </c>
      <c r="Q97" s="37">
        <f t="shared" si="37"/>
        <v>118000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1092000</v>
      </c>
    </row>
    <row r="104" spans="2:18" ht="33">
      <c r="B104" s="69" t="s">
        <v>235</v>
      </c>
      <c r="D104" s="30">
        <f>HLOOKUP(D1,縣庫撥款收入明細表!H:DD,16,FALSE)</f>
        <v>120000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294000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29566000</v>
      </c>
    </row>
    <row r="110" spans="2:18" ht="16.5" customHeight="1"/>
    <row r="111" spans="2:18" ht="19.5" customHeight="1">
      <c r="B111" s="4" t="s">
        <v>700</v>
      </c>
      <c r="F111" s="30">
        <f>F93-F77-F78</f>
        <v>11493000</v>
      </c>
      <c r="G111" s="30">
        <f t="shared" ref="G111:Q111" si="38">G93-G77-G78</f>
        <v>1917000</v>
      </c>
      <c r="H111" s="30">
        <f t="shared" si="38"/>
        <v>1945000</v>
      </c>
      <c r="I111" s="30">
        <f t="shared" si="38"/>
        <v>1944000</v>
      </c>
      <c r="J111" s="30">
        <f t="shared" si="38"/>
        <v>1932000</v>
      </c>
      <c r="K111" s="30">
        <f t="shared" si="38"/>
        <v>1928000</v>
      </c>
      <c r="L111" s="30">
        <f t="shared" si="38"/>
        <v>1956000</v>
      </c>
      <c r="M111" s="30">
        <f t="shared" si="38"/>
        <v>1924000</v>
      </c>
      <c r="N111" s="30">
        <f t="shared" si="38"/>
        <v>1816000</v>
      </c>
      <c r="O111" s="30">
        <f t="shared" si="38"/>
        <v>194000</v>
      </c>
      <c r="P111" s="30">
        <f t="shared" si="38"/>
        <v>124000</v>
      </c>
      <c r="Q111" s="30">
        <f t="shared" si="38"/>
        <v>123000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21" priority="1" operator="lessThan">
      <formula>0</formula>
    </cfRule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687</v>
      </c>
      <c r="D1" s="230" t="str">
        <f>VLOOKUP(C1,學校編號!A:B,2,FALSE)</f>
        <v>687景美國小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29335000</v>
      </c>
      <c r="E2" s="37"/>
      <c r="F2" s="37">
        <f>F48+F71+F77+F78+F84</f>
        <v>12387000</v>
      </c>
      <c r="G2" s="37">
        <f t="shared" ref="G2:Q2" si="0">G48+G71+G77+G78+G84</f>
        <v>2080000</v>
      </c>
      <c r="H2" s="37">
        <f t="shared" si="0"/>
        <v>2130000</v>
      </c>
      <c r="I2" s="37">
        <f t="shared" si="0"/>
        <v>2080000</v>
      </c>
      <c r="J2" s="37">
        <f t="shared" si="0"/>
        <v>2082000</v>
      </c>
      <c r="K2" s="37">
        <f t="shared" si="0"/>
        <v>2080000</v>
      </c>
      <c r="L2" s="37">
        <f t="shared" si="0"/>
        <v>2120000</v>
      </c>
      <c r="M2" s="37">
        <f t="shared" si="0"/>
        <v>2080000</v>
      </c>
      <c r="N2" s="37">
        <f t="shared" si="0"/>
        <v>1970000</v>
      </c>
      <c r="O2" s="37">
        <f t="shared" si="0"/>
        <v>110000</v>
      </c>
      <c r="P2" s="37">
        <f t="shared" si="0"/>
        <v>110000</v>
      </c>
      <c r="Q2" s="37">
        <f t="shared" si="0"/>
        <v>106000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30000</v>
      </c>
      <c r="E8" s="37" t="s">
        <v>513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6000</v>
      </c>
      <c r="E9" s="37" t="s">
        <v>513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92000</v>
      </c>
      <c r="E13" s="37" t="s">
        <v>513</v>
      </c>
      <c r="F13" s="37">
        <f>ROUND($D13/12,0)</f>
        <v>7667</v>
      </c>
      <c r="G13" s="37">
        <f t="shared" si="1"/>
        <v>7667</v>
      </c>
      <c r="H13" s="37">
        <f t="shared" si="1"/>
        <v>7667</v>
      </c>
      <c r="I13" s="37">
        <f t="shared" si="1"/>
        <v>7667</v>
      </c>
      <c r="J13" s="37">
        <f t="shared" si="1"/>
        <v>7667</v>
      </c>
      <c r="K13" s="37">
        <f t="shared" si="1"/>
        <v>7667</v>
      </c>
      <c r="L13" s="37">
        <f t="shared" si="1"/>
        <v>7667</v>
      </c>
      <c r="M13" s="37">
        <f t="shared" si="1"/>
        <v>7667</v>
      </c>
      <c r="N13" s="37">
        <f t="shared" si="1"/>
        <v>7667</v>
      </c>
      <c r="O13" s="37">
        <f t="shared" si="1"/>
        <v>7667</v>
      </c>
      <c r="P13" s="37">
        <f t="shared" si="1"/>
        <v>7667</v>
      </c>
      <c r="Q13" s="37">
        <f>D13-SUM(F13:P13)</f>
        <v>7663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45000</v>
      </c>
      <c r="E15" s="37" t="s">
        <v>193</v>
      </c>
      <c r="F15" s="37">
        <f>ROUND($D15/2,-3)</f>
        <v>23000</v>
      </c>
      <c r="G15" s="37"/>
      <c r="H15" s="37"/>
      <c r="I15" s="37"/>
      <c r="J15" s="37"/>
      <c r="K15" s="37"/>
      <c r="L15" s="37">
        <f>D15-F15</f>
        <v>22000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72000</v>
      </c>
      <c r="E16" s="37" t="s">
        <v>513</v>
      </c>
      <c r="F16" s="37">
        <f>ROUND($D16/12,0)</f>
        <v>6000</v>
      </c>
      <c r="G16" s="37">
        <f t="shared" si="1"/>
        <v>6000</v>
      </c>
      <c r="H16" s="37">
        <f t="shared" si="1"/>
        <v>6000</v>
      </c>
      <c r="I16" s="37">
        <f t="shared" si="1"/>
        <v>6000</v>
      </c>
      <c r="J16" s="37">
        <f t="shared" si="1"/>
        <v>6000</v>
      </c>
      <c r="K16" s="37">
        <f t="shared" si="1"/>
        <v>6000</v>
      </c>
      <c r="L16" s="37">
        <f t="shared" si="1"/>
        <v>6000</v>
      </c>
      <c r="M16" s="37">
        <f t="shared" si="1"/>
        <v>6000</v>
      </c>
      <c r="N16" s="37">
        <f t="shared" si="1"/>
        <v>6000</v>
      </c>
      <c r="O16" s="37">
        <f t="shared" si="1"/>
        <v>6000</v>
      </c>
      <c r="P16" s="37">
        <f t="shared" si="1"/>
        <v>6000</v>
      </c>
      <c r="Q16" s="37">
        <f>D16-SUM(F16:P16)</f>
        <v>6000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32000</v>
      </c>
      <c r="E24" s="37" t="s">
        <v>193</v>
      </c>
      <c r="F24" s="37">
        <f>ROUND($D24/2,-3)</f>
        <v>16000</v>
      </c>
      <c r="G24" s="37"/>
      <c r="H24" s="37"/>
      <c r="I24" s="37"/>
      <c r="J24" s="37"/>
      <c r="K24" s="37"/>
      <c r="L24" s="37">
        <f>D24-F24</f>
        <v>16000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639000</v>
      </c>
      <c r="E25" s="106"/>
      <c r="F25" s="106">
        <f>ROUND(SUM(F3:F24),-3)</f>
        <v>86000</v>
      </c>
      <c r="G25" s="106">
        <f t="shared" ref="G25:P25" si="5">ROUND(SUM(G3:G24),-3)</f>
        <v>47000</v>
      </c>
      <c r="H25" s="106">
        <f t="shared" si="5"/>
        <v>47000</v>
      </c>
      <c r="I25" s="106">
        <f t="shared" si="5"/>
        <v>47000</v>
      </c>
      <c r="J25" s="106">
        <f t="shared" si="5"/>
        <v>47000</v>
      </c>
      <c r="K25" s="106">
        <f t="shared" si="5"/>
        <v>47000</v>
      </c>
      <c r="L25" s="106">
        <f t="shared" si="5"/>
        <v>85000</v>
      </c>
      <c r="M25" s="106">
        <f t="shared" si="5"/>
        <v>47000</v>
      </c>
      <c r="N25" s="106">
        <f t="shared" si="5"/>
        <v>47000</v>
      </c>
      <c r="O25" s="106">
        <f t="shared" si="5"/>
        <v>47000</v>
      </c>
      <c r="P25" s="106">
        <f t="shared" si="5"/>
        <v>47000</v>
      </c>
      <c r="Q25" s="106">
        <f t="shared" ref="Q25:Q33" si="6">D25-SUM(F25:P25)</f>
        <v>45000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9000</v>
      </c>
      <c r="E30" s="37" t="s">
        <v>513</v>
      </c>
      <c r="F30" s="37">
        <f t="shared" si="8"/>
        <v>750</v>
      </c>
      <c r="G30" s="37">
        <f t="shared" si="8"/>
        <v>750</v>
      </c>
      <c r="H30" s="37">
        <f t="shared" si="8"/>
        <v>750</v>
      </c>
      <c r="I30" s="37">
        <f t="shared" si="8"/>
        <v>750</v>
      </c>
      <c r="J30" s="37">
        <f t="shared" si="8"/>
        <v>750</v>
      </c>
      <c r="K30" s="37">
        <f t="shared" si="8"/>
        <v>750</v>
      </c>
      <c r="L30" s="37">
        <f t="shared" si="8"/>
        <v>750</v>
      </c>
      <c r="M30" s="37">
        <f t="shared" si="8"/>
        <v>750</v>
      </c>
      <c r="N30" s="37">
        <f t="shared" si="8"/>
        <v>750</v>
      </c>
      <c r="O30" s="37">
        <f t="shared" si="8"/>
        <v>750</v>
      </c>
      <c r="P30" s="37">
        <f t="shared" si="8"/>
        <v>750</v>
      </c>
      <c r="Q30" s="37">
        <f t="shared" si="6"/>
        <v>750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4000</v>
      </c>
      <c r="E31" s="37" t="s">
        <v>513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12000</v>
      </c>
      <c r="E32" s="37" t="s">
        <v>513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8000</v>
      </c>
      <c r="E33" s="37" t="s">
        <v>513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299000</v>
      </c>
      <c r="E37" s="106"/>
      <c r="F37" s="106">
        <f t="shared" ref="F37:P37" si="9">ROUND(SUM(F26:F36),-3)</f>
        <v>25000</v>
      </c>
      <c r="G37" s="106">
        <f t="shared" si="9"/>
        <v>25000</v>
      </c>
      <c r="H37" s="106">
        <f t="shared" si="9"/>
        <v>25000</v>
      </c>
      <c r="I37" s="106">
        <f t="shared" si="9"/>
        <v>25000</v>
      </c>
      <c r="J37" s="106">
        <f t="shared" si="9"/>
        <v>25000</v>
      </c>
      <c r="K37" s="106">
        <f t="shared" si="9"/>
        <v>25000</v>
      </c>
      <c r="L37" s="106">
        <f t="shared" si="9"/>
        <v>25000</v>
      </c>
      <c r="M37" s="106">
        <f t="shared" si="9"/>
        <v>25000</v>
      </c>
      <c r="N37" s="106">
        <f t="shared" si="9"/>
        <v>25000</v>
      </c>
      <c r="O37" s="106">
        <f t="shared" si="9"/>
        <v>25000</v>
      </c>
      <c r="P37" s="106">
        <f t="shared" si="9"/>
        <v>25000</v>
      </c>
      <c r="Q37" s="106">
        <f>D37-SUM(F37:P37)</f>
        <v>24000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944000</v>
      </c>
      <c r="E48" s="37"/>
      <c r="F48" s="112">
        <f>F25+F37+F45+F47</f>
        <v>113000</v>
      </c>
      <c r="G48" s="112">
        <f t="shared" ref="G48:R48" si="14">G25+G37+G45+G47</f>
        <v>72000</v>
      </c>
      <c r="H48" s="112">
        <f t="shared" si="14"/>
        <v>72000</v>
      </c>
      <c r="I48" s="112">
        <f t="shared" si="14"/>
        <v>72000</v>
      </c>
      <c r="J48" s="112">
        <f t="shared" si="14"/>
        <v>74000</v>
      </c>
      <c r="K48" s="112">
        <f t="shared" si="14"/>
        <v>72000</v>
      </c>
      <c r="L48" s="112">
        <f t="shared" si="14"/>
        <v>110000</v>
      </c>
      <c r="M48" s="112">
        <f t="shared" si="14"/>
        <v>72000</v>
      </c>
      <c r="N48" s="112">
        <f t="shared" si="14"/>
        <v>74000</v>
      </c>
      <c r="O48" s="112">
        <f t="shared" si="14"/>
        <v>72000</v>
      </c>
      <c r="P48" s="112">
        <f t="shared" si="14"/>
        <v>72000</v>
      </c>
      <c r="Q48" s="112">
        <f t="shared" si="14"/>
        <v>69000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16141000</v>
      </c>
      <c r="E49" s="111" t="s">
        <v>678</v>
      </c>
      <c r="F49" s="37">
        <f>ROUND($D49/12*5,-3)</f>
        <v>6725000</v>
      </c>
      <c r="G49" s="37">
        <f>ROUND($D49/12,-3)</f>
        <v>1345000</v>
      </c>
      <c r="H49" s="37">
        <f t="shared" ref="H49:L53" si="15">ROUND($D49/12,-3)</f>
        <v>1345000</v>
      </c>
      <c r="I49" s="37">
        <f t="shared" si="15"/>
        <v>1345000</v>
      </c>
      <c r="J49" s="37">
        <f t="shared" si="15"/>
        <v>1345000</v>
      </c>
      <c r="K49" s="37">
        <f t="shared" si="15"/>
        <v>1345000</v>
      </c>
      <c r="L49" s="37">
        <f t="shared" si="15"/>
        <v>1345000</v>
      </c>
      <c r="M49" s="37">
        <f>D49-SUM(F49:L49)</f>
        <v>1346000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0</v>
      </c>
      <c r="E51" s="111" t="s">
        <v>678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0</v>
      </c>
      <c r="E52" s="111" t="s">
        <v>678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399000</v>
      </c>
      <c r="E62" s="37" t="s">
        <v>194</v>
      </c>
      <c r="F62" s="37">
        <f t="shared" si="19"/>
        <v>33250</v>
      </c>
      <c r="G62" s="37">
        <f t="shared" si="19"/>
        <v>33250</v>
      </c>
      <c r="H62" s="37">
        <f t="shared" si="19"/>
        <v>33250</v>
      </c>
      <c r="I62" s="37">
        <f t="shared" si="19"/>
        <v>33250</v>
      </c>
      <c r="J62" s="37">
        <f t="shared" si="19"/>
        <v>33250</v>
      </c>
      <c r="K62" s="37">
        <f t="shared" si="19"/>
        <v>33250</v>
      </c>
      <c r="L62" s="37">
        <f t="shared" si="19"/>
        <v>33250</v>
      </c>
      <c r="M62" s="37">
        <f t="shared" si="19"/>
        <v>33250</v>
      </c>
      <c r="N62" s="37">
        <f t="shared" si="19"/>
        <v>33250</v>
      </c>
      <c r="O62" s="37">
        <f t="shared" si="19"/>
        <v>33250</v>
      </c>
      <c r="P62" s="37">
        <f t="shared" si="19"/>
        <v>33250</v>
      </c>
      <c r="Q62" s="37">
        <f t="shared" si="20"/>
        <v>33250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2294000</v>
      </c>
      <c r="E63" s="37" t="s">
        <v>679</v>
      </c>
      <c r="F63" s="37">
        <f>ROUND($D63/5,-3)</f>
        <v>459000</v>
      </c>
      <c r="G63" s="37"/>
      <c r="H63" s="37"/>
      <c r="I63" s="37"/>
      <c r="J63" s="37"/>
      <c r="K63" s="37"/>
      <c r="L63" s="37"/>
      <c r="M63" s="37"/>
      <c r="N63" s="37">
        <f>D63-F63</f>
        <v>1835000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1813000</v>
      </c>
      <c r="E64" s="37" t="s">
        <v>194</v>
      </c>
      <c r="F64" s="37">
        <f>D64</f>
        <v>1813000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1634000</v>
      </c>
      <c r="E65" s="111" t="s">
        <v>678</v>
      </c>
      <c r="F65" s="37">
        <f>ROUND($D65/12*5,-3)</f>
        <v>681000</v>
      </c>
      <c r="G65" s="37">
        <f>ROUND($D65/12,-3)</f>
        <v>136000</v>
      </c>
      <c r="H65" s="37">
        <f t="shared" ref="H65:L67" si="21">ROUND($D65/12,-3)</f>
        <v>136000</v>
      </c>
      <c r="I65" s="37">
        <f t="shared" si="21"/>
        <v>136000</v>
      </c>
      <c r="J65" s="37">
        <f t="shared" si="21"/>
        <v>136000</v>
      </c>
      <c r="K65" s="37">
        <f t="shared" si="21"/>
        <v>136000</v>
      </c>
      <c r="L65" s="37">
        <f t="shared" si="21"/>
        <v>136000</v>
      </c>
      <c r="M65" s="37">
        <f>D65-SUM(F65:L65)</f>
        <v>137000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435000</v>
      </c>
      <c r="E66" s="111" t="s">
        <v>678</v>
      </c>
      <c r="F66" s="37">
        <f>ROUND($D66/12*5,-3)</f>
        <v>181000</v>
      </c>
      <c r="G66" s="37">
        <f t="shared" ref="G66:G67" si="22">ROUND($D66/12,-3)</f>
        <v>36000</v>
      </c>
      <c r="H66" s="37">
        <f t="shared" si="21"/>
        <v>36000</v>
      </c>
      <c r="I66" s="37">
        <f t="shared" si="21"/>
        <v>36000</v>
      </c>
      <c r="J66" s="37">
        <f t="shared" si="21"/>
        <v>36000</v>
      </c>
      <c r="K66" s="37">
        <f t="shared" si="21"/>
        <v>36000</v>
      </c>
      <c r="L66" s="37">
        <f t="shared" si="21"/>
        <v>36000</v>
      </c>
      <c r="M66" s="37">
        <f t="shared" ref="M66:M67" si="23">D66-SUM(F66:L66)</f>
        <v>38000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971000</v>
      </c>
      <c r="E67" s="111" t="s">
        <v>678</v>
      </c>
      <c r="F67" s="37">
        <f>ROUND($D67/12*5,-3)</f>
        <v>405000</v>
      </c>
      <c r="G67" s="37">
        <f t="shared" si="22"/>
        <v>81000</v>
      </c>
      <c r="H67" s="37">
        <f t="shared" si="21"/>
        <v>81000</v>
      </c>
      <c r="I67" s="37">
        <f t="shared" si="21"/>
        <v>81000</v>
      </c>
      <c r="J67" s="37">
        <f t="shared" si="21"/>
        <v>81000</v>
      </c>
      <c r="K67" s="37">
        <f t="shared" si="21"/>
        <v>81000</v>
      </c>
      <c r="L67" s="37">
        <f t="shared" si="21"/>
        <v>81000</v>
      </c>
      <c r="M67" s="37">
        <f t="shared" si="23"/>
        <v>80000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27000</v>
      </c>
      <c r="E68" s="37" t="s">
        <v>195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112000</v>
      </c>
      <c r="E69" s="37" t="s">
        <v>194</v>
      </c>
      <c r="F69" s="37">
        <f>D69</f>
        <v>112000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4000</v>
      </c>
      <c r="E70" s="37" t="s">
        <v>193</v>
      </c>
      <c r="F70" s="37">
        <f>ROUND($D70/2,-3)</f>
        <v>2000</v>
      </c>
      <c r="G70" s="37"/>
      <c r="H70" s="37"/>
      <c r="I70" s="37"/>
      <c r="J70" s="37"/>
      <c r="K70" s="37"/>
      <c r="L70" s="37">
        <f>D70-F70</f>
        <v>2000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23886000</v>
      </c>
      <c r="E71" s="239"/>
      <c r="F71" s="239">
        <f t="shared" ref="F71:P71" si="24">ROUND(SUM(F49:F70),-3)</f>
        <v>10416000</v>
      </c>
      <c r="G71" s="239">
        <f t="shared" si="24"/>
        <v>1636000</v>
      </c>
      <c r="H71" s="239">
        <f t="shared" si="24"/>
        <v>1663000</v>
      </c>
      <c r="I71" s="239">
        <f t="shared" si="24"/>
        <v>1636000</v>
      </c>
      <c r="J71" s="239">
        <f t="shared" si="24"/>
        <v>1636000</v>
      </c>
      <c r="K71" s="239">
        <f t="shared" si="24"/>
        <v>1636000</v>
      </c>
      <c r="L71" s="239">
        <f t="shared" si="24"/>
        <v>1638000</v>
      </c>
      <c r="M71" s="239">
        <f t="shared" si="24"/>
        <v>1639000</v>
      </c>
      <c r="N71" s="239">
        <f t="shared" si="24"/>
        <v>1873000</v>
      </c>
      <c r="O71" s="239">
        <f t="shared" si="24"/>
        <v>38000</v>
      </c>
      <c r="P71" s="239">
        <f t="shared" si="24"/>
        <v>38000</v>
      </c>
      <c r="Q71" s="239">
        <f>D71-SUM(F71:P71)</f>
        <v>37000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3478000</v>
      </c>
      <c r="E73" s="111" t="s">
        <v>678</v>
      </c>
      <c r="F73" s="37">
        <f>ROUND($D73/12*5,-3)</f>
        <v>1449000</v>
      </c>
      <c r="G73" s="37">
        <f>ROUND($D73/12,-3)</f>
        <v>290000</v>
      </c>
      <c r="H73" s="37">
        <f t="shared" ref="H73:L76" si="25">ROUND($D73/12,-3)</f>
        <v>290000</v>
      </c>
      <c r="I73" s="37">
        <f t="shared" si="25"/>
        <v>290000</v>
      </c>
      <c r="J73" s="37">
        <f t="shared" si="25"/>
        <v>290000</v>
      </c>
      <c r="K73" s="37">
        <f t="shared" si="25"/>
        <v>290000</v>
      </c>
      <c r="L73" s="37">
        <f t="shared" si="25"/>
        <v>290000</v>
      </c>
      <c r="M73" s="37">
        <f>D73-SUM(F73:L73)</f>
        <v>289000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981000</v>
      </c>
      <c r="E76" s="111" t="s">
        <v>678</v>
      </c>
      <c r="F76" s="37">
        <f>ROUND($D76/12*5,-3)</f>
        <v>409000</v>
      </c>
      <c r="G76" s="37">
        <f>ROUND($D76/12,-3)</f>
        <v>82000</v>
      </c>
      <c r="H76" s="37">
        <f t="shared" si="25"/>
        <v>82000</v>
      </c>
      <c r="I76" s="37">
        <f t="shared" si="25"/>
        <v>82000</v>
      </c>
      <c r="J76" s="37">
        <f t="shared" si="25"/>
        <v>82000</v>
      </c>
      <c r="K76" s="37">
        <f t="shared" si="25"/>
        <v>82000</v>
      </c>
      <c r="L76" s="37">
        <f t="shared" si="25"/>
        <v>82000</v>
      </c>
      <c r="M76" s="37">
        <f t="shared" si="26"/>
        <v>80000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4459000</v>
      </c>
      <c r="E77" s="239"/>
      <c r="F77" s="239">
        <f>ROUND(SUM(F72:F76),-3)</f>
        <v>1858000</v>
      </c>
      <c r="G77" s="239">
        <f t="shared" ref="G77:N77" si="27">ROUND(SUM(G72:G76),-3)</f>
        <v>372000</v>
      </c>
      <c r="H77" s="239">
        <f t="shared" si="27"/>
        <v>372000</v>
      </c>
      <c r="I77" s="239">
        <f t="shared" si="27"/>
        <v>372000</v>
      </c>
      <c r="J77" s="239">
        <f t="shared" si="27"/>
        <v>372000</v>
      </c>
      <c r="K77" s="239">
        <f t="shared" si="27"/>
        <v>372000</v>
      </c>
      <c r="L77" s="239">
        <f t="shared" si="27"/>
        <v>372000</v>
      </c>
      <c r="M77" s="239">
        <f t="shared" si="27"/>
        <v>369000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46000</v>
      </c>
      <c r="E78" s="37" t="s">
        <v>655</v>
      </c>
      <c r="F78" s="216"/>
      <c r="G78" s="216"/>
      <c r="H78" s="216">
        <f>ROUND($D78/2,-3)</f>
        <v>23000</v>
      </c>
      <c r="I78" s="216"/>
      <c r="J78" s="216"/>
      <c r="K78" s="216"/>
      <c r="L78" s="216"/>
      <c r="M78" s="216"/>
      <c r="N78" s="216">
        <f>D78-H78</f>
        <v>23000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28391000</v>
      </c>
      <c r="E79" s="218"/>
      <c r="F79" s="218">
        <f>F77+F71+F78</f>
        <v>12274000</v>
      </c>
      <c r="G79" s="218">
        <f t="shared" ref="G79:Q79" si="29">G77+G71+G78</f>
        <v>2008000</v>
      </c>
      <c r="H79" s="218">
        <f t="shared" si="29"/>
        <v>2058000</v>
      </c>
      <c r="I79" s="218">
        <f t="shared" si="29"/>
        <v>2008000</v>
      </c>
      <c r="J79" s="218">
        <f t="shared" si="29"/>
        <v>2008000</v>
      </c>
      <c r="K79" s="218">
        <f t="shared" si="29"/>
        <v>2008000</v>
      </c>
      <c r="L79" s="218">
        <f t="shared" si="29"/>
        <v>2010000</v>
      </c>
      <c r="M79" s="218">
        <f t="shared" si="29"/>
        <v>2008000</v>
      </c>
      <c r="N79" s="218">
        <f t="shared" si="29"/>
        <v>1896000</v>
      </c>
      <c r="O79" s="218">
        <f t="shared" si="29"/>
        <v>38000</v>
      </c>
      <c r="P79" s="218">
        <f t="shared" si="29"/>
        <v>38000</v>
      </c>
      <c r="Q79" s="218">
        <f t="shared" si="29"/>
        <v>37000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29335000</v>
      </c>
      <c r="E88" s="37"/>
      <c r="F88" s="37">
        <f>F89+F90+F91+F92+F93</f>
        <v>12387000</v>
      </c>
      <c r="G88" s="37">
        <f t="shared" ref="G88:Q88" si="32">G89+G90+G91+G92+G93</f>
        <v>2080000</v>
      </c>
      <c r="H88" s="37">
        <f t="shared" si="32"/>
        <v>2130000</v>
      </c>
      <c r="I88" s="37">
        <f t="shared" si="32"/>
        <v>2080000</v>
      </c>
      <c r="J88" s="37">
        <f t="shared" si="32"/>
        <v>2082000</v>
      </c>
      <c r="K88" s="37">
        <f t="shared" si="32"/>
        <v>2080000</v>
      </c>
      <c r="L88" s="37">
        <f t="shared" si="32"/>
        <v>2120000</v>
      </c>
      <c r="M88" s="37">
        <f t="shared" si="32"/>
        <v>2080000</v>
      </c>
      <c r="N88" s="37">
        <f t="shared" si="32"/>
        <v>1970000</v>
      </c>
      <c r="O88" s="37">
        <f t="shared" si="32"/>
        <v>110000</v>
      </c>
      <c r="P88" s="37">
        <f t="shared" si="32"/>
        <v>110000</v>
      </c>
      <c r="Q88" s="37">
        <f t="shared" si="32"/>
        <v>106000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36000</v>
      </c>
      <c r="E90" s="106" t="s">
        <v>702</v>
      </c>
      <c r="F90" s="106"/>
      <c r="G90" s="106"/>
      <c r="H90" s="106">
        <f>ROUND($D90/2,-3)</f>
        <v>18000</v>
      </c>
      <c r="I90" s="106"/>
      <c r="J90" s="106"/>
      <c r="K90" s="106"/>
      <c r="L90" s="106"/>
      <c r="M90" s="106">
        <f>D90-H90</f>
        <v>18000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29298000</v>
      </c>
      <c r="E93" s="106"/>
      <c r="F93" s="106">
        <f>F94+F95+F96+F97</f>
        <v>12387000</v>
      </c>
      <c r="G93" s="106">
        <f t="shared" ref="G93:Q93" si="34">G94+G95+G96+G97</f>
        <v>2080000</v>
      </c>
      <c r="H93" s="106">
        <f t="shared" si="34"/>
        <v>2112000</v>
      </c>
      <c r="I93" s="106">
        <f t="shared" si="34"/>
        <v>2080000</v>
      </c>
      <c r="J93" s="106">
        <f t="shared" si="34"/>
        <v>2082000</v>
      </c>
      <c r="K93" s="106">
        <f t="shared" si="34"/>
        <v>2080000</v>
      </c>
      <c r="L93" s="106">
        <f t="shared" si="34"/>
        <v>2120000</v>
      </c>
      <c r="M93" s="106">
        <f t="shared" si="34"/>
        <v>2062000</v>
      </c>
      <c r="N93" s="106">
        <f t="shared" si="34"/>
        <v>1970000</v>
      </c>
      <c r="O93" s="106">
        <f t="shared" si="34"/>
        <v>110000</v>
      </c>
      <c r="P93" s="106">
        <f t="shared" si="34"/>
        <v>110000</v>
      </c>
      <c r="Q93" s="106">
        <f t="shared" si="34"/>
        <v>105000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650000</v>
      </c>
      <c r="E94" s="111" t="s">
        <v>522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28558000</v>
      </c>
      <c r="E97" s="37"/>
      <c r="F97" s="37">
        <f>F2+F87-F89-F90-F91-F92-F94-F95-F96</f>
        <v>12108000</v>
      </c>
      <c r="G97" s="37">
        <f t="shared" ref="G97:Q97" si="37">G2+G87-G89-G90-G91-G92-G94-G95-G96</f>
        <v>2018000</v>
      </c>
      <c r="H97" s="37">
        <f t="shared" si="37"/>
        <v>2050000</v>
      </c>
      <c r="I97" s="37">
        <f t="shared" si="37"/>
        <v>2018000</v>
      </c>
      <c r="J97" s="37">
        <f t="shared" si="37"/>
        <v>2020000</v>
      </c>
      <c r="K97" s="37">
        <f t="shared" si="37"/>
        <v>2018000</v>
      </c>
      <c r="L97" s="37">
        <f t="shared" si="37"/>
        <v>2058000</v>
      </c>
      <c r="M97" s="37">
        <f t="shared" si="37"/>
        <v>1999000</v>
      </c>
      <c r="N97" s="37">
        <f t="shared" si="37"/>
        <v>1962000</v>
      </c>
      <c r="O97" s="37">
        <f>O2+O87-O89-O90-O91-O92-O94-O95-O96</f>
        <v>102000</v>
      </c>
      <c r="P97" s="37">
        <f t="shared" si="37"/>
        <v>102000</v>
      </c>
      <c r="Q97" s="37">
        <f t="shared" si="37"/>
        <v>103000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28558000</v>
      </c>
    </row>
    <row r="110" spans="2:18" ht="16.5" customHeight="1"/>
    <row r="111" spans="2:18" ht="19.5" customHeight="1">
      <c r="B111" s="4" t="s">
        <v>700</v>
      </c>
      <c r="F111" s="30">
        <f>F93-F77-F78</f>
        <v>10529000</v>
      </c>
      <c r="G111" s="30">
        <f t="shared" ref="G111:Q111" si="38">G93-G77-G78</f>
        <v>1708000</v>
      </c>
      <c r="H111" s="30">
        <f t="shared" si="38"/>
        <v>1717000</v>
      </c>
      <c r="I111" s="30">
        <f t="shared" si="38"/>
        <v>1708000</v>
      </c>
      <c r="J111" s="30">
        <f t="shared" si="38"/>
        <v>1710000</v>
      </c>
      <c r="K111" s="30">
        <f t="shared" si="38"/>
        <v>1708000</v>
      </c>
      <c r="L111" s="30">
        <f t="shared" si="38"/>
        <v>1748000</v>
      </c>
      <c r="M111" s="30">
        <f t="shared" si="38"/>
        <v>1693000</v>
      </c>
      <c r="N111" s="30">
        <f t="shared" si="38"/>
        <v>1947000</v>
      </c>
      <c r="O111" s="30">
        <f t="shared" si="38"/>
        <v>110000</v>
      </c>
      <c r="P111" s="30">
        <f t="shared" si="38"/>
        <v>110000</v>
      </c>
      <c r="Q111" s="30">
        <f t="shared" si="38"/>
        <v>105000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20" priority="1" operator="lessThan">
      <formula>0</formula>
    </cfRule>
  </conditionalFormatting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688</v>
      </c>
      <c r="D1" s="230" t="str">
        <f>VLOOKUP(C1,學校編號!A:B,2,FALSE)</f>
        <v>688三棧國小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29772000</v>
      </c>
      <c r="E2" s="37"/>
      <c r="F2" s="37">
        <f>F48+F71+F77+F78+F84</f>
        <v>12758000</v>
      </c>
      <c r="G2" s="37">
        <f t="shared" ref="G2:Q2" si="0">G48+G71+G77+G78+G84</f>
        <v>2131000</v>
      </c>
      <c r="H2" s="37">
        <f t="shared" si="0"/>
        <v>2196000</v>
      </c>
      <c r="I2" s="37">
        <f t="shared" si="0"/>
        <v>2131000</v>
      </c>
      <c r="J2" s="37">
        <f t="shared" si="0"/>
        <v>2135000</v>
      </c>
      <c r="K2" s="37">
        <f t="shared" si="0"/>
        <v>2131000</v>
      </c>
      <c r="L2" s="37">
        <f t="shared" si="0"/>
        <v>2161000</v>
      </c>
      <c r="M2" s="37">
        <f t="shared" si="0"/>
        <v>2134000</v>
      </c>
      <c r="N2" s="37">
        <f t="shared" si="0"/>
        <v>1678000</v>
      </c>
      <c r="O2" s="37">
        <f t="shared" si="0"/>
        <v>103000</v>
      </c>
      <c r="P2" s="37">
        <f t="shared" si="0"/>
        <v>103000</v>
      </c>
      <c r="Q2" s="37">
        <f t="shared" si="0"/>
        <v>111000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80000</v>
      </c>
      <c r="E13" s="37" t="s">
        <v>513</v>
      </c>
      <c r="F13" s="37">
        <f>ROUND($D13/12,0)</f>
        <v>6667</v>
      </c>
      <c r="G13" s="37">
        <f t="shared" si="1"/>
        <v>6667</v>
      </c>
      <c r="H13" s="37">
        <f t="shared" si="1"/>
        <v>6667</v>
      </c>
      <c r="I13" s="37">
        <f t="shared" si="1"/>
        <v>6667</v>
      </c>
      <c r="J13" s="37">
        <f t="shared" si="1"/>
        <v>6667</v>
      </c>
      <c r="K13" s="37">
        <f t="shared" si="1"/>
        <v>6667</v>
      </c>
      <c r="L13" s="37">
        <f t="shared" si="1"/>
        <v>6667</v>
      </c>
      <c r="M13" s="37">
        <f t="shared" si="1"/>
        <v>6667</v>
      </c>
      <c r="N13" s="37">
        <f t="shared" si="1"/>
        <v>6667</v>
      </c>
      <c r="O13" s="37">
        <f t="shared" si="1"/>
        <v>6667</v>
      </c>
      <c r="P13" s="37">
        <f t="shared" si="1"/>
        <v>6667</v>
      </c>
      <c r="Q13" s="37">
        <f>D13-SUM(F13:P13)</f>
        <v>6663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84000</v>
      </c>
      <c r="E16" s="37" t="s">
        <v>513</v>
      </c>
      <c r="F16" s="37">
        <f>ROUND($D16/12,0)</f>
        <v>7000</v>
      </c>
      <c r="G16" s="37">
        <f t="shared" si="1"/>
        <v>7000</v>
      </c>
      <c r="H16" s="37">
        <f t="shared" si="1"/>
        <v>7000</v>
      </c>
      <c r="I16" s="37">
        <f t="shared" si="1"/>
        <v>7000</v>
      </c>
      <c r="J16" s="37">
        <f t="shared" si="1"/>
        <v>7000</v>
      </c>
      <c r="K16" s="37">
        <f t="shared" si="1"/>
        <v>7000</v>
      </c>
      <c r="L16" s="37">
        <f t="shared" si="1"/>
        <v>7000</v>
      </c>
      <c r="M16" s="37">
        <f t="shared" si="1"/>
        <v>7000</v>
      </c>
      <c r="N16" s="37">
        <f t="shared" si="1"/>
        <v>7000</v>
      </c>
      <c r="O16" s="37">
        <f t="shared" si="1"/>
        <v>7000</v>
      </c>
      <c r="P16" s="37">
        <f t="shared" si="1"/>
        <v>7000</v>
      </c>
      <c r="Q16" s="37">
        <f>D16-SUM(F16:P16)</f>
        <v>7000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10000</v>
      </c>
      <c r="E24" s="37" t="s">
        <v>193</v>
      </c>
      <c r="F24" s="37">
        <f>ROUND($D24/2,-3)</f>
        <v>5000</v>
      </c>
      <c r="G24" s="37"/>
      <c r="H24" s="37"/>
      <c r="I24" s="37"/>
      <c r="J24" s="37"/>
      <c r="K24" s="37"/>
      <c r="L24" s="37">
        <f>D24-F24</f>
        <v>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587000</v>
      </c>
      <c r="E25" s="106"/>
      <c r="F25" s="106">
        <f>ROUND(SUM(F3:F24),-3)</f>
        <v>75000</v>
      </c>
      <c r="G25" s="106">
        <f t="shared" ref="G25:P25" si="5">ROUND(SUM(G3:G24),-3)</f>
        <v>44000</v>
      </c>
      <c r="H25" s="106">
        <f t="shared" si="5"/>
        <v>44000</v>
      </c>
      <c r="I25" s="106">
        <f t="shared" si="5"/>
        <v>44000</v>
      </c>
      <c r="J25" s="106">
        <f t="shared" si="5"/>
        <v>44000</v>
      </c>
      <c r="K25" s="106">
        <f t="shared" si="5"/>
        <v>44000</v>
      </c>
      <c r="L25" s="106">
        <f t="shared" si="5"/>
        <v>74000</v>
      </c>
      <c r="M25" s="106">
        <f t="shared" si="5"/>
        <v>44000</v>
      </c>
      <c r="N25" s="106">
        <f t="shared" si="5"/>
        <v>44000</v>
      </c>
      <c r="O25" s="106">
        <f t="shared" si="5"/>
        <v>44000</v>
      </c>
      <c r="P25" s="106">
        <f t="shared" si="5"/>
        <v>44000</v>
      </c>
      <c r="Q25" s="106">
        <f t="shared" ref="Q25:Q33" si="6">D25-SUM(F25:P25)</f>
        <v>42000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12000</v>
      </c>
      <c r="E30" s="37" t="s">
        <v>513</v>
      </c>
      <c r="F30" s="37">
        <f t="shared" si="8"/>
        <v>1000</v>
      </c>
      <c r="G30" s="37">
        <f t="shared" si="8"/>
        <v>1000</v>
      </c>
      <c r="H30" s="37">
        <f t="shared" si="8"/>
        <v>1000</v>
      </c>
      <c r="I30" s="37">
        <f t="shared" si="8"/>
        <v>1000</v>
      </c>
      <c r="J30" s="37">
        <f t="shared" si="8"/>
        <v>1000</v>
      </c>
      <c r="K30" s="37">
        <f t="shared" si="8"/>
        <v>1000</v>
      </c>
      <c r="L30" s="37">
        <f t="shared" si="8"/>
        <v>1000</v>
      </c>
      <c r="M30" s="37">
        <f t="shared" si="8"/>
        <v>1000</v>
      </c>
      <c r="N30" s="37">
        <f t="shared" si="8"/>
        <v>1000</v>
      </c>
      <c r="O30" s="37">
        <f t="shared" si="8"/>
        <v>1000</v>
      </c>
      <c r="P30" s="37">
        <f t="shared" si="8"/>
        <v>1000</v>
      </c>
      <c r="Q30" s="37">
        <f t="shared" si="6"/>
        <v>1000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4000</v>
      </c>
      <c r="E31" s="37" t="s">
        <v>513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282000</v>
      </c>
      <c r="E37" s="106"/>
      <c r="F37" s="106">
        <f t="shared" ref="F37:P37" si="9">ROUND(SUM(F26:F36),-3)</f>
        <v>23000</v>
      </c>
      <c r="G37" s="106">
        <f t="shared" si="9"/>
        <v>23000</v>
      </c>
      <c r="H37" s="106">
        <f t="shared" si="9"/>
        <v>23000</v>
      </c>
      <c r="I37" s="106">
        <f t="shared" si="9"/>
        <v>23000</v>
      </c>
      <c r="J37" s="106">
        <f t="shared" si="9"/>
        <v>23000</v>
      </c>
      <c r="K37" s="106">
        <f t="shared" si="9"/>
        <v>23000</v>
      </c>
      <c r="L37" s="106">
        <f t="shared" si="9"/>
        <v>23000</v>
      </c>
      <c r="M37" s="106">
        <f t="shared" si="9"/>
        <v>23000</v>
      </c>
      <c r="N37" s="106">
        <f t="shared" si="9"/>
        <v>23000</v>
      </c>
      <c r="O37" s="106">
        <f t="shared" si="9"/>
        <v>23000</v>
      </c>
      <c r="P37" s="106">
        <f t="shared" si="9"/>
        <v>23000</v>
      </c>
      <c r="Q37" s="106">
        <f>D37-SUM(F37:P37)</f>
        <v>29000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708</v>
      </c>
      <c r="F46" s="37">
        <f>ROUND($D46/3,0)</f>
        <v>4000</v>
      </c>
      <c r="G46" s="37"/>
      <c r="H46" s="37"/>
      <c r="I46" s="37"/>
      <c r="J46" s="37">
        <f>ROUND($D46/3,0)</f>
        <v>4000</v>
      </c>
      <c r="K46" s="37"/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12000</v>
      </c>
      <c r="E47" s="106"/>
      <c r="F47" s="106">
        <f t="shared" ref="F47:P47" si="13">ROUND(SUM(F46),-3)</f>
        <v>4000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4000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4000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881000</v>
      </c>
      <c r="E48" s="37"/>
      <c r="F48" s="112">
        <f>F25+F37+F45+F47</f>
        <v>102000</v>
      </c>
      <c r="G48" s="112">
        <f t="shared" ref="G48:R48" si="14">G25+G37+G45+G47</f>
        <v>67000</v>
      </c>
      <c r="H48" s="112">
        <f t="shared" si="14"/>
        <v>67000</v>
      </c>
      <c r="I48" s="112">
        <f t="shared" si="14"/>
        <v>67000</v>
      </c>
      <c r="J48" s="112">
        <f t="shared" si="14"/>
        <v>71000</v>
      </c>
      <c r="K48" s="112">
        <f t="shared" si="14"/>
        <v>67000</v>
      </c>
      <c r="L48" s="112">
        <f t="shared" si="14"/>
        <v>97000</v>
      </c>
      <c r="M48" s="112">
        <f t="shared" si="14"/>
        <v>67000</v>
      </c>
      <c r="N48" s="112">
        <f t="shared" si="14"/>
        <v>71000</v>
      </c>
      <c r="O48" s="112">
        <f t="shared" si="14"/>
        <v>67000</v>
      </c>
      <c r="P48" s="112">
        <f t="shared" si="14"/>
        <v>67000</v>
      </c>
      <c r="Q48" s="112">
        <f t="shared" si="14"/>
        <v>71000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17355000</v>
      </c>
      <c r="E49" s="111" t="s">
        <v>678</v>
      </c>
      <c r="F49" s="37">
        <f>ROUND($D49/12*5,-3)</f>
        <v>7231000</v>
      </c>
      <c r="G49" s="37">
        <f>ROUND($D49/12,-3)</f>
        <v>1446000</v>
      </c>
      <c r="H49" s="37">
        <f t="shared" ref="H49:L53" si="15">ROUND($D49/12,-3)</f>
        <v>1446000</v>
      </c>
      <c r="I49" s="37">
        <f t="shared" si="15"/>
        <v>1446000</v>
      </c>
      <c r="J49" s="37">
        <f t="shared" si="15"/>
        <v>1446000</v>
      </c>
      <c r="K49" s="37">
        <f t="shared" si="15"/>
        <v>1446000</v>
      </c>
      <c r="L49" s="37">
        <f t="shared" si="15"/>
        <v>1446000</v>
      </c>
      <c r="M49" s="37">
        <f>D49-SUM(F49:L49)</f>
        <v>1448000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809000</v>
      </c>
      <c r="E51" s="111" t="s">
        <v>678</v>
      </c>
      <c r="F51" s="37">
        <f t="shared" si="16"/>
        <v>337000</v>
      </c>
      <c r="G51" s="37">
        <f t="shared" si="17"/>
        <v>67000</v>
      </c>
      <c r="H51" s="37">
        <f t="shared" si="15"/>
        <v>67000</v>
      </c>
      <c r="I51" s="37">
        <f t="shared" si="15"/>
        <v>67000</v>
      </c>
      <c r="J51" s="37">
        <f t="shared" si="15"/>
        <v>67000</v>
      </c>
      <c r="K51" s="37">
        <f t="shared" si="15"/>
        <v>67000</v>
      </c>
      <c r="L51" s="37">
        <f t="shared" si="15"/>
        <v>67000</v>
      </c>
      <c r="M51" s="37">
        <f t="shared" si="18"/>
        <v>70000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380000</v>
      </c>
      <c r="E62" s="37" t="s">
        <v>194</v>
      </c>
      <c r="F62" s="37">
        <f t="shared" si="19"/>
        <v>31667</v>
      </c>
      <c r="G62" s="37">
        <f t="shared" si="19"/>
        <v>31667</v>
      </c>
      <c r="H62" s="37">
        <f t="shared" si="19"/>
        <v>31667</v>
      </c>
      <c r="I62" s="37">
        <f t="shared" si="19"/>
        <v>31667</v>
      </c>
      <c r="J62" s="37">
        <f t="shared" si="19"/>
        <v>31667</v>
      </c>
      <c r="K62" s="37">
        <f t="shared" si="19"/>
        <v>31667</v>
      </c>
      <c r="L62" s="37">
        <f t="shared" si="19"/>
        <v>31667</v>
      </c>
      <c r="M62" s="37">
        <f t="shared" si="19"/>
        <v>31667</v>
      </c>
      <c r="N62" s="37">
        <f t="shared" si="19"/>
        <v>31667</v>
      </c>
      <c r="O62" s="37">
        <f t="shared" si="19"/>
        <v>31667</v>
      </c>
      <c r="P62" s="37">
        <f t="shared" si="19"/>
        <v>31667</v>
      </c>
      <c r="Q62" s="37">
        <f t="shared" si="20"/>
        <v>31663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1929000</v>
      </c>
      <c r="E63" s="37" t="s">
        <v>679</v>
      </c>
      <c r="F63" s="37">
        <f>ROUND($D63/5,-3)</f>
        <v>386000</v>
      </c>
      <c r="G63" s="37"/>
      <c r="H63" s="37"/>
      <c r="I63" s="37"/>
      <c r="J63" s="37"/>
      <c r="K63" s="37"/>
      <c r="L63" s="37"/>
      <c r="M63" s="37"/>
      <c r="N63" s="37">
        <f>D63-F63</f>
        <v>1543000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1966000</v>
      </c>
      <c r="E64" s="37" t="s">
        <v>194</v>
      </c>
      <c r="F64" s="37">
        <f>D64</f>
        <v>1966000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1720000</v>
      </c>
      <c r="E65" s="111" t="s">
        <v>678</v>
      </c>
      <c r="F65" s="37">
        <f>ROUND($D65/12*5,-3)</f>
        <v>717000</v>
      </c>
      <c r="G65" s="37">
        <f>ROUND($D65/12,-3)</f>
        <v>143000</v>
      </c>
      <c r="H65" s="37">
        <f t="shared" ref="H65:L67" si="21">ROUND($D65/12,-3)</f>
        <v>143000</v>
      </c>
      <c r="I65" s="37">
        <f t="shared" si="21"/>
        <v>143000</v>
      </c>
      <c r="J65" s="37">
        <f t="shared" si="21"/>
        <v>143000</v>
      </c>
      <c r="K65" s="37">
        <f t="shared" si="21"/>
        <v>143000</v>
      </c>
      <c r="L65" s="37">
        <f t="shared" si="21"/>
        <v>143000</v>
      </c>
      <c r="M65" s="37">
        <f>D65-SUM(F65:L65)</f>
        <v>145000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429000</v>
      </c>
      <c r="E66" s="111" t="s">
        <v>678</v>
      </c>
      <c r="F66" s="37">
        <f>ROUND($D66/12*5,-3)</f>
        <v>179000</v>
      </c>
      <c r="G66" s="37">
        <f t="shared" ref="G66:G67" si="22">ROUND($D66/12,-3)</f>
        <v>36000</v>
      </c>
      <c r="H66" s="37">
        <f t="shared" si="21"/>
        <v>36000</v>
      </c>
      <c r="I66" s="37">
        <f t="shared" si="21"/>
        <v>36000</v>
      </c>
      <c r="J66" s="37">
        <f t="shared" si="21"/>
        <v>36000</v>
      </c>
      <c r="K66" s="37">
        <f t="shared" si="21"/>
        <v>36000</v>
      </c>
      <c r="L66" s="37">
        <f t="shared" si="21"/>
        <v>36000</v>
      </c>
      <c r="M66" s="37">
        <f t="shared" ref="M66:M67" si="23">D66-SUM(F66:L66)</f>
        <v>34000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1126000</v>
      </c>
      <c r="E67" s="111" t="s">
        <v>678</v>
      </c>
      <c r="F67" s="37">
        <f>ROUND($D67/12*5,-3)</f>
        <v>469000</v>
      </c>
      <c r="G67" s="37">
        <f t="shared" si="22"/>
        <v>94000</v>
      </c>
      <c r="H67" s="37">
        <f t="shared" si="21"/>
        <v>94000</v>
      </c>
      <c r="I67" s="37">
        <f t="shared" si="21"/>
        <v>94000</v>
      </c>
      <c r="J67" s="37">
        <f t="shared" si="21"/>
        <v>94000</v>
      </c>
      <c r="K67" s="37">
        <f t="shared" si="21"/>
        <v>94000</v>
      </c>
      <c r="L67" s="37">
        <f t="shared" si="21"/>
        <v>94000</v>
      </c>
      <c r="M67" s="37">
        <f t="shared" si="23"/>
        <v>93000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36000</v>
      </c>
      <c r="E68" s="37" t="s">
        <v>195</v>
      </c>
      <c r="F68" s="37"/>
      <c r="G68" s="37"/>
      <c r="H68" s="37">
        <f>D68</f>
        <v>36000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126000</v>
      </c>
      <c r="E69" s="37" t="s">
        <v>194</v>
      </c>
      <c r="F69" s="37">
        <f>D69</f>
        <v>126000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26252000</v>
      </c>
      <c r="E71" s="239"/>
      <c r="F71" s="239">
        <f t="shared" ref="F71:P71" si="24">ROUND(SUM(F49:F70),-3)</f>
        <v>11580000</v>
      </c>
      <c r="G71" s="239">
        <f t="shared" si="24"/>
        <v>1849000</v>
      </c>
      <c r="H71" s="239">
        <f t="shared" si="24"/>
        <v>1885000</v>
      </c>
      <c r="I71" s="239">
        <f t="shared" si="24"/>
        <v>1849000</v>
      </c>
      <c r="J71" s="239">
        <f t="shared" si="24"/>
        <v>1849000</v>
      </c>
      <c r="K71" s="239">
        <f t="shared" si="24"/>
        <v>1849000</v>
      </c>
      <c r="L71" s="239">
        <f t="shared" si="24"/>
        <v>1849000</v>
      </c>
      <c r="M71" s="239">
        <f t="shared" si="24"/>
        <v>1851000</v>
      </c>
      <c r="N71" s="239">
        <f t="shared" si="24"/>
        <v>1579000</v>
      </c>
      <c r="O71" s="239">
        <f t="shared" si="24"/>
        <v>36000</v>
      </c>
      <c r="P71" s="239">
        <f t="shared" si="24"/>
        <v>36000</v>
      </c>
      <c r="Q71" s="239">
        <f>D71-SUM(F71:P71)</f>
        <v>40000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2582000</v>
      </c>
      <c r="E73" s="111" t="s">
        <v>678</v>
      </c>
      <c r="F73" s="37">
        <f>ROUND($D73/12*5,-3)</f>
        <v>1076000</v>
      </c>
      <c r="G73" s="37">
        <f>ROUND($D73/12,-3)</f>
        <v>215000</v>
      </c>
      <c r="H73" s="37">
        <f t="shared" ref="H73:L76" si="25">ROUND($D73/12,-3)</f>
        <v>215000</v>
      </c>
      <c r="I73" s="37">
        <f t="shared" si="25"/>
        <v>215000</v>
      </c>
      <c r="J73" s="37">
        <f t="shared" si="25"/>
        <v>215000</v>
      </c>
      <c r="K73" s="37">
        <f t="shared" si="25"/>
        <v>215000</v>
      </c>
      <c r="L73" s="37">
        <f t="shared" si="25"/>
        <v>215000</v>
      </c>
      <c r="M73" s="37">
        <f>D73-SUM(F73:L73)</f>
        <v>216000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2582000</v>
      </c>
      <c r="E77" s="239"/>
      <c r="F77" s="239">
        <f>ROUND(SUM(F72:F76),-3)</f>
        <v>1076000</v>
      </c>
      <c r="G77" s="239">
        <f t="shared" ref="G77:N77" si="27">ROUND(SUM(G72:G76),-3)</f>
        <v>215000</v>
      </c>
      <c r="H77" s="239">
        <f t="shared" si="27"/>
        <v>215000</v>
      </c>
      <c r="I77" s="239">
        <f t="shared" si="27"/>
        <v>215000</v>
      </c>
      <c r="J77" s="239">
        <f t="shared" si="27"/>
        <v>215000</v>
      </c>
      <c r="K77" s="239">
        <f t="shared" si="27"/>
        <v>215000</v>
      </c>
      <c r="L77" s="239">
        <f t="shared" si="27"/>
        <v>215000</v>
      </c>
      <c r="M77" s="239">
        <f t="shared" si="27"/>
        <v>216000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57000</v>
      </c>
      <c r="E78" s="37" t="s">
        <v>655</v>
      </c>
      <c r="F78" s="216"/>
      <c r="G78" s="216"/>
      <c r="H78" s="216">
        <f>ROUND($D78/2,-3)</f>
        <v>29000</v>
      </c>
      <c r="I78" s="216"/>
      <c r="J78" s="216"/>
      <c r="K78" s="216"/>
      <c r="L78" s="216"/>
      <c r="M78" s="216"/>
      <c r="N78" s="216">
        <f>D78-H78</f>
        <v>28000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28891000</v>
      </c>
      <c r="E79" s="218"/>
      <c r="F79" s="218">
        <f>F77+F71+F78</f>
        <v>12656000</v>
      </c>
      <c r="G79" s="218">
        <f t="shared" ref="G79:Q79" si="29">G77+G71+G78</f>
        <v>2064000</v>
      </c>
      <c r="H79" s="218">
        <f t="shared" si="29"/>
        <v>2129000</v>
      </c>
      <c r="I79" s="218">
        <f t="shared" si="29"/>
        <v>2064000</v>
      </c>
      <c r="J79" s="218">
        <f t="shared" si="29"/>
        <v>2064000</v>
      </c>
      <c r="K79" s="218">
        <f t="shared" si="29"/>
        <v>2064000</v>
      </c>
      <c r="L79" s="218">
        <f t="shared" si="29"/>
        <v>2064000</v>
      </c>
      <c r="M79" s="218">
        <f t="shared" si="29"/>
        <v>2067000</v>
      </c>
      <c r="N79" s="218">
        <f t="shared" si="29"/>
        <v>1607000</v>
      </c>
      <c r="O79" s="218">
        <f t="shared" si="29"/>
        <v>36000</v>
      </c>
      <c r="P79" s="218">
        <f t="shared" si="29"/>
        <v>36000</v>
      </c>
      <c r="Q79" s="218">
        <f t="shared" si="29"/>
        <v>40000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29772000</v>
      </c>
      <c r="E88" s="37"/>
      <c r="F88" s="37">
        <f>F89+F90+F91+F92+F93</f>
        <v>12758000</v>
      </c>
      <c r="G88" s="37">
        <f t="shared" ref="G88:Q88" si="32">G89+G90+G91+G92+G93</f>
        <v>2131000</v>
      </c>
      <c r="H88" s="37">
        <f t="shared" si="32"/>
        <v>2196000</v>
      </c>
      <c r="I88" s="37">
        <f t="shared" si="32"/>
        <v>2131000</v>
      </c>
      <c r="J88" s="37">
        <f t="shared" si="32"/>
        <v>2135000</v>
      </c>
      <c r="K88" s="37">
        <f t="shared" si="32"/>
        <v>2131000</v>
      </c>
      <c r="L88" s="37">
        <f t="shared" si="32"/>
        <v>2161000</v>
      </c>
      <c r="M88" s="37">
        <f t="shared" si="32"/>
        <v>2134000</v>
      </c>
      <c r="N88" s="37">
        <f t="shared" si="32"/>
        <v>1678000</v>
      </c>
      <c r="O88" s="37">
        <f t="shared" si="32"/>
        <v>103000</v>
      </c>
      <c r="P88" s="37">
        <f t="shared" si="32"/>
        <v>103000</v>
      </c>
      <c r="Q88" s="37">
        <f t="shared" si="32"/>
        <v>111000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10000</v>
      </c>
      <c r="E90" s="106" t="s">
        <v>702</v>
      </c>
      <c r="F90" s="106"/>
      <c r="G90" s="106"/>
      <c r="H90" s="106">
        <f>ROUND($D90/2,-3)</f>
        <v>5000</v>
      </c>
      <c r="I90" s="106"/>
      <c r="J90" s="106"/>
      <c r="K90" s="106"/>
      <c r="L90" s="106"/>
      <c r="M90" s="106">
        <f>D90-H90</f>
        <v>5000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29761000</v>
      </c>
      <c r="E93" s="106"/>
      <c r="F93" s="106">
        <f>F94+F95+F96+F97</f>
        <v>12758000</v>
      </c>
      <c r="G93" s="106">
        <f t="shared" ref="G93:Q93" si="34">G94+G95+G96+G97</f>
        <v>2131000</v>
      </c>
      <c r="H93" s="106">
        <f t="shared" si="34"/>
        <v>2191000</v>
      </c>
      <c r="I93" s="106">
        <f t="shared" si="34"/>
        <v>2131000</v>
      </c>
      <c r="J93" s="106">
        <f t="shared" si="34"/>
        <v>2135000</v>
      </c>
      <c r="K93" s="106">
        <f t="shared" si="34"/>
        <v>2131000</v>
      </c>
      <c r="L93" s="106">
        <f t="shared" si="34"/>
        <v>2161000</v>
      </c>
      <c r="M93" s="106">
        <f t="shared" si="34"/>
        <v>2129000</v>
      </c>
      <c r="N93" s="106">
        <f t="shared" si="34"/>
        <v>1678000</v>
      </c>
      <c r="O93" s="106">
        <f t="shared" si="34"/>
        <v>103000</v>
      </c>
      <c r="P93" s="106">
        <f t="shared" si="34"/>
        <v>103000</v>
      </c>
      <c r="Q93" s="106">
        <f t="shared" si="34"/>
        <v>110000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3192000</v>
      </c>
      <c r="E94" s="111" t="s">
        <v>522</v>
      </c>
      <c r="F94" s="37">
        <f>ROUND($D94/12*5,-3)</f>
        <v>1330000</v>
      </c>
      <c r="G94" s="37">
        <f>ROUND($D94/12,-3)</f>
        <v>266000</v>
      </c>
      <c r="H94" s="37">
        <f t="shared" ref="H94:L94" si="35">ROUND($D94/12,-3)</f>
        <v>266000</v>
      </c>
      <c r="I94" s="37">
        <f t="shared" si="35"/>
        <v>266000</v>
      </c>
      <c r="J94" s="37">
        <f t="shared" si="35"/>
        <v>266000</v>
      </c>
      <c r="K94" s="37">
        <f t="shared" si="35"/>
        <v>266000</v>
      </c>
      <c r="L94" s="37">
        <f t="shared" si="35"/>
        <v>266000</v>
      </c>
      <c r="M94" s="37">
        <f>D94-SUM(F94:L94)</f>
        <v>266000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14000</v>
      </c>
      <c r="E96" s="186" t="s">
        <v>701</v>
      </c>
      <c r="F96" s="37"/>
      <c r="G96" s="37"/>
      <c r="H96" s="37">
        <f>ROUND($D96/2,-3)</f>
        <v>7000</v>
      </c>
      <c r="I96" s="37"/>
      <c r="J96" s="37"/>
      <c r="K96" s="37"/>
      <c r="L96" s="37"/>
      <c r="M96" s="37">
        <f>D96-H96</f>
        <v>7000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26465000</v>
      </c>
      <c r="E97" s="37"/>
      <c r="F97" s="37">
        <f>F2+F87-F89-F90-F91-F92-F94-F95-F96</f>
        <v>11420000</v>
      </c>
      <c r="G97" s="37">
        <f t="shared" ref="G97:Q97" si="37">G2+G87-G89-G90-G91-G92-G94-G95-G96</f>
        <v>1857000</v>
      </c>
      <c r="H97" s="37">
        <f t="shared" si="37"/>
        <v>1910000</v>
      </c>
      <c r="I97" s="37">
        <f t="shared" si="37"/>
        <v>1857000</v>
      </c>
      <c r="J97" s="37">
        <f t="shared" si="37"/>
        <v>1861000</v>
      </c>
      <c r="K97" s="37">
        <f t="shared" si="37"/>
        <v>1857000</v>
      </c>
      <c r="L97" s="37">
        <f t="shared" si="37"/>
        <v>1887000</v>
      </c>
      <c r="M97" s="37">
        <f t="shared" si="37"/>
        <v>1848000</v>
      </c>
      <c r="N97" s="37">
        <f t="shared" si="37"/>
        <v>1670000</v>
      </c>
      <c r="O97" s="37">
        <f>O2+O87-O89-O90-O91-O92-O94-O95-O96</f>
        <v>95000</v>
      </c>
      <c r="P97" s="37">
        <f t="shared" si="37"/>
        <v>95000</v>
      </c>
      <c r="Q97" s="37">
        <f t="shared" si="37"/>
        <v>108000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800000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1092000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14000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26465000</v>
      </c>
    </row>
    <row r="110" spans="2:18" ht="16.5" customHeight="1"/>
    <row r="111" spans="2:18" ht="19.5" customHeight="1">
      <c r="B111" s="4" t="s">
        <v>700</v>
      </c>
      <c r="F111" s="30">
        <f>F93-F77-F78</f>
        <v>11682000</v>
      </c>
      <c r="G111" s="30">
        <f t="shared" ref="G111:Q111" si="38">G93-G77-G78</f>
        <v>1916000</v>
      </c>
      <c r="H111" s="30">
        <f t="shared" si="38"/>
        <v>1947000</v>
      </c>
      <c r="I111" s="30">
        <f t="shared" si="38"/>
        <v>1916000</v>
      </c>
      <c r="J111" s="30">
        <f t="shared" si="38"/>
        <v>1920000</v>
      </c>
      <c r="K111" s="30">
        <f t="shared" si="38"/>
        <v>1916000</v>
      </c>
      <c r="L111" s="30">
        <f t="shared" si="38"/>
        <v>1946000</v>
      </c>
      <c r="M111" s="30">
        <f t="shared" si="38"/>
        <v>1913000</v>
      </c>
      <c r="N111" s="30">
        <f t="shared" si="38"/>
        <v>1650000</v>
      </c>
      <c r="O111" s="30">
        <f t="shared" si="38"/>
        <v>103000</v>
      </c>
      <c r="P111" s="30">
        <f t="shared" si="38"/>
        <v>103000</v>
      </c>
      <c r="Q111" s="30">
        <f t="shared" si="38"/>
        <v>110000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9" priority="1" operator="lessThan">
      <formula>0</formula>
    </cfRule>
  </conditionalFormatting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689</v>
      </c>
      <c r="D1" s="230" t="str">
        <f>VLOOKUP(C1,學校編號!A:B,2,FALSE)</f>
        <v>689銅蘭國小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27335000</v>
      </c>
      <c r="E2" s="37"/>
      <c r="F2" s="37">
        <f>F48+F71+F77+F78+F84</f>
        <v>11596000</v>
      </c>
      <c r="G2" s="37">
        <f t="shared" ref="G2:Q2" si="0">G48+G71+G77+G78+G84</f>
        <v>1952000</v>
      </c>
      <c r="H2" s="37">
        <f t="shared" si="0"/>
        <v>2056000</v>
      </c>
      <c r="I2" s="37">
        <f t="shared" si="0"/>
        <v>1952000</v>
      </c>
      <c r="J2" s="37">
        <f t="shared" si="0"/>
        <v>1954000</v>
      </c>
      <c r="K2" s="37">
        <f t="shared" si="0"/>
        <v>1952000</v>
      </c>
      <c r="L2" s="37">
        <f t="shared" si="0"/>
        <v>1974000</v>
      </c>
      <c r="M2" s="37">
        <f t="shared" si="0"/>
        <v>1957000</v>
      </c>
      <c r="N2" s="37">
        <f t="shared" si="0"/>
        <v>1645000</v>
      </c>
      <c r="O2" s="37">
        <f t="shared" si="0"/>
        <v>99000</v>
      </c>
      <c r="P2" s="37">
        <f t="shared" si="0"/>
        <v>99000</v>
      </c>
      <c r="Q2" s="37">
        <f t="shared" si="0"/>
        <v>99000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513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51000</v>
      </c>
      <c r="E4" s="37" t="s">
        <v>513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63000</v>
      </c>
      <c r="E7" s="37" t="s">
        <v>513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86000</v>
      </c>
      <c r="E13" s="37" t="s">
        <v>513</v>
      </c>
      <c r="F13" s="37">
        <f>ROUND($D13/12,0)</f>
        <v>7167</v>
      </c>
      <c r="G13" s="37">
        <f t="shared" si="1"/>
        <v>7167</v>
      </c>
      <c r="H13" s="37">
        <f t="shared" si="1"/>
        <v>7167</v>
      </c>
      <c r="I13" s="37">
        <f t="shared" si="1"/>
        <v>7167</v>
      </c>
      <c r="J13" s="37">
        <f t="shared" si="1"/>
        <v>7167</v>
      </c>
      <c r="K13" s="37">
        <f t="shared" si="1"/>
        <v>7167</v>
      </c>
      <c r="L13" s="37">
        <f t="shared" si="1"/>
        <v>7167</v>
      </c>
      <c r="M13" s="37">
        <f t="shared" si="1"/>
        <v>7167</v>
      </c>
      <c r="N13" s="37">
        <f t="shared" si="1"/>
        <v>7167</v>
      </c>
      <c r="O13" s="37">
        <f t="shared" si="1"/>
        <v>7167</v>
      </c>
      <c r="P13" s="37">
        <f t="shared" si="1"/>
        <v>7167</v>
      </c>
      <c r="Q13" s="37">
        <f>D13-SUM(F13:P13)</f>
        <v>7163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45000</v>
      </c>
      <c r="E15" s="37" t="s">
        <v>193</v>
      </c>
      <c r="F15" s="37">
        <f>ROUND($D15/2,-3)</f>
        <v>23000</v>
      </c>
      <c r="G15" s="37"/>
      <c r="H15" s="37"/>
      <c r="I15" s="37"/>
      <c r="J15" s="37"/>
      <c r="K15" s="37"/>
      <c r="L15" s="37">
        <f>D15-F15</f>
        <v>22000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78000</v>
      </c>
      <c r="E16" s="37" t="s">
        <v>513</v>
      </c>
      <c r="F16" s="37">
        <f>ROUND($D16/12,0)</f>
        <v>6500</v>
      </c>
      <c r="G16" s="37">
        <f t="shared" si="1"/>
        <v>6500</v>
      </c>
      <c r="H16" s="37">
        <f t="shared" si="1"/>
        <v>6500</v>
      </c>
      <c r="I16" s="37">
        <f t="shared" si="1"/>
        <v>6500</v>
      </c>
      <c r="J16" s="37">
        <f t="shared" si="1"/>
        <v>6500</v>
      </c>
      <c r="K16" s="37">
        <f t="shared" si="1"/>
        <v>6500</v>
      </c>
      <c r="L16" s="37">
        <f t="shared" si="1"/>
        <v>6500</v>
      </c>
      <c r="M16" s="37">
        <f t="shared" si="1"/>
        <v>6500</v>
      </c>
      <c r="N16" s="37">
        <f t="shared" si="1"/>
        <v>6500</v>
      </c>
      <c r="O16" s="37">
        <f t="shared" si="1"/>
        <v>6500</v>
      </c>
      <c r="P16" s="37">
        <f t="shared" si="1"/>
        <v>6500</v>
      </c>
      <c r="Q16" s="37">
        <f>D16-SUM(F16:P16)</f>
        <v>6500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513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485000</v>
      </c>
      <c r="E25" s="106"/>
      <c r="F25" s="106">
        <f>ROUND(SUM(F3:F24),-3)</f>
        <v>60000</v>
      </c>
      <c r="G25" s="106">
        <f t="shared" ref="G25:P25" si="5">ROUND(SUM(G3:G24),-3)</f>
        <v>37000</v>
      </c>
      <c r="H25" s="106">
        <f t="shared" si="5"/>
        <v>37000</v>
      </c>
      <c r="I25" s="106">
        <f t="shared" si="5"/>
        <v>37000</v>
      </c>
      <c r="J25" s="106">
        <f t="shared" si="5"/>
        <v>37000</v>
      </c>
      <c r="K25" s="106">
        <f t="shared" si="5"/>
        <v>37000</v>
      </c>
      <c r="L25" s="106">
        <f t="shared" si="5"/>
        <v>59000</v>
      </c>
      <c r="M25" s="106">
        <f t="shared" si="5"/>
        <v>37000</v>
      </c>
      <c r="N25" s="106">
        <f t="shared" si="5"/>
        <v>37000</v>
      </c>
      <c r="O25" s="106">
        <f t="shared" si="5"/>
        <v>37000</v>
      </c>
      <c r="P25" s="106">
        <f t="shared" si="5"/>
        <v>37000</v>
      </c>
      <c r="Q25" s="106">
        <f t="shared" ref="Q25:Q33" si="6">D25-SUM(F25:P25)</f>
        <v>33000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513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513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12000</v>
      </c>
      <c r="E30" s="37" t="s">
        <v>513</v>
      </c>
      <c r="F30" s="37">
        <f t="shared" si="8"/>
        <v>1000</v>
      </c>
      <c r="G30" s="37">
        <f t="shared" si="8"/>
        <v>1000</v>
      </c>
      <c r="H30" s="37">
        <f t="shared" si="8"/>
        <v>1000</v>
      </c>
      <c r="I30" s="37">
        <f t="shared" si="8"/>
        <v>1000</v>
      </c>
      <c r="J30" s="37">
        <f t="shared" si="8"/>
        <v>1000</v>
      </c>
      <c r="K30" s="37">
        <f t="shared" si="8"/>
        <v>1000</v>
      </c>
      <c r="L30" s="37">
        <f t="shared" si="8"/>
        <v>1000</v>
      </c>
      <c r="M30" s="37">
        <f t="shared" si="8"/>
        <v>1000</v>
      </c>
      <c r="N30" s="37">
        <f t="shared" si="8"/>
        <v>1000</v>
      </c>
      <c r="O30" s="37">
        <f t="shared" si="8"/>
        <v>1000</v>
      </c>
      <c r="P30" s="37">
        <f t="shared" si="8"/>
        <v>1000</v>
      </c>
      <c r="Q30" s="37">
        <f t="shared" si="6"/>
        <v>1000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4000</v>
      </c>
      <c r="E31" s="37" t="s">
        <v>513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275000</v>
      </c>
      <c r="E37" s="106"/>
      <c r="F37" s="106">
        <f t="shared" ref="F37:P37" si="9">ROUND(SUM(F26:F36),-3)</f>
        <v>23000</v>
      </c>
      <c r="G37" s="106">
        <f t="shared" si="9"/>
        <v>23000</v>
      </c>
      <c r="H37" s="106">
        <f t="shared" si="9"/>
        <v>23000</v>
      </c>
      <c r="I37" s="106">
        <f t="shared" si="9"/>
        <v>23000</v>
      </c>
      <c r="J37" s="106">
        <f t="shared" si="9"/>
        <v>23000</v>
      </c>
      <c r="K37" s="106">
        <f t="shared" si="9"/>
        <v>23000</v>
      </c>
      <c r="L37" s="106">
        <f t="shared" si="9"/>
        <v>23000</v>
      </c>
      <c r="M37" s="106">
        <f t="shared" si="9"/>
        <v>23000</v>
      </c>
      <c r="N37" s="106">
        <f t="shared" si="9"/>
        <v>23000</v>
      </c>
      <c r="O37" s="106">
        <f t="shared" si="9"/>
        <v>23000</v>
      </c>
      <c r="P37" s="106">
        <f t="shared" si="9"/>
        <v>23000</v>
      </c>
      <c r="Q37" s="106">
        <f>D37-SUM(F37:P37)</f>
        <v>22000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766000</v>
      </c>
      <c r="E48" s="37"/>
      <c r="F48" s="112">
        <f>F25+F37+F45+F47</f>
        <v>85000</v>
      </c>
      <c r="G48" s="112">
        <f t="shared" ref="G48:R48" si="14">G25+G37+G45+G47</f>
        <v>60000</v>
      </c>
      <c r="H48" s="112">
        <f t="shared" si="14"/>
        <v>60000</v>
      </c>
      <c r="I48" s="112">
        <f t="shared" si="14"/>
        <v>60000</v>
      </c>
      <c r="J48" s="112">
        <f t="shared" si="14"/>
        <v>62000</v>
      </c>
      <c r="K48" s="112">
        <f t="shared" si="14"/>
        <v>60000</v>
      </c>
      <c r="L48" s="112">
        <f t="shared" si="14"/>
        <v>82000</v>
      </c>
      <c r="M48" s="112">
        <f t="shared" si="14"/>
        <v>60000</v>
      </c>
      <c r="N48" s="112">
        <f t="shared" si="14"/>
        <v>62000</v>
      </c>
      <c r="O48" s="112">
        <f t="shared" si="14"/>
        <v>60000</v>
      </c>
      <c r="P48" s="112">
        <f t="shared" si="14"/>
        <v>60000</v>
      </c>
      <c r="Q48" s="112">
        <f t="shared" si="14"/>
        <v>55000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15058000</v>
      </c>
      <c r="E49" s="111" t="s">
        <v>678</v>
      </c>
      <c r="F49" s="37">
        <f>ROUND($D49/12*5,-3)</f>
        <v>6274000</v>
      </c>
      <c r="G49" s="37">
        <f>ROUND($D49/12,-3)</f>
        <v>1255000</v>
      </c>
      <c r="H49" s="37">
        <f t="shared" ref="H49:L53" si="15">ROUND($D49/12,-3)</f>
        <v>1255000</v>
      </c>
      <c r="I49" s="37">
        <f t="shared" si="15"/>
        <v>1255000</v>
      </c>
      <c r="J49" s="37">
        <f t="shared" si="15"/>
        <v>1255000</v>
      </c>
      <c r="K49" s="37">
        <f t="shared" si="15"/>
        <v>1255000</v>
      </c>
      <c r="L49" s="37">
        <f t="shared" si="15"/>
        <v>1255000</v>
      </c>
      <c r="M49" s="37">
        <f>D49-SUM(F49:L49)</f>
        <v>1254000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0</v>
      </c>
      <c r="E51" s="111" t="s">
        <v>678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0</v>
      </c>
      <c r="E52" s="111" t="s">
        <v>678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513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421000</v>
      </c>
      <c r="E62" s="37" t="s">
        <v>194</v>
      </c>
      <c r="F62" s="37">
        <f t="shared" si="19"/>
        <v>35083</v>
      </c>
      <c r="G62" s="37">
        <f t="shared" si="19"/>
        <v>35083</v>
      </c>
      <c r="H62" s="37">
        <f t="shared" si="19"/>
        <v>35083</v>
      </c>
      <c r="I62" s="37">
        <f t="shared" si="19"/>
        <v>35083</v>
      </c>
      <c r="J62" s="37">
        <f t="shared" si="19"/>
        <v>35083</v>
      </c>
      <c r="K62" s="37">
        <f t="shared" si="19"/>
        <v>35083</v>
      </c>
      <c r="L62" s="37">
        <f t="shared" si="19"/>
        <v>35083</v>
      </c>
      <c r="M62" s="37">
        <f t="shared" si="19"/>
        <v>35083</v>
      </c>
      <c r="N62" s="37">
        <f t="shared" si="19"/>
        <v>35083</v>
      </c>
      <c r="O62" s="37">
        <f t="shared" si="19"/>
        <v>35083</v>
      </c>
      <c r="P62" s="37">
        <f t="shared" si="19"/>
        <v>35083</v>
      </c>
      <c r="Q62" s="37">
        <f t="shared" si="20"/>
        <v>35087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1839000</v>
      </c>
      <c r="E63" s="37" t="s">
        <v>679</v>
      </c>
      <c r="F63" s="37">
        <f>ROUND($D63/5,-3)</f>
        <v>368000</v>
      </c>
      <c r="G63" s="37"/>
      <c r="H63" s="37"/>
      <c r="I63" s="37"/>
      <c r="J63" s="37"/>
      <c r="K63" s="37"/>
      <c r="L63" s="37"/>
      <c r="M63" s="37"/>
      <c r="N63" s="37">
        <f>D63-F63</f>
        <v>1471000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1708000</v>
      </c>
      <c r="E64" s="37" t="s">
        <v>194</v>
      </c>
      <c r="F64" s="37">
        <f>D64</f>
        <v>1708000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1503000</v>
      </c>
      <c r="E65" s="111" t="s">
        <v>678</v>
      </c>
      <c r="F65" s="37">
        <f>ROUND($D65/12*5,-3)</f>
        <v>626000</v>
      </c>
      <c r="G65" s="37">
        <f>ROUND($D65/12,-3)</f>
        <v>125000</v>
      </c>
      <c r="H65" s="37">
        <f t="shared" ref="H65:L67" si="21">ROUND($D65/12,-3)</f>
        <v>125000</v>
      </c>
      <c r="I65" s="37">
        <f t="shared" si="21"/>
        <v>125000</v>
      </c>
      <c r="J65" s="37">
        <f t="shared" si="21"/>
        <v>125000</v>
      </c>
      <c r="K65" s="37">
        <f t="shared" si="21"/>
        <v>125000</v>
      </c>
      <c r="L65" s="37">
        <f t="shared" si="21"/>
        <v>125000</v>
      </c>
      <c r="M65" s="37">
        <f>D65-SUM(F65:L65)</f>
        <v>127000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363000</v>
      </c>
      <c r="E66" s="111" t="s">
        <v>678</v>
      </c>
      <c r="F66" s="37">
        <f>ROUND($D66/12*5,-3)</f>
        <v>151000</v>
      </c>
      <c r="G66" s="37">
        <f t="shared" ref="G66:G67" si="22">ROUND($D66/12,-3)</f>
        <v>30000</v>
      </c>
      <c r="H66" s="37">
        <f t="shared" si="21"/>
        <v>30000</v>
      </c>
      <c r="I66" s="37">
        <f t="shared" si="21"/>
        <v>30000</v>
      </c>
      <c r="J66" s="37">
        <f t="shared" si="21"/>
        <v>30000</v>
      </c>
      <c r="K66" s="37">
        <f t="shared" si="21"/>
        <v>30000</v>
      </c>
      <c r="L66" s="37">
        <f t="shared" si="21"/>
        <v>30000</v>
      </c>
      <c r="M66" s="37">
        <f t="shared" ref="M66:M67" si="23">D66-SUM(F66:L66)</f>
        <v>32000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993000</v>
      </c>
      <c r="E67" s="111" t="s">
        <v>678</v>
      </c>
      <c r="F67" s="37">
        <f>ROUND($D67/12*5,-3)</f>
        <v>414000</v>
      </c>
      <c r="G67" s="37">
        <f t="shared" si="22"/>
        <v>83000</v>
      </c>
      <c r="H67" s="37">
        <f t="shared" si="21"/>
        <v>83000</v>
      </c>
      <c r="I67" s="37">
        <f t="shared" si="21"/>
        <v>83000</v>
      </c>
      <c r="J67" s="37">
        <f t="shared" si="21"/>
        <v>83000</v>
      </c>
      <c r="K67" s="37">
        <f t="shared" si="21"/>
        <v>83000</v>
      </c>
      <c r="L67" s="37">
        <f t="shared" si="21"/>
        <v>83000</v>
      </c>
      <c r="M67" s="37">
        <f t="shared" si="23"/>
        <v>81000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31000</v>
      </c>
      <c r="E68" s="37" t="s">
        <v>195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194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22096000</v>
      </c>
      <c r="E71" s="239"/>
      <c r="F71" s="239">
        <f t="shared" ref="F71:P71" si="24">ROUND(SUM(F49:F70),-3)</f>
        <v>9708000</v>
      </c>
      <c r="G71" s="239">
        <f t="shared" si="24"/>
        <v>1532000</v>
      </c>
      <c r="H71" s="239">
        <f t="shared" si="24"/>
        <v>1563000</v>
      </c>
      <c r="I71" s="239">
        <f t="shared" si="24"/>
        <v>1532000</v>
      </c>
      <c r="J71" s="239">
        <f t="shared" si="24"/>
        <v>1532000</v>
      </c>
      <c r="K71" s="239">
        <f t="shared" si="24"/>
        <v>1532000</v>
      </c>
      <c r="L71" s="239">
        <f t="shared" si="24"/>
        <v>1532000</v>
      </c>
      <c r="M71" s="239">
        <f t="shared" si="24"/>
        <v>1533000</v>
      </c>
      <c r="N71" s="239">
        <f t="shared" si="24"/>
        <v>1510000</v>
      </c>
      <c r="O71" s="239">
        <f t="shared" si="24"/>
        <v>39000</v>
      </c>
      <c r="P71" s="239">
        <f t="shared" si="24"/>
        <v>39000</v>
      </c>
      <c r="Q71" s="239">
        <f>D71-SUM(F71:P71)</f>
        <v>44000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3807000</v>
      </c>
      <c r="E73" s="111" t="s">
        <v>678</v>
      </c>
      <c r="F73" s="37">
        <f>ROUND($D73/12*5,-3)</f>
        <v>1586000</v>
      </c>
      <c r="G73" s="37">
        <f>ROUND($D73/12,-3)</f>
        <v>317000</v>
      </c>
      <c r="H73" s="37">
        <f t="shared" ref="H73:L76" si="25">ROUND($D73/12,-3)</f>
        <v>317000</v>
      </c>
      <c r="I73" s="37">
        <f t="shared" si="25"/>
        <v>317000</v>
      </c>
      <c r="J73" s="37">
        <f t="shared" si="25"/>
        <v>317000</v>
      </c>
      <c r="K73" s="37">
        <f t="shared" si="25"/>
        <v>317000</v>
      </c>
      <c r="L73" s="37">
        <f t="shared" si="25"/>
        <v>317000</v>
      </c>
      <c r="M73" s="37">
        <f>D73-SUM(F73:L73)</f>
        <v>319000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520000</v>
      </c>
      <c r="E76" s="111" t="s">
        <v>678</v>
      </c>
      <c r="F76" s="37">
        <f>ROUND($D76/12*5,-3)</f>
        <v>217000</v>
      </c>
      <c r="G76" s="37">
        <f>ROUND($D76/12,-3)</f>
        <v>43000</v>
      </c>
      <c r="H76" s="37">
        <f t="shared" si="25"/>
        <v>43000</v>
      </c>
      <c r="I76" s="37">
        <f t="shared" si="25"/>
        <v>43000</v>
      </c>
      <c r="J76" s="37">
        <f t="shared" si="25"/>
        <v>43000</v>
      </c>
      <c r="K76" s="37">
        <f t="shared" si="25"/>
        <v>43000</v>
      </c>
      <c r="L76" s="37">
        <f t="shared" si="25"/>
        <v>43000</v>
      </c>
      <c r="M76" s="37">
        <f t="shared" si="26"/>
        <v>45000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4327000</v>
      </c>
      <c r="E77" s="239"/>
      <c r="F77" s="239">
        <f>ROUND(SUM(F72:F76),-3)</f>
        <v>1803000</v>
      </c>
      <c r="G77" s="239">
        <f t="shared" ref="G77:N77" si="27">ROUND(SUM(G72:G76),-3)</f>
        <v>360000</v>
      </c>
      <c r="H77" s="239">
        <f t="shared" si="27"/>
        <v>360000</v>
      </c>
      <c r="I77" s="239">
        <f t="shared" si="27"/>
        <v>360000</v>
      </c>
      <c r="J77" s="239">
        <f t="shared" si="27"/>
        <v>360000</v>
      </c>
      <c r="K77" s="239">
        <f t="shared" si="27"/>
        <v>360000</v>
      </c>
      <c r="L77" s="239">
        <f t="shared" si="27"/>
        <v>360000</v>
      </c>
      <c r="M77" s="239">
        <f t="shared" si="27"/>
        <v>364000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146000</v>
      </c>
      <c r="E78" s="37" t="s">
        <v>655</v>
      </c>
      <c r="F78" s="216"/>
      <c r="G78" s="216"/>
      <c r="H78" s="216">
        <f>ROUND($D78/2,-3)</f>
        <v>73000</v>
      </c>
      <c r="I78" s="216"/>
      <c r="J78" s="216"/>
      <c r="K78" s="216"/>
      <c r="L78" s="216"/>
      <c r="M78" s="216"/>
      <c r="N78" s="216">
        <f>D78-H78</f>
        <v>73000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26569000</v>
      </c>
      <c r="E79" s="218"/>
      <c r="F79" s="218">
        <f>F77+F71+F78</f>
        <v>11511000</v>
      </c>
      <c r="G79" s="218">
        <f t="shared" ref="G79:Q79" si="29">G77+G71+G78</f>
        <v>1892000</v>
      </c>
      <c r="H79" s="218">
        <f t="shared" si="29"/>
        <v>1996000</v>
      </c>
      <c r="I79" s="218">
        <f t="shared" si="29"/>
        <v>1892000</v>
      </c>
      <c r="J79" s="218">
        <f t="shared" si="29"/>
        <v>1892000</v>
      </c>
      <c r="K79" s="218">
        <f t="shared" si="29"/>
        <v>1892000</v>
      </c>
      <c r="L79" s="218">
        <f t="shared" si="29"/>
        <v>1892000</v>
      </c>
      <c r="M79" s="218">
        <f t="shared" si="29"/>
        <v>1897000</v>
      </c>
      <c r="N79" s="218">
        <f t="shared" si="29"/>
        <v>1583000</v>
      </c>
      <c r="O79" s="218">
        <f t="shared" si="29"/>
        <v>39000</v>
      </c>
      <c r="P79" s="218">
        <f t="shared" si="29"/>
        <v>39000</v>
      </c>
      <c r="Q79" s="218">
        <f t="shared" si="29"/>
        <v>44000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27335000</v>
      </c>
      <c r="E88" s="37"/>
      <c r="F88" s="37">
        <f>F89+F90+F91+F92+F93</f>
        <v>11596000</v>
      </c>
      <c r="G88" s="37">
        <f t="shared" ref="G88:Q88" si="32">G89+G90+G91+G92+G93</f>
        <v>1952000</v>
      </c>
      <c r="H88" s="37">
        <f t="shared" si="32"/>
        <v>2056000</v>
      </c>
      <c r="I88" s="37">
        <f t="shared" si="32"/>
        <v>1952000</v>
      </c>
      <c r="J88" s="37">
        <f t="shared" si="32"/>
        <v>1954000</v>
      </c>
      <c r="K88" s="37">
        <f t="shared" si="32"/>
        <v>1952000</v>
      </c>
      <c r="L88" s="37">
        <f t="shared" si="32"/>
        <v>1974000</v>
      </c>
      <c r="M88" s="37">
        <f t="shared" si="32"/>
        <v>1957000</v>
      </c>
      <c r="N88" s="37">
        <f t="shared" si="32"/>
        <v>1645000</v>
      </c>
      <c r="O88" s="37">
        <f t="shared" si="32"/>
        <v>99000</v>
      </c>
      <c r="P88" s="37">
        <f t="shared" si="32"/>
        <v>99000</v>
      </c>
      <c r="Q88" s="37">
        <f t="shared" si="32"/>
        <v>99000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27335000</v>
      </c>
      <c r="E93" s="106"/>
      <c r="F93" s="106">
        <f>F94+F95+F96+F97</f>
        <v>11596000</v>
      </c>
      <c r="G93" s="106">
        <f t="shared" ref="G93:Q93" si="34">G94+G95+G96+G97</f>
        <v>1952000</v>
      </c>
      <c r="H93" s="106">
        <f t="shared" si="34"/>
        <v>2056000</v>
      </c>
      <c r="I93" s="106">
        <f t="shared" si="34"/>
        <v>1952000</v>
      </c>
      <c r="J93" s="106">
        <f t="shared" si="34"/>
        <v>1954000</v>
      </c>
      <c r="K93" s="106">
        <f t="shared" si="34"/>
        <v>1952000</v>
      </c>
      <c r="L93" s="106">
        <f t="shared" si="34"/>
        <v>1974000</v>
      </c>
      <c r="M93" s="106">
        <f t="shared" si="34"/>
        <v>1957000</v>
      </c>
      <c r="N93" s="106">
        <f t="shared" si="34"/>
        <v>1645000</v>
      </c>
      <c r="O93" s="106">
        <f t="shared" si="34"/>
        <v>99000</v>
      </c>
      <c r="P93" s="106">
        <f t="shared" si="34"/>
        <v>99000</v>
      </c>
      <c r="Q93" s="106">
        <f t="shared" si="34"/>
        <v>99000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650000</v>
      </c>
      <c r="E94" s="111" t="s">
        <v>522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77000</v>
      </c>
      <c r="E95" s="107" t="s">
        <v>225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26608000</v>
      </c>
      <c r="E97" s="37"/>
      <c r="F97" s="37">
        <f>F2+F87-F89-F90-F91-F92-F94-F95-F96</f>
        <v>11319000</v>
      </c>
      <c r="G97" s="37">
        <f t="shared" ref="G97:Q97" si="37">G2+G87-G89-G90-G91-G92-G94-G95-G96</f>
        <v>1892000</v>
      </c>
      <c r="H97" s="37">
        <f t="shared" si="37"/>
        <v>1996000</v>
      </c>
      <c r="I97" s="37">
        <f t="shared" si="37"/>
        <v>1892000</v>
      </c>
      <c r="J97" s="37">
        <f t="shared" si="37"/>
        <v>1894000</v>
      </c>
      <c r="K97" s="37">
        <f t="shared" si="37"/>
        <v>1892000</v>
      </c>
      <c r="L97" s="37">
        <f t="shared" si="37"/>
        <v>1914000</v>
      </c>
      <c r="M97" s="37">
        <f t="shared" si="37"/>
        <v>1896000</v>
      </c>
      <c r="N97" s="37">
        <f t="shared" si="37"/>
        <v>1639000</v>
      </c>
      <c r="O97" s="37">
        <f>O2+O87-O89-O90-O91-O92-O94-O95-O96</f>
        <v>93000</v>
      </c>
      <c r="P97" s="37">
        <f t="shared" si="37"/>
        <v>93000</v>
      </c>
      <c r="Q97" s="37">
        <f t="shared" si="37"/>
        <v>88000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0</v>
      </c>
    </row>
    <row r="104" spans="2:18" ht="33">
      <c r="B104" s="69" t="s">
        <v>235</v>
      </c>
      <c r="D104" s="30">
        <f>HLOOKUP(D1,縣庫撥款收入明細表!H:DD,16,FALSE)</f>
        <v>72000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5000</v>
      </c>
    </row>
    <row r="109" spans="2:18" ht="33">
      <c r="B109" s="75" t="s">
        <v>239</v>
      </c>
      <c r="D109" s="30">
        <f>HLOOKUP(D1,縣庫撥款收入明細表!H:DD,21,FALSE)</f>
        <v>26608000</v>
      </c>
    </row>
    <row r="110" spans="2:18" ht="16.5" customHeight="1"/>
    <row r="111" spans="2:18" ht="19.5" customHeight="1">
      <c r="B111" s="4" t="s">
        <v>700</v>
      </c>
      <c r="F111" s="30">
        <f>F93-F77-F78</f>
        <v>9793000</v>
      </c>
      <c r="G111" s="30">
        <f t="shared" ref="G111:Q111" si="38">G93-G77-G78</f>
        <v>1592000</v>
      </c>
      <c r="H111" s="30">
        <f t="shared" si="38"/>
        <v>1623000</v>
      </c>
      <c r="I111" s="30">
        <f t="shared" si="38"/>
        <v>1592000</v>
      </c>
      <c r="J111" s="30">
        <f t="shared" si="38"/>
        <v>1594000</v>
      </c>
      <c r="K111" s="30">
        <f t="shared" si="38"/>
        <v>1592000</v>
      </c>
      <c r="L111" s="30">
        <f t="shared" si="38"/>
        <v>1614000</v>
      </c>
      <c r="M111" s="30">
        <f t="shared" si="38"/>
        <v>1593000</v>
      </c>
      <c r="N111" s="30">
        <f t="shared" si="38"/>
        <v>1572000</v>
      </c>
      <c r="O111" s="30">
        <f t="shared" si="38"/>
        <v>99000</v>
      </c>
      <c r="P111" s="30">
        <f t="shared" si="38"/>
        <v>99000</v>
      </c>
      <c r="Q111" s="30">
        <f t="shared" si="38"/>
        <v>99000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8" priority="1" operator="lessThan">
      <formula>0</formula>
    </cfRule>
  </conditionalFormatting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690</v>
      </c>
      <c r="D1" s="230" t="str">
        <f>VLOOKUP(C1,學校編號!A:B,2,FALSE)</f>
        <v>690萬榮國小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34018000</v>
      </c>
      <c r="E2" s="37"/>
      <c r="F2" s="37">
        <f>F48+F71+F77+F78+F84</f>
        <v>14599000</v>
      </c>
      <c r="G2" s="37">
        <f t="shared" ref="G2:Q2" si="0">G48+G71+G77+G78+G84</f>
        <v>2402000</v>
      </c>
      <c r="H2" s="37">
        <f t="shared" si="0"/>
        <v>2485000</v>
      </c>
      <c r="I2" s="37">
        <f t="shared" si="0"/>
        <v>2402000</v>
      </c>
      <c r="J2" s="37">
        <f t="shared" si="0"/>
        <v>2402000</v>
      </c>
      <c r="K2" s="37">
        <f t="shared" si="0"/>
        <v>2402000</v>
      </c>
      <c r="L2" s="37">
        <f t="shared" si="0"/>
        <v>2456000</v>
      </c>
      <c r="M2" s="37">
        <f t="shared" si="0"/>
        <v>2409000</v>
      </c>
      <c r="N2" s="37">
        <f t="shared" si="0"/>
        <v>2135000</v>
      </c>
      <c r="O2" s="37">
        <f t="shared" si="0"/>
        <v>109000</v>
      </c>
      <c r="P2" s="37">
        <f t="shared" si="0"/>
        <v>109000</v>
      </c>
      <c r="Q2" s="37">
        <f t="shared" si="0"/>
        <v>108000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187000</v>
      </c>
      <c r="E3" s="37" t="s">
        <v>513</v>
      </c>
      <c r="F3" s="37">
        <f t="shared" ref="F3:P17" si="1">ROUND($D3/12,0)</f>
        <v>15583</v>
      </c>
      <c r="G3" s="37">
        <f t="shared" si="1"/>
        <v>15583</v>
      </c>
      <c r="H3" s="37">
        <f t="shared" si="1"/>
        <v>15583</v>
      </c>
      <c r="I3" s="37">
        <f t="shared" si="1"/>
        <v>15583</v>
      </c>
      <c r="J3" s="37">
        <f t="shared" si="1"/>
        <v>15583</v>
      </c>
      <c r="K3" s="37">
        <f t="shared" si="1"/>
        <v>15583</v>
      </c>
      <c r="L3" s="37">
        <f t="shared" si="1"/>
        <v>15583</v>
      </c>
      <c r="M3" s="37">
        <f t="shared" si="1"/>
        <v>15583</v>
      </c>
      <c r="N3" s="37">
        <f t="shared" si="1"/>
        <v>15583</v>
      </c>
      <c r="O3" s="37">
        <f t="shared" si="1"/>
        <v>15583</v>
      </c>
      <c r="P3" s="37">
        <f t="shared" si="1"/>
        <v>15583</v>
      </c>
      <c r="Q3" s="37">
        <f t="shared" ref="Q3:Q10" si="2">D3-SUM(F3:P3)</f>
        <v>15587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80000</v>
      </c>
      <c r="E4" s="37" t="s">
        <v>513</v>
      </c>
      <c r="F4" s="37">
        <f t="shared" si="1"/>
        <v>6667</v>
      </c>
      <c r="G4" s="37">
        <f t="shared" si="1"/>
        <v>6667</v>
      </c>
      <c r="H4" s="37">
        <f t="shared" si="1"/>
        <v>6667</v>
      </c>
      <c r="I4" s="37">
        <f t="shared" si="1"/>
        <v>6667</v>
      </c>
      <c r="J4" s="37">
        <f t="shared" si="1"/>
        <v>6667</v>
      </c>
      <c r="K4" s="37">
        <f t="shared" si="1"/>
        <v>6667</v>
      </c>
      <c r="L4" s="37">
        <f t="shared" si="1"/>
        <v>6667</v>
      </c>
      <c r="M4" s="37">
        <f t="shared" si="1"/>
        <v>6667</v>
      </c>
      <c r="N4" s="37">
        <f t="shared" si="1"/>
        <v>6667</v>
      </c>
      <c r="O4" s="37">
        <f t="shared" si="1"/>
        <v>6667</v>
      </c>
      <c r="P4" s="37">
        <f t="shared" si="1"/>
        <v>6667</v>
      </c>
      <c r="Q4" s="37">
        <f t="shared" si="2"/>
        <v>6663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66000</v>
      </c>
      <c r="E7" s="37" t="s">
        <v>513</v>
      </c>
      <c r="F7" s="37">
        <f t="shared" si="1"/>
        <v>5500</v>
      </c>
      <c r="G7" s="37">
        <f t="shared" si="1"/>
        <v>5500</v>
      </c>
      <c r="H7" s="37">
        <f t="shared" si="1"/>
        <v>5500</v>
      </c>
      <c r="I7" s="37">
        <f t="shared" si="1"/>
        <v>5500</v>
      </c>
      <c r="J7" s="37">
        <f t="shared" si="1"/>
        <v>5500</v>
      </c>
      <c r="K7" s="37">
        <f t="shared" si="1"/>
        <v>5500</v>
      </c>
      <c r="L7" s="37">
        <f t="shared" si="1"/>
        <v>5500</v>
      </c>
      <c r="M7" s="37">
        <f t="shared" si="1"/>
        <v>5500</v>
      </c>
      <c r="N7" s="37">
        <f t="shared" si="1"/>
        <v>5500</v>
      </c>
      <c r="O7" s="37">
        <f t="shared" si="1"/>
        <v>5500</v>
      </c>
      <c r="P7" s="37">
        <f t="shared" si="1"/>
        <v>5500</v>
      </c>
      <c r="Q7" s="37">
        <f t="shared" si="2"/>
        <v>5500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0</v>
      </c>
      <c r="E13" s="37" t="s">
        <v>513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513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69000</v>
      </c>
      <c r="E15" s="37" t="s">
        <v>193</v>
      </c>
      <c r="F15" s="37">
        <f>ROUND($D15/2,-3)</f>
        <v>35000</v>
      </c>
      <c r="G15" s="37"/>
      <c r="H15" s="37"/>
      <c r="I15" s="37"/>
      <c r="J15" s="37"/>
      <c r="K15" s="37"/>
      <c r="L15" s="37">
        <f>D15-F15</f>
        <v>34000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164000</v>
      </c>
      <c r="E16" s="37" t="s">
        <v>513</v>
      </c>
      <c r="F16" s="37">
        <f>ROUND($D16/12,0)</f>
        <v>13667</v>
      </c>
      <c r="G16" s="37">
        <f t="shared" si="1"/>
        <v>13667</v>
      </c>
      <c r="H16" s="37">
        <f t="shared" si="1"/>
        <v>13667</v>
      </c>
      <c r="I16" s="37">
        <f t="shared" si="1"/>
        <v>13667</v>
      </c>
      <c r="J16" s="37">
        <f t="shared" si="1"/>
        <v>13667</v>
      </c>
      <c r="K16" s="37">
        <f t="shared" si="1"/>
        <v>13667</v>
      </c>
      <c r="L16" s="37">
        <f t="shared" si="1"/>
        <v>13667</v>
      </c>
      <c r="M16" s="37">
        <f t="shared" si="1"/>
        <v>13667</v>
      </c>
      <c r="N16" s="37">
        <f t="shared" si="1"/>
        <v>13667</v>
      </c>
      <c r="O16" s="37">
        <f t="shared" si="1"/>
        <v>13667</v>
      </c>
      <c r="P16" s="37">
        <f t="shared" si="1"/>
        <v>13667</v>
      </c>
      <c r="Q16" s="37">
        <f>D16-SUM(F16:P16)</f>
        <v>13663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46000</v>
      </c>
      <c r="E17" s="37" t="s">
        <v>513</v>
      </c>
      <c r="F17" s="37">
        <f>ROUND($D17/12,0)</f>
        <v>3833</v>
      </c>
      <c r="G17" s="37">
        <f t="shared" si="1"/>
        <v>3833</v>
      </c>
      <c r="H17" s="37">
        <f t="shared" si="1"/>
        <v>3833</v>
      </c>
      <c r="I17" s="37">
        <f t="shared" si="1"/>
        <v>3833</v>
      </c>
      <c r="J17" s="37">
        <f t="shared" si="1"/>
        <v>3833</v>
      </c>
      <c r="K17" s="37">
        <f t="shared" si="1"/>
        <v>3833</v>
      </c>
      <c r="L17" s="37">
        <f t="shared" si="1"/>
        <v>3833</v>
      </c>
      <c r="M17" s="37">
        <f t="shared" si="1"/>
        <v>3833</v>
      </c>
      <c r="N17" s="37">
        <f t="shared" si="1"/>
        <v>3833</v>
      </c>
      <c r="O17" s="37">
        <f t="shared" si="1"/>
        <v>3833</v>
      </c>
      <c r="P17" s="37">
        <f t="shared" si="1"/>
        <v>3833</v>
      </c>
      <c r="Q17" s="37">
        <f>D17-SUM(F17:P17)</f>
        <v>3837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40000</v>
      </c>
      <c r="E24" s="37" t="s">
        <v>193</v>
      </c>
      <c r="F24" s="37">
        <f>ROUND($D24/2,-3)</f>
        <v>20000</v>
      </c>
      <c r="G24" s="37"/>
      <c r="H24" s="37"/>
      <c r="I24" s="37"/>
      <c r="J24" s="37"/>
      <c r="K24" s="37"/>
      <c r="L24" s="37">
        <f>D24-F24</f>
        <v>20000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652000</v>
      </c>
      <c r="E25" s="106"/>
      <c r="F25" s="106">
        <f>ROUND(SUM(F3:F24),-3)</f>
        <v>100000</v>
      </c>
      <c r="G25" s="106">
        <f t="shared" ref="G25:P25" si="5">ROUND(SUM(G3:G24),-3)</f>
        <v>45000</v>
      </c>
      <c r="H25" s="106">
        <f t="shared" si="5"/>
        <v>45000</v>
      </c>
      <c r="I25" s="106">
        <f t="shared" si="5"/>
        <v>45000</v>
      </c>
      <c r="J25" s="106">
        <f t="shared" si="5"/>
        <v>45000</v>
      </c>
      <c r="K25" s="106">
        <f t="shared" si="5"/>
        <v>45000</v>
      </c>
      <c r="L25" s="106">
        <f t="shared" si="5"/>
        <v>99000</v>
      </c>
      <c r="M25" s="106">
        <f t="shared" si="5"/>
        <v>45000</v>
      </c>
      <c r="N25" s="106">
        <f t="shared" si="5"/>
        <v>45000</v>
      </c>
      <c r="O25" s="106">
        <f t="shared" si="5"/>
        <v>45000</v>
      </c>
      <c r="P25" s="106">
        <f t="shared" si="5"/>
        <v>45000</v>
      </c>
      <c r="Q25" s="106">
        <f t="shared" ref="Q25:Q33" si="6">D25-SUM(F25:P25)</f>
        <v>48000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266000</v>
      </c>
      <c r="E27" s="37" t="s">
        <v>513</v>
      </c>
      <c r="F27" s="37">
        <f t="shared" ref="F27:P33" si="8">ROUND($D27/12,0)</f>
        <v>22167</v>
      </c>
      <c r="G27" s="37">
        <f t="shared" si="8"/>
        <v>22167</v>
      </c>
      <c r="H27" s="37">
        <f t="shared" si="8"/>
        <v>22167</v>
      </c>
      <c r="I27" s="37">
        <f t="shared" si="8"/>
        <v>22167</v>
      </c>
      <c r="J27" s="37">
        <f t="shared" si="8"/>
        <v>22167</v>
      </c>
      <c r="K27" s="37">
        <f t="shared" si="8"/>
        <v>22167</v>
      </c>
      <c r="L27" s="37">
        <f t="shared" si="8"/>
        <v>22167</v>
      </c>
      <c r="M27" s="37">
        <f t="shared" si="8"/>
        <v>22167</v>
      </c>
      <c r="N27" s="37">
        <f t="shared" si="8"/>
        <v>22167</v>
      </c>
      <c r="O27" s="37">
        <f t="shared" si="8"/>
        <v>22167</v>
      </c>
      <c r="P27" s="37">
        <f t="shared" si="8"/>
        <v>22167</v>
      </c>
      <c r="Q27" s="37">
        <f t="shared" si="6"/>
        <v>22163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22000</v>
      </c>
      <c r="E29" s="37" t="s">
        <v>513</v>
      </c>
      <c r="F29" s="37">
        <f t="shared" si="8"/>
        <v>1833</v>
      </c>
      <c r="G29" s="37">
        <f t="shared" si="8"/>
        <v>1833</v>
      </c>
      <c r="H29" s="37">
        <f t="shared" si="8"/>
        <v>1833</v>
      </c>
      <c r="I29" s="37">
        <f t="shared" si="8"/>
        <v>1833</v>
      </c>
      <c r="J29" s="37">
        <f t="shared" si="8"/>
        <v>1833</v>
      </c>
      <c r="K29" s="37">
        <f t="shared" si="8"/>
        <v>1833</v>
      </c>
      <c r="L29" s="37">
        <f t="shared" si="8"/>
        <v>1833</v>
      </c>
      <c r="M29" s="37">
        <f t="shared" si="8"/>
        <v>1833</v>
      </c>
      <c r="N29" s="37">
        <f t="shared" si="8"/>
        <v>1833</v>
      </c>
      <c r="O29" s="37">
        <f t="shared" si="8"/>
        <v>1833</v>
      </c>
      <c r="P29" s="37">
        <f t="shared" si="8"/>
        <v>1833</v>
      </c>
      <c r="Q29" s="37">
        <f t="shared" si="6"/>
        <v>1837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10000</v>
      </c>
      <c r="E30" s="37" t="s">
        <v>513</v>
      </c>
      <c r="F30" s="37">
        <f t="shared" si="8"/>
        <v>833</v>
      </c>
      <c r="G30" s="37">
        <f t="shared" si="8"/>
        <v>833</v>
      </c>
      <c r="H30" s="37">
        <f t="shared" si="8"/>
        <v>833</v>
      </c>
      <c r="I30" s="37">
        <f t="shared" si="8"/>
        <v>833</v>
      </c>
      <c r="J30" s="37">
        <f t="shared" si="8"/>
        <v>833</v>
      </c>
      <c r="K30" s="37">
        <f t="shared" si="8"/>
        <v>833</v>
      </c>
      <c r="L30" s="37">
        <f t="shared" si="8"/>
        <v>833</v>
      </c>
      <c r="M30" s="37">
        <f t="shared" si="8"/>
        <v>833</v>
      </c>
      <c r="N30" s="37">
        <f t="shared" si="8"/>
        <v>833</v>
      </c>
      <c r="O30" s="37">
        <f t="shared" si="8"/>
        <v>833</v>
      </c>
      <c r="P30" s="37">
        <f t="shared" si="8"/>
        <v>833</v>
      </c>
      <c r="Q30" s="37">
        <f t="shared" si="6"/>
        <v>837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4000</v>
      </c>
      <c r="E31" s="37" t="s">
        <v>513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44000</v>
      </c>
      <c r="E32" s="37" t="s">
        <v>513</v>
      </c>
      <c r="F32" s="37">
        <f t="shared" si="8"/>
        <v>3667</v>
      </c>
      <c r="G32" s="37">
        <f t="shared" si="8"/>
        <v>3667</v>
      </c>
      <c r="H32" s="37">
        <f t="shared" si="8"/>
        <v>3667</v>
      </c>
      <c r="I32" s="37">
        <f t="shared" si="8"/>
        <v>3667</v>
      </c>
      <c r="J32" s="37">
        <f t="shared" si="8"/>
        <v>3667</v>
      </c>
      <c r="K32" s="37">
        <f t="shared" si="8"/>
        <v>3667</v>
      </c>
      <c r="L32" s="37">
        <f t="shared" si="8"/>
        <v>3667</v>
      </c>
      <c r="M32" s="37">
        <f t="shared" si="8"/>
        <v>3667</v>
      </c>
      <c r="N32" s="37">
        <f t="shared" si="8"/>
        <v>3667</v>
      </c>
      <c r="O32" s="37">
        <f t="shared" si="8"/>
        <v>3667</v>
      </c>
      <c r="P32" s="37">
        <f t="shared" si="8"/>
        <v>3667</v>
      </c>
      <c r="Q32" s="37">
        <f t="shared" si="6"/>
        <v>3663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26000</v>
      </c>
      <c r="E33" s="37" t="s">
        <v>513</v>
      </c>
      <c r="F33" s="37">
        <f t="shared" si="8"/>
        <v>2167</v>
      </c>
      <c r="G33" s="37">
        <f t="shared" si="8"/>
        <v>2167</v>
      </c>
      <c r="H33" s="37">
        <f t="shared" si="8"/>
        <v>2167</v>
      </c>
      <c r="I33" s="37">
        <f t="shared" si="8"/>
        <v>2167</v>
      </c>
      <c r="J33" s="37">
        <f t="shared" si="8"/>
        <v>2167</v>
      </c>
      <c r="K33" s="37">
        <f t="shared" si="8"/>
        <v>2167</v>
      </c>
      <c r="L33" s="37">
        <f t="shared" si="8"/>
        <v>2167</v>
      </c>
      <c r="M33" s="37">
        <f t="shared" si="8"/>
        <v>2167</v>
      </c>
      <c r="N33" s="37">
        <f t="shared" si="8"/>
        <v>2167</v>
      </c>
      <c r="O33" s="37">
        <f t="shared" si="8"/>
        <v>2167</v>
      </c>
      <c r="P33" s="37">
        <f t="shared" si="8"/>
        <v>2167</v>
      </c>
      <c r="Q33" s="37">
        <f t="shared" si="6"/>
        <v>2163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372000</v>
      </c>
      <c r="E37" s="106"/>
      <c r="F37" s="106">
        <f t="shared" ref="F37:P37" si="9">ROUND(SUM(F26:F36),-3)</f>
        <v>31000</v>
      </c>
      <c r="G37" s="106">
        <f t="shared" si="9"/>
        <v>31000</v>
      </c>
      <c r="H37" s="106">
        <f t="shared" si="9"/>
        <v>31000</v>
      </c>
      <c r="I37" s="106">
        <f t="shared" si="9"/>
        <v>31000</v>
      </c>
      <c r="J37" s="106">
        <f t="shared" si="9"/>
        <v>31000</v>
      </c>
      <c r="K37" s="106">
        <f t="shared" si="9"/>
        <v>31000</v>
      </c>
      <c r="L37" s="106">
        <f t="shared" si="9"/>
        <v>31000</v>
      </c>
      <c r="M37" s="106">
        <f t="shared" si="9"/>
        <v>31000</v>
      </c>
      <c r="N37" s="106">
        <f t="shared" si="9"/>
        <v>31000</v>
      </c>
      <c r="O37" s="106">
        <f t="shared" si="9"/>
        <v>31000</v>
      </c>
      <c r="P37" s="106">
        <f t="shared" si="9"/>
        <v>31000</v>
      </c>
      <c r="Q37" s="106">
        <f>D37-SUM(F37:P37)</f>
        <v>31000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0</v>
      </c>
      <c r="E46" s="37" t="s">
        <v>708</v>
      </c>
      <c r="F46" s="37">
        <f>ROUND($D46/3,0)</f>
        <v>0</v>
      </c>
      <c r="G46" s="37"/>
      <c r="H46" s="37"/>
      <c r="I46" s="37"/>
      <c r="J46" s="37">
        <f>ROUND($D46/3,0)</f>
        <v>0</v>
      </c>
      <c r="K46" s="37"/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0</v>
      </c>
      <c r="E47" s="106"/>
      <c r="F47" s="106">
        <f t="shared" ref="F47:P47" si="13">ROUND(SUM(F46),-3)</f>
        <v>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1024000</v>
      </c>
      <c r="E48" s="37"/>
      <c r="F48" s="112">
        <f>F25+F37+F45+F47</f>
        <v>131000</v>
      </c>
      <c r="G48" s="112">
        <f t="shared" ref="G48:R48" si="14">G25+G37+G45+G47</f>
        <v>76000</v>
      </c>
      <c r="H48" s="112">
        <f t="shared" si="14"/>
        <v>76000</v>
      </c>
      <c r="I48" s="112">
        <f t="shared" si="14"/>
        <v>76000</v>
      </c>
      <c r="J48" s="112">
        <f t="shared" si="14"/>
        <v>76000</v>
      </c>
      <c r="K48" s="112">
        <f t="shared" si="14"/>
        <v>76000</v>
      </c>
      <c r="L48" s="112">
        <f t="shared" si="14"/>
        <v>130000</v>
      </c>
      <c r="M48" s="112">
        <f t="shared" si="14"/>
        <v>76000</v>
      </c>
      <c r="N48" s="112">
        <f t="shared" si="14"/>
        <v>76000</v>
      </c>
      <c r="O48" s="112">
        <f t="shared" si="14"/>
        <v>76000</v>
      </c>
      <c r="P48" s="112">
        <f t="shared" si="14"/>
        <v>76000</v>
      </c>
      <c r="Q48" s="112">
        <f t="shared" si="14"/>
        <v>79000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20883000</v>
      </c>
      <c r="E49" s="111" t="s">
        <v>678</v>
      </c>
      <c r="F49" s="37">
        <f>ROUND($D49/12*5,-3)</f>
        <v>8701000</v>
      </c>
      <c r="G49" s="37">
        <f>ROUND($D49/12,-3)</f>
        <v>1740000</v>
      </c>
      <c r="H49" s="37">
        <f t="shared" ref="H49:L53" si="15">ROUND($D49/12,-3)</f>
        <v>1740000</v>
      </c>
      <c r="I49" s="37">
        <f t="shared" si="15"/>
        <v>1740000</v>
      </c>
      <c r="J49" s="37">
        <f t="shared" si="15"/>
        <v>1740000</v>
      </c>
      <c r="K49" s="37">
        <f t="shared" si="15"/>
        <v>1740000</v>
      </c>
      <c r="L49" s="37">
        <f t="shared" si="15"/>
        <v>1740000</v>
      </c>
      <c r="M49" s="37">
        <f>D49-SUM(F49:L49)</f>
        <v>1742000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483000</v>
      </c>
      <c r="E50" s="111" t="s">
        <v>678</v>
      </c>
      <c r="F50" s="37">
        <f t="shared" ref="F50:F52" si="16">ROUND($D50/12*5,-3)</f>
        <v>201000</v>
      </c>
      <c r="G50" s="37">
        <f t="shared" ref="G50:G53" si="17">ROUND($D50/12,-3)</f>
        <v>40000</v>
      </c>
      <c r="H50" s="37">
        <f t="shared" si="15"/>
        <v>40000</v>
      </c>
      <c r="I50" s="37">
        <f t="shared" si="15"/>
        <v>40000</v>
      </c>
      <c r="J50" s="37">
        <f t="shared" si="15"/>
        <v>40000</v>
      </c>
      <c r="K50" s="37">
        <f t="shared" si="15"/>
        <v>40000</v>
      </c>
      <c r="L50" s="37">
        <f t="shared" si="15"/>
        <v>40000</v>
      </c>
      <c r="M50" s="37">
        <f t="shared" ref="M50:M53" si="18">D50-SUM(F50:L50)</f>
        <v>42000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0</v>
      </c>
      <c r="E51" s="111" t="s">
        <v>678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0</v>
      </c>
      <c r="E52" s="111" t="s">
        <v>678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47000</v>
      </c>
      <c r="E54" s="37" t="s">
        <v>513</v>
      </c>
      <c r="F54" s="37">
        <f t="shared" ref="F54:P62" si="19">ROUND($D54/12,0)</f>
        <v>3917</v>
      </c>
      <c r="G54" s="37">
        <f t="shared" si="19"/>
        <v>3917</v>
      </c>
      <c r="H54" s="37">
        <f t="shared" si="19"/>
        <v>3917</v>
      </c>
      <c r="I54" s="37">
        <f t="shared" si="19"/>
        <v>3917</v>
      </c>
      <c r="J54" s="37">
        <f t="shared" si="19"/>
        <v>3917</v>
      </c>
      <c r="K54" s="37">
        <f t="shared" si="19"/>
        <v>3917</v>
      </c>
      <c r="L54" s="37">
        <f t="shared" si="19"/>
        <v>3917</v>
      </c>
      <c r="M54" s="37">
        <f t="shared" si="19"/>
        <v>3917</v>
      </c>
      <c r="N54" s="37">
        <f t="shared" si="19"/>
        <v>3917</v>
      </c>
      <c r="O54" s="37">
        <f t="shared" si="19"/>
        <v>3917</v>
      </c>
      <c r="P54" s="37">
        <f t="shared" si="19"/>
        <v>3917</v>
      </c>
      <c r="Q54" s="37">
        <f t="shared" ref="Q54:Q62" si="20">D54-SUM(F54:P54)</f>
        <v>3913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321000</v>
      </c>
      <c r="E62" s="37" t="s">
        <v>194</v>
      </c>
      <c r="F62" s="37">
        <f t="shared" si="19"/>
        <v>26750</v>
      </c>
      <c r="G62" s="37">
        <f t="shared" si="19"/>
        <v>26750</v>
      </c>
      <c r="H62" s="37">
        <f t="shared" si="19"/>
        <v>26750</v>
      </c>
      <c r="I62" s="37">
        <f t="shared" si="19"/>
        <v>26750</v>
      </c>
      <c r="J62" s="37">
        <f t="shared" si="19"/>
        <v>26750</v>
      </c>
      <c r="K62" s="37">
        <f t="shared" si="19"/>
        <v>26750</v>
      </c>
      <c r="L62" s="37">
        <f t="shared" si="19"/>
        <v>26750</v>
      </c>
      <c r="M62" s="37">
        <f t="shared" si="19"/>
        <v>26750</v>
      </c>
      <c r="N62" s="37">
        <f t="shared" si="19"/>
        <v>26750</v>
      </c>
      <c r="O62" s="37">
        <f t="shared" si="19"/>
        <v>26750</v>
      </c>
      <c r="P62" s="37">
        <f t="shared" si="19"/>
        <v>26750</v>
      </c>
      <c r="Q62" s="37">
        <f t="shared" si="20"/>
        <v>26750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2468000</v>
      </c>
      <c r="E63" s="37" t="s">
        <v>679</v>
      </c>
      <c r="F63" s="37">
        <f>ROUND($D63/5,-3)</f>
        <v>494000</v>
      </c>
      <c r="G63" s="37"/>
      <c r="H63" s="37"/>
      <c r="I63" s="37"/>
      <c r="J63" s="37"/>
      <c r="K63" s="37"/>
      <c r="L63" s="37"/>
      <c r="M63" s="37"/>
      <c r="N63" s="37">
        <f>D63-F63</f>
        <v>1974000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2338000</v>
      </c>
      <c r="E64" s="37" t="s">
        <v>194</v>
      </c>
      <c r="F64" s="37">
        <f>D64</f>
        <v>2338000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2041000</v>
      </c>
      <c r="E65" s="111" t="s">
        <v>678</v>
      </c>
      <c r="F65" s="37">
        <f>ROUND($D65/12*5,-3)</f>
        <v>850000</v>
      </c>
      <c r="G65" s="37">
        <f>ROUND($D65/12,-3)</f>
        <v>170000</v>
      </c>
      <c r="H65" s="37">
        <f t="shared" ref="H65:L67" si="21">ROUND($D65/12,-3)</f>
        <v>170000</v>
      </c>
      <c r="I65" s="37">
        <f t="shared" si="21"/>
        <v>170000</v>
      </c>
      <c r="J65" s="37">
        <f t="shared" si="21"/>
        <v>170000</v>
      </c>
      <c r="K65" s="37">
        <f t="shared" si="21"/>
        <v>170000</v>
      </c>
      <c r="L65" s="37">
        <f t="shared" si="21"/>
        <v>170000</v>
      </c>
      <c r="M65" s="37">
        <f>D65-SUM(F65:L65)</f>
        <v>171000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532000</v>
      </c>
      <c r="E66" s="111" t="s">
        <v>678</v>
      </c>
      <c r="F66" s="37">
        <f>ROUND($D66/12*5,-3)</f>
        <v>222000</v>
      </c>
      <c r="G66" s="37">
        <f t="shared" ref="G66:G67" si="22">ROUND($D66/12,-3)</f>
        <v>44000</v>
      </c>
      <c r="H66" s="37">
        <f t="shared" si="21"/>
        <v>44000</v>
      </c>
      <c r="I66" s="37">
        <f t="shared" si="21"/>
        <v>44000</v>
      </c>
      <c r="J66" s="37">
        <f t="shared" si="21"/>
        <v>44000</v>
      </c>
      <c r="K66" s="37">
        <f t="shared" si="21"/>
        <v>44000</v>
      </c>
      <c r="L66" s="37">
        <f t="shared" si="21"/>
        <v>44000</v>
      </c>
      <c r="M66" s="37">
        <f t="shared" ref="M66:M67" si="23">D66-SUM(F66:L66)</f>
        <v>46000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1393000</v>
      </c>
      <c r="E67" s="111" t="s">
        <v>678</v>
      </c>
      <c r="F67" s="37">
        <f>ROUND($D67/12*5,-3)</f>
        <v>580000</v>
      </c>
      <c r="G67" s="37">
        <f t="shared" si="22"/>
        <v>116000</v>
      </c>
      <c r="H67" s="37">
        <f t="shared" si="21"/>
        <v>116000</v>
      </c>
      <c r="I67" s="37">
        <f t="shared" si="21"/>
        <v>116000</v>
      </c>
      <c r="J67" s="37">
        <f t="shared" si="21"/>
        <v>116000</v>
      </c>
      <c r="K67" s="37">
        <f t="shared" si="21"/>
        <v>116000</v>
      </c>
      <c r="L67" s="37">
        <f t="shared" si="21"/>
        <v>116000</v>
      </c>
      <c r="M67" s="37">
        <f t="shared" si="23"/>
        <v>117000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31000</v>
      </c>
      <c r="E68" s="37" t="s">
        <v>195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134000</v>
      </c>
      <c r="E69" s="37" t="s">
        <v>194</v>
      </c>
      <c r="F69" s="37">
        <f>D69</f>
        <v>134000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30695000</v>
      </c>
      <c r="E71" s="239"/>
      <c r="F71" s="239">
        <f t="shared" ref="F71:P71" si="24">ROUND(SUM(F49:F70),-3)</f>
        <v>13553000</v>
      </c>
      <c r="G71" s="239">
        <f t="shared" si="24"/>
        <v>2143000</v>
      </c>
      <c r="H71" s="239">
        <f t="shared" si="24"/>
        <v>2174000</v>
      </c>
      <c r="I71" s="239">
        <f t="shared" si="24"/>
        <v>2143000</v>
      </c>
      <c r="J71" s="239">
        <f t="shared" si="24"/>
        <v>2143000</v>
      </c>
      <c r="K71" s="239">
        <f t="shared" si="24"/>
        <v>2143000</v>
      </c>
      <c r="L71" s="239">
        <f t="shared" si="24"/>
        <v>2143000</v>
      </c>
      <c r="M71" s="239">
        <f t="shared" si="24"/>
        <v>2151000</v>
      </c>
      <c r="N71" s="239">
        <f t="shared" si="24"/>
        <v>2007000</v>
      </c>
      <c r="O71" s="239">
        <f t="shared" si="24"/>
        <v>33000</v>
      </c>
      <c r="P71" s="239">
        <f t="shared" si="24"/>
        <v>33000</v>
      </c>
      <c r="Q71" s="239">
        <f>D71-SUM(F71:P71)</f>
        <v>29000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2195000</v>
      </c>
      <c r="E73" s="111" t="s">
        <v>678</v>
      </c>
      <c r="F73" s="37">
        <f>ROUND($D73/12*5,-3)</f>
        <v>915000</v>
      </c>
      <c r="G73" s="37">
        <f>ROUND($D73/12,-3)</f>
        <v>183000</v>
      </c>
      <c r="H73" s="37">
        <f t="shared" ref="H73:L76" si="25">ROUND($D73/12,-3)</f>
        <v>183000</v>
      </c>
      <c r="I73" s="37">
        <f t="shared" si="25"/>
        <v>183000</v>
      </c>
      <c r="J73" s="37">
        <f t="shared" si="25"/>
        <v>183000</v>
      </c>
      <c r="K73" s="37">
        <f t="shared" si="25"/>
        <v>183000</v>
      </c>
      <c r="L73" s="37">
        <f t="shared" si="25"/>
        <v>183000</v>
      </c>
      <c r="M73" s="37">
        <f>D73-SUM(F73:L73)</f>
        <v>182000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2195000</v>
      </c>
      <c r="E77" s="239"/>
      <c r="F77" s="239">
        <f>ROUND(SUM(F72:F76),-3)</f>
        <v>915000</v>
      </c>
      <c r="G77" s="239">
        <f t="shared" ref="G77:N77" si="27">ROUND(SUM(G72:G76),-3)</f>
        <v>183000</v>
      </c>
      <c r="H77" s="239">
        <f t="shared" si="27"/>
        <v>183000</v>
      </c>
      <c r="I77" s="239">
        <f t="shared" si="27"/>
        <v>183000</v>
      </c>
      <c r="J77" s="239">
        <f t="shared" si="27"/>
        <v>183000</v>
      </c>
      <c r="K77" s="239">
        <f t="shared" si="27"/>
        <v>183000</v>
      </c>
      <c r="L77" s="239">
        <f t="shared" si="27"/>
        <v>183000</v>
      </c>
      <c r="M77" s="239">
        <f t="shared" si="27"/>
        <v>182000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104000</v>
      </c>
      <c r="E78" s="37" t="s">
        <v>655</v>
      </c>
      <c r="F78" s="216"/>
      <c r="G78" s="216"/>
      <c r="H78" s="216">
        <f>ROUND($D78/2,-3)</f>
        <v>52000</v>
      </c>
      <c r="I78" s="216"/>
      <c r="J78" s="216"/>
      <c r="K78" s="216"/>
      <c r="L78" s="216"/>
      <c r="M78" s="216"/>
      <c r="N78" s="216">
        <f>D78-H78</f>
        <v>52000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32994000</v>
      </c>
      <c r="E79" s="218"/>
      <c r="F79" s="218">
        <f>F77+F71+F78</f>
        <v>14468000</v>
      </c>
      <c r="G79" s="218">
        <f t="shared" ref="G79:Q79" si="29">G77+G71+G78</f>
        <v>2326000</v>
      </c>
      <c r="H79" s="218">
        <f t="shared" si="29"/>
        <v>2409000</v>
      </c>
      <c r="I79" s="218">
        <f t="shared" si="29"/>
        <v>2326000</v>
      </c>
      <c r="J79" s="218">
        <f t="shared" si="29"/>
        <v>2326000</v>
      </c>
      <c r="K79" s="218">
        <f t="shared" si="29"/>
        <v>2326000</v>
      </c>
      <c r="L79" s="218">
        <f t="shared" si="29"/>
        <v>2326000</v>
      </c>
      <c r="M79" s="218">
        <f t="shared" si="29"/>
        <v>2333000</v>
      </c>
      <c r="N79" s="218">
        <f t="shared" si="29"/>
        <v>2059000</v>
      </c>
      <c r="O79" s="218">
        <f t="shared" si="29"/>
        <v>33000</v>
      </c>
      <c r="P79" s="218">
        <f t="shared" si="29"/>
        <v>33000</v>
      </c>
      <c r="Q79" s="218">
        <f t="shared" si="29"/>
        <v>29000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34018000</v>
      </c>
      <c r="E88" s="37"/>
      <c r="F88" s="37">
        <f>F89+F90+F91+F92+F93</f>
        <v>14599000</v>
      </c>
      <c r="G88" s="37">
        <f t="shared" ref="G88:Q88" si="32">G89+G90+G91+G92+G93</f>
        <v>2402000</v>
      </c>
      <c r="H88" s="37">
        <f t="shared" si="32"/>
        <v>2485000</v>
      </c>
      <c r="I88" s="37">
        <f t="shared" si="32"/>
        <v>2402000</v>
      </c>
      <c r="J88" s="37">
        <f t="shared" si="32"/>
        <v>2402000</v>
      </c>
      <c r="K88" s="37">
        <f t="shared" si="32"/>
        <v>2402000</v>
      </c>
      <c r="L88" s="37">
        <f t="shared" si="32"/>
        <v>2456000</v>
      </c>
      <c r="M88" s="37">
        <f t="shared" si="32"/>
        <v>2409000</v>
      </c>
      <c r="N88" s="37">
        <f t="shared" si="32"/>
        <v>2135000</v>
      </c>
      <c r="O88" s="37">
        <f t="shared" si="32"/>
        <v>109000</v>
      </c>
      <c r="P88" s="37">
        <f t="shared" si="32"/>
        <v>109000</v>
      </c>
      <c r="Q88" s="37">
        <f t="shared" si="32"/>
        <v>108000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40000</v>
      </c>
      <c r="E90" s="106" t="s">
        <v>702</v>
      </c>
      <c r="F90" s="106"/>
      <c r="G90" s="106"/>
      <c r="H90" s="106">
        <f>ROUND($D90/2,-3)</f>
        <v>20000</v>
      </c>
      <c r="I90" s="106"/>
      <c r="J90" s="106"/>
      <c r="K90" s="106"/>
      <c r="L90" s="106"/>
      <c r="M90" s="106">
        <f>D90-H90</f>
        <v>20000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33977000</v>
      </c>
      <c r="E93" s="106"/>
      <c r="F93" s="106">
        <f>F94+F95+F96+F97</f>
        <v>14599000</v>
      </c>
      <c r="G93" s="106">
        <f t="shared" ref="G93:Q93" si="34">G94+G95+G96+G97</f>
        <v>2402000</v>
      </c>
      <c r="H93" s="106">
        <f t="shared" si="34"/>
        <v>2465000</v>
      </c>
      <c r="I93" s="106">
        <f t="shared" si="34"/>
        <v>2402000</v>
      </c>
      <c r="J93" s="106">
        <f t="shared" si="34"/>
        <v>2402000</v>
      </c>
      <c r="K93" s="106">
        <f t="shared" si="34"/>
        <v>2402000</v>
      </c>
      <c r="L93" s="106">
        <f t="shared" si="34"/>
        <v>2456000</v>
      </c>
      <c r="M93" s="106">
        <f t="shared" si="34"/>
        <v>2389000</v>
      </c>
      <c r="N93" s="106">
        <f t="shared" si="34"/>
        <v>2135000</v>
      </c>
      <c r="O93" s="106">
        <f t="shared" si="34"/>
        <v>109000</v>
      </c>
      <c r="P93" s="106">
        <f t="shared" si="34"/>
        <v>109000</v>
      </c>
      <c r="Q93" s="106">
        <f t="shared" si="34"/>
        <v>107000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1300000</v>
      </c>
      <c r="E94" s="111" t="s">
        <v>522</v>
      </c>
      <c r="F94" s="37">
        <f>ROUND($D94/12*5,-3)</f>
        <v>542000</v>
      </c>
      <c r="G94" s="37">
        <f>ROUND($D94/12,-3)</f>
        <v>108000</v>
      </c>
      <c r="H94" s="37">
        <f t="shared" ref="H94:L94" si="35">ROUND($D94/12,-3)</f>
        <v>108000</v>
      </c>
      <c r="I94" s="37">
        <f t="shared" si="35"/>
        <v>108000</v>
      </c>
      <c r="J94" s="37">
        <f t="shared" si="35"/>
        <v>108000</v>
      </c>
      <c r="K94" s="37">
        <f t="shared" si="35"/>
        <v>108000</v>
      </c>
      <c r="L94" s="37">
        <f t="shared" si="35"/>
        <v>108000</v>
      </c>
      <c r="M94" s="37">
        <f>D94-SUM(F94:L94)</f>
        <v>110000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128000</v>
      </c>
      <c r="E95" s="107" t="s">
        <v>225</v>
      </c>
      <c r="F95" s="37">
        <f>ROUND($D95/12,-3)</f>
        <v>11000</v>
      </c>
      <c r="G95" s="37">
        <f t="shared" ref="G95:P95" si="36">ROUND($D95/12,-3)</f>
        <v>11000</v>
      </c>
      <c r="H95" s="37">
        <f t="shared" si="36"/>
        <v>11000</v>
      </c>
      <c r="I95" s="37">
        <f t="shared" si="36"/>
        <v>11000</v>
      </c>
      <c r="J95" s="37">
        <f t="shared" si="36"/>
        <v>11000</v>
      </c>
      <c r="K95" s="37">
        <f t="shared" si="36"/>
        <v>11000</v>
      </c>
      <c r="L95" s="37">
        <f t="shared" si="36"/>
        <v>11000</v>
      </c>
      <c r="M95" s="37">
        <f t="shared" si="36"/>
        <v>11000</v>
      </c>
      <c r="N95" s="37">
        <f t="shared" si="36"/>
        <v>11000</v>
      </c>
      <c r="O95" s="37">
        <f t="shared" si="36"/>
        <v>11000</v>
      </c>
      <c r="P95" s="37">
        <f t="shared" si="36"/>
        <v>11000</v>
      </c>
      <c r="Q95" s="37">
        <f>D95-SUM(F95:P95)</f>
        <v>7000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32549000</v>
      </c>
      <c r="E97" s="37"/>
      <c r="F97" s="37">
        <f>F2+F87-F89-F90-F91-F92-F94-F95-F96</f>
        <v>14046000</v>
      </c>
      <c r="G97" s="37">
        <f t="shared" ref="G97:Q97" si="37">G2+G87-G89-G90-G91-G92-G94-G95-G96</f>
        <v>2283000</v>
      </c>
      <c r="H97" s="37">
        <f t="shared" si="37"/>
        <v>2346000</v>
      </c>
      <c r="I97" s="37">
        <f t="shared" si="37"/>
        <v>2283000</v>
      </c>
      <c r="J97" s="37">
        <f t="shared" si="37"/>
        <v>2283000</v>
      </c>
      <c r="K97" s="37">
        <f t="shared" si="37"/>
        <v>2283000</v>
      </c>
      <c r="L97" s="37">
        <f t="shared" si="37"/>
        <v>2337000</v>
      </c>
      <c r="M97" s="37">
        <f t="shared" si="37"/>
        <v>2268000</v>
      </c>
      <c r="N97" s="37">
        <f t="shared" si="37"/>
        <v>2124000</v>
      </c>
      <c r="O97" s="37">
        <f>O2+O87-O89-O90-O91-O92-O94-O95-O96</f>
        <v>98000</v>
      </c>
      <c r="P97" s="37">
        <f t="shared" si="37"/>
        <v>98000</v>
      </c>
      <c r="Q97" s="37">
        <f t="shared" si="37"/>
        <v>100000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0</v>
      </c>
    </row>
    <row r="104" spans="2:18" ht="33">
      <c r="B104" s="69" t="s">
        <v>235</v>
      </c>
      <c r="D104" s="30">
        <f>HLOOKUP(D1,縣庫撥款收入明細表!H:DD,16,FALSE)</f>
        <v>120000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1300000</v>
      </c>
    </row>
    <row r="108" spans="2:18" ht="33">
      <c r="B108" s="69" t="s">
        <v>238</v>
      </c>
      <c r="D108" s="30">
        <f>HLOOKUP(D1,縣庫撥款收入明細表!H:DD,20,FALSE)</f>
        <v>8000</v>
      </c>
    </row>
    <row r="109" spans="2:18" ht="33">
      <c r="B109" s="75" t="s">
        <v>239</v>
      </c>
      <c r="D109" s="30">
        <f>HLOOKUP(D1,縣庫撥款收入明細表!H:DD,21,FALSE)</f>
        <v>32549000</v>
      </c>
    </row>
    <row r="110" spans="2:18" ht="16.5" customHeight="1"/>
    <row r="111" spans="2:18" ht="19.5" customHeight="1">
      <c r="B111" s="4" t="s">
        <v>700</v>
      </c>
      <c r="F111" s="30">
        <f>F93-F77-F78</f>
        <v>13684000</v>
      </c>
      <c r="G111" s="30">
        <f t="shared" ref="G111:Q111" si="38">G93-G77-G78</f>
        <v>2219000</v>
      </c>
      <c r="H111" s="30">
        <f t="shared" si="38"/>
        <v>2230000</v>
      </c>
      <c r="I111" s="30">
        <f t="shared" si="38"/>
        <v>2219000</v>
      </c>
      <c r="J111" s="30">
        <f t="shared" si="38"/>
        <v>2219000</v>
      </c>
      <c r="K111" s="30">
        <f t="shared" si="38"/>
        <v>2219000</v>
      </c>
      <c r="L111" s="30">
        <f t="shared" si="38"/>
        <v>2273000</v>
      </c>
      <c r="M111" s="30">
        <f t="shared" si="38"/>
        <v>2207000</v>
      </c>
      <c r="N111" s="30">
        <f t="shared" si="38"/>
        <v>2083000</v>
      </c>
      <c r="O111" s="30">
        <f t="shared" si="38"/>
        <v>109000</v>
      </c>
      <c r="P111" s="30">
        <f t="shared" si="38"/>
        <v>109000</v>
      </c>
      <c r="Q111" s="30">
        <f t="shared" si="38"/>
        <v>107000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7" priority="1" operator="lessThan">
      <formula>0</formula>
    </cfRule>
  </conditionalFormatting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76" zoomScale="92" zoomScaleNormal="92" workbookViewId="0">
      <selection activeCell="A4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691</v>
      </c>
      <c r="D1" s="230" t="str">
        <f>VLOOKUP(C1,學校編號!A:B,2,FALSE)</f>
        <v>691西林國小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27691000</v>
      </c>
      <c r="E2" s="37"/>
      <c r="F2" s="37">
        <f>F48+F71+F77+F78+F84</f>
        <v>11919000</v>
      </c>
      <c r="G2" s="37">
        <f t="shared" ref="G2:Q2" si="0">G48+G71+G77+G78+G84</f>
        <v>1966000</v>
      </c>
      <c r="H2" s="37">
        <f t="shared" si="0"/>
        <v>1998000</v>
      </c>
      <c r="I2" s="37">
        <f t="shared" si="0"/>
        <v>1966000</v>
      </c>
      <c r="J2" s="37">
        <f t="shared" si="0"/>
        <v>1968000</v>
      </c>
      <c r="K2" s="37">
        <f t="shared" si="0"/>
        <v>1966000</v>
      </c>
      <c r="L2" s="37">
        <f t="shared" si="0"/>
        <v>2075000</v>
      </c>
      <c r="M2" s="37">
        <f t="shared" si="0"/>
        <v>1950000</v>
      </c>
      <c r="N2" s="37">
        <f t="shared" si="0"/>
        <v>1563000</v>
      </c>
      <c r="O2" s="37">
        <f t="shared" si="0"/>
        <v>108000</v>
      </c>
      <c r="P2" s="37">
        <f t="shared" si="0"/>
        <v>108000</v>
      </c>
      <c r="Q2" s="37">
        <f t="shared" si="0"/>
        <v>104000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513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170000</v>
      </c>
      <c r="E24" s="37" t="s">
        <v>193</v>
      </c>
      <c r="F24" s="37">
        <f>ROUND($D24/2,-3)</f>
        <v>85000</v>
      </c>
      <c r="G24" s="37"/>
      <c r="H24" s="37"/>
      <c r="I24" s="37"/>
      <c r="J24" s="37"/>
      <c r="K24" s="37"/>
      <c r="L24" s="37">
        <f>D24-F24</f>
        <v>85000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764000</v>
      </c>
      <c r="E25" s="106"/>
      <c r="F25" s="106">
        <f>ROUND(SUM(F3:F24),-3)</f>
        <v>155000</v>
      </c>
      <c r="G25" s="106">
        <f t="shared" ref="G25:P25" si="5">ROUND(SUM(G3:G24),-3)</f>
        <v>46000</v>
      </c>
      <c r="H25" s="106">
        <f t="shared" si="5"/>
        <v>46000</v>
      </c>
      <c r="I25" s="106">
        <f t="shared" si="5"/>
        <v>46000</v>
      </c>
      <c r="J25" s="106">
        <f t="shared" si="5"/>
        <v>46000</v>
      </c>
      <c r="K25" s="106">
        <f t="shared" si="5"/>
        <v>46000</v>
      </c>
      <c r="L25" s="106">
        <f t="shared" si="5"/>
        <v>155000</v>
      </c>
      <c r="M25" s="106">
        <f t="shared" si="5"/>
        <v>46000</v>
      </c>
      <c r="N25" s="106">
        <f t="shared" si="5"/>
        <v>46000</v>
      </c>
      <c r="O25" s="106">
        <f t="shared" si="5"/>
        <v>46000</v>
      </c>
      <c r="P25" s="106">
        <f t="shared" si="5"/>
        <v>46000</v>
      </c>
      <c r="Q25" s="106">
        <f t="shared" ref="Q25:Q33" si="6">D25-SUM(F25:P25)</f>
        <v>40000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14000</v>
      </c>
      <c r="E30" s="37" t="s">
        <v>513</v>
      </c>
      <c r="F30" s="37">
        <f t="shared" si="8"/>
        <v>1167</v>
      </c>
      <c r="G30" s="37">
        <f t="shared" si="8"/>
        <v>1167</v>
      </c>
      <c r="H30" s="37">
        <f t="shared" si="8"/>
        <v>1167</v>
      </c>
      <c r="I30" s="37">
        <f t="shared" si="8"/>
        <v>1167</v>
      </c>
      <c r="J30" s="37">
        <f t="shared" si="8"/>
        <v>1167</v>
      </c>
      <c r="K30" s="37">
        <f t="shared" si="8"/>
        <v>1167</v>
      </c>
      <c r="L30" s="37">
        <f t="shared" si="8"/>
        <v>1167</v>
      </c>
      <c r="M30" s="37">
        <f t="shared" si="8"/>
        <v>1167</v>
      </c>
      <c r="N30" s="37">
        <f t="shared" si="8"/>
        <v>1167</v>
      </c>
      <c r="O30" s="37">
        <f t="shared" si="8"/>
        <v>1167</v>
      </c>
      <c r="P30" s="37">
        <f t="shared" si="8"/>
        <v>1167</v>
      </c>
      <c r="Q30" s="37">
        <f t="shared" si="6"/>
        <v>1163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5000</v>
      </c>
      <c r="E31" s="37" t="s">
        <v>513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285000</v>
      </c>
      <c r="E37" s="106"/>
      <c r="F37" s="106">
        <f t="shared" ref="F37:P37" si="9">ROUND(SUM(F26:F36),-3)</f>
        <v>24000</v>
      </c>
      <c r="G37" s="106">
        <f t="shared" si="9"/>
        <v>24000</v>
      </c>
      <c r="H37" s="106">
        <f t="shared" si="9"/>
        <v>24000</v>
      </c>
      <c r="I37" s="106">
        <f t="shared" si="9"/>
        <v>24000</v>
      </c>
      <c r="J37" s="106">
        <f t="shared" si="9"/>
        <v>24000</v>
      </c>
      <c r="K37" s="106">
        <f t="shared" si="9"/>
        <v>24000</v>
      </c>
      <c r="L37" s="106">
        <f t="shared" si="9"/>
        <v>24000</v>
      </c>
      <c r="M37" s="106">
        <f t="shared" si="9"/>
        <v>24000</v>
      </c>
      <c r="N37" s="106">
        <f t="shared" si="9"/>
        <v>24000</v>
      </c>
      <c r="O37" s="106">
        <f t="shared" si="9"/>
        <v>24000</v>
      </c>
      <c r="P37" s="106">
        <f t="shared" si="9"/>
        <v>24000</v>
      </c>
      <c r="Q37" s="106">
        <f>D37-SUM(F37:P37)</f>
        <v>21000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6000</v>
      </c>
      <c r="E46" s="37" t="s">
        <v>708</v>
      </c>
      <c r="F46" s="37">
        <f>ROUND($D46/3,0)</f>
        <v>2000</v>
      </c>
      <c r="G46" s="37"/>
      <c r="H46" s="37"/>
      <c r="I46" s="37"/>
      <c r="J46" s="37">
        <f>ROUND($D46/3,0)</f>
        <v>2000</v>
      </c>
      <c r="K46" s="37"/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6000</v>
      </c>
      <c r="E47" s="106"/>
      <c r="F47" s="106">
        <f t="shared" ref="F47:P47" si="13">ROUND(SUM(F46),-3)</f>
        <v>2000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2000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2000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1055000</v>
      </c>
      <c r="E48" s="37"/>
      <c r="F48" s="112">
        <f>F25+F37+F45+F47</f>
        <v>181000</v>
      </c>
      <c r="G48" s="112">
        <f t="shared" ref="G48:R48" si="14">G25+G37+G45+G47</f>
        <v>70000</v>
      </c>
      <c r="H48" s="112">
        <f t="shared" si="14"/>
        <v>70000</v>
      </c>
      <c r="I48" s="112">
        <f t="shared" si="14"/>
        <v>70000</v>
      </c>
      <c r="J48" s="112">
        <f t="shared" si="14"/>
        <v>72000</v>
      </c>
      <c r="K48" s="112">
        <f t="shared" si="14"/>
        <v>70000</v>
      </c>
      <c r="L48" s="112">
        <f t="shared" si="14"/>
        <v>179000</v>
      </c>
      <c r="M48" s="112">
        <f t="shared" si="14"/>
        <v>70000</v>
      </c>
      <c r="N48" s="112">
        <f t="shared" si="14"/>
        <v>72000</v>
      </c>
      <c r="O48" s="112">
        <f t="shared" si="14"/>
        <v>70000</v>
      </c>
      <c r="P48" s="112">
        <f t="shared" si="14"/>
        <v>70000</v>
      </c>
      <c r="Q48" s="112">
        <f t="shared" si="14"/>
        <v>61000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14661000</v>
      </c>
      <c r="E49" s="111" t="s">
        <v>678</v>
      </c>
      <c r="F49" s="37">
        <f>ROUND($D49/12*5,-3)</f>
        <v>6109000</v>
      </c>
      <c r="G49" s="37">
        <f>ROUND($D49/12,-3)</f>
        <v>1222000</v>
      </c>
      <c r="H49" s="37">
        <f t="shared" ref="H49:L53" si="15">ROUND($D49/12,-3)</f>
        <v>1222000</v>
      </c>
      <c r="I49" s="37">
        <f t="shared" si="15"/>
        <v>1222000</v>
      </c>
      <c r="J49" s="37">
        <f t="shared" si="15"/>
        <v>1222000</v>
      </c>
      <c r="K49" s="37">
        <f t="shared" si="15"/>
        <v>1222000</v>
      </c>
      <c r="L49" s="37">
        <f t="shared" si="15"/>
        <v>1222000</v>
      </c>
      <c r="M49" s="37">
        <f>D49-SUM(F49:L49)</f>
        <v>1220000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1530000</v>
      </c>
      <c r="E51" s="111" t="s">
        <v>678</v>
      </c>
      <c r="F51" s="37">
        <f t="shared" si="16"/>
        <v>638000</v>
      </c>
      <c r="G51" s="37">
        <f t="shared" si="17"/>
        <v>128000</v>
      </c>
      <c r="H51" s="37">
        <f t="shared" si="15"/>
        <v>128000</v>
      </c>
      <c r="I51" s="37">
        <f t="shared" si="15"/>
        <v>128000</v>
      </c>
      <c r="J51" s="37">
        <f t="shared" si="15"/>
        <v>128000</v>
      </c>
      <c r="K51" s="37">
        <f t="shared" si="15"/>
        <v>128000</v>
      </c>
      <c r="L51" s="37">
        <f t="shared" si="15"/>
        <v>128000</v>
      </c>
      <c r="M51" s="37">
        <f t="shared" si="18"/>
        <v>124000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405000</v>
      </c>
      <c r="E62" s="37" t="s">
        <v>194</v>
      </c>
      <c r="F62" s="37">
        <f t="shared" si="19"/>
        <v>33750</v>
      </c>
      <c r="G62" s="37">
        <f t="shared" si="19"/>
        <v>33750</v>
      </c>
      <c r="H62" s="37">
        <f t="shared" si="19"/>
        <v>33750</v>
      </c>
      <c r="I62" s="37">
        <f t="shared" si="19"/>
        <v>33750</v>
      </c>
      <c r="J62" s="37">
        <f t="shared" si="19"/>
        <v>33750</v>
      </c>
      <c r="K62" s="37">
        <f t="shared" si="19"/>
        <v>33750</v>
      </c>
      <c r="L62" s="37">
        <f t="shared" si="19"/>
        <v>33750</v>
      </c>
      <c r="M62" s="37">
        <f t="shared" si="19"/>
        <v>33750</v>
      </c>
      <c r="N62" s="37">
        <f t="shared" si="19"/>
        <v>33750</v>
      </c>
      <c r="O62" s="37">
        <f t="shared" si="19"/>
        <v>33750</v>
      </c>
      <c r="P62" s="37">
        <f t="shared" si="19"/>
        <v>33750</v>
      </c>
      <c r="Q62" s="37">
        <f t="shared" si="20"/>
        <v>33750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1815000</v>
      </c>
      <c r="E63" s="37" t="s">
        <v>679</v>
      </c>
      <c r="F63" s="37">
        <f>ROUND($D63/5,-3)</f>
        <v>363000</v>
      </c>
      <c r="G63" s="37"/>
      <c r="H63" s="37"/>
      <c r="I63" s="37"/>
      <c r="J63" s="37"/>
      <c r="K63" s="37"/>
      <c r="L63" s="37"/>
      <c r="M63" s="37"/>
      <c r="N63" s="37">
        <f>D63-F63</f>
        <v>1452000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1778000</v>
      </c>
      <c r="E64" s="37" t="s">
        <v>194</v>
      </c>
      <c r="F64" s="37">
        <f>D64</f>
        <v>1778000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1524000</v>
      </c>
      <c r="E65" s="111" t="s">
        <v>678</v>
      </c>
      <c r="F65" s="37">
        <f>ROUND($D65/12*5,-3)</f>
        <v>635000</v>
      </c>
      <c r="G65" s="37">
        <f>ROUND($D65/12,-3)</f>
        <v>127000</v>
      </c>
      <c r="H65" s="37">
        <f t="shared" ref="H65:L67" si="21">ROUND($D65/12,-3)</f>
        <v>127000</v>
      </c>
      <c r="I65" s="37">
        <f t="shared" si="21"/>
        <v>127000</v>
      </c>
      <c r="J65" s="37">
        <f t="shared" si="21"/>
        <v>127000</v>
      </c>
      <c r="K65" s="37">
        <f t="shared" si="21"/>
        <v>127000</v>
      </c>
      <c r="L65" s="37">
        <f t="shared" si="21"/>
        <v>127000</v>
      </c>
      <c r="M65" s="37">
        <f>D65-SUM(F65:L65)</f>
        <v>127000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359000</v>
      </c>
      <c r="E66" s="111" t="s">
        <v>678</v>
      </c>
      <c r="F66" s="37">
        <f>ROUND($D66/12*5,-3)</f>
        <v>150000</v>
      </c>
      <c r="G66" s="37">
        <f t="shared" ref="G66:G67" si="22">ROUND($D66/12,-3)</f>
        <v>30000</v>
      </c>
      <c r="H66" s="37">
        <f t="shared" si="21"/>
        <v>30000</v>
      </c>
      <c r="I66" s="37">
        <f t="shared" si="21"/>
        <v>30000</v>
      </c>
      <c r="J66" s="37">
        <f t="shared" si="21"/>
        <v>30000</v>
      </c>
      <c r="K66" s="37">
        <f t="shared" si="21"/>
        <v>30000</v>
      </c>
      <c r="L66" s="37">
        <f t="shared" si="21"/>
        <v>30000</v>
      </c>
      <c r="M66" s="37">
        <f t="shared" ref="M66:M67" si="23">D66-SUM(F66:L66)</f>
        <v>29000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1015000</v>
      </c>
      <c r="E67" s="111" t="s">
        <v>678</v>
      </c>
      <c r="F67" s="37">
        <f>ROUND($D67/12*5,-3)</f>
        <v>423000</v>
      </c>
      <c r="G67" s="37">
        <f t="shared" si="22"/>
        <v>85000</v>
      </c>
      <c r="H67" s="37">
        <f t="shared" si="21"/>
        <v>85000</v>
      </c>
      <c r="I67" s="37">
        <f t="shared" si="21"/>
        <v>85000</v>
      </c>
      <c r="J67" s="37">
        <f t="shared" si="21"/>
        <v>85000</v>
      </c>
      <c r="K67" s="37">
        <f t="shared" si="21"/>
        <v>85000</v>
      </c>
      <c r="L67" s="37">
        <f t="shared" si="21"/>
        <v>85000</v>
      </c>
      <c r="M67" s="37">
        <f t="shared" si="23"/>
        <v>82000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31000</v>
      </c>
      <c r="E68" s="37" t="s">
        <v>195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194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23622000</v>
      </c>
      <c r="E71" s="239"/>
      <c r="F71" s="239">
        <f t="shared" ref="F71:P71" si="24">ROUND(SUM(F49:F70),-3)</f>
        <v>10395000</v>
      </c>
      <c r="G71" s="239">
        <f t="shared" si="24"/>
        <v>1657000</v>
      </c>
      <c r="H71" s="239">
        <f t="shared" si="24"/>
        <v>1688000</v>
      </c>
      <c r="I71" s="239">
        <f t="shared" si="24"/>
        <v>1657000</v>
      </c>
      <c r="J71" s="239">
        <f t="shared" si="24"/>
        <v>1657000</v>
      </c>
      <c r="K71" s="239">
        <f t="shared" si="24"/>
        <v>1657000</v>
      </c>
      <c r="L71" s="239">
        <f t="shared" si="24"/>
        <v>1657000</v>
      </c>
      <c r="M71" s="239">
        <f t="shared" si="24"/>
        <v>1645000</v>
      </c>
      <c r="N71" s="239">
        <f t="shared" si="24"/>
        <v>1490000</v>
      </c>
      <c r="O71" s="239">
        <f t="shared" si="24"/>
        <v>38000</v>
      </c>
      <c r="P71" s="239">
        <f t="shared" si="24"/>
        <v>38000</v>
      </c>
      <c r="Q71" s="239">
        <f>D71-SUM(F71:P71)</f>
        <v>43000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2862000</v>
      </c>
      <c r="E73" s="111" t="s">
        <v>678</v>
      </c>
      <c r="F73" s="37">
        <f>ROUND($D73/12*5,-3)</f>
        <v>1193000</v>
      </c>
      <c r="G73" s="37">
        <f>ROUND($D73/12,-3)</f>
        <v>239000</v>
      </c>
      <c r="H73" s="37">
        <f t="shared" ref="H73:L76" si="25">ROUND($D73/12,-3)</f>
        <v>239000</v>
      </c>
      <c r="I73" s="37">
        <f t="shared" si="25"/>
        <v>239000</v>
      </c>
      <c r="J73" s="37">
        <f t="shared" si="25"/>
        <v>239000</v>
      </c>
      <c r="K73" s="37">
        <f t="shared" si="25"/>
        <v>239000</v>
      </c>
      <c r="L73" s="37">
        <f t="shared" si="25"/>
        <v>239000</v>
      </c>
      <c r="M73" s="37">
        <f>D73-SUM(F73:L73)</f>
        <v>235000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0</v>
      </c>
      <c r="E76" s="111" t="s">
        <v>678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2862000</v>
      </c>
      <c r="E77" s="239"/>
      <c r="F77" s="239">
        <f>ROUND(SUM(F72:F76),-3)</f>
        <v>1193000</v>
      </c>
      <c r="G77" s="239">
        <f t="shared" ref="G77:N77" si="27">ROUND(SUM(G72:G76),-3)</f>
        <v>239000</v>
      </c>
      <c r="H77" s="239">
        <f t="shared" si="27"/>
        <v>239000</v>
      </c>
      <c r="I77" s="239">
        <f t="shared" si="27"/>
        <v>239000</v>
      </c>
      <c r="J77" s="239">
        <f t="shared" si="27"/>
        <v>239000</v>
      </c>
      <c r="K77" s="239">
        <f t="shared" si="27"/>
        <v>239000</v>
      </c>
      <c r="L77" s="239">
        <f t="shared" si="27"/>
        <v>239000</v>
      </c>
      <c r="M77" s="239">
        <f t="shared" si="27"/>
        <v>235000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2000</v>
      </c>
      <c r="E78" s="37" t="s">
        <v>655</v>
      </c>
      <c r="F78" s="216"/>
      <c r="G78" s="216"/>
      <c r="H78" s="216">
        <f>ROUND($D78/2,-3)</f>
        <v>1000</v>
      </c>
      <c r="I78" s="216"/>
      <c r="J78" s="216"/>
      <c r="K78" s="216"/>
      <c r="L78" s="216"/>
      <c r="M78" s="216"/>
      <c r="N78" s="216">
        <f>D78-H78</f>
        <v>1000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26486000</v>
      </c>
      <c r="E79" s="218"/>
      <c r="F79" s="218">
        <f>F77+F71+F78</f>
        <v>11588000</v>
      </c>
      <c r="G79" s="218">
        <f t="shared" ref="G79:Q79" si="29">G77+G71+G78</f>
        <v>1896000</v>
      </c>
      <c r="H79" s="218">
        <f t="shared" si="29"/>
        <v>1928000</v>
      </c>
      <c r="I79" s="218">
        <f t="shared" si="29"/>
        <v>1896000</v>
      </c>
      <c r="J79" s="218">
        <f t="shared" si="29"/>
        <v>1896000</v>
      </c>
      <c r="K79" s="218">
        <f t="shared" si="29"/>
        <v>1896000</v>
      </c>
      <c r="L79" s="218">
        <f t="shared" si="29"/>
        <v>1896000</v>
      </c>
      <c r="M79" s="218">
        <f t="shared" si="29"/>
        <v>1880000</v>
      </c>
      <c r="N79" s="218">
        <f t="shared" si="29"/>
        <v>1491000</v>
      </c>
      <c r="O79" s="218">
        <f t="shared" si="29"/>
        <v>38000</v>
      </c>
      <c r="P79" s="218">
        <f t="shared" si="29"/>
        <v>38000</v>
      </c>
      <c r="Q79" s="218">
        <f t="shared" si="29"/>
        <v>43000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150000</v>
      </c>
      <c r="E80" s="106" t="s">
        <v>194</v>
      </c>
      <c r="F80" s="106">
        <f>D80</f>
        <v>150000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150000</v>
      </c>
      <c r="E84" s="113"/>
      <c r="F84" s="113">
        <f>SUM(F80:F83)</f>
        <v>150000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-300000</v>
      </c>
      <c r="E87" s="37"/>
      <c r="F87" s="37">
        <f>D87</f>
        <v>-300000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27391000</v>
      </c>
      <c r="E88" s="37"/>
      <c r="F88" s="37">
        <f>F89+F90+F91+F92+F93</f>
        <v>11619000</v>
      </c>
      <c r="G88" s="37">
        <f t="shared" ref="G88:Q88" si="32">G89+G90+G91+G92+G93</f>
        <v>1966000</v>
      </c>
      <c r="H88" s="37">
        <f t="shared" si="32"/>
        <v>1998000</v>
      </c>
      <c r="I88" s="37">
        <f t="shared" si="32"/>
        <v>1966000</v>
      </c>
      <c r="J88" s="37">
        <f t="shared" si="32"/>
        <v>1968000</v>
      </c>
      <c r="K88" s="37">
        <f t="shared" si="32"/>
        <v>1966000</v>
      </c>
      <c r="L88" s="37">
        <f t="shared" si="32"/>
        <v>2075000</v>
      </c>
      <c r="M88" s="37">
        <f t="shared" si="32"/>
        <v>1950000</v>
      </c>
      <c r="N88" s="37">
        <f t="shared" si="32"/>
        <v>1563000</v>
      </c>
      <c r="O88" s="37">
        <f t="shared" si="32"/>
        <v>108000</v>
      </c>
      <c r="P88" s="37">
        <f t="shared" si="32"/>
        <v>108000</v>
      </c>
      <c r="Q88" s="37">
        <f t="shared" si="32"/>
        <v>104000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20000</v>
      </c>
      <c r="E90" s="106" t="s">
        <v>702</v>
      </c>
      <c r="F90" s="106"/>
      <c r="G90" s="106"/>
      <c r="H90" s="106">
        <f>ROUND($D90/2,-3)</f>
        <v>10000</v>
      </c>
      <c r="I90" s="106"/>
      <c r="J90" s="106"/>
      <c r="K90" s="106"/>
      <c r="L90" s="106"/>
      <c r="M90" s="106">
        <f>D90-H90</f>
        <v>10000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27370000</v>
      </c>
      <c r="E93" s="106"/>
      <c r="F93" s="106">
        <f>F94+F95+F96+F97</f>
        <v>11619000</v>
      </c>
      <c r="G93" s="106">
        <f t="shared" ref="G93:Q93" si="34">G94+G95+G96+G97</f>
        <v>1966000</v>
      </c>
      <c r="H93" s="106">
        <f t="shared" si="34"/>
        <v>1988000</v>
      </c>
      <c r="I93" s="106">
        <f t="shared" si="34"/>
        <v>1966000</v>
      </c>
      <c r="J93" s="106">
        <f t="shared" si="34"/>
        <v>1968000</v>
      </c>
      <c r="K93" s="106">
        <f t="shared" si="34"/>
        <v>1966000</v>
      </c>
      <c r="L93" s="106">
        <f t="shared" si="34"/>
        <v>2075000</v>
      </c>
      <c r="M93" s="106">
        <f t="shared" si="34"/>
        <v>1940000</v>
      </c>
      <c r="N93" s="106">
        <f t="shared" si="34"/>
        <v>1563000</v>
      </c>
      <c r="O93" s="106">
        <f t="shared" si="34"/>
        <v>108000</v>
      </c>
      <c r="P93" s="106">
        <f t="shared" si="34"/>
        <v>108000</v>
      </c>
      <c r="Q93" s="106">
        <f t="shared" si="34"/>
        <v>103000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3226000</v>
      </c>
      <c r="E94" s="111" t="s">
        <v>522</v>
      </c>
      <c r="F94" s="37">
        <f>ROUND($D94/12*5,-3)</f>
        <v>1344000</v>
      </c>
      <c r="G94" s="37">
        <f>ROUND($D94/12,-3)</f>
        <v>269000</v>
      </c>
      <c r="H94" s="37">
        <f t="shared" ref="H94:L94" si="35">ROUND($D94/12,-3)</f>
        <v>269000</v>
      </c>
      <c r="I94" s="37">
        <f t="shared" si="35"/>
        <v>269000</v>
      </c>
      <c r="J94" s="37">
        <f t="shared" si="35"/>
        <v>269000</v>
      </c>
      <c r="K94" s="37">
        <f t="shared" si="35"/>
        <v>269000</v>
      </c>
      <c r="L94" s="37">
        <f t="shared" si="35"/>
        <v>269000</v>
      </c>
      <c r="M94" s="37">
        <f>D94-SUM(F94:L94)</f>
        <v>268000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14000</v>
      </c>
      <c r="E96" s="186" t="s">
        <v>701</v>
      </c>
      <c r="F96" s="37"/>
      <c r="G96" s="37"/>
      <c r="H96" s="37">
        <f>ROUND($D96/2,-3)</f>
        <v>7000</v>
      </c>
      <c r="I96" s="37"/>
      <c r="J96" s="37"/>
      <c r="K96" s="37"/>
      <c r="L96" s="37"/>
      <c r="M96" s="37">
        <f>D96-H96</f>
        <v>7000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24040000</v>
      </c>
      <c r="E97" s="37"/>
      <c r="F97" s="37">
        <f>F2+F87-F89-F90-F91-F92-F94-F95-F96</f>
        <v>10267000</v>
      </c>
      <c r="G97" s="37">
        <f t="shared" ref="G97:Q97" si="37">G2+G87-G89-G90-G91-G92-G94-G95-G96</f>
        <v>1689000</v>
      </c>
      <c r="H97" s="37">
        <f t="shared" si="37"/>
        <v>1704000</v>
      </c>
      <c r="I97" s="37">
        <f t="shared" si="37"/>
        <v>1689000</v>
      </c>
      <c r="J97" s="37">
        <f t="shared" si="37"/>
        <v>1691000</v>
      </c>
      <c r="K97" s="37">
        <f t="shared" si="37"/>
        <v>1689000</v>
      </c>
      <c r="L97" s="37">
        <f t="shared" si="37"/>
        <v>1798000</v>
      </c>
      <c r="M97" s="37">
        <f t="shared" si="37"/>
        <v>1657000</v>
      </c>
      <c r="N97" s="37">
        <f t="shared" si="37"/>
        <v>1555000</v>
      </c>
      <c r="O97" s="37">
        <f>O2+O87-O89-O90-O91-O92-O94-O95-O96</f>
        <v>100000</v>
      </c>
      <c r="P97" s="37">
        <f t="shared" si="37"/>
        <v>100000</v>
      </c>
      <c r="Q97" s="37">
        <f t="shared" si="37"/>
        <v>101000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1460000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14000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24040000</v>
      </c>
    </row>
    <row r="110" spans="2:18" ht="16.5" customHeight="1"/>
    <row r="111" spans="2:18" ht="19.5" customHeight="1">
      <c r="B111" s="4" t="s">
        <v>700</v>
      </c>
      <c r="F111" s="30">
        <f>F93-F77-F78</f>
        <v>10426000</v>
      </c>
      <c r="G111" s="30">
        <f t="shared" ref="G111:Q111" si="38">G93-G77-G78</f>
        <v>1727000</v>
      </c>
      <c r="H111" s="30">
        <f t="shared" si="38"/>
        <v>1748000</v>
      </c>
      <c r="I111" s="30">
        <f t="shared" si="38"/>
        <v>1727000</v>
      </c>
      <c r="J111" s="30">
        <f t="shared" si="38"/>
        <v>1729000</v>
      </c>
      <c r="K111" s="30">
        <f t="shared" si="38"/>
        <v>1727000</v>
      </c>
      <c r="L111" s="30">
        <f t="shared" si="38"/>
        <v>1836000</v>
      </c>
      <c r="M111" s="30">
        <f t="shared" si="38"/>
        <v>1705000</v>
      </c>
      <c r="N111" s="30">
        <f t="shared" si="38"/>
        <v>1562000</v>
      </c>
      <c r="O111" s="30">
        <f t="shared" si="38"/>
        <v>108000</v>
      </c>
      <c r="P111" s="30">
        <f t="shared" si="38"/>
        <v>108000</v>
      </c>
      <c r="Q111" s="30">
        <f t="shared" si="38"/>
        <v>103000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6" priority="1" operator="lessThan">
      <formula>0</formula>
    </cfRule>
  </conditionalFormatting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692</v>
      </c>
      <c r="D1" s="230" t="str">
        <f>VLOOKUP(C1,學校編號!A:B,2,FALSE)</f>
        <v>692見晴國小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26613000</v>
      </c>
      <c r="E2" s="37"/>
      <c r="F2" s="37">
        <f>F48+F71+F77+F78+F84</f>
        <v>11338000</v>
      </c>
      <c r="G2" s="37">
        <f t="shared" ref="G2:Q2" si="0">G48+G71+G77+G78+G84</f>
        <v>1941000</v>
      </c>
      <c r="H2" s="37">
        <f t="shared" si="0"/>
        <v>1977000</v>
      </c>
      <c r="I2" s="37">
        <f t="shared" si="0"/>
        <v>1941000</v>
      </c>
      <c r="J2" s="37">
        <f t="shared" si="0"/>
        <v>1941000</v>
      </c>
      <c r="K2" s="37">
        <f t="shared" si="0"/>
        <v>1941000</v>
      </c>
      <c r="L2" s="37">
        <f t="shared" si="0"/>
        <v>1966000</v>
      </c>
      <c r="M2" s="37">
        <f t="shared" si="0"/>
        <v>1934000</v>
      </c>
      <c r="N2" s="37">
        <f t="shared" si="0"/>
        <v>1309000</v>
      </c>
      <c r="O2" s="37">
        <f t="shared" si="0"/>
        <v>110000</v>
      </c>
      <c r="P2" s="37">
        <f t="shared" si="0"/>
        <v>110000</v>
      </c>
      <c r="Q2" s="37">
        <f t="shared" si="0"/>
        <v>105000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513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59000</v>
      </c>
      <c r="E4" s="37" t="s">
        <v>513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513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513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513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574000</v>
      </c>
      <c r="E25" s="106"/>
      <c r="F25" s="106">
        <f>ROUND(SUM(F3:F24),-3)</f>
        <v>68000</v>
      </c>
      <c r="G25" s="106">
        <f t="shared" ref="G25:P25" si="5">ROUND(SUM(G3:G24),-3)</f>
        <v>44000</v>
      </c>
      <c r="H25" s="106">
        <f t="shared" si="5"/>
        <v>44000</v>
      </c>
      <c r="I25" s="106">
        <f t="shared" si="5"/>
        <v>44000</v>
      </c>
      <c r="J25" s="106">
        <f t="shared" si="5"/>
        <v>44000</v>
      </c>
      <c r="K25" s="106">
        <f t="shared" si="5"/>
        <v>44000</v>
      </c>
      <c r="L25" s="106">
        <f t="shared" si="5"/>
        <v>68000</v>
      </c>
      <c r="M25" s="106">
        <f t="shared" si="5"/>
        <v>44000</v>
      </c>
      <c r="N25" s="106">
        <f t="shared" si="5"/>
        <v>44000</v>
      </c>
      <c r="O25" s="106">
        <f t="shared" si="5"/>
        <v>44000</v>
      </c>
      <c r="P25" s="106">
        <f t="shared" si="5"/>
        <v>44000</v>
      </c>
      <c r="Q25" s="106">
        <f t="shared" ref="Q25:Q33" si="6">D25-SUM(F25:P25)</f>
        <v>42000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513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513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8000</v>
      </c>
      <c r="E30" s="37" t="s">
        <v>513</v>
      </c>
      <c r="F30" s="37">
        <f t="shared" si="8"/>
        <v>667</v>
      </c>
      <c r="G30" s="37">
        <f t="shared" si="8"/>
        <v>667</v>
      </c>
      <c r="H30" s="37">
        <f t="shared" si="8"/>
        <v>667</v>
      </c>
      <c r="I30" s="37">
        <f t="shared" si="8"/>
        <v>667</v>
      </c>
      <c r="J30" s="37">
        <f t="shared" si="8"/>
        <v>667</v>
      </c>
      <c r="K30" s="37">
        <f t="shared" si="8"/>
        <v>667</v>
      </c>
      <c r="L30" s="37">
        <f t="shared" si="8"/>
        <v>667</v>
      </c>
      <c r="M30" s="37">
        <f t="shared" si="8"/>
        <v>667</v>
      </c>
      <c r="N30" s="37">
        <f t="shared" si="8"/>
        <v>667</v>
      </c>
      <c r="O30" s="37">
        <f t="shared" si="8"/>
        <v>667</v>
      </c>
      <c r="P30" s="37">
        <f t="shared" si="8"/>
        <v>667</v>
      </c>
      <c r="Q30" s="37">
        <f t="shared" si="6"/>
        <v>663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3000</v>
      </c>
      <c r="E31" s="37" t="s">
        <v>513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2000</v>
      </c>
      <c r="E36" s="37" t="s">
        <v>193</v>
      </c>
      <c r="F36" s="37">
        <f>ROUND($D36/2,-3)</f>
        <v>1000</v>
      </c>
      <c r="G36" s="37"/>
      <c r="H36" s="37"/>
      <c r="I36" s="37"/>
      <c r="J36" s="37"/>
      <c r="K36" s="37"/>
      <c r="L36" s="37">
        <f>D36-F36</f>
        <v>1000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279000</v>
      </c>
      <c r="E37" s="106"/>
      <c r="F37" s="106">
        <f t="shared" ref="F37:P37" si="9">ROUND(SUM(F26:F36),-3)</f>
        <v>24000</v>
      </c>
      <c r="G37" s="106">
        <f t="shared" si="9"/>
        <v>23000</v>
      </c>
      <c r="H37" s="106">
        <f t="shared" si="9"/>
        <v>23000</v>
      </c>
      <c r="I37" s="106">
        <f t="shared" si="9"/>
        <v>23000</v>
      </c>
      <c r="J37" s="106">
        <f t="shared" si="9"/>
        <v>23000</v>
      </c>
      <c r="K37" s="106">
        <f t="shared" si="9"/>
        <v>23000</v>
      </c>
      <c r="L37" s="106">
        <f t="shared" si="9"/>
        <v>24000</v>
      </c>
      <c r="M37" s="106">
        <f t="shared" si="9"/>
        <v>23000</v>
      </c>
      <c r="N37" s="106">
        <f t="shared" si="9"/>
        <v>23000</v>
      </c>
      <c r="O37" s="106">
        <f t="shared" si="9"/>
        <v>23000</v>
      </c>
      <c r="P37" s="106">
        <f t="shared" si="9"/>
        <v>23000</v>
      </c>
      <c r="Q37" s="106">
        <f>D37-SUM(F37:P37)</f>
        <v>24000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0</v>
      </c>
      <c r="E46" s="37" t="s">
        <v>708</v>
      </c>
      <c r="F46" s="37">
        <f>ROUND($D46/3,0)</f>
        <v>0</v>
      </c>
      <c r="G46" s="37"/>
      <c r="H46" s="37"/>
      <c r="I46" s="37"/>
      <c r="J46" s="37">
        <f>ROUND($D46/3,0)</f>
        <v>0</v>
      </c>
      <c r="K46" s="37"/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0</v>
      </c>
      <c r="E47" s="106"/>
      <c r="F47" s="106">
        <f t="shared" ref="F47:P47" si="13">ROUND(SUM(F46),-3)</f>
        <v>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853000</v>
      </c>
      <c r="E48" s="37"/>
      <c r="F48" s="112">
        <f>F25+F37+F45+F47</f>
        <v>92000</v>
      </c>
      <c r="G48" s="112">
        <f t="shared" ref="G48:R48" si="14">G25+G37+G45+G47</f>
        <v>67000</v>
      </c>
      <c r="H48" s="112">
        <f t="shared" si="14"/>
        <v>67000</v>
      </c>
      <c r="I48" s="112">
        <f t="shared" si="14"/>
        <v>67000</v>
      </c>
      <c r="J48" s="112">
        <f t="shared" si="14"/>
        <v>67000</v>
      </c>
      <c r="K48" s="112">
        <f t="shared" si="14"/>
        <v>67000</v>
      </c>
      <c r="L48" s="112">
        <f t="shared" si="14"/>
        <v>92000</v>
      </c>
      <c r="M48" s="112">
        <f t="shared" si="14"/>
        <v>67000</v>
      </c>
      <c r="N48" s="112">
        <f t="shared" si="14"/>
        <v>67000</v>
      </c>
      <c r="O48" s="112">
        <f t="shared" si="14"/>
        <v>67000</v>
      </c>
      <c r="P48" s="112">
        <f t="shared" si="14"/>
        <v>67000</v>
      </c>
      <c r="Q48" s="112">
        <f t="shared" si="14"/>
        <v>66000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14727000</v>
      </c>
      <c r="E49" s="111" t="s">
        <v>678</v>
      </c>
      <c r="F49" s="37">
        <f>ROUND($D49/12*5,-3)</f>
        <v>6136000</v>
      </c>
      <c r="G49" s="37">
        <f>ROUND($D49/12,-3)</f>
        <v>1227000</v>
      </c>
      <c r="H49" s="37">
        <f t="shared" ref="H49:L53" si="15">ROUND($D49/12,-3)</f>
        <v>1227000</v>
      </c>
      <c r="I49" s="37">
        <f t="shared" si="15"/>
        <v>1227000</v>
      </c>
      <c r="J49" s="37">
        <f t="shared" si="15"/>
        <v>1227000</v>
      </c>
      <c r="K49" s="37">
        <f t="shared" si="15"/>
        <v>1227000</v>
      </c>
      <c r="L49" s="37">
        <f t="shared" si="15"/>
        <v>1227000</v>
      </c>
      <c r="M49" s="37">
        <f>D49-SUM(F49:L49)</f>
        <v>1229000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1530000</v>
      </c>
      <c r="E51" s="111" t="s">
        <v>678</v>
      </c>
      <c r="F51" s="37">
        <f t="shared" si="16"/>
        <v>638000</v>
      </c>
      <c r="G51" s="37">
        <f t="shared" si="17"/>
        <v>128000</v>
      </c>
      <c r="H51" s="37">
        <f t="shared" si="15"/>
        <v>128000</v>
      </c>
      <c r="I51" s="37">
        <f t="shared" si="15"/>
        <v>128000</v>
      </c>
      <c r="J51" s="37">
        <f t="shared" si="15"/>
        <v>128000</v>
      </c>
      <c r="K51" s="37">
        <f t="shared" si="15"/>
        <v>128000</v>
      </c>
      <c r="L51" s="37">
        <f t="shared" si="15"/>
        <v>128000</v>
      </c>
      <c r="M51" s="37">
        <f t="shared" si="18"/>
        <v>124000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513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456000</v>
      </c>
      <c r="E62" s="37" t="s">
        <v>194</v>
      </c>
      <c r="F62" s="37">
        <f t="shared" si="19"/>
        <v>38000</v>
      </c>
      <c r="G62" s="37">
        <f t="shared" si="19"/>
        <v>38000</v>
      </c>
      <c r="H62" s="37">
        <f t="shared" si="19"/>
        <v>38000</v>
      </c>
      <c r="I62" s="37">
        <f t="shared" si="19"/>
        <v>38000</v>
      </c>
      <c r="J62" s="37">
        <f t="shared" si="19"/>
        <v>38000</v>
      </c>
      <c r="K62" s="37">
        <f t="shared" si="19"/>
        <v>38000</v>
      </c>
      <c r="L62" s="37">
        <f t="shared" si="19"/>
        <v>38000</v>
      </c>
      <c r="M62" s="37">
        <f t="shared" si="19"/>
        <v>38000</v>
      </c>
      <c r="N62" s="37">
        <f t="shared" si="19"/>
        <v>38000</v>
      </c>
      <c r="O62" s="37">
        <f t="shared" si="19"/>
        <v>38000</v>
      </c>
      <c r="P62" s="37">
        <f t="shared" si="19"/>
        <v>38000</v>
      </c>
      <c r="Q62" s="37">
        <f t="shared" si="20"/>
        <v>38000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1489000</v>
      </c>
      <c r="E63" s="37" t="s">
        <v>679</v>
      </c>
      <c r="F63" s="37">
        <f>ROUND($D63/5,-3)</f>
        <v>298000</v>
      </c>
      <c r="G63" s="37"/>
      <c r="H63" s="37"/>
      <c r="I63" s="37"/>
      <c r="J63" s="37"/>
      <c r="K63" s="37"/>
      <c r="L63" s="37"/>
      <c r="M63" s="37"/>
      <c r="N63" s="37">
        <f>D63-F63</f>
        <v>1191000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1628000</v>
      </c>
      <c r="E64" s="37" t="s">
        <v>194</v>
      </c>
      <c r="F64" s="37">
        <f>D64</f>
        <v>1628000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1338000</v>
      </c>
      <c r="E65" s="111" t="s">
        <v>678</v>
      </c>
      <c r="F65" s="37">
        <f>ROUND($D65/12*5,-3)</f>
        <v>558000</v>
      </c>
      <c r="G65" s="37">
        <f>ROUND($D65/12,-3)</f>
        <v>112000</v>
      </c>
      <c r="H65" s="37">
        <f t="shared" ref="H65:L67" si="21">ROUND($D65/12,-3)</f>
        <v>112000</v>
      </c>
      <c r="I65" s="37">
        <f t="shared" si="21"/>
        <v>112000</v>
      </c>
      <c r="J65" s="37">
        <f t="shared" si="21"/>
        <v>112000</v>
      </c>
      <c r="K65" s="37">
        <f t="shared" si="21"/>
        <v>112000</v>
      </c>
      <c r="L65" s="37">
        <f t="shared" si="21"/>
        <v>112000</v>
      </c>
      <c r="M65" s="37">
        <f>D65-SUM(F65:L65)</f>
        <v>108000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288000</v>
      </c>
      <c r="E66" s="111" t="s">
        <v>678</v>
      </c>
      <c r="F66" s="37">
        <f>ROUND($D66/12*5,-3)</f>
        <v>120000</v>
      </c>
      <c r="G66" s="37">
        <f t="shared" ref="G66:G67" si="22">ROUND($D66/12,-3)</f>
        <v>24000</v>
      </c>
      <c r="H66" s="37">
        <f t="shared" si="21"/>
        <v>24000</v>
      </c>
      <c r="I66" s="37">
        <f t="shared" si="21"/>
        <v>24000</v>
      </c>
      <c r="J66" s="37">
        <f t="shared" si="21"/>
        <v>24000</v>
      </c>
      <c r="K66" s="37">
        <f t="shared" si="21"/>
        <v>24000</v>
      </c>
      <c r="L66" s="37">
        <f t="shared" si="21"/>
        <v>24000</v>
      </c>
      <c r="M66" s="37">
        <f t="shared" ref="M66:M67" si="23">D66-SUM(F66:L66)</f>
        <v>24000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1100000</v>
      </c>
      <c r="E67" s="111" t="s">
        <v>678</v>
      </c>
      <c r="F67" s="37">
        <f>ROUND($D67/12*5,-3)</f>
        <v>458000</v>
      </c>
      <c r="G67" s="37">
        <f t="shared" si="22"/>
        <v>92000</v>
      </c>
      <c r="H67" s="37">
        <f t="shared" si="21"/>
        <v>92000</v>
      </c>
      <c r="I67" s="37">
        <f t="shared" si="21"/>
        <v>92000</v>
      </c>
      <c r="J67" s="37">
        <f t="shared" si="21"/>
        <v>92000</v>
      </c>
      <c r="K67" s="37">
        <f t="shared" si="21"/>
        <v>92000</v>
      </c>
      <c r="L67" s="37">
        <f t="shared" si="21"/>
        <v>92000</v>
      </c>
      <c r="M67" s="37">
        <f t="shared" si="23"/>
        <v>90000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27000</v>
      </c>
      <c r="E68" s="37" t="s">
        <v>195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194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23087000</v>
      </c>
      <c r="E71" s="239"/>
      <c r="F71" s="239">
        <f t="shared" ref="F71:P71" si="24">ROUND(SUM(F49:F70),-3)</f>
        <v>10140000</v>
      </c>
      <c r="G71" s="239">
        <f t="shared" si="24"/>
        <v>1653000</v>
      </c>
      <c r="H71" s="239">
        <f t="shared" si="24"/>
        <v>1680000</v>
      </c>
      <c r="I71" s="239">
        <f t="shared" si="24"/>
        <v>1653000</v>
      </c>
      <c r="J71" s="239">
        <f t="shared" si="24"/>
        <v>1653000</v>
      </c>
      <c r="K71" s="239">
        <f t="shared" si="24"/>
        <v>1653000</v>
      </c>
      <c r="L71" s="239">
        <f t="shared" si="24"/>
        <v>1653000</v>
      </c>
      <c r="M71" s="239">
        <f t="shared" si="24"/>
        <v>1643000</v>
      </c>
      <c r="N71" s="239">
        <f t="shared" si="24"/>
        <v>1234000</v>
      </c>
      <c r="O71" s="239">
        <f t="shared" si="24"/>
        <v>43000</v>
      </c>
      <c r="P71" s="239">
        <f t="shared" si="24"/>
        <v>43000</v>
      </c>
      <c r="Q71" s="239">
        <f>D71-SUM(F71:P71)</f>
        <v>39000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2367000</v>
      </c>
      <c r="E73" s="111" t="s">
        <v>678</v>
      </c>
      <c r="F73" s="37">
        <f>ROUND($D73/12*5,-3)</f>
        <v>986000</v>
      </c>
      <c r="G73" s="37">
        <f>ROUND($D73/12,-3)</f>
        <v>197000</v>
      </c>
      <c r="H73" s="37">
        <f t="shared" ref="H73:L76" si="25">ROUND($D73/12,-3)</f>
        <v>197000</v>
      </c>
      <c r="I73" s="37">
        <f t="shared" si="25"/>
        <v>197000</v>
      </c>
      <c r="J73" s="37">
        <f t="shared" si="25"/>
        <v>197000</v>
      </c>
      <c r="K73" s="37">
        <f t="shared" si="25"/>
        <v>197000</v>
      </c>
      <c r="L73" s="37">
        <f t="shared" si="25"/>
        <v>197000</v>
      </c>
      <c r="M73" s="37">
        <f>D73-SUM(F73:L73)</f>
        <v>199000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289000</v>
      </c>
      <c r="E76" s="111" t="s">
        <v>678</v>
      </c>
      <c r="F76" s="37">
        <f>ROUND($D76/12*5,-3)</f>
        <v>120000</v>
      </c>
      <c r="G76" s="37">
        <f>ROUND($D76/12,-3)</f>
        <v>24000</v>
      </c>
      <c r="H76" s="37">
        <f t="shared" si="25"/>
        <v>24000</v>
      </c>
      <c r="I76" s="37">
        <f t="shared" si="25"/>
        <v>24000</v>
      </c>
      <c r="J76" s="37">
        <f t="shared" si="25"/>
        <v>24000</v>
      </c>
      <c r="K76" s="37">
        <f t="shared" si="25"/>
        <v>24000</v>
      </c>
      <c r="L76" s="37">
        <f t="shared" si="25"/>
        <v>24000</v>
      </c>
      <c r="M76" s="37">
        <f t="shared" si="26"/>
        <v>25000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2656000</v>
      </c>
      <c r="E77" s="239"/>
      <c r="F77" s="239">
        <f>ROUND(SUM(F72:F76),-3)</f>
        <v>1106000</v>
      </c>
      <c r="G77" s="239">
        <f t="shared" ref="G77:N77" si="27">ROUND(SUM(G72:G76),-3)</f>
        <v>221000</v>
      </c>
      <c r="H77" s="239">
        <f t="shared" si="27"/>
        <v>221000</v>
      </c>
      <c r="I77" s="239">
        <f t="shared" si="27"/>
        <v>221000</v>
      </c>
      <c r="J77" s="239">
        <f t="shared" si="27"/>
        <v>221000</v>
      </c>
      <c r="K77" s="239">
        <f t="shared" si="27"/>
        <v>221000</v>
      </c>
      <c r="L77" s="239">
        <f t="shared" si="27"/>
        <v>221000</v>
      </c>
      <c r="M77" s="239">
        <f t="shared" si="27"/>
        <v>224000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17000</v>
      </c>
      <c r="E78" s="37" t="s">
        <v>655</v>
      </c>
      <c r="F78" s="216"/>
      <c r="G78" s="216"/>
      <c r="H78" s="216">
        <f>ROUND($D78/2,-3)</f>
        <v>9000</v>
      </c>
      <c r="I78" s="216"/>
      <c r="J78" s="216"/>
      <c r="K78" s="216"/>
      <c r="L78" s="216"/>
      <c r="M78" s="216"/>
      <c r="N78" s="216">
        <f>D78-H78</f>
        <v>8000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25760000</v>
      </c>
      <c r="E79" s="218"/>
      <c r="F79" s="218">
        <f>F77+F71+F78</f>
        <v>11246000</v>
      </c>
      <c r="G79" s="218">
        <f t="shared" ref="G79:Q79" si="29">G77+G71+G78</f>
        <v>1874000</v>
      </c>
      <c r="H79" s="218">
        <f t="shared" si="29"/>
        <v>1910000</v>
      </c>
      <c r="I79" s="218">
        <f t="shared" si="29"/>
        <v>1874000</v>
      </c>
      <c r="J79" s="218">
        <f t="shared" si="29"/>
        <v>1874000</v>
      </c>
      <c r="K79" s="218">
        <f t="shared" si="29"/>
        <v>1874000</v>
      </c>
      <c r="L79" s="218">
        <f t="shared" si="29"/>
        <v>1874000</v>
      </c>
      <c r="M79" s="218">
        <f t="shared" si="29"/>
        <v>1867000</v>
      </c>
      <c r="N79" s="218">
        <f t="shared" si="29"/>
        <v>1242000</v>
      </c>
      <c r="O79" s="218">
        <f t="shared" si="29"/>
        <v>43000</v>
      </c>
      <c r="P79" s="218">
        <f t="shared" si="29"/>
        <v>43000</v>
      </c>
      <c r="Q79" s="218">
        <f t="shared" si="29"/>
        <v>39000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26613000</v>
      </c>
      <c r="E88" s="37"/>
      <c r="F88" s="37">
        <f>F89+F90+F91+F92+F93</f>
        <v>11338000</v>
      </c>
      <c r="G88" s="37">
        <f t="shared" ref="G88:Q88" si="32">G89+G90+G91+G92+G93</f>
        <v>1941000</v>
      </c>
      <c r="H88" s="37">
        <f t="shared" si="32"/>
        <v>1977000</v>
      </c>
      <c r="I88" s="37">
        <f t="shared" si="32"/>
        <v>1941000</v>
      </c>
      <c r="J88" s="37">
        <f t="shared" si="32"/>
        <v>1941000</v>
      </c>
      <c r="K88" s="37">
        <f t="shared" si="32"/>
        <v>1941000</v>
      </c>
      <c r="L88" s="37">
        <f t="shared" si="32"/>
        <v>1966000</v>
      </c>
      <c r="M88" s="37">
        <f t="shared" si="32"/>
        <v>1934000</v>
      </c>
      <c r="N88" s="37">
        <f t="shared" si="32"/>
        <v>1309000</v>
      </c>
      <c r="O88" s="37">
        <f t="shared" si="32"/>
        <v>110000</v>
      </c>
      <c r="P88" s="37">
        <f t="shared" si="32"/>
        <v>110000</v>
      </c>
      <c r="Q88" s="37">
        <f t="shared" si="32"/>
        <v>105000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2000</v>
      </c>
      <c r="E90" s="106" t="s">
        <v>702</v>
      </c>
      <c r="F90" s="106"/>
      <c r="G90" s="106"/>
      <c r="H90" s="106">
        <f>ROUND($D90/2,-3)</f>
        <v>1000</v>
      </c>
      <c r="I90" s="106"/>
      <c r="J90" s="106"/>
      <c r="K90" s="106"/>
      <c r="L90" s="106"/>
      <c r="M90" s="106">
        <f>D90-H90</f>
        <v>1000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2000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1000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26609000</v>
      </c>
      <c r="E93" s="106"/>
      <c r="F93" s="106">
        <f>F94+F95+F96+F97</f>
        <v>11338000</v>
      </c>
      <c r="G93" s="106">
        <f t="shared" ref="G93:Q93" si="34">G94+G95+G96+G97</f>
        <v>1941000</v>
      </c>
      <c r="H93" s="106">
        <f t="shared" si="34"/>
        <v>1976000</v>
      </c>
      <c r="I93" s="106">
        <f t="shared" si="34"/>
        <v>1941000</v>
      </c>
      <c r="J93" s="106">
        <f t="shared" si="34"/>
        <v>1941000</v>
      </c>
      <c r="K93" s="106">
        <f t="shared" si="34"/>
        <v>1941000</v>
      </c>
      <c r="L93" s="106">
        <f t="shared" si="34"/>
        <v>1965000</v>
      </c>
      <c r="M93" s="106">
        <f t="shared" si="34"/>
        <v>1933000</v>
      </c>
      <c r="N93" s="106">
        <f t="shared" si="34"/>
        <v>1309000</v>
      </c>
      <c r="O93" s="106">
        <f t="shared" si="34"/>
        <v>110000</v>
      </c>
      <c r="P93" s="106">
        <f t="shared" si="34"/>
        <v>110000</v>
      </c>
      <c r="Q93" s="106">
        <f t="shared" si="34"/>
        <v>104000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3216000</v>
      </c>
      <c r="E94" s="111" t="s">
        <v>522</v>
      </c>
      <c r="F94" s="37">
        <f>ROUND($D94/12*5,-3)</f>
        <v>1340000</v>
      </c>
      <c r="G94" s="37">
        <f>ROUND($D94/12,-3)</f>
        <v>268000</v>
      </c>
      <c r="H94" s="37">
        <f t="shared" ref="H94:L94" si="35">ROUND($D94/12,-3)</f>
        <v>268000</v>
      </c>
      <c r="I94" s="37">
        <f t="shared" si="35"/>
        <v>268000</v>
      </c>
      <c r="J94" s="37">
        <f t="shared" si="35"/>
        <v>268000</v>
      </c>
      <c r="K94" s="37">
        <f t="shared" si="35"/>
        <v>268000</v>
      </c>
      <c r="L94" s="37">
        <f t="shared" si="35"/>
        <v>268000</v>
      </c>
      <c r="M94" s="37">
        <f>D94-SUM(F94:L94)</f>
        <v>268000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90000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23303000</v>
      </c>
      <c r="E97" s="37"/>
      <c r="F97" s="37">
        <f>F2+F87-F89-F90-F91-F92-F94-F95-F96</f>
        <v>9990000</v>
      </c>
      <c r="G97" s="37">
        <f t="shared" ref="G97:Q97" si="37">G2+G87-G89-G90-G91-G92-G94-G95-G96</f>
        <v>1665000</v>
      </c>
      <c r="H97" s="37">
        <f t="shared" si="37"/>
        <v>1700000</v>
      </c>
      <c r="I97" s="37">
        <f t="shared" si="37"/>
        <v>1665000</v>
      </c>
      <c r="J97" s="37">
        <f t="shared" si="37"/>
        <v>1665000</v>
      </c>
      <c r="K97" s="37">
        <f t="shared" si="37"/>
        <v>1665000</v>
      </c>
      <c r="L97" s="37">
        <f t="shared" si="37"/>
        <v>1689000</v>
      </c>
      <c r="M97" s="37">
        <f t="shared" si="37"/>
        <v>1657000</v>
      </c>
      <c r="N97" s="37">
        <f t="shared" si="37"/>
        <v>1301000</v>
      </c>
      <c r="O97" s="37">
        <f>O2+O87-O89-O90-O91-O92-O94-O95-O96</f>
        <v>102000</v>
      </c>
      <c r="P97" s="37">
        <f t="shared" si="37"/>
        <v>102000</v>
      </c>
      <c r="Q97" s="37">
        <f t="shared" si="37"/>
        <v>102000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800000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1116000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6000</v>
      </c>
    </row>
    <row r="109" spans="2:18" ht="33">
      <c r="B109" s="75" t="s">
        <v>239</v>
      </c>
      <c r="D109" s="30">
        <f>HLOOKUP(D1,縣庫撥款收入明細表!H:DD,21,FALSE)</f>
        <v>23303000</v>
      </c>
    </row>
    <row r="110" spans="2:18" ht="16.5" customHeight="1"/>
    <row r="111" spans="2:18" ht="19.5" customHeight="1">
      <c r="B111" s="4" t="s">
        <v>700</v>
      </c>
      <c r="F111" s="30">
        <f>F93-F77-F78</f>
        <v>10232000</v>
      </c>
      <c r="G111" s="30">
        <f t="shared" ref="G111:Q111" si="38">G93-G77-G78</f>
        <v>1720000</v>
      </c>
      <c r="H111" s="30">
        <f t="shared" si="38"/>
        <v>1746000</v>
      </c>
      <c r="I111" s="30">
        <f t="shared" si="38"/>
        <v>1720000</v>
      </c>
      <c r="J111" s="30">
        <f t="shared" si="38"/>
        <v>1720000</v>
      </c>
      <c r="K111" s="30">
        <f t="shared" si="38"/>
        <v>1720000</v>
      </c>
      <c r="L111" s="30">
        <f t="shared" si="38"/>
        <v>1744000</v>
      </c>
      <c r="M111" s="30">
        <f t="shared" si="38"/>
        <v>1709000</v>
      </c>
      <c r="N111" s="30">
        <f t="shared" si="38"/>
        <v>1301000</v>
      </c>
      <c r="O111" s="30">
        <f t="shared" si="38"/>
        <v>110000</v>
      </c>
      <c r="P111" s="30">
        <f t="shared" si="38"/>
        <v>110000</v>
      </c>
      <c r="Q111" s="30">
        <f t="shared" si="38"/>
        <v>104000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5" priority="1" operator="lessThan">
      <formula>0</formula>
    </cfRule>
  </conditionalFormatting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693</v>
      </c>
      <c r="D1" s="230" t="str">
        <f>VLOOKUP(C1,學校編號!A:B,2,FALSE)</f>
        <v>693馬遠國小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23511000</v>
      </c>
      <c r="E2" s="37"/>
      <c r="F2" s="37">
        <f>F48+F71+F77+F78+F84</f>
        <v>10093000</v>
      </c>
      <c r="G2" s="37">
        <f t="shared" ref="G2:Q2" si="0">G48+G71+G77+G78+G84</f>
        <v>1697000</v>
      </c>
      <c r="H2" s="37">
        <f t="shared" si="0"/>
        <v>1733000</v>
      </c>
      <c r="I2" s="37">
        <f t="shared" si="0"/>
        <v>1697000</v>
      </c>
      <c r="J2" s="37">
        <f t="shared" si="0"/>
        <v>1697000</v>
      </c>
      <c r="K2" s="37">
        <f t="shared" si="0"/>
        <v>1697000</v>
      </c>
      <c r="L2" s="37">
        <f t="shared" si="0"/>
        <v>1719000</v>
      </c>
      <c r="M2" s="37">
        <f t="shared" si="0"/>
        <v>1694000</v>
      </c>
      <c r="N2" s="37">
        <f t="shared" si="0"/>
        <v>1199000</v>
      </c>
      <c r="O2" s="37">
        <f t="shared" si="0"/>
        <v>96000</v>
      </c>
      <c r="P2" s="37">
        <f t="shared" si="0"/>
        <v>96000</v>
      </c>
      <c r="Q2" s="37">
        <f t="shared" si="0"/>
        <v>93000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513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51000</v>
      </c>
      <c r="E4" s="37" t="s">
        <v>513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63000</v>
      </c>
      <c r="E7" s="37" t="s">
        <v>513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45000</v>
      </c>
      <c r="E15" s="37" t="s">
        <v>193</v>
      </c>
      <c r="F15" s="37">
        <f>ROUND($D15/2,-3)</f>
        <v>23000</v>
      </c>
      <c r="G15" s="37"/>
      <c r="H15" s="37"/>
      <c r="I15" s="37"/>
      <c r="J15" s="37"/>
      <c r="K15" s="37"/>
      <c r="L15" s="37">
        <f>D15-F15</f>
        <v>22000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513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545000</v>
      </c>
      <c r="E25" s="106"/>
      <c r="F25" s="106">
        <f>ROUND(SUM(F3:F24),-3)</f>
        <v>65000</v>
      </c>
      <c r="G25" s="106">
        <f t="shared" ref="G25:P25" si="5">ROUND(SUM(G3:G24),-3)</f>
        <v>42000</v>
      </c>
      <c r="H25" s="106">
        <f t="shared" si="5"/>
        <v>42000</v>
      </c>
      <c r="I25" s="106">
        <f t="shared" si="5"/>
        <v>42000</v>
      </c>
      <c r="J25" s="106">
        <f t="shared" si="5"/>
        <v>42000</v>
      </c>
      <c r="K25" s="106">
        <f t="shared" si="5"/>
        <v>42000</v>
      </c>
      <c r="L25" s="106">
        <f t="shared" si="5"/>
        <v>64000</v>
      </c>
      <c r="M25" s="106">
        <f t="shared" si="5"/>
        <v>42000</v>
      </c>
      <c r="N25" s="106">
        <f t="shared" si="5"/>
        <v>42000</v>
      </c>
      <c r="O25" s="106">
        <f t="shared" si="5"/>
        <v>42000</v>
      </c>
      <c r="P25" s="106">
        <f t="shared" si="5"/>
        <v>42000</v>
      </c>
      <c r="Q25" s="106">
        <f t="shared" ref="Q25:Q33" si="6">D25-SUM(F25:P25)</f>
        <v>38000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513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513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10000</v>
      </c>
      <c r="E30" s="37" t="s">
        <v>513</v>
      </c>
      <c r="F30" s="37">
        <f t="shared" si="8"/>
        <v>833</v>
      </c>
      <c r="G30" s="37">
        <f t="shared" si="8"/>
        <v>833</v>
      </c>
      <c r="H30" s="37">
        <f t="shared" si="8"/>
        <v>833</v>
      </c>
      <c r="I30" s="37">
        <f t="shared" si="8"/>
        <v>833</v>
      </c>
      <c r="J30" s="37">
        <f t="shared" si="8"/>
        <v>833</v>
      </c>
      <c r="K30" s="37">
        <f t="shared" si="8"/>
        <v>833</v>
      </c>
      <c r="L30" s="37">
        <f t="shared" si="8"/>
        <v>833</v>
      </c>
      <c r="M30" s="37">
        <f t="shared" si="8"/>
        <v>833</v>
      </c>
      <c r="N30" s="37">
        <f t="shared" si="8"/>
        <v>833</v>
      </c>
      <c r="O30" s="37">
        <f t="shared" si="8"/>
        <v>833</v>
      </c>
      <c r="P30" s="37">
        <f t="shared" si="8"/>
        <v>833</v>
      </c>
      <c r="Q30" s="37">
        <f t="shared" si="6"/>
        <v>837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3000</v>
      </c>
      <c r="E31" s="37" t="s">
        <v>513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272000</v>
      </c>
      <c r="E37" s="106"/>
      <c r="F37" s="106">
        <f t="shared" ref="F37:P37" si="9">ROUND(SUM(F26:F36),-3)</f>
        <v>23000</v>
      </c>
      <c r="G37" s="106">
        <f t="shared" si="9"/>
        <v>23000</v>
      </c>
      <c r="H37" s="106">
        <f t="shared" si="9"/>
        <v>23000</v>
      </c>
      <c r="I37" s="106">
        <f t="shared" si="9"/>
        <v>23000</v>
      </c>
      <c r="J37" s="106">
        <f t="shared" si="9"/>
        <v>23000</v>
      </c>
      <c r="K37" s="106">
        <f t="shared" si="9"/>
        <v>23000</v>
      </c>
      <c r="L37" s="106">
        <f t="shared" si="9"/>
        <v>23000</v>
      </c>
      <c r="M37" s="106">
        <f t="shared" si="9"/>
        <v>23000</v>
      </c>
      <c r="N37" s="106">
        <f t="shared" si="9"/>
        <v>23000</v>
      </c>
      <c r="O37" s="106">
        <f t="shared" si="9"/>
        <v>23000</v>
      </c>
      <c r="P37" s="106">
        <f t="shared" si="9"/>
        <v>23000</v>
      </c>
      <c r="Q37" s="106">
        <f>D37-SUM(F37:P37)</f>
        <v>19000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0</v>
      </c>
      <c r="E46" s="37" t="s">
        <v>708</v>
      </c>
      <c r="F46" s="37">
        <f>ROUND($D46/3,0)</f>
        <v>0</v>
      </c>
      <c r="G46" s="37"/>
      <c r="H46" s="37"/>
      <c r="I46" s="37"/>
      <c r="J46" s="37">
        <f>ROUND($D46/3,0)</f>
        <v>0</v>
      </c>
      <c r="K46" s="37"/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0</v>
      </c>
      <c r="E47" s="106"/>
      <c r="F47" s="106">
        <f t="shared" ref="F47:P47" si="13">ROUND(SUM(F46),-3)</f>
        <v>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817000</v>
      </c>
      <c r="E48" s="37"/>
      <c r="F48" s="112">
        <f>F25+F37+F45+F47</f>
        <v>88000</v>
      </c>
      <c r="G48" s="112">
        <f t="shared" ref="G48:R48" si="14">G25+G37+G45+G47</f>
        <v>65000</v>
      </c>
      <c r="H48" s="112">
        <f t="shared" si="14"/>
        <v>65000</v>
      </c>
      <c r="I48" s="112">
        <f t="shared" si="14"/>
        <v>65000</v>
      </c>
      <c r="J48" s="112">
        <f t="shared" si="14"/>
        <v>65000</v>
      </c>
      <c r="K48" s="112">
        <f t="shared" si="14"/>
        <v>65000</v>
      </c>
      <c r="L48" s="112">
        <f t="shared" si="14"/>
        <v>87000</v>
      </c>
      <c r="M48" s="112">
        <f t="shared" si="14"/>
        <v>65000</v>
      </c>
      <c r="N48" s="112">
        <f t="shared" si="14"/>
        <v>65000</v>
      </c>
      <c r="O48" s="112">
        <f t="shared" si="14"/>
        <v>65000</v>
      </c>
      <c r="P48" s="112">
        <f t="shared" si="14"/>
        <v>65000</v>
      </c>
      <c r="Q48" s="112">
        <f t="shared" si="14"/>
        <v>57000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14007000</v>
      </c>
      <c r="E49" s="111" t="s">
        <v>678</v>
      </c>
      <c r="F49" s="37">
        <f>ROUND($D49/12*5,-3)</f>
        <v>5836000</v>
      </c>
      <c r="G49" s="37">
        <f>ROUND($D49/12,-3)</f>
        <v>1167000</v>
      </c>
      <c r="H49" s="37">
        <f t="shared" ref="H49:L53" si="15">ROUND($D49/12,-3)</f>
        <v>1167000</v>
      </c>
      <c r="I49" s="37">
        <f t="shared" si="15"/>
        <v>1167000</v>
      </c>
      <c r="J49" s="37">
        <f t="shared" si="15"/>
        <v>1167000</v>
      </c>
      <c r="K49" s="37">
        <f t="shared" si="15"/>
        <v>1167000</v>
      </c>
      <c r="L49" s="37">
        <f t="shared" si="15"/>
        <v>1167000</v>
      </c>
      <c r="M49" s="37">
        <f>D49-SUM(F49:L49)</f>
        <v>1169000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0</v>
      </c>
      <c r="E51" s="111" t="s">
        <v>678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0</v>
      </c>
      <c r="E52" s="111" t="s">
        <v>678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513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325000</v>
      </c>
      <c r="E62" s="37" t="s">
        <v>194</v>
      </c>
      <c r="F62" s="37">
        <f t="shared" si="19"/>
        <v>27083</v>
      </c>
      <c r="G62" s="37">
        <f t="shared" si="19"/>
        <v>27083</v>
      </c>
      <c r="H62" s="37">
        <f t="shared" si="19"/>
        <v>27083</v>
      </c>
      <c r="I62" s="37">
        <f t="shared" si="19"/>
        <v>27083</v>
      </c>
      <c r="J62" s="37">
        <f t="shared" si="19"/>
        <v>27083</v>
      </c>
      <c r="K62" s="37">
        <f t="shared" si="19"/>
        <v>27083</v>
      </c>
      <c r="L62" s="37">
        <f t="shared" si="19"/>
        <v>27083</v>
      </c>
      <c r="M62" s="37">
        <f t="shared" si="19"/>
        <v>27083</v>
      </c>
      <c r="N62" s="37">
        <f t="shared" si="19"/>
        <v>27083</v>
      </c>
      <c r="O62" s="37">
        <f t="shared" si="19"/>
        <v>27083</v>
      </c>
      <c r="P62" s="37">
        <f t="shared" si="19"/>
        <v>27083</v>
      </c>
      <c r="Q62" s="37">
        <f t="shared" si="20"/>
        <v>27087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1356000</v>
      </c>
      <c r="E63" s="37" t="s">
        <v>679</v>
      </c>
      <c r="F63" s="37">
        <f>ROUND($D63/5,-3)</f>
        <v>271000</v>
      </c>
      <c r="G63" s="37"/>
      <c r="H63" s="37"/>
      <c r="I63" s="37"/>
      <c r="J63" s="37"/>
      <c r="K63" s="37"/>
      <c r="L63" s="37"/>
      <c r="M63" s="37"/>
      <c r="N63" s="37">
        <f>D63-F63</f>
        <v>1085000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1588000</v>
      </c>
      <c r="E64" s="37" t="s">
        <v>194</v>
      </c>
      <c r="F64" s="37">
        <f>D64</f>
        <v>1588000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1293000</v>
      </c>
      <c r="E65" s="111" t="s">
        <v>678</v>
      </c>
      <c r="F65" s="37">
        <f>ROUND($D65/12*5,-3)</f>
        <v>539000</v>
      </c>
      <c r="G65" s="37">
        <f>ROUND($D65/12,-3)</f>
        <v>108000</v>
      </c>
      <c r="H65" s="37">
        <f t="shared" ref="H65:L67" si="21">ROUND($D65/12,-3)</f>
        <v>108000</v>
      </c>
      <c r="I65" s="37">
        <f t="shared" si="21"/>
        <v>108000</v>
      </c>
      <c r="J65" s="37">
        <f t="shared" si="21"/>
        <v>108000</v>
      </c>
      <c r="K65" s="37">
        <f t="shared" si="21"/>
        <v>108000</v>
      </c>
      <c r="L65" s="37">
        <f t="shared" si="21"/>
        <v>108000</v>
      </c>
      <c r="M65" s="37">
        <f>D65-SUM(F65:L65)</f>
        <v>106000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312000</v>
      </c>
      <c r="E66" s="111" t="s">
        <v>678</v>
      </c>
      <c r="F66" s="37">
        <f>ROUND($D66/12*5,-3)</f>
        <v>130000</v>
      </c>
      <c r="G66" s="37">
        <f t="shared" ref="G66:G67" si="22">ROUND($D66/12,-3)</f>
        <v>26000</v>
      </c>
      <c r="H66" s="37">
        <f t="shared" si="21"/>
        <v>26000</v>
      </c>
      <c r="I66" s="37">
        <f t="shared" si="21"/>
        <v>26000</v>
      </c>
      <c r="J66" s="37">
        <f t="shared" si="21"/>
        <v>26000</v>
      </c>
      <c r="K66" s="37">
        <f t="shared" si="21"/>
        <v>26000</v>
      </c>
      <c r="L66" s="37">
        <f t="shared" si="21"/>
        <v>26000</v>
      </c>
      <c r="M66" s="37">
        <f t="shared" ref="M66:M67" si="23">D66-SUM(F66:L66)</f>
        <v>26000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973000</v>
      </c>
      <c r="E67" s="111" t="s">
        <v>678</v>
      </c>
      <c r="F67" s="37">
        <f>ROUND($D67/12*5,-3)</f>
        <v>405000</v>
      </c>
      <c r="G67" s="37">
        <f t="shared" si="22"/>
        <v>81000</v>
      </c>
      <c r="H67" s="37">
        <f t="shared" si="21"/>
        <v>81000</v>
      </c>
      <c r="I67" s="37">
        <f t="shared" si="21"/>
        <v>81000</v>
      </c>
      <c r="J67" s="37">
        <f t="shared" si="21"/>
        <v>81000</v>
      </c>
      <c r="K67" s="37">
        <f t="shared" si="21"/>
        <v>81000</v>
      </c>
      <c r="L67" s="37">
        <f t="shared" si="21"/>
        <v>81000</v>
      </c>
      <c r="M67" s="37">
        <f t="shared" si="23"/>
        <v>82000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18000</v>
      </c>
      <c r="E68" s="37" t="s">
        <v>195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112000</v>
      </c>
      <c r="E69" s="37" t="s">
        <v>194</v>
      </c>
      <c r="F69" s="37">
        <f>D69</f>
        <v>112000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20036000</v>
      </c>
      <c r="E71" s="239"/>
      <c r="F71" s="239">
        <f t="shared" ref="F71:P71" si="24">ROUND(SUM(F49:F70),-3)</f>
        <v>8912000</v>
      </c>
      <c r="G71" s="239">
        <f t="shared" si="24"/>
        <v>1413000</v>
      </c>
      <c r="H71" s="239">
        <f t="shared" si="24"/>
        <v>1431000</v>
      </c>
      <c r="I71" s="239">
        <f t="shared" si="24"/>
        <v>1413000</v>
      </c>
      <c r="J71" s="239">
        <f t="shared" si="24"/>
        <v>1413000</v>
      </c>
      <c r="K71" s="239">
        <f t="shared" si="24"/>
        <v>1413000</v>
      </c>
      <c r="L71" s="239">
        <f t="shared" si="24"/>
        <v>1413000</v>
      </c>
      <c r="M71" s="239">
        <f t="shared" si="24"/>
        <v>1414000</v>
      </c>
      <c r="N71" s="239">
        <f t="shared" si="24"/>
        <v>1116000</v>
      </c>
      <c r="O71" s="239">
        <f t="shared" si="24"/>
        <v>31000</v>
      </c>
      <c r="P71" s="239">
        <f t="shared" si="24"/>
        <v>31000</v>
      </c>
      <c r="Q71" s="239">
        <f>D71-SUM(F71:P71)</f>
        <v>36000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2359000</v>
      </c>
      <c r="E73" s="111" t="s">
        <v>678</v>
      </c>
      <c r="F73" s="37">
        <f>ROUND($D73/12*5,-3)</f>
        <v>983000</v>
      </c>
      <c r="G73" s="37">
        <f>ROUND($D73/12,-3)</f>
        <v>197000</v>
      </c>
      <c r="H73" s="37">
        <f t="shared" ref="H73:L76" si="25">ROUND($D73/12,-3)</f>
        <v>197000</v>
      </c>
      <c r="I73" s="37">
        <f t="shared" si="25"/>
        <v>197000</v>
      </c>
      <c r="J73" s="37">
        <f t="shared" si="25"/>
        <v>197000</v>
      </c>
      <c r="K73" s="37">
        <f t="shared" si="25"/>
        <v>197000</v>
      </c>
      <c r="L73" s="37">
        <f t="shared" si="25"/>
        <v>197000</v>
      </c>
      <c r="M73" s="37">
        <f>D73-SUM(F73:L73)</f>
        <v>194000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263000</v>
      </c>
      <c r="E76" s="111" t="s">
        <v>678</v>
      </c>
      <c r="F76" s="37">
        <f>ROUND($D76/12*5,-3)</f>
        <v>110000</v>
      </c>
      <c r="G76" s="37">
        <f>ROUND($D76/12,-3)</f>
        <v>22000</v>
      </c>
      <c r="H76" s="37">
        <f t="shared" si="25"/>
        <v>22000</v>
      </c>
      <c r="I76" s="37">
        <f t="shared" si="25"/>
        <v>22000</v>
      </c>
      <c r="J76" s="37">
        <f t="shared" si="25"/>
        <v>22000</v>
      </c>
      <c r="K76" s="37">
        <f t="shared" si="25"/>
        <v>22000</v>
      </c>
      <c r="L76" s="37">
        <f t="shared" si="25"/>
        <v>22000</v>
      </c>
      <c r="M76" s="37">
        <f t="shared" si="26"/>
        <v>21000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2622000</v>
      </c>
      <c r="E77" s="239"/>
      <c r="F77" s="239">
        <f>ROUND(SUM(F72:F76),-3)</f>
        <v>1093000</v>
      </c>
      <c r="G77" s="239">
        <f t="shared" ref="G77:N77" si="27">ROUND(SUM(G72:G76),-3)</f>
        <v>219000</v>
      </c>
      <c r="H77" s="239">
        <f t="shared" si="27"/>
        <v>219000</v>
      </c>
      <c r="I77" s="239">
        <f t="shared" si="27"/>
        <v>219000</v>
      </c>
      <c r="J77" s="239">
        <f t="shared" si="27"/>
        <v>219000</v>
      </c>
      <c r="K77" s="239">
        <f t="shared" si="27"/>
        <v>219000</v>
      </c>
      <c r="L77" s="239">
        <f t="shared" si="27"/>
        <v>219000</v>
      </c>
      <c r="M77" s="239">
        <f t="shared" si="27"/>
        <v>215000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36000</v>
      </c>
      <c r="E78" s="37" t="s">
        <v>655</v>
      </c>
      <c r="F78" s="216"/>
      <c r="G78" s="216"/>
      <c r="H78" s="216">
        <f>ROUND($D78/2,-3)</f>
        <v>18000</v>
      </c>
      <c r="I78" s="216"/>
      <c r="J78" s="216"/>
      <c r="K78" s="216"/>
      <c r="L78" s="216"/>
      <c r="M78" s="216"/>
      <c r="N78" s="216">
        <f>D78-H78</f>
        <v>18000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22694000</v>
      </c>
      <c r="E79" s="218"/>
      <c r="F79" s="218">
        <f>F77+F71+F78</f>
        <v>10005000</v>
      </c>
      <c r="G79" s="218">
        <f t="shared" ref="G79:Q79" si="29">G77+G71+G78</f>
        <v>1632000</v>
      </c>
      <c r="H79" s="218">
        <f t="shared" si="29"/>
        <v>1668000</v>
      </c>
      <c r="I79" s="218">
        <f t="shared" si="29"/>
        <v>1632000</v>
      </c>
      <c r="J79" s="218">
        <f t="shared" si="29"/>
        <v>1632000</v>
      </c>
      <c r="K79" s="218">
        <f t="shared" si="29"/>
        <v>1632000</v>
      </c>
      <c r="L79" s="218">
        <f t="shared" si="29"/>
        <v>1632000</v>
      </c>
      <c r="M79" s="218">
        <f t="shared" si="29"/>
        <v>1629000</v>
      </c>
      <c r="N79" s="218">
        <f t="shared" si="29"/>
        <v>1134000</v>
      </c>
      <c r="O79" s="218">
        <f t="shared" si="29"/>
        <v>31000</v>
      </c>
      <c r="P79" s="218">
        <f t="shared" si="29"/>
        <v>31000</v>
      </c>
      <c r="Q79" s="218">
        <f t="shared" si="29"/>
        <v>36000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0</v>
      </c>
      <c r="E81" s="106" t="s">
        <v>194</v>
      </c>
      <c r="F81" s="106">
        <f t="shared" ref="F81:F83" si="30">D81</f>
        <v>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0</v>
      </c>
      <c r="E84" s="113"/>
      <c r="F84" s="113">
        <f>SUM(F80:F83)</f>
        <v>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23511000</v>
      </c>
      <c r="E88" s="37"/>
      <c r="F88" s="37">
        <f>F89+F90+F91+F92+F93</f>
        <v>10093000</v>
      </c>
      <c r="G88" s="37">
        <f t="shared" ref="G88:Q88" si="32">G89+G90+G91+G92+G93</f>
        <v>1697000</v>
      </c>
      <c r="H88" s="37">
        <f t="shared" si="32"/>
        <v>1733000</v>
      </c>
      <c r="I88" s="37">
        <f t="shared" si="32"/>
        <v>1697000</v>
      </c>
      <c r="J88" s="37">
        <f t="shared" si="32"/>
        <v>1697000</v>
      </c>
      <c r="K88" s="37">
        <f t="shared" si="32"/>
        <v>1697000</v>
      </c>
      <c r="L88" s="37">
        <f t="shared" si="32"/>
        <v>1719000</v>
      </c>
      <c r="M88" s="37">
        <f t="shared" si="32"/>
        <v>1694000</v>
      </c>
      <c r="N88" s="37">
        <f t="shared" si="32"/>
        <v>1199000</v>
      </c>
      <c r="O88" s="37">
        <f t="shared" si="32"/>
        <v>96000</v>
      </c>
      <c r="P88" s="37">
        <f t="shared" si="32"/>
        <v>96000</v>
      </c>
      <c r="Q88" s="37">
        <f t="shared" si="32"/>
        <v>93000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0</v>
      </c>
      <c r="E90" s="106" t="s">
        <v>702</v>
      </c>
      <c r="F90" s="106"/>
      <c r="G90" s="106"/>
      <c r="H90" s="106">
        <f>ROUND($D90/2,-3)</f>
        <v>0</v>
      </c>
      <c r="I90" s="106"/>
      <c r="J90" s="106"/>
      <c r="K90" s="106"/>
      <c r="L90" s="106"/>
      <c r="M90" s="106">
        <f>D90-H90</f>
        <v>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23511000</v>
      </c>
      <c r="E93" s="106"/>
      <c r="F93" s="106">
        <f>F94+F95+F96+F97</f>
        <v>10093000</v>
      </c>
      <c r="G93" s="106">
        <f t="shared" ref="G93:Q93" si="34">G94+G95+G96+G97</f>
        <v>1697000</v>
      </c>
      <c r="H93" s="106">
        <f t="shared" si="34"/>
        <v>1733000</v>
      </c>
      <c r="I93" s="106">
        <f t="shared" si="34"/>
        <v>1697000</v>
      </c>
      <c r="J93" s="106">
        <f t="shared" si="34"/>
        <v>1697000</v>
      </c>
      <c r="K93" s="106">
        <f t="shared" si="34"/>
        <v>1697000</v>
      </c>
      <c r="L93" s="106">
        <f t="shared" si="34"/>
        <v>1719000</v>
      </c>
      <c r="M93" s="106">
        <f t="shared" si="34"/>
        <v>1694000</v>
      </c>
      <c r="N93" s="106">
        <f t="shared" si="34"/>
        <v>1199000</v>
      </c>
      <c r="O93" s="106">
        <f t="shared" si="34"/>
        <v>96000</v>
      </c>
      <c r="P93" s="106">
        <f t="shared" si="34"/>
        <v>96000</v>
      </c>
      <c r="Q93" s="106">
        <f t="shared" si="34"/>
        <v>93000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1300000</v>
      </c>
      <c r="E94" s="111" t="s">
        <v>522</v>
      </c>
      <c r="F94" s="37">
        <f>ROUND($D94/12*5,-3)</f>
        <v>542000</v>
      </c>
      <c r="G94" s="37">
        <f>ROUND($D94/12,-3)</f>
        <v>108000</v>
      </c>
      <c r="H94" s="37">
        <f t="shared" ref="H94:L94" si="35">ROUND($D94/12,-3)</f>
        <v>108000</v>
      </c>
      <c r="I94" s="37">
        <f t="shared" si="35"/>
        <v>108000</v>
      </c>
      <c r="J94" s="37">
        <f t="shared" si="35"/>
        <v>108000</v>
      </c>
      <c r="K94" s="37">
        <f t="shared" si="35"/>
        <v>108000</v>
      </c>
      <c r="L94" s="37">
        <f t="shared" si="35"/>
        <v>108000</v>
      </c>
      <c r="M94" s="37">
        <f>D94-SUM(F94:L94)</f>
        <v>110000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77000</v>
      </c>
      <c r="E95" s="107" t="s">
        <v>225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0</v>
      </c>
      <c r="E96" s="186" t="s">
        <v>701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22134000</v>
      </c>
      <c r="E97" s="37"/>
      <c r="F97" s="37">
        <f>F2+F87-F89-F90-F91-F92-F94-F95-F96</f>
        <v>9545000</v>
      </c>
      <c r="G97" s="37">
        <f t="shared" ref="G97:Q97" si="37">G2+G87-G89-G90-G91-G92-G94-G95-G96</f>
        <v>1583000</v>
      </c>
      <c r="H97" s="37">
        <f t="shared" si="37"/>
        <v>1619000</v>
      </c>
      <c r="I97" s="37">
        <f t="shared" si="37"/>
        <v>1583000</v>
      </c>
      <c r="J97" s="37">
        <f t="shared" si="37"/>
        <v>1583000</v>
      </c>
      <c r="K97" s="37">
        <f t="shared" si="37"/>
        <v>1583000</v>
      </c>
      <c r="L97" s="37">
        <f t="shared" si="37"/>
        <v>1605000</v>
      </c>
      <c r="M97" s="37">
        <f t="shared" si="37"/>
        <v>1578000</v>
      </c>
      <c r="N97" s="37">
        <f t="shared" si="37"/>
        <v>1193000</v>
      </c>
      <c r="O97" s="37">
        <f>O2+O87-O89-O90-O91-O92-O94-O95-O96</f>
        <v>90000</v>
      </c>
      <c r="P97" s="37">
        <f t="shared" si="37"/>
        <v>90000</v>
      </c>
      <c r="Q97" s="37">
        <f t="shared" si="37"/>
        <v>82000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0</v>
      </c>
    </row>
    <row r="104" spans="2:18" ht="33">
      <c r="B104" s="69" t="s">
        <v>235</v>
      </c>
      <c r="D104" s="30">
        <f>HLOOKUP(D1,縣庫撥款收入明細表!H:DD,16,FALSE)</f>
        <v>72000</v>
      </c>
    </row>
    <row r="105" spans="2:18" ht="33">
      <c r="B105" s="70" t="s">
        <v>236</v>
      </c>
      <c r="D105" s="30">
        <f>HLOOKUP(D1,縣庫撥款收入明細表!H:DD,17,FALSE)</f>
        <v>650000</v>
      </c>
    </row>
    <row r="106" spans="2:18" ht="33">
      <c r="B106" s="74" t="s">
        <v>237</v>
      </c>
      <c r="D106" s="30">
        <f>HLOOKUP(D1,縣庫撥款收入明細表!H:DD,18,FALSE)</f>
        <v>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5000</v>
      </c>
    </row>
    <row r="109" spans="2:18" ht="33">
      <c r="B109" s="75" t="s">
        <v>239</v>
      </c>
      <c r="D109" s="30">
        <f>HLOOKUP(D1,縣庫撥款收入明細表!H:DD,21,FALSE)</f>
        <v>22134000</v>
      </c>
    </row>
    <row r="110" spans="2:18" ht="16.5" customHeight="1"/>
    <row r="111" spans="2:18" ht="19.5" customHeight="1">
      <c r="B111" s="4" t="s">
        <v>700</v>
      </c>
      <c r="F111" s="30">
        <f>F93-F77-F78</f>
        <v>9000000</v>
      </c>
      <c r="G111" s="30">
        <f t="shared" ref="G111:Q111" si="38">G93-G77-G78</f>
        <v>1478000</v>
      </c>
      <c r="H111" s="30">
        <f t="shared" si="38"/>
        <v>1496000</v>
      </c>
      <c r="I111" s="30">
        <f t="shared" si="38"/>
        <v>1478000</v>
      </c>
      <c r="J111" s="30">
        <f t="shared" si="38"/>
        <v>1478000</v>
      </c>
      <c r="K111" s="30">
        <f t="shared" si="38"/>
        <v>1478000</v>
      </c>
      <c r="L111" s="30">
        <f t="shared" si="38"/>
        <v>1500000</v>
      </c>
      <c r="M111" s="30">
        <f t="shared" si="38"/>
        <v>1479000</v>
      </c>
      <c r="N111" s="30">
        <f t="shared" si="38"/>
        <v>1181000</v>
      </c>
      <c r="O111" s="30">
        <f t="shared" si="38"/>
        <v>96000</v>
      </c>
      <c r="P111" s="30">
        <f t="shared" si="38"/>
        <v>96000</v>
      </c>
      <c r="Q111" s="30">
        <f t="shared" si="38"/>
        <v>93000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4" priority="1" operator="lessThan">
      <formula>0</formula>
    </cfRule>
  </conditionalFormatting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85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303" t="s">
        <v>521</v>
      </c>
      <c r="B1" s="304"/>
      <c r="C1" s="231">
        <v>694</v>
      </c>
      <c r="D1" s="230" t="str">
        <f>VLOOKUP(C1,學校編號!A:B,2,FALSE)</f>
        <v>694紅葉國小</v>
      </c>
      <c r="E1" s="109" t="s">
        <v>180</v>
      </c>
      <c r="F1" s="109" t="s">
        <v>181</v>
      </c>
      <c r="G1" s="109" t="s">
        <v>182</v>
      </c>
      <c r="H1" s="109" t="s">
        <v>183</v>
      </c>
      <c r="I1" s="109" t="s">
        <v>184</v>
      </c>
      <c r="J1" s="109" t="s">
        <v>185</v>
      </c>
      <c r="K1" s="109" t="s">
        <v>186</v>
      </c>
      <c r="L1" s="109" t="s">
        <v>187</v>
      </c>
      <c r="M1" s="109" t="s">
        <v>188</v>
      </c>
      <c r="N1" s="109" t="s">
        <v>189</v>
      </c>
      <c r="O1" s="109" t="s">
        <v>190</v>
      </c>
      <c r="P1" s="109" t="s">
        <v>191</v>
      </c>
      <c r="Q1" s="109" t="s">
        <v>192</v>
      </c>
      <c r="R1" s="109" t="s">
        <v>201</v>
      </c>
    </row>
    <row r="2" spans="1:18">
      <c r="A2" s="305" t="s">
        <v>109</v>
      </c>
      <c r="B2" s="306"/>
      <c r="C2" s="258"/>
      <c r="D2" s="37">
        <f>HLOOKUP($D$1,概算表!$E$12:$DA$79,2,FALSE)</f>
        <v>29707000</v>
      </c>
      <c r="E2" s="37"/>
      <c r="F2" s="37">
        <f>F48+F71+F77+F78+F84</f>
        <v>12804000</v>
      </c>
      <c r="G2" s="37">
        <f t="shared" ref="G2:Q2" si="0">G48+G71+G77+G78+G84</f>
        <v>2145000</v>
      </c>
      <c r="H2" s="37">
        <f t="shared" si="0"/>
        <v>2179000</v>
      </c>
      <c r="I2" s="37">
        <f t="shared" si="0"/>
        <v>2145000</v>
      </c>
      <c r="J2" s="37">
        <f t="shared" si="0"/>
        <v>2145000</v>
      </c>
      <c r="K2" s="37">
        <f t="shared" si="0"/>
        <v>2145000</v>
      </c>
      <c r="L2" s="37">
        <f t="shared" si="0"/>
        <v>2291000</v>
      </c>
      <c r="M2" s="37">
        <f t="shared" si="0"/>
        <v>2142000</v>
      </c>
      <c r="N2" s="37">
        <f t="shared" si="0"/>
        <v>1386000</v>
      </c>
      <c r="O2" s="37">
        <f t="shared" si="0"/>
        <v>108000</v>
      </c>
      <c r="P2" s="37">
        <f t="shared" si="0"/>
        <v>108000</v>
      </c>
      <c r="Q2" s="37">
        <f t="shared" si="0"/>
        <v>109000</v>
      </c>
      <c r="R2" s="37">
        <f>SUM(F2:Q2)-D2</f>
        <v>0</v>
      </c>
    </row>
    <row r="3" spans="1:18" ht="16.5" customHeight="1">
      <c r="A3" s="307" t="s">
        <v>111</v>
      </c>
      <c r="B3" s="10" t="s">
        <v>112</v>
      </c>
      <c r="C3" s="11">
        <v>212</v>
      </c>
      <c r="D3" s="37">
        <f>HLOOKUP($D$1,概算表!$E$12:$DA$79,3,FALSE)</f>
        <v>153000</v>
      </c>
      <c r="E3" s="37" t="s">
        <v>513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308"/>
      <c r="B4" s="10" t="s">
        <v>113</v>
      </c>
      <c r="C4" s="11">
        <v>214</v>
      </c>
      <c r="D4" s="37">
        <f>HLOOKUP($D$1,概算表!$E$12:$DA$79,4,FALSE)</f>
        <v>66000</v>
      </c>
      <c r="E4" s="37" t="s">
        <v>513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308"/>
      <c r="B5" s="10" t="s">
        <v>114</v>
      </c>
      <c r="C5" s="11" t="s">
        <v>115</v>
      </c>
      <c r="D5" s="37">
        <f>HLOOKUP($D$1,概算表!$E$12:$DA$79,5,FALSE)</f>
        <v>0</v>
      </c>
      <c r="E5" s="37" t="s">
        <v>513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308"/>
      <c r="B6" s="10" t="s">
        <v>116</v>
      </c>
      <c r="C6" s="11" t="s">
        <v>117</v>
      </c>
      <c r="D6" s="37">
        <f>HLOOKUP($D$1,概算表!$E$12:$DA$79,6,FALSE)</f>
        <v>0</v>
      </c>
      <c r="E6" s="37" t="s">
        <v>513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308"/>
      <c r="B7" s="10" t="s">
        <v>118</v>
      </c>
      <c r="C7" s="11">
        <v>255</v>
      </c>
      <c r="D7" s="37">
        <f>HLOOKUP($D$1,概算表!$E$12:$DA$79,7,FALSE)</f>
        <v>64000</v>
      </c>
      <c r="E7" s="37" t="s">
        <v>513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308"/>
      <c r="B8" s="13" t="s">
        <v>119</v>
      </c>
      <c r="C8" s="22">
        <v>255</v>
      </c>
      <c r="D8" s="37">
        <f>HLOOKUP($D$1,概算表!$E$12:$DA$79,8,FALSE)</f>
        <v>0</v>
      </c>
      <c r="E8" s="37" t="s">
        <v>513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308"/>
      <c r="B9" s="13" t="s">
        <v>120</v>
      </c>
      <c r="C9" s="22">
        <v>255</v>
      </c>
      <c r="D9" s="37">
        <f>HLOOKUP($D$1,概算表!$E$12:$DA$79,9,FALSE)</f>
        <v>0</v>
      </c>
      <c r="E9" s="37" t="s">
        <v>513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308"/>
      <c r="B10" s="23" t="s">
        <v>121</v>
      </c>
      <c r="C10" s="24">
        <v>256</v>
      </c>
      <c r="D10" s="37">
        <f>HLOOKUP($D$1,概算表!$E$12:$DA$79,10,FALSE)</f>
        <v>0</v>
      </c>
      <c r="E10" s="37" t="s">
        <v>513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308"/>
      <c r="B11" s="23" t="s">
        <v>122</v>
      </c>
      <c r="C11" s="24">
        <v>264</v>
      </c>
      <c r="D11" s="37">
        <f>HLOOKUP($D$1,概算表!$E$12:$DA$79,11,FALSE)</f>
        <v>0</v>
      </c>
      <c r="E11" s="37" t="s">
        <v>194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308"/>
      <c r="B12" s="23" t="s">
        <v>123</v>
      </c>
      <c r="C12" s="24" t="s">
        <v>124</v>
      </c>
      <c r="D12" s="37">
        <f>HLOOKUP($D$1,概算表!$E$12:$DA$79,12,FALSE)</f>
        <v>0</v>
      </c>
      <c r="E12" s="110" t="s">
        <v>200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308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513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308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513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308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308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513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308"/>
      <c r="B17" s="10" t="s">
        <v>131</v>
      </c>
      <c r="C17" s="11">
        <v>291</v>
      </c>
      <c r="D17" s="37">
        <f>HLOOKUP($D$1,概算表!$E$12:$DA$79,17,FALSE)</f>
        <v>44000</v>
      </c>
      <c r="E17" s="37" t="s">
        <v>513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308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308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308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308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308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308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308"/>
      <c r="B24" s="12" t="s">
        <v>219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220000</v>
      </c>
      <c r="E24" s="37" t="s">
        <v>193</v>
      </c>
      <c r="F24" s="37">
        <f>ROUND($D24/2,-3)</f>
        <v>110000</v>
      </c>
      <c r="G24" s="37"/>
      <c r="H24" s="37"/>
      <c r="I24" s="37"/>
      <c r="J24" s="37"/>
      <c r="K24" s="37"/>
      <c r="L24" s="37">
        <f>D24-F24</f>
        <v>110000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308"/>
      <c r="B25" s="103" t="s">
        <v>203</v>
      </c>
      <c r="C25" s="76"/>
      <c r="D25" s="106">
        <f>SUM(D3:D24)</f>
        <v>819000</v>
      </c>
      <c r="E25" s="106"/>
      <c r="F25" s="106">
        <f>ROUND(SUM(F3:F24),-3)</f>
        <v>180000</v>
      </c>
      <c r="G25" s="106">
        <f t="shared" ref="G25:P25" si="5">ROUND(SUM(G3:G24),-3)</f>
        <v>46000</v>
      </c>
      <c r="H25" s="106">
        <f t="shared" si="5"/>
        <v>46000</v>
      </c>
      <c r="I25" s="106">
        <f t="shared" si="5"/>
        <v>46000</v>
      </c>
      <c r="J25" s="106">
        <f t="shared" si="5"/>
        <v>46000</v>
      </c>
      <c r="K25" s="106">
        <f t="shared" si="5"/>
        <v>46000</v>
      </c>
      <c r="L25" s="106">
        <f t="shared" si="5"/>
        <v>180000</v>
      </c>
      <c r="M25" s="106">
        <f t="shared" si="5"/>
        <v>46000</v>
      </c>
      <c r="N25" s="106">
        <f t="shared" si="5"/>
        <v>46000</v>
      </c>
      <c r="O25" s="106">
        <f t="shared" si="5"/>
        <v>46000</v>
      </c>
      <c r="P25" s="106">
        <f t="shared" si="5"/>
        <v>46000</v>
      </c>
      <c r="Q25" s="106">
        <f t="shared" ref="Q25:Q33" si="6">D25-SUM(F25:P25)</f>
        <v>45000</v>
      </c>
      <c r="R25" s="106">
        <f>SUM(F25:Q25)-D25</f>
        <v>0</v>
      </c>
    </row>
    <row r="26" spans="1:18" ht="33">
      <c r="A26" s="308"/>
      <c r="B26" s="23" t="s">
        <v>132</v>
      </c>
      <c r="C26" s="24">
        <v>312</v>
      </c>
      <c r="D26" s="37">
        <f>HLOOKUP($D$1,概算表!$E$12:$DA$79,18,FALSE)</f>
        <v>0</v>
      </c>
      <c r="E26" s="111" t="s">
        <v>202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308"/>
      <c r="B27" s="10" t="s">
        <v>133</v>
      </c>
      <c r="C27" s="11">
        <v>321</v>
      </c>
      <c r="D27" s="37">
        <f>HLOOKUP($D$1,概算表!$E$12:$DA$79,19,FALSE)</f>
        <v>253000</v>
      </c>
      <c r="E27" s="37" t="s">
        <v>513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308"/>
      <c r="B28" s="10" t="s">
        <v>134</v>
      </c>
      <c r="C28" s="11">
        <v>321</v>
      </c>
      <c r="D28" s="37">
        <f>HLOOKUP($D$1,概算表!$E$12:$DA$79,20,FALSE)</f>
        <v>0</v>
      </c>
      <c r="E28" s="37" t="s">
        <v>513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308"/>
      <c r="B29" s="10" t="s">
        <v>135</v>
      </c>
      <c r="C29" s="11" t="s">
        <v>136</v>
      </c>
      <c r="D29" s="37">
        <f>HLOOKUP($D$1,概算表!$E$12:$DA$79,21,FALSE)</f>
        <v>20000</v>
      </c>
      <c r="E29" s="37" t="s">
        <v>513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308"/>
      <c r="B30" s="10" t="s">
        <v>137</v>
      </c>
      <c r="C30" s="11" t="s">
        <v>136</v>
      </c>
      <c r="D30" s="37">
        <f>HLOOKUP($D$1,概算表!$E$12:$DA$79,22,FALSE)</f>
        <v>11000</v>
      </c>
      <c r="E30" s="37" t="s">
        <v>513</v>
      </c>
      <c r="F30" s="37">
        <f t="shared" si="8"/>
        <v>917</v>
      </c>
      <c r="G30" s="37">
        <f t="shared" si="8"/>
        <v>917</v>
      </c>
      <c r="H30" s="37">
        <f t="shared" si="8"/>
        <v>917</v>
      </c>
      <c r="I30" s="37">
        <f t="shared" si="8"/>
        <v>917</v>
      </c>
      <c r="J30" s="37">
        <f t="shared" si="8"/>
        <v>917</v>
      </c>
      <c r="K30" s="37">
        <f t="shared" si="8"/>
        <v>917</v>
      </c>
      <c r="L30" s="37">
        <f t="shared" si="8"/>
        <v>917</v>
      </c>
      <c r="M30" s="37">
        <f t="shared" si="8"/>
        <v>917</v>
      </c>
      <c r="N30" s="37">
        <f t="shared" si="8"/>
        <v>917</v>
      </c>
      <c r="O30" s="37">
        <f t="shared" si="8"/>
        <v>917</v>
      </c>
      <c r="P30" s="37">
        <f t="shared" si="8"/>
        <v>917</v>
      </c>
      <c r="Q30" s="37">
        <f t="shared" si="6"/>
        <v>913</v>
      </c>
      <c r="R30" s="37">
        <f t="shared" si="7"/>
        <v>0</v>
      </c>
    </row>
    <row r="31" spans="1:18">
      <c r="A31" s="308"/>
      <c r="B31" s="10" t="s">
        <v>138</v>
      </c>
      <c r="C31" s="11" t="s">
        <v>136</v>
      </c>
      <c r="D31" s="37">
        <f>HLOOKUP($D$1,概算表!$E$12:$DA$79,23,FALSE)</f>
        <v>4000</v>
      </c>
      <c r="E31" s="37" t="s">
        <v>513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308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513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308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513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308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308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308"/>
      <c r="B36" s="12" t="s">
        <v>220</v>
      </c>
      <c r="C36" s="11"/>
      <c r="D36" s="37">
        <f>(HLOOKUP(D1,場租收支對列及移用留存數!3:6,4,FALSE)+HLOOKUP(D1,場租收支對列及移用留存數!14:16,3,FALSE))*1000</f>
        <v>25000</v>
      </c>
      <c r="E36" s="37" t="s">
        <v>193</v>
      </c>
      <c r="F36" s="37">
        <f>ROUND($D36/2,-3)</f>
        <v>13000</v>
      </c>
      <c r="G36" s="37"/>
      <c r="H36" s="37"/>
      <c r="I36" s="37"/>
      <c r="J36" s="37"/>
      <c r="K36" s="37"/>
      <c r="L36" s="37">
        <f>D36-F36</f>
        <v>12000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308"/>
      <c r="B37" s="103" t="s">
        <v>204</v>
      </c>
      <c r="C37" s="76"/>
      <c r="D37" s="106">
        <f>SUM(D26:D36)</f>
        <v>313000</v>
      </c>
      <c r="E37" s="106"/>
      <c r="F37" s="106">
        <f t="shared" ref="F37:P37" si="9">ROUND(SUM(F26:F36),-3)</f>
        <v>37000</v>
      </c>
      <c r="G37" s="106">
        <f t="shared" si="9"/>
        <v>24000</v>
      </c>
      <c r="H37" s="106">
        <f t="shared" si="9"/>
        <v>24000</v>
      </c>
      <c r="I37" s="106">
        <f t="shared" si="9"/>
        <v>24000</v>
      </c>
      <c r="J37" s="106">
        <f t="shared" si="9"/>
        <v>24000</v>
      </c>
      <c r="K37" s="106">
        <f t="shared" si="9"/>
        <v>24000</v>
      </c>
      <c r="L37" s="106">
        <f t="shared" si="9"/>
        <v>36000</v>
      </c>
      <c r="M37" s="106">
        <f t="shared" si="9"/>
        <v>24000</v>
      </c>
      <c r="N37" s="106">
        <f t="shared" si="9"/>
        <v>24000</v>
      </c>
      <c r="O37" s="106">
        <f t="shared" si="9"/>
        <v>24000</v>
      </c>
      <c r="P37" s="106">
        <f t="shared" si="9"/>
        <v>24000</v>
      </c>
      <c r="Q37" s="106">
        <f>D37-SUM(F37:P37)</f>
        <v>24000</v>
      </c>
      <c r="R37" s="106">
        <f>SUM(F37:Q37)-D37</f>
        <v>0</v>
      </c>
    </row>
    <row r="38" spans="1:18">
      <c r="A38" s="308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308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308"/>
      <c r="B40" s="103" t="s">
        <v>514</v>
      </c>
      <c r="C40" s="105"/>
      <c r="D40" s="106"/>
      <c r="E40" s="106"/>
      <c r="F40" s="106">
        <f>ROUND(SUM(F38:F39),-3)</f>
        <v>0</v>
      </c>
      <c r="G40" s="106">
        <f t="shared" ref="G40:Q40" si="10">ROUND(SUM(G38:G39),-3)</f>
        <v>0</v>
      </c>
      <c r="H40" s="106">
        <f t="shared" si="10"/>
        <v>0</v>
      </c>
      <c r="I40" s="106">
        <f t="shared" si="10"/>
        <v>0</v>
      </c>
      <c r="J40" s="106">
        <f t="shared" si="10"/>
        <v>0</v>
      </c>
      <c r="K40" s="106">
        <f t="shared" si="10"/>
        <v>0</v>
      </c>
      <c r="L40" s="106">
        <f t="shared" si="10"/>
        <v>0</v>
      </c>
      <c r="M40" s="106">
        <f t="shared" si="10"/>
        <v>0</v>
      </c>
      <c r="N40" s="106">
        <f t="shared" si="10"/>
        <v>0</v>
      </c>
      <c r="O40" s="106">
        <f t="shared" si="10"/>
        <v>0</v>
      </c>
      <c r="P40" s="106">
        <f t="shared" si="10"/>
        <v>0</v>
      </c>
      <c r="Q40" s="106">
        <f t="shared" si="10"/>
        <v>0</v>
      </c>
      <c r="R40" s="106">
        <f>SUM(F40:Q40)-D40</f>
        <v>0</v>
      </c>
    </row>
    <row r="41" spans="1:18">
      <c r="A41" s="308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308"/>
      <c r="B42" s="23" t="s">
        <v>141</v>
      </c>
      <c r="C42" s="24">
        <v>646</v>
      </c>
      <c r="D42" s="37">
        <f>HLOOKUP($D$1,概算表!$E$12:$DA$79,26,FALSE)</f>
        <v>0</v>
      </c>
      <c r="E42" s="37" t="s">
        <v>197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308"/>
      <c r="B43" s="23" t="s">
        <v>142</v>
      </c>
      <c r="C43" s="24">
        <v>661</v>
      </c>
      <c r="D43" s="37">
        <f>HLOOKUP($D$1,概算表!$E$12:$DA$79,27,FALSE)</f>
        <v>0</v>
      </c>
      <c r="E43" s="37" t="s">
        <v>194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308"/>
      <c r="B44" s="23" t="s">
        <v>143</v>
      </c>
      <c r="C44" s="24">
        <v>663</v>
      </c>
      <c r="D44" s="37">
        <f>HLOOKUP($D$1,概算表!$E$12:$DA$79,28,FALSE)</f>
        <v>0</v>
      </c>
      <c r="E44" s="37" t="s">
        <v>199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308"/>
      <c r="B45" s="104" t="s">
        <v>205</v>
      </c>
      <c r="C45" s="105"/>
      <c r="D45" s="106">
        <f>SUM(D42:D44)</f>
        <v>0</v>
      </c>
      <c r="E45" s="106"/>
      <c r="F45" s="106">
        <f t="shared" ref="F45:P45" si="12">ROUND(SUM(F42:F44),-3)</f>
        <v>0</v>
      </c>
      <c r="G45" s="106">
        <f t="shared" si="12"/>
        <v>0</v>
      </c>
      <c r="H45" s="106">
        <f t="shared" si="12"/>
        <v>0</v>
      </c>
      <c r="I45" s="106">
        <f t="shared" si="12"/>
        <v>0</v>
      </c>
      <c r="J45" s="106">
        <f t="shared" si="12"/>
        <v>0</v>
      </c>
      <c r="K45" s="106">
        <f t="shared" si="12"/>
        <v>0</v>
      </c>
      <c r="L45" s="106">
        <f t="shared" si="12"/>
        <v>0</v>
      </c>
      <c r="M45" s="106">
        <f t="shared" si="12"/>
        <v>0</v>
      </c>
      <c r="N45" s="106">
        <f t="shared" si="12"/>
        <v>0</v>
      </c>
      <c r="O45" s="106">
        <f t="shared" si="12"/>
        <v>0</v>
      </c>
      <c r="P45" s="106">
        <f t="shared" si="12"/>
        <v>0</v>
      </c>
      <c r="Q45" s="106">
        <f>D45-SUM(F45:P45)</f>
        <v>0</v>
      </c>
      <c r="R45" s="106">
        <f>SUM(F45:Q45)-D45</f>
        <v>0</v>
      </c>
    </row>
    <row r="46" spans="1:18">
      <c r="A46" s="308"/>
      <c r="B46" s="10" t="s">
        <v>144</v>
      </c>
      <c r="C46" s="11">
        <v>744</v>
      </c>
      <c r="D46" s="37">
        <f>HLOOKUP($D$1,概算表!$E$12:$DA$79,29,FALSE)</f>
        <v>0</v>
      </c>
      <c r="E46" s="37" t="s">
        <v>708</v>
      </c>
      <c r="F46" s="37">
        <f>ROUND($D46/3,0)</f>
        <v>0</v>
      </c>
      <c r="G46" s="37"/>
      <c r="H46" s="37"/>
      <c r="I46" s="37"/>
      <c r="J46" s="37">
        <f>ROUND($D46/3,0)</f>
        <v>0</v>
      </c>
      <c r="K46" s="37"/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308"/>
      <c r="B47" s="103" t="s">
        <v>206</v>
      </c>
      <c r="C47" s="76"/>
      <c r="D47" s="106">
        <f>SUM(D46)</f>
        <v>0</v>
      </c>
      <c r="E47" s="106"/>
      <c r="F47" s="106">
        <f t="shared" ref="F47:P47" si="13">ROUND(SUM(F46),-3)</f>
        <v>0</v>
      </c>
      <c r="G47" s="106">
        <f t="shared" si="13"/>
        <v>0</v>
      </c>
      <c r="H47" s="106">
        <f t="shared" si="13"/>
        <v>0</v>
      </c>
      <c r="I47" s="106">
        <f t="shared" si="13"/>
        <v>0</v>
      </c>
      <c r="J47" s="106">
        <f t="shared" si="13"/>
        <v>0</v>
      </c>
      <c r="K47" s="106">
        <f t="shared" si="13"/>
        <v>0</v>
      </c>
      <c r="L47" s="106">
        <f t="shared" si="13"/>
        <v>0</v>
      </c>
      <c r="M47" s="106">
        <f t="shared" si="13"/>
        <v>0</v>
      </c>
      <c r="N47" s="106">
        <f t="shared" si="13"/>
        <v>0</v>
      </c>
      <c r="O47" s="106">
        <f t="shared" si="13"/>
        <v>0</v>
      </c>
      <c r="P47" s="106">
        <f t="shared" si="13"/>
        <v>0</v>
      </c>
      <c r="Q47" s="106">
        <f>D47-SUM(F47:P47)</f>
        <v>0</v>
      </c>
      <c r="R47" s="106">
        <f>SUM(F47:Q47)-D47</f>
        <v>0</v>
      </c>
    </row>
    <row r="48" spans="1:18" ht="15.75" customHeight="1">
      <c r="A48" s="309"/>
      <c r="B48" s="13" t="s">
        <v>177</v>
      </c>
      <c r="C48" s="11"/>
      <c r="D48" s="112">
        <f>D25+D37+D45+D47</f>
        <v>1132000</v>
      </c>
      <c r="E48" s="37"/>
      <c r="F48" s="112">
        <f>F25+F37+F45+F47</f>
        <v>217000</v>
      </c>
      <c r="G48" s="112">
        <f t="shared" ref="G48:R48" si="14">G25+G37+G45+G47</f>
        <v>70000</v>
      </c>
      <c r="H48" s="112">
        <f t="shared" si="14"/>
        <v>70000</v>
      </c>
      <c r="I48" s="112">
        <f t="shared" si="14"/>
        <v>70000</v>
      </c>
      <c r="J48" s="112">
        <f t="shared" si="14"/>
        <v>70000</v>
      </c>
      <c r="K48" s="112">
        <f t="shared" si="14"/>
        <v>70000</v>
      </c>
      <c r="L48" s="112">
        <f t="shared" si="14"/>
        <v>216000</v>
      </c>
      <c r="M48" s="112">
        <f t="shared" si="14"/>
        <v>70000</v>
      </c>
      <c r="N48" s="112">
        <f t="shared" si="14"/>
        <v>70000</v>
      </c>
      <c r="O48" s="112">
        <f t="shared" si="14"/>
        <v>70000</v>
      </c>
      <c r="P48" s="112">
        <f t="shared" si="14"/>
        <v>70000</v>
      </c>
      <c r="Q48" s="112">
        <f t="shared" si="14"/>
        <v>69000</v>
      </c>
      <c r="R48" s="112">
        <f t="shared" si="14"/>
        <v>0</v>
      </c>
    </row>
    <row r="49" spans="1:18" ht="33" customHeight="1">
      <c r="A49" s="310" t="s">
        <v>149</v>
      </c>
      <c r="B49" s="19" t="s">
        <v>150</v>
      </c>
      <c r="C49" s="15">
        <v>113</v>
      </c>
      <c r="D49" s="37">
        <f>HLOOKUP($D$1,概算表!$E$12:$DA$79,36,FALSE)</f>
        <v>14734000</v>
      </c>
      <c r="E49" s="111" t="s">
        <v>678</v>
      </c>
      <c r="F49" s="37">
        <f>ROUND($D49/12*5,-3)</f>
        <v>6139000</v>
      </c>
      <c r="G49" s="37">
        <f>ROUND($D49/12,-3)</f>
        <v>1228000</v>
      </c>
      <c r="H49" s="37">
        <f t="shared" ref="H49:L53" si="15">ROUND($D49/12,-3)</f>
        <v>1228000</v>
      </c>
      <c r="I49" s="37">
        <f t="shared" si="15"/>
        <v>1228000</v>
      </c>
      <c r="J49" s="37">
        <f t="shared" si="15"/>
        <v>1228000</v>
      </c>
      <c r="K49" s="37">
        <f t="shared" si="15"/>
        <v>1228000</v>
      </c>
      <c r="L49" s="37">
        <f t="shared" si="15"/>
        <v>1228000</v>
      </c>
      <c r="M49" s="37">
        <f>D49-SUM(F49:L49)</f>
        <v>1227000</v>
      </c>
      <c r="N49" s="37"/>
      <c r="O49" s="37"/>
      <c r="P49" s="37"/>
      <c r="Q49" s="37"/>
      <c r="R49" s="37">
        <f>SUM(F49:M49)-D49</f>
        <v>0</v>
      </c>
    </row>
    <row r="50" spans="1:18" ht="33">
      <c r="A50" s="311"/>
      <c r="B50" s="19" t="s">
        <v>515</v>
      </c>
      <c r="C50" s="15">
        <v>114</v>
      </c>
      <c r="D50" s="37">
        <f>HLOOKUP($D$1,概算表!$E$12:$DA$79,37,FALSE)</f>
        <v>0</v>
      </c>
      <c r="E50" s="111" t="s">
        <v>678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311"/>
      <c r="B51" s="19" t="s">
        <v>151</v>
      </c>
      <c r="C51" s="15">
        <v>114</v>
      </c>
      <c r="D51" s="37">
        <f>HLOOKUP($D$1,概算表!$E$12:$DA$79,38,FALSE)</f>
        <v>2333000</v>
      </c>
      <c r="E51" s="111" t="s">
        <v>678</v>
      </c>
      <c r="F51" s="37">
        <f t="shared" si="16"/>
        <v>972000</v>
      </c>
      <c r="G51" s="37">
        <f t="shared" si="17"/>
        <v>194000</v>
      </c>
      <c r="H51" s="37">
        <f t="shared" si="15"/>
        <v>194000</v>
      </c>
      <c r="I51" s="37">
        <f t="shared" si="15"/>
        <v>194000</v>
      </c>
      <c r="J51" s="37">
        <f t="shared" si="15"/>
        <v>194000</v>
      </c>
      <c r="K51" s="37">
        <f t="shared" si="15"/>
        <v>194000</v>
      </c>
      <c r="L51" s="37">
        <f t="shared" si="15"/>
        <v>194000</v>
      </c>
      <c r="M51" s="37">
        <f t="shared" si="18"/>
        <v>197000</v>
      </c>
      <c r="N51" s="37"/>
      <c r="O51" s="37"/>
      <c r="P51" s="37"/>
      <c r="Q51" s="37"/>
      <c r="R51" s="37">
        <f t="shared" si="11"/>
        <v>0</v>
      </c>
    </row>
    <row r="52" spans="1:18" ht="33">
      <c r="A52" s="311"/>
      <c r="B52" s="19" t="s">
        <v>152</v>
      </c>
      <c r="C52" s="15">
        <v>114</v>
      </c>
      <c r="D52" s="37">
        <f>HLOOKUP($D$1,概算表!$E$12:$DA$79,39,FALSE)</f>
        <v>320000</v>
      </c>
      <c r="E52" s="111" t="s">
        <v>678</v>
      </c>
      <c r="F52" s="37">
        <f t="shared" si="16"/>
        <v>133000</v>
      </c>
      <c r="G52" s="37">
        <f t="shared" si="17"/>
        <v>27000</v>
      </c>
      <c r="H52" s="37">
        <f t="shared" si="15"/>
        <v>27000</v>
      </c>
      <c r="I52" s="37">
        <f t="shared" si="15"/>
        <v>27000</v>
      </c>
      <c r="J52" s="37">
        <f t="shared" si="15"/>
        <v>27000</v>
      </c>
      <c r="K52" s="37">
        <f t="shared" si="15"/>
        <v>27000</v>
      </c>
      <c r="L52" s="37">
        <f t="shared" si="15"/>
        <v>27000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311"/>
      <c r="B53" s="19" t="s">
        <v>153</v>
      </c>
      <c r="C53" s="15">
        <v>114</v>
      </c>
      <c r="D53" s="37">
        <f>HLOOKUP($D$1,概算表!$E$12:$DA$79,40,FALSE)</f>
        <v>0</v>
      </c>
      <c r="E53" s="111" t="s">
        <v>678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311"/>
      <c r="B54" s="19" t="s">
        <v>154</v>
      </c>
      <c r="C54" s="15">
        <v>124</v>
      </c>
      <c r="D54" s="37">
        <f>HLOOKUP($D$1,概算表!$E$12:$DA$79,41,FALSE)</f>
        <v>37000</v>
      </c>
      <c r="E54" s="37" t="s">
        <v>513</v>
      </c>
      <c r="F54" s="37">
        <f t="shared" ref="F54:P62" si="19">ROUND($D54/12,0)</f>
        <v>3083</v>
      </c>
      <c r="G54" s="37">
        <f t="shared" si="19"/>
        <v>3083</v>
      </c>
      <c r="H54" s="37">
        <f t="shared" si="19"/>
        <v>3083</v>
      </c>
      <c r="I54" s="37">
        <f t="shared" si="19"/>
        <v>3083</v>
      </c>
      <c r="J54" s="37">
        <f t="shared" si="19"/>
        <v>3083</v>
      </c>
      <c r="K54" s="37">
        <f t="shared" si="19"/>
        <v>3083</v>
      </c>
      <c r="L54" s="37">
        <f t="shared" si="19"/>
        <v>3083</v>
      </c>
      <c r="M54" s="37">
        <f t="shared" si="19"/>
        <v>3083</v>
      </c>
      <c r="N54" s="37">
        <f t="shared" si="19"/>
        <v>3083</v>
      </c>
      <c r="O54" s="37">
        <f t="shared" si="19"/>
        <v>3083</v>
      </c>
      <c r="P54" s="37">
        <f t="shared" si="19"/>
        <v>3083</v>
      </c>
      <c r="Q54" s="37">
        <f t="shared" ref="Q54:Q62" si="20">D54-SUM(F54:P54)</f>
        <v>3087</v>
      </c>
      <c r="R54" s="37">
        <f t="shared" si="11"/>
        <v>0</v>
      </c>
    </row>
    <row r="55" spans="1:18">
      <c r="A55" s="311"/>
      <c r="B55" s="19" t="s">
        <v>155</v>
      </c>
      <c r="C55" s="15">
        <v>124</v>
      </c>
      <c r="D55" s="37">
        <f>HLOOKUP($D$1,概算表!$E$12:$DA$79,42,FALSE)</f>
        <v>0</v>
      </c>
      <c r="E55" s="37" t="s">
        <v>513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311"/>
      <c r="B56" s="19" t="s">
        <v>156</v>
      </c>
      <c r="C56" s="15">
        <v>124</v>
      </c>
      <c r="D56" s="37">
        <f>HLOOKUP($D$1,概算表!$E$12:$DA$79,43,FALSE)</f>
        <v>0</v>
      </c>
      <c r="E56" s="37" t="s">
        <v>513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311"/>
      <c r="B57" s="19" t="s">
        <v>157</v>
      </c>
      <c r="C57" s="15">
        <v>124</v>
      </c>
      <c r="D57" s="37">
        <f>HLOOKUP($D$1,概算表!$E$12:$DA$79,44,FALSE)</f>
        <v>0</v>
      </c>
      <c r="E57" s="37" t="s">
        <v>513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311"/>
      <c r="B58" s="19" t="s">
        <v>158</v>
      </c>
      <c r="C58" s="15">
        <v>124</v>
      </c>
      <c r="D58" s="37">
        <f>HLOOKUP($D$1,概算表!$E$12:$DA$79,45,FALSE)</f>
        <v>0</v>
      </c>
      <c r="E58" s="37" t="s">
        <v>513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311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513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311"/>
      <c r="B60" s="19" t="s">
        <v>698</v>
      </c>
      <c r="C60" s="15">
        <v>131</v>
      </c>
      <c r="D60" s="37">
        <f>HLOOKUP($D$1,概算表!$E$12:$DA$79,47,FALSE)</f>
        <v>0</v>
      </c>
      <c r="E60" s="37" t="s">
        <v>513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311"/>
      <c r="B61" s="19" t="s">
        <v>160</v>
      </c>
      <c r="C61" s="15">
        <v>131</v>
      </c>
      <c r="D61" s="37">
        <f>HLOOKUP($D$1,概算表!$E$12:$DA$79,48,FALSE)</f>
        <v>0</v>
      </c>
      <c r="E61" s="37" t="s">
        <v>513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311"/>
      <c r="B62" s="19" t="s">
        <v>699</v>
      </c>
      <c r="C62" s="15">
        <v>134</v>
      </c>
      <c r="D62" s="37">
        <f>HLOOKUP($D$1,概算表!$E$12:$DA$79,49,FALSE)</f>
        <v>397000</v>
      </c>
      <c r="E62" s="37" t="s">
        <v>194</v>
      </c>
      <c r="F62" s="37">
        <f t="shared" si="19"/>
        <v>33083</v>
      </c>
      <c r="G62" s="37">
        <f t="shared" si="19"/>
        <v>33083</v>
      </c>
      <c r="H62" s="37">
        <f t="shared" si="19"/>
        <v>33083</v>
      </c>
      <c r="I62" s="37">
        <f t="shared" si="19"/>
        <v>33083</v>
      </c>
      <c r="J62" s="37">
        <f t="shared" si="19"/>
        <v>33083</v>
      </c>
      <c r="K62" s="37">
        <f t="shared" si="19"/>
        <v>33083</v>
      </c>
      <c r="L62" s="37">
        <f t="shared" si="19"/>
        <v>33083</v>
      </c>
      <c r="M62" s="37">
        <f t="shared" si="19"/>
        <v>33083</v>
      </c>
      <c r="N62" s="37">
        <f t="shared" si="19"/>
        <v>33083</v>
      </c>
      <c r="O62" s="37">
        <f t="shared" si="19"/>
        <v>33083</v>
      </c>
      <c r="P62" s="37">
        <f t="shared" si="19"/>
        <v>33083</v>
      </c>
      <c r="Q62" s="37">
        <f t="shared" si="20"/>
        <v>33087</v>
      </c>
      <c r="R62" s="37">
        <f t="shared" si="11"/>
        <v>0</v>
      </c>
    </row>
    <row r="63" spans="1:18">
      <c r="A63" s="311"/>
      <c r="B63" s="19" t="s">
        <v>161</v>
      </c>
      <c r="C63" s="15">
        <v>151</v>
      </c>
      <c r="D63" s="37">
        <f>HLOOKUP($D$1,概算表!$E$12:$DA$79,50,FALSE)</f>
        <v>1595000</v>
      </c>
      <c r="E63" s="37" t="s">
        <v>679</v>
      </c>
      <c r="F63" s="37">
        <f>ROUND($D63/5,-3)</f>
        <v>319000</v>
      </c>
      <c r="G63" s="37"/>
      <c r="H63" s="37"/>
      <c r="I63" s="37"/>
      <c r="J63" s="37"/>
      <c r="K63" s="37"/>
      <c r="L63" s="37"/>
      <c r="M63" s="37"/>
      <c r="N63" s="37">
        <f>D63-F63</f>
        <v>1276000</v>
      </c>
      <c r="O63" s="37"/>
      <c r="P63" s="37"/>
      <c r="Q63" s="37"/>
      <c r="R63" s="37">
        <f t="shared" si="11"/>
        <v>0</v>
      </c>
    </row>
    <row r="64" spans="1:18">
      <c r="A64" s="311"/>
      <c r="B64" s="19" t="s">
        <v>162</v>
      </c>
      <c r="C64" s="15">
        <v>152</v>
      </c>
      <c r="D64" s="37">
        <f>HLOOKUP($D$1,概算表!$E$12:$DA$79,51,FALSE)</f>
        <v>1701000</v>
      </c>
      <c r="E64" s="37" t="s">
        <v>194</v>
      </c>
      <c r="F64" s="37">
        <f>D64</f>
        <v>1701000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311"/>
      <c r="B65" s="19" t="s">
        <v>163</v>
      </c>
      <c r="C65" s="15">
        <v>161</v>
      </c>
      <c r="D65" s="37">
        <f>HLOOKUP($D$1,概算表!$E$12:$DA$79,52,FALSE)</f>
        <v>1440000</v>
      </c>
      <c r="E65" s="111" t="s">
        <v>678</v>
      </c>
      <c r="F65" s="37">
        <f>ROUND($D65/12*5,-3)</f>
        <v>600000</v>
      </c>
      <c r="G65" s="37">
        <f>ROUND($D65/12,-3)</f>
        <v>120000</v>
      </c>
      <c r="H65" s="37">
        <f t="shared" ref="H65:L67" si="21">ROUND($D65/12,-3)</f>
        <v>120000</v>
      </c>
      <c r="I65" s="37">
        <f t="shared" si="21"/>
        <v>120000</v>
      </c>
      <c r="J65" s="37">
        <f t="shared" si="21"/>
        <v>120000</v>
      </c>
      <c r="K65" s="37">
        <f t="shared" si="21"/>
        <v>120000</v>
      </c>
      <c r="L65" s="37">
        <f t="shared" si="21"/>
        <v>120000</v>
      </c>
      <c r="M65" s="37">
        <f>D65-SUM(F65:L65)</f>
        <v>120000</v>
      </c>
      <c r="N65" s="37"/>
      <c r="P65" s="37"/>
      <c r="Q65" s="37"/>
      <c r="R65" s="37">
        <f t="shared" si="11"/>
        <v>0</v>
      </c>
    </row>
    <row r="66" spans="1:18" ht="33">
      <c r="A66" s="311"/>
      <c r="B66" s="19" t="s">
        <v>164</v>
      </c>
      <c r="C66" s="15">
        <v>181</v>
      </c>
      <c r="D66" s="37">
        <f>HLOOKUP($D$1,概算表!$E$12:$DA$79,53,FALSE)</f>
        <v>384000</v>
      </c>
      <c r="E66" s="111" t="s">
        <v>678</v>
      </c>
      <c r="F66" s="37">
        <f>ROUND($D66/12*5,-3)</f>
        <v>160000</v>
      </c>
      <c r="G66" s="37">
        <f t="shared" ref="G66:G67" si="22">ROUND($D66/12,-3)</f>
        <v>32000</v>
      </c>
      <c r="H66" s="37">
        <f t="shared" si="21"/>
        <v>32000</v>
      </c>
      <c r="I66" s="37">
        <f t="shared" si="21"/>
        <v>32000</v>
      </c>
      <c r="J66" s="37">
        <f t="shared" si="21"/>
        <v>32000</v>
      </c>
      <c r="K66" s="37">
        <f t="shared" si="21"/>
        <v>32000</v>
      </c>
      <c r="L66" s="37">
        <f t="shared" si="21"/>
        <v>32000</v>
      </c>
      <c r="M66" s="37">
        <f t="shared" ref="M66:M67" si="23">D66-SUM(F66:L66)</f>
        <v>32000</v>
      </c>
      <c r="N66" s="37"/>
      <c r="O66" s="37"/>
      <c r="P66" s="37"/>
      <c r="Q66" s="37"/>
      <c r="R66" s="37">
        <f t="shared" si="11"/>
        <v>0</v>
      </c>
    </row>
    <row r="67" spans="1:18" ht="33">
      <c r="A67" s="311"/>
      <c r="B67" s="19" t="s">
        <v>165</v>
      </c>
      <c r="C67" s="15">
        <v>181</v>
      </c>
      <c r="D67" s="37">
        <f>HLOOKUP($D$1,概算表!$E$12:$DA$79,54,FALSE)</f>
        <v>1015000</v>
      </c>
      <c r="E67" s="111" t="s">
        <v>678</v>
      </c>
      <c r="F67" s="37">
        <f>ROUND($D67/12*5,-3)</f>
        <v>423000</v>
      </c>
      <c r="G67" s="37">
        <f t="shared" si="22"/>
        <v>85000</v>
      </c>
      <c r="H67" s="37">
        <f t="shared" si="21"/>
        <v>85000</v>
      </c>
      <c r="I67" s="37">
        <f t="shared" si="21"/>
        <v>85000</v>
      </c>
      <c r="J67" s="37">
        <f t="shared" si="21"/>
        <v>85000</v>
      </c>
      <c r="K67" s="37">
        <f t="shared" si="21"/>
        <v>85000</v>
      </c>
      <c r="L67" s="37">
        <f t="shared" si="21"/>
        <v>85000</v>
      </c>
      <c r="M67" s="37">
        <f t="shared" si="23"/>
        <v>82000</v>
      </c>
      <c r="N67" s="37"/>
      <c r="P67" s="37"/>
      <c r="Q67" s="37"/>
      <c r="R67" s="37">
        <f t="shared" si="11"/>
        <v>0</v>
      </c>
    </row>
    <row r="68" spans="1:18">
      <c r="A68" s="311"/>
      <c r="B68" s="19" t="s">
        <v>168</v>
      </c>
      <c r="C68" s="15">
        <v>183</v>
      </c>
      <c r="D68" s="37">
        <f>HLOOKUP($D$1,概算表!$E$12:$DA$79,55,FALSE)</f>
        <v>31000</v>
      </c>
      <c r="E68" s="37" t="s">
        <v>195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311"/>
      <c r="B69" s="19" t="s">
        <v>166</v>
      </c>
      <c r="C69" s="15" t="s">
        <v>167</v>
      </c>
      <c r="D69" s="37">
        <f>HLOOKUP($D$1,概算表!$E$12:$DA$79,56,FALSE)</f>
        <v>124000</v>
      </c>
      <c r="E69" s="37" t="s">
        <v>194</v>
      </c>
      <c r="F69" s="37">
        <f>D69</f>
        <v>124000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311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312"/>
      <c r="B71" s="29" t="s">
        <v>177</v>
      </c>
      <c r="C71" s="29"/>
      <c r="D71" s="239">
        <f>SUM(D49:D70)</f>
        <v>24135000</v>
      </c>
      <c r="E71" s="239"/>
      <c r="F71" s="239">
        <f t="shared" ref="F71:P71" si="24">ROUND(SUM(F49:F70),-3)</f>
        <v>10609000</v>
      </c>
      <c r="G71" s="239">
        <f t="shared" si="24"/>
        <v>1724000</v>
      </c>
      <c r="H71" s="239">
        <f t="shared" si="24"/>
        <v>1755000</v>
      </c>
      <c r="I71" s="239">
        <f t="shared" si="24"/>
        <v>1724000</v>
      </c>
      <c r="J71" s="239">
        <f t="shared" si="24"/>
        <v>1724000</v>
      </c>
      <c r="K71" s="239">
        <f t="shared" si="24"/>
        <v>1724000</v>
      </c>
      <c r="L71" s="239">
        <f t="shared" si="24"/>
        <v>1724000</v>
      </c>
      <c r="M71" s="239">
        <f t="shared" si="24"/>
        <v>1721000</v>
      </c>
      <c r="N71" s="239">
        <f t="shared" si="24"/>
        <v>1314000</v>
      </c>
      <c r="O71" s="239">
        <f t="shared" si="24"/>
        <v>38000</v>
      </c>
      <c r="P71" s="239">
        <f t="shared" si="24"/>
        <v>38000</v>
      </c>
      <c r="Q71" s="239">
        <f>D71-SUM(F71:P71)</f>
        <v>40000</v>
      </c>
      <c r="R71" s="239">
        <f>SUM(F71:Q71)-D71</f>
        <v>0</v>
      </c>
    </row>
    <row r="72" spans="1:18" ht="16.5" customHeight="1">
      <c r="A72" s="313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194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314"/>
      <c r="B73" s="16" t="s">
        <v>172</v>
      </c>
      <c r="C73" s="14">
        <v>161</v>
      </c>
      <c r="D73" s="37">
        <f>HLOOKUP($D$1,概算表!$E$12:$DA$79,60,FALSE)</f>
        <v>4082000</v>
      </c>
      <c r="E73" s="111" t="s">
        <v>678</v>
      </c>
      <c r="F73" s="37">
        <f>ROUND($D73/12*5,-3)</f>
        <v>1701000</v>
      </c>
      <c r="G73" s="37">
        <f>ROUND($D73/12,-3)</f>
        <v>340000</v>
      </c>
      <c r="H73" s="37">
        <f t="shared" ref="H73:L76" si="25">ROUND($D73/12,-3)</f>
        <v>340000</v>
      </c>
      <c r="I73" s="37">
        <f t="shared" si="25"/>
        <v>340000</v>
      </c>
      <c r="J73" s="37">
        <f t="shared" si="25"/>
        <v>340000</v>
      </c>
      <c r="K73" s="37">
        <f t="shared" si="25"/>
        <v>340000</v>
      </c>
      <c r="L73" s="37">
        <f t="shared" si="25"/>
        <v>340000</v>
      </c>
      <c r="M73" s="37">
        <f>D73-SUM(F73:L73)</f>
        <v>341000</v>
      </c>
      <c r="N73" s="37"/>
      <c r="O73" s="37"/>
      <c r="P73" s="37"/>
      <c r="Q73" s="37"/>
      <c r="R73" s="37">
        <f t="shared" si="11"/>
        <v>0</v>
      </c>
    </row>
    <row r="74" spans="1:18" ht="33">
      <c r="A74" s="314"/>
      <c r="B74" s="16" t="s">
        <v>173</v>
      </c>
      <c r="C74" s="14">
        <v>162</v>
      </c>
      <c r="D74" s="37">
        <f>HLOOKUP($D$1,概算表!$E$12:$DA$79,61,FALSE)</f>
        <v>0</v>
      </c>
      <c r="E74" s="111" t="s">
        <v>678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314"/>
      <c r="B75" s="16" t="s">
        <v>478</v>
      </c>
      <c r="C75" s="14">
        <v>163</v>
      </c>
      <c r="D75" s="37">
        <f>HLOOKUP($D$1,概算表!$E$12:$DA$79,62,FALSE)</f>
        <v>0</v>
      </c>
      <c r="E75" s="111" t="s">
        <v>678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314"/>
      <c r="B76" s="16" t="s">
        <v>175</v>
      </c>
      <c r="C76" s="14">
        <v>163</v>
      </c>
      <c r="D76" s="37">
        <f>HLOOKUP($D$1,概算表!$E$12:$DA$79,63,FALSE)</f>
        <v>130000</v>
      </c>
      <c r="E76" s="111" t="s">
        <v>678</v>
      </c>
      <c r="F76" s="37">
        <f>ROUND($D76/12*5,-3)</f>
        <v>54000</v>
      </c>
      <c r="G76" s="37">
        <f>ROUND($D76/12,-3)</f>
        <v>11000</v>
      </c>
      <c r="H76" s="37">
        <f t="shared" si="25"/>
        <v>11000</v>
      </c>
      <c r="I76" s="37">
        <f t="shared" si="25"/>
        <v>11000</v>
      </c>
      <c r="J76" s="37">
        <f t="shared" si="25"/>
        <v>11000</v>
      </c>
      <c r="K76" s="37">
        <f t="shared" si="25"/>
        <v>11000</v>
      </c>
      <c r="L76" s="37">
        <f t="shared" si="25"/>
        <v>11000</v>
      </c>
      <c r="M76" s="37">
        <f t="shared" si="26"/>
        <v>10000</v>
      </c>
      <c r="N76" s="37"/>
      <c r="O76" s="37"/>
      <c r="P76" s="37"/>
      <c r="Q76" s="37"/>
      <c r="R76" s="37">
        <f t="shared" si="11"/>
        <v>0</v>
      </c>
    </row>
    <row r="77" spans="1:18">
      <c r="A77" s="315"/>
      <c r="B77" s="16" t="s">
        <v>177</v>
      </c>
      <c r="C77" s="14"/>
      <c r="D77" s="239">
        <f>SUM(D72:D76)</f>
        <v>4212000</v>
      </c>
      <c r="E77" s="239"/>
      <c r="F77" s="239">
        <f>ROUND(SUM(F72:F76),-3)</f>
        <v>1755000</v>
      </c>
      <c r="G77" s="239">
        <f t="shared" ref="G77:N77" si="27">ROUND(SUM(G72:G76),-3)</f>
        <v>351000</v>
      </c>
      <c r="H77" s="239">
        <f t="shared" si="27"/>
        <v>351000</v>
      </c>
      <c r="I77" s="239">
        <f t="shared" si="27"/>
        <v>351000</v>
      </c>
      <c r="J77" s="239">
        <f t="shared" si="27"/>
        <v>351000</v>
      </c>
      <c r="K77" s="239">
        <f t="shared" si="27"/>
        <v>351000</v>
      </c>
      <c r="L77" s="239">
        <f t="shared" si="27"/>
        <v>351000</v>
      </c>
      <c r="M77" s="239">
        <f t="shared" si="27"/>
        <v>351000</v>
      </c>
      <c r="N77" s="239">
        <f t="shared" si="27"/>
        <v>0</v>
      </c>
      <c r="O77" s="239">
        <f>D77-SUM(F77:N77)</f>
        <v>0</v>
      </c>
      <c r="P77" s="239">
        <f>SUM(P72:P76)</f>
        <v>0</v>
      </c>
      <c r="Q77" s="239">
        <f>SUM(Q72:Q76)</f>
        <v>0</v>
      </c>
      <c r="R77" s="239">
        <f t="shared" ref="R77:R84" si="28">SUM(F77:Q77)-D77</f>
        <v>0</v>
      </c>
    </row>
    <row r="78" spans="1:18" ht="49.5">
      <c r="A78" s="215" t="s">
        <v>643</v>
      </c>
      <c r="B78" s="211" t="s">
        <v>654</v>
      </c>
      <c r="C78" s="212" t="s">
        <v>167</v>
      </c>
      <c r="D78" s="37">
        <f>HLOOKUP($D$1,概算表!$E$12:$DA$79,65,FALSE)</f>
        <v>5000</v>
      </c>
      <c r="E78" s="37" t="s">
        <v>655</v>
      </c>
      <c r="F78" s="216"/>
      <c r="G78" s="216"/>
      <c r="H78" s="216">
        <f>ROUND($D78/2,-3)</f>
        <v>3000</v>
      </c>
      <c r="I78" s="216"/>
      <c r="J78" s="216"/>
      <c r="K78" s="216"/>
      <c r="L78" s="216"/>
      <c r="M78" s="216"/>
      <c r="N78" s="216">
        <f>D78-H78</f>
        <v>2000</v>
      </c>
      <c r="O78" s="216"/>
      <c r="P78" s="216"/>
      <c r="Q78" s="216"/>
      <c r="R78" s="216">
        <f t="shared" si="28"/>
        <v>0</v>
      </c>
    </row>
    <row r="79" spans="1:18" s="217" customFormat="1" ht="37.5" customHeight="1">
      <c r="A79" s="316" t="s">
        <v>520</v>
      </c>
      <c r="B79" s="317"/>
      <c r="C79" s="318"/>
      <c r="D79" s="218">
        <f>D77+D71+D78</f>
        <v>28352000</v>
      </c>
      <c r="E79" s="218"/>
      <c r="F79" s="218">
        <f>F77+F71+F78</f>
        <v>12364000</v>
      </c>
      <c r="G79" s="218">
        <f t="shared" ref="G79:Q79" si="29">G77+G71+G78</f>
        <v>2075000</v>
      </c>
      <c r="H79" s="218">
        <f t="shared" si="29"/>
        <v>2109000</v>
      </c>
      <c r="I79" s="218">
        <f t="shared" si="29"/>
        <v>2075000</v>
      </c>
      <c r="J79" s="218">
        <f t="shared" si="29"/>
        <v>2075000</v>
      </c>
      <c r="K79" s="218">
        <f t="shared" si="29"/>
        <v>2075000</v>
      </c>
      <c r="L79" s="218">
        <f t="shared" si="29"/>
        <v>2075000</v>
      </c>
      <c r="M79" s="218">
        <f t="shared" si="29"/>
        <v>2072000</v>
      </c>
      <c r="N79" s="218">
        <f t="shared" si="29"/>
        <v>1316000</v>
      </c>
      <c r="O79" s="218">
        <f t="shared" si="29"/>
        <v>38000</v>
      </c>
      <c r="P79" s="218">
        <f t="shared" si="29"/>
        <v>38000</v>
      </c>
      <c r="Q79" s="218">
        <f t="shared" si="29"/>
        <v>40000</v>
      </c>
      <c r="R79" s="218">
        <f t="shared" si="28"/>
        <v>0</v>
      </c>
    </row>
    <row r="80" spans="1:18" ht="16.5" customHeight="1">
      <c r="A80" s="300" t="s">
        <v>176</v>
      </c>
      <c r="B80" s="18" t="s">
        <v>211</v>
      </c>
      <c r="C80" s="17"/>
      <c r="D80" s="106">
        <f>(HLOOKUP(D1,場租收支對列及移用留存數!3:9,7,FALSE)+HLOOKUP(D1,場租收支對列及移用留存數!14:20,4,FALSE))*1000</f>
        <v>0</v>
      </c>
      <c r="E80" s="106" t="s">
        <v>194</v>
      </c>
      <c r="F80" s="106">
        <f>D80</f>
        <v>0</v>
      </c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>
        <f t="shared" si="28"/>
        <v>0</v>
      </c>
    </row>
    <row r="81" spans="1:18">
      <c r="A81" s="301"/>
      <c r="B81" s="18" t="s">
        <v>212</v>
      </c>
      <c r="C81" s="17"/>
      <c r="D81" s="106">
        <f>(HLOOKUP(D1,場租收支對列及移用留存數!3:9,5,FALSE)+HLOOKUP(D1,場租收支對列及移用留存數!14:20,5,FALSE))*1000</f>
        <v>223000</v>
      </c>
      <c r="E81" s="106" t="s">
        <v>194</v>
      </c>
      <c r="F81" s="106">
        <f t="shared" ref="F81:F83" si="30">D81</f>
        <v>223000</v>
      </c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>
        <f t="shared" si="28"/>
        <v>0</v>
      </c>
    </row>
    <row r="82" spans="1:18">
      <c r="A82" s="301"/>
      <c r="B82" s="18" t="s">
        <v>213</v>
      </c>
      <c r="C82" s="17"/>
      <c r="D82" s="106">
        <f>(HLOOKUP(D1,場租收支對列及移用留存數!14:20,6,FALSE))*1000</f>
        <v>0</v>
      </c>
      <c r="E82" s="106" t="s">
        <v>194</v>
      </c>
      <c r="F82" s="106">
        <f t="shared" si="30"/>
        <v>0</v>
      </c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>
        <f t="shared" si="28"/>
        <v>0</v>
      </c>
    </row>
    <row r="83" spans="1:18">
      <c r="A83" s="301"/>
      <c r="B83" s="18" t="s">
        <v>214</v>
      </c>
      <c r="C83" s="17"/>
      <c r="D83" s="106">
        <f>(HLOOKUP(D1,場租收支對列及移用留存數!3:9,6,FALSE)+HLOOKUP(D1,場租收支對列及移用留存數!14:20,7,FALSE))*1000</f>
        <v>0</v>
      </c>
      <c r="E83" s="106" t="s">
        <v>194</v>
      </c>
      <c r="F83" s="106">
        <f t="shared" si="30"/>
        <v>0</v>
      </c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>
        <f t="shared" si="28"/>
        <v>0</v>
      </c>
    </row>
    <row r="84" spans="1:18">
      <c r="A84" s="302"/>
      <c r="B84" s="18" t="s">
        <v>215</v>
      </c>
      <c r="C84" s="17"/>
      <c r="D84" s="113">
        <f>SUM(D80:D83)</f>
        <v>223000</v>
      </c>
      <c r="E84" s="113"/>
      <c r="F84" s="113">
        <f>SUM(F80:F83)</f>
        <v>223000</v>
      </c>
      <c r="G84" s="113">
        <f t="shared" ref="G84:Q84" si="31">SUM(G80:G83)</f>
        <v>0</v>
      </c>
      <c r="H84" s="113">
        <f t="shared" si="31"/>
        <v>0</v>
      </c>
      <c r="I84" s="113">
        <f t="shared" si="31"/>
        <v>0</v>
      </c>
      <c r="J84" s="113">
        <f t="shared" si="31"/>
        <v>0</v>
      </c>
      <c r="K84" s="113">
        <f t="shared" si="31"/>
        <v>0</v>
      </c>
      <c r="L84" s="113">
        <f t="shared" si="31"/>
        <v>0</v>
      </c>
      <c r="M84" s="113">
        <f t="shared" si="31"/>
        <v>0</v>
      </c>
      <c r="N84" s="113">
        <f t="shared" si="31"/>
        <v>0</v>
      </c>
      <c r="O84" s="113">
        <f t="shared" si="31"/>
        <v>0</v>
      </c>
      <c r="P84" s="113">
        <f t="shared" si="31"/>
        <v>0</v>
      </c>
      <c r="Q84" s="113">
        <f t="shared" si="31"/>
        <v>0</v>
      </c>
      <c r="R84" s="113">
        <f t="shared" si="28"/>
        <v>0</v>
      </c>
    </row>
    <row r="86" spans="1:18">
      <c r="C86" s="101"/>
      <c r="R86" s="102"/>
    </row>
    <row r="87" spans="1:18">
      <c r="B87" s="7" t="s">
        <v>228</v>
      </c>
      <c r="C87" s="7"/>
      <c r="D87" s="106">
        <f>D88-D2</f>
        <v>-463000</v>
      </c>
      <c r="E87" s="37"/>
      <c r="F87" s="37">
        <f>D87</f>
        <v>-463000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227</v>
      </c>
      <c r="C88" s="7"/>
      <c r="D88" s="37">
        <f>SUM(D89:D93)</f>
        <v>29244000</v>
      </c>
      <c r="E88" s="37"/>
      <c r="F88" s="37">
        <f>F89+F90+F91+F92+F93</f>
        <v>12341000</v>
      </c>
      <c r="G88" s="37">
        <f t="shared" ref="G88:Q88" si="32">G89+G90+G91+G92+G93</f>
        <v>2145000</v>
      </c>
      <c r="H88" s="37">
        <f t="shared" si="32"/>
        <v>2179000</v>
      </c>
      <c r="I88" s="37">
        <f t="shared" si="32"/>
        <v>2145000</v>
      </c>
      <c r="J88" s="37">
        <f t="shared" si="32"/>
        <v>2145000</v>
      </c>
      <c r="K88" s="37">
        <f t="shared" si="32"/>
        <v>2145000</v>
      </c>
      <c r="L88" s="37">
        <f t="shared" si="32"/>
        <v>2291000</v>
      </c>
      <c r="M88" s="37">
        <f t="shared" si="32"/>
        <v>2142000</v>
      </c>
      <c r="N88" s="37">
        <f t="shared" si="32"/>
        <v>1386000</v>
      </c>
      <c r="O88" s="37">
        <f t="shared" si="32"/>
        <v>108000</v>
      </c>
      <c r="P88" s="37">
        <f t="shared" si="32"/>
        <v>108000</v>
      </c>
      <c r="Q88" s="37">
        <f t="shared" si="32"/>
        <v>109000</v>
      </c>
      <c r="R88" s="37">
        <f t="shared" ref="R88:R96" si="33">SUM(F88:Q88)-D88</f>
        <v>0</v>
      </c>
    </row>
    <row r="89" spans="1:18">
      <c r="B89" s="7" t="s">
        <v>221</v>
      </c>
      <c r="C89" s="7"/>
      <c r="D89" s="106">
        <f>HLOOKUP(D1,基金來源明細表!B:CX,2,FALSE)</f>
        <v>0</v>
      </c>
      <c r="E89" s="106" t="s">
        <v>193</v>
      </c>
      <c r="F89" s="106">
        <f>ROUND($D89/2,-3)</f>
        <v>0</v>
      </c>
      <c r="G89" s="106"/>
      <c r="H89" s="106"/>
      <c r="I89" s="106"/>
      <c r="J89" s="106"/>
      <c r="K89" s="106"/>
      <c r="L89" s="106">
        <f>D89-F89</f>
        <v>0</v>
      </c>
      <c r="M89" s="106"/>
      <c r="N89" s="106"/>
      <c r="O89" s="106"/>
      <c r="P89" s="106"/>
      <c r="Q89" s="106"/>
      <c r="R89" s="106">
        <f t="shared" si="33"/>
        <v>0</v>
      </c>
    </row>
    <row r="90" spans="1:18">
      <c r="B90" s="7" t="s">
        <v>506</v>
      </c>
      <c r="C90" s="7"/>
      <c r="D90" s="106">
        <f>HLOOKUP(D1,基金來源明細表!B:CX,3,FALSE)</f>
        <v>5000</v>
      </c>
      <c r="E90" s="106" t="s">
        <v>702</v>
      </c>
      <c r="F90" s="106"/>
      <c r="G90" s="106"/>
      <c r="H90" s="106">
        <f>ROUND($D90/2,-3)</f>
        <v>3000</v>
      </c>
      <c r="I90" s="106"/>
      <c r="J90" s="106"/>
      <c r="K90" s="106"/>
      <c r="L90" s="106"/>
      <c r="M90" s="106">
        <f>D90-H90</f>
        <v>2000</v>
      </c>
      <c r="N90" s="106"/>
      <c r="O90" s="106"/>
      <c r="P90" s="106"/>
      <c r="Q90" s="106"/>
      <c r="R90" s="106">
        <f t="shared" si="33"/>
        <v>0</v>
      </c>
    </row>
    <row r="91" spans="1:18">
      <c r="B91" s="7" t="s">
        <v>476</v>
      </c>
      <c r="C91" s="7"/>
      <c r="D91" s="106">
        <f>HLOOKUP(D1,基金來源明細表!B:CX,4,FALSE)</f>
        <v>0</v>
      </c>
      <c r="E91" s="106" t="s">
        <v>193</v>
      </c>
      <c r="F91" s="106">
        <f>ROUND($D91/2,-3)</f>
        <v>0</v>
      </c>
      <c r="G91" s="106"/>
      <c r="H91" s="106"/>
      <c r="I91" s="106"/>
      <c r="J91" s="106"/>
      <c r="K91" s="106"/>
      <c r="L91" s="106">
        <f>D91-F91</f>
        <v>0</v>
      </c>
      <c r="M91" s="106"/>
      <c r="N91" s="106"/>
      <c r="O91" s="106"/>
      <c r="P91" s="106"/>
      <c r="Q91" s="106"/>
      <c r="R91" s="106">
        <f t="shared" si="33"/>
        <v>0</v>
      </c>
    </row>
    <row r="92" spans="1:18">
      <c r="B92" s="7" t="s">
        <v>222</v>
      </c>
      <c r="C92" s="7"/>
      <c r="D92" s="106">
        <f>HLOOKUP(D1,基金來源明細表!B:CX,5,FALSE)</f>
        <v>1000</v>
      </c>
      <c r="E92" s="106" t="s">
        <v>224</v>
      </c>
      <c r="F92" s="106"/>
      <c r="G92" s="106"/>
      <c r="H92" s="106"/>
      <c r="I92" s="106"/>
      <c r="J92" s="106"/>
      <c r="K92" s="106"/>
      <c r="L92" s="106">
        <f>D92-Q92</f>
        <v>0</v>
      </c>
      <c r="M92" s="106"/>
      <c r="N92" s="106"/>
      <c r="O92" s="106"/>
      <c r="P92" s="106"/>
      <c r="Q92" s="106">
        <f>ROUND($D92/2,-3)</f>
        <v>1000</v>
      </c>
      <c r="R92" s="106">
        <f t="shared" si="33"/>
        <v>0</v>
      </c>
    </row>
    <row r="93" spans="1:18">
      <c r="B93" s="7" t="s">
        <v>223</v>
      </c>
      <c r="C93" s="7"/>
      <c r="D93" s="106">
        <f>HLOOKUP(D1,基金來源明細表!B:CX,6,FALSE)</f>
        <v>29238000</v>
      </c>
      <c r="E93" s="106"/>
      <c r="F93" s="106">
        <f>F94+F95+F96+F97</f>
        <v>12341000</v>
      </c>
      <c r="G93" s="106">
        <f t="shared" ref="G93:Q93" si="34">G94+G95+G96+G97</f>
        <v>2145000</v>
      </c>
      <c r="H93" s="106">
        <f t="shared" si="34"/>
        <v>2176000</v>
      </c>
      <c r="I93" s="106">
        <f t="shared" si="34"/>
        <v>2145000</v>
      </c>
      <c r="J93" s="106">
        <f t="shared" si="34"/>
        <v>2145000</v>
      </c>
      <c r="K93" s="106">
        <f t="shared" si="34"/>
        <v>2145000</v>
      </c>
      <c r="L93" s="106">
        <f t="shared" si="34"/>
        <v>2291000</v>
      </c>
      <c r="M93" s="106">
        <f t="shared" si="34"/>
        <v>2140000</v>
      </c>
      <c r="N93" s="106">
        <f t="shared" si="34"/>
        <v>1386000</v>
      </c>
      <c r="O93" s="106">
        <f t="shared" si="34"/>
        <v>108000</v>
      </c>
      <c r="P93" s="106">
        <f t="shared" si="34"/>
        <v>108000</v>
      </c>
      <c r="Q93" s="106">
        <f t="shared" si="34"/>
        <v>108000</v>
      </c>
      <c r="R93" s="106">
        <f t="shared" si="33"/>
        <v>0</v>
      </c>
    </row>
    <row r="94" spans="1:18" ht="33">
      <c r="B94" s="71" t="s">
        <v>474</v>
      </c>
      <c r="C94" s="7"/>
      <c r="D94" s="37">
        <f>D99+D100+D101+D102+D103+D105+D107</f>
        <v>2450000</v>
      </c>
      <c r="E94" s="111" t="s">
        <v>522</v>
      </c>
      <c r="F94" s="37">
        <f>ROUND($D94/12*5,-3)</f>
        <v>1021000</v>
      </c>
      <c r="G94" s="37">
        <f>ROUND($D94/12,-3)</f>
        <v>204000</v>
      </c>
      <c r="H94" s="37">
        <f t="shared" ref="H94:L94" si="35">ROUND($D94/12,-3)</f>
        <v>204000</v>
      </c>
      <c r="I94" s="37">
        <f t="shared" si="35"/>
        <v>204000</v>
      </c>
      <c r="J94" s="37">
        <f t="shared" si="35"/>
        <v>204000</v>
      </c>
      <c r="K94" s="37">
        <f t="shared" si="35"/>
        <v>204000</v>
      </c>
      <c r="L94" s="37">
        <f t="shared" si="35"/>
        <v>204000</v>
      </c>
      <c r="M94" s="37">
        <f>D94-SUM(F94:L94)</f>
        <v>205000</v>
      </c>
      <c r="N94" s="37"/>
      <c r="O94" s="37"/>
      <c r="P94" s="37"/>
      <c r="Q94" s="37"/>
      <c r="R94" s="37">
        <f t="shared" si="33"/>
        <v>0</v>
      </c>
    </row>
    <row r="95" spans="1:18" ht="33">
      <c r="B95" s="72" t="s">
        <v>475</v>
      </c>
      <c r="C95" s="7"/>
      <c r="D95" s="37">
        <f>D104+D108</f>
        <v>91000</v>
      </c>
      <c r="E95" s="107" t="s">
        <v>225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3000</v>
      </c>
      <c r="R95" s="37">
        <f t="shared" si="33"/>
        <v>0</v>
      </c>
    </row>
    <row r="96" spans="1:18" ht="33">
      <c r="B96" s="73" t="s">
        <v>226</v>
      </c>
      <c r="C96" s="7"/>
      <c r="D96" s="37">
        <f>D106</f>
        <v>182000</v>
      </c>
      <c r="E96" s="186" t="s">
        <v>701</v>
      </c>
      <c r="F96" s="37"/>
      <c r="G96" s="37"/>
      <c r="H96" s="37">
        <f>ROUND($D96/2,-3)</f>
        <v>91000</v>
      </c>
      <c r="I96" s="37"/>
      <c r="J96" s="37"/>
      <c r="K96" s="37"/>
      <c r="L96" s="37"/>
      <c r="M96" s="37">
        <f>D96-H96</f>
        <v>91000</v>
      </c>
      <c r="N96" s="37"/>
      <c r="O96" s="37"/>
      <c r="P96" s="37"/>
      <c r="Q96" s="37"/>
      <c r="R96" s="37">
        <f t="shared" si="33"/>
        <v>0</v>
      </c>
    </row>
    <row r="97" spans="2:18">
      <c r="B97" s="108" t="s">
        <v>229</v>
      </c>
      <c r="C97" s="7"/>
      <c r="D97" s="37">
        <f>D109</f>
        <v>26515000</v>
      </c>
      <c r="E97" s="37"/>
      <c r="F97" s="37">
        <f>F2+F87-F89-F90-F91-F92-F94-F95-F96</f>
        <v>11312000</v>
      </c>
      <c r="G97" s="37">
        <f t="shared" ref="G97:Q97" si="37">G2+G87-G89-G90-G91-G92-G94-G95-G96</f>
        <v>1933000</v>
      </c>
      <c r="H97" s="37">
        <f t="shared" si="37"/>
        <v>1873000</v>
      </c>
      <c r="I97" s="37">
        <f t="shared" si="37"/>
        <v>1933000</v>
      </c>
      <c r="J97" s="37">
        <f t="shared" si="37"/>
        <v>1933000</v>
      </c>
      <c r="K97" s="37">
        <f t="shared" si="37"/>
        <v>1933000</v>
      </c>
      <c r="L97" s="37">
        <f t="shared" si="37"/>
        <v>2079000</v>
      </c>
      <c r="M97" s="37">
        <f t="shared" si="37"/>
        <v>1836000</v>
      </c>
      <c r="N97" s="37">
        <f t="shared" si="37"/>
        <v>1378000</v>
      </c>
      <c r="O97" s="37">
        <f>O2+O87-O89-O90-O91-O92-O94-O95-O96</f>
        <v>100000</v>
      </c>
      <c r="P97" s="37">
        <f t="shared" si="37"/>
        <v>100000</v>
      </c>
      <c r="Q97" s="37">
        <f t="shared" si="37"/>
        <v>105000</v>
      </c>
      <c r="R97" s="37">
        <f>SUM(F97:Q97)-D97</f>
        <v>0</v>
      </c>
    </row>
    <row r="99" spans="2:18" ht="33" customHeight="1">
      <c r="B99" s="70" t="s">
        <v>230</v>
      </c>
      <c r="D99" s="30">
        <f>HLOOKUP(D1,縣庫撥款收入明細表!H:DD,3,FALSE)</f>
        <v>0</v>
      </c>
    </row>
    <row r="100" spans="2:18" ht="33" customHeight="1">
      <c r="B100" s="70" t="s">
        <v>231</v>
      </c>
      <c r="D100" s="30">
        <f>HLOOKUP(D1,縣庫撥款收入明細表!H:DD,4,FALSE)</f>
        <v>0</v>
      </c>
    </row>
    <row r="101" spans="2:18" ht="33">
      <c r="B101" s="70" t="s">
        <v>232</v>
      </c>
      <c r="D101" s="30">
        <f>HLOOKUP(D1,縣庫撥款收入明細表!H:DD,5,FALSE)</f>
        <v>660000</v>
      </c>
    </row>
    <row r="102" spans="2:18" ht="33">
      <c r="B102" s="70" t="s">
        <v>233</v>
      </c>
      <c r="D102" s="30">
        <f>HLOOKUP(D1,縣庫撥款收入明細表!H:DD,6,FALSE)</f>
        <v>0</v>
      </c>
    </row>
    <row r="103" spans="2:18" ht="33">
      <c r="B103" s="70" t="s">
        <v>234</v>
      </c>
      <c r="D103" s="30">
        <f>HLOOKUP(D1,縣庫撥款收入明細表!H:DD,15,FALSE)</f>
        <v>1140000</v>
      </c>
    </row>
    <row r="104" spans="2:18" ht="33">
      <c r="B104" s="69" t="s">
        <v>235</v>
      </c>
      <c r="D104" s="30">
        <f>HLOOKUP(D1,縣庫撥款收入明細表!H:DD,16,FALSE)</f>
        <v>84000</v>
      </c>
    </row>
    <row r="105" spans="2:18" ht="33">
      <c r="B105" s="70" t="s">
        <v>236</v>
      </c>
      <c r="D105" s="30">
        <f>HLOOKUP(D1,縣庫撥款收入明細表!H:DD,17,FALSE)</f>
        <v>0</v>
      </c>
    </row>
    <row r="106" spans="2:18" ht="33">
      <c r="B106" s="74" t="s">
        <v>237</v>
      </c>
      <c r="D106" s="30">
        <f>HLOOKUP(D1,縣庫撥款收入明細表!H:DD,18,FALSE)</f>
        <v>182000</v>
      </c>
    </row>
    <row r="107" spans="2:18" ht="33">
      <c r="B107" s="70" t="s">
        <v>368</v>
      </c>
      <c r="D107" s="30">
        <f>HLOOKUP(D1,縣庫撥款收入明細表!H:DD,19,FALSE)</f>
        <v>650000</v>
      </c>
    </row>
    <row r="108" spans="2:18" ht="33">
      <c r="B108" s="69" t="s">
        <v>238</v>
      </c>
      <c r="D108" s="30">
        <f>HLOOKUP(D1,縣庫撥款收入明細表!H:DD,20,FALSE)</f>
        <v>7000</v>
      </c>
    </row>
    <row r="109" spans="2:18" ht="33">
      <c r="B109" s="75" t="s">
        <v>239</v>
      </c>
      <c r="D109" s="30">
        <f>HLOOKUP(D1,縣庫撥款收入明細表!H:DD,21,FALSE)</f>
        <v>26515000</v>
      </c>
    </row>
    <row r="110" spans="2:18" ht="16.5" customHeight="1"/>
    <row r="111" spans="2:18" ht="19.5" customHeight="1">
      <c r="B111" s="4" t="s">
        <v>700</v>
      </c>
      <c r="F111" s="30">
        <f>F93-F77-F78</f>
        <v>10586000</v>
      </c>
      <c r="G111" s="30">
        <f t="shared" ref="G111:Q111" si="38">G93-G77-G78</f>
        <v>1794000</v>
      </c>
      <c r="H111" s="30">
        <f t="shared" si="38"/>
        <v>1822000</v>
      </c>
      <c r="I111" s="30">
        <f t="shared" si="38"/>
        <v>1794000</v>
      </c>
      <c r="J111" s="30">
        <f t="shared" si="38"/>
        <v>1794000</v>
      </c>
      <c r="K111" s="30">
        <f t="shared" si="38"/>
        <v>1794000</v>
      </c>
      <c r="L111" s="30">
        <f t="shared" si="38"/>
        <v>1940000</v>
      </c>
      <c r="M111" s="30">
        <f t="shared" si="38"/>
        <v>1789000</v>
      </c>
      <c r="N111" s="30">
        <f t="shared" si="38"/>
        <v>1384000</v>
      </c>
      <c r="O111" s="30">
        <f t="shared" si="38"/>
        <v>108000</v>
      </c>
      <c r="P111" s="30">
        <f t="shared" si="38"/>
        <v>108000</v>
      </c>
      <c r="Q111" s="30">
        <f t="shared" si="38"/>
        <v>108000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3" priority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112</vt:i4>
      </vt:variant>
      <vt:variant>
        <vt:lpstr>已命名的範圍</vt:lpstr>
      </vt:variant>
      <vt:variant>
        <vt:i4>5</vt:i4>
      </vt:variant>
    </vt:vector>
  </HeadingPairs>
  <TitlesOfParts>
    <vt:vector size="117" baseType="lpstr">
      <vt:lpstr>學校編號</vt:lpstr>
      <vt:lpstr>分配原則</vt:lpstr>
      <vt:lpstr>填表說明</vt:lpstr>
      <vt:lpstr>縣庫撥款收入明細表</vt:lpstr>
      <vt:lpstr>基金來源明細表</vt:lpstr>
      <vt:lpstr>場租收支對列及移用留存數</vt:lpstr>
      <vt:lpstr>概算表</vt:lpstr>
      <vt:lpstr>分配表</vt:lpstr>
      <vt:lpstr>★彙整人事及業務費</vt:lpstr>
      <vt:lpstr>★彙整退撫</vt:lpstr>
      <vt:lpstr>★各項補助</vt:lpstr>
      <vt:lpstr>601</vt:lpstr>
      <vt:lpstr>602</vt:lpstr>
      <vt:lpstr>603</vt:lpstr>
      <vt:lpstr>604</vt:lpstr>
      <vt:lpstr>605</vt:lpstr>
      <vt:lpstr>606</vt:lpstr>
      <vt:lpstr>607</vt:lpstr>
      <vt:lpstr>608</vt:lpstr>
      <vt:lpstr>609</vt:lpstr>
      <vt:lpstr>610</vt:lpstr>
      <vt:lpstr>611</vt:lpstr>
      <vt:lpstr>612</vt:lpstr>
      <vt:lpstr>613</vt:lpstr>
      <vt:lpstr>614</vt:lpstr>
      <vt:lpstr>615</vt:lpstr>
      <vt:lpstr>616</vt:lpstr>
      <vt:lpstr>617</vt:lpstr>
      <vt:lpstr>618</vt:lpstr>
      <vt:lpstr>619</vt:lpstr>
      <vt:lpstr>620</vt:lpstr>
      <vt:lpstr>621</vt:lpstr>
      <vt:lpstr>622</vt:lpstr>
      <vt:lpstr>623</vt:lpstr>
      <vt:lpstr>624</vt:lpstr>
      <vt:lpstr>625</vt:lpstr>
      <vt:lpstr>626</vt:lpstr>
      <vt:lpstr>627</vt:lpstr>
      <vt:lpstr>628</vt:lpstr>
      <vt:lpstr>629</vt:lpstr>
      <vt:lpstr>630</vt:lpstr>
      <vt:lpstr>631</vt:lpstr>
      <vt:lpstr>632</vt:lpstr>
      <vt:lpstr>633</vt:lpstr>
      <vt:lpstr>634</vt:lpstr>
      <vt:lpstr>635</vt:lpstr>
      <vt:lpstr>636</vt:lpstr>
      <vt:lpstr>638</vt:lpstr>
      <vt:lpstr>639</vt:lpstr>
      <vt:lpstr>641</vt:lpstr>
      <vt:lpstr>642</vt:lpstr>
      <vt:lpstr>645</vt:lpstr>
      <vt:lpstr>647</vt:lpstr>
      <vt:lpstr>648</vt:lpstr>
      <vt:lpstr>649</vt:lpstr>
      <vt:lpstr>650</vt:lpstr>
      <vt:lpstr>651</vt:lpstr>
      <vt:lpstr>652</vt:lpstr>
      <vt:lpstr>653</vt:lpstr>
      <vt:lpstr>654</vt:lpstr>
      <vt:lpstr>655</vt:lpstr>
      <vt:lpstr>656</vt:lpstr>
      <vt:lpstr>657</vt:lpstr>
      <vt:lpstr>658</vt:lpstr>
      <vt:lpstr>659</vt:lpstr>
      <vt:lpstr>660</vt:lpstr>
      <vt:lpstr>661</vt:lpstr>
      <vt:lpstr>662</vt:lpstr>
      <vt:lpstr>663</vt:lpstr>
      <vt:lpstr>664</vt:lpstr>
      <vt:lpstr>665</vt:lpstr>
      <vt:lpstr>666</vt:lpstr>
      <vt:lpstr>667</vt:lpstr>
      <vt:lpstr>668</vt:lpstr>
      <vt:lpstr>669</vt:lpstr>
      <vt:lpstr>670</vt:lpstr>
      <vt:lpstr>671</vt:lpstr>
      <vt:lpstr>672</vt:lpstr>
      <vt:lpstr>673</vt:lpstr>
      <vt:lpstr>674</vt:lpstr>
      <vt:lpstr>675</vt:lpstr>
      <vt:lpstr>676</vt:lpstr>
      <vt:lpstr>678</vt:lpstr>
      <vt:lpstr>679</vt:lpstr>
      <vt:lpstr>680</vt:lpstr>
      <vt:lpstr>681</vt:lpstr>
      <vt:lpstr>682</vt:lpstr>
      <vt:lpstr>683</vt:lpstr>
      <vt:lpstr>684</vt:lpstr>
      <vt:lpstr>685</vt:lpstr>
      <vt:lpstr>686</vt:lpstr>
      <vt:lpstr>687</vt:lpstr>
      <vt:lpstr>688</vt:lpstr>
      <vt:lpstr>689</vt:lpstr>
      <vt:lpstr>690</vt:lpstr>
      <vt:lpstr>691</vt:lpstr>
      <vt:lpstr>692</vt:lpstr>
      <vt:lpstr>693</vt:lpstr>
      <vt:lpstr>694</vt:lpstr>
      <vt:lpstr>695</vt:lpstr>
      <vt:lpstr>696</vt:lpstr>
      <vt:lpstr>697</vt:lpstr>
      <vt:lpstr>698</vt:lpstr>
      <vt:lpstr>699</vt:lpstr>
      <vt:lpstr>700</vt:lpstr>
      <vt:lpstr>701</vt:lpstr>
      <vt:lpstr>702</vt:lpstr>
      <vt:lpstr>703</vt:lpstr>
      <vt:lpstr>705</vt:lpstr>
      <vt:lpstr>706</vt:lpstr>
      <vt:lpstr>707</vt:lpstr>
      <vt:lpstr>708</vt:lpstr>
      <vt:lpstr>★彙整人事及業務費!Print_Area</vt:lpstr>
      <vt:lpstr>★彙整退撫!Print_Area</vt:lpstr>
      <vt:lpstr>分配原則!Print_Area</vt:lpstr>
      <vt:lpstr>★彙整人事及業務費!Print_Titles</vt:lpstr>
      <vt:lpstr>★彙整退撫!Print_Titles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廖尉辰</dc:creator>
  <cp:lastModifiedBy>謝惠名</cp:lastModifiedBy>
  <cp:lastPrinted>2024-11-19T00:38:16Z</cp:lastPrinted>
  <dcterms:created xsi:type="dcterms:W3CDTF">2019-08-07T08:26:15Z</dcterms:created>
  <dcterms:modified xsi:type="dcterms:W3CDTF">2024-11-20T02:09:13Z</dcterms:modified>
</cp:coreProperties>
</file>