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5450" windowHeight="10425"/>
  </bookViews>
  <sheets>
    <sheet name="110學年度第一期核定表兼輔 (調整表) (2)" sheetId="10" r:id="rId1"/>
  </sheets>
  <definedNames>
    <definedName name="_xlnm.Print_Area" localSheetId="0">'110學年度第一期核定表兼輔 (調整表) (2)'!$A$1:$J$132</definedName>
    <definedName name="_xlnm.Print_Titles" localSheetId="0">'110學年度第一期核定表兼輔 (調整表) (2)'!$1:$4</definedName>
  </definedNames>
  <calcPr calcId="145621"/>
</workbook>
</file>

<file path=xl/calcChain.xml><?xml version="1.0" encoding="utf-8"?>
<calcChain xmlns="http://schemas.openxmlformats.org/spreadsheetml/2006/main">
  <c r="AD79" i="10" l="1"/>
  <c r="AC79" i="10"/>
  <c r="AE92" i="10" l="1"/>
  <c r="AD92" i="10"/>
  <c r="AC92" i="10"/>
  <c r="AE116" i="10"/>
  <c r="AD116" i="10"/>
  <c r="AC116" i="10"/>
  <c r="AE130" i="10"/>
  <c r="AD130" i="10"/>
  <c r="AC130" i="10"/>
  <c r="AE118" i="10"/>
  <c r="AD118" i="10"/>
  <c r="AC118" i="10"/>
  <c r="AE107" i="10"/>
  <c r="AD107" i="10"/>
  <c r="AC107" i="10"/>
  <c r="AE111" i="10"/>
  <c r="AD111" i="10"/>
  <c r="AC111" i="10"/>
  <c r="AE104" i="10"/>
  <c r="AD104" i="10"/>
  <c r="AC104" i="10"/>
  <c r="AE66" i="10"/>
  <c r="AD66" i="10"/>
  <c r="AC66" i="10"/>
  <c r="AC61" i="10"/>
  <c r="AE60" i="10"/>
  <c r="AD60" i="10"/>
  <c r="AC60" i="10"/>
  <c r="AE48" i="10"/>
  <c r="AD48" i="10"/>
  <c r="AC48" i="10"/>
  <c r="AC45" i="10"/>
  <c r="AF45" i="10" s="1"/>
  <c r="AD45" i="10"/>
  <c r="AE45" i="10"/>
  <c r="AE43" i="10"/>
  <c r="AD43" i="10"/>
  <c r="AC43" i="10"/>
  <c r="AE41" i="10"/>
  <c r="AD41" i="10"/>
  <c r="AC41" i="10"/>
  <c r="AE38" i="10"/>
  <c r="AD38" i="10"/>
  <c r="AC38" i="10"/>
  <c r="AE33" i="10"/>
  <c r="AD34" i="10"/>
  <c r="AC34" i="10"/>
  <c r="AD20" i="10"/>
  <c r="AC20" i="10"/>
  <c r="AD14" i="10"/>
  <c r="AF13" i="10"/>
  <c r="AE53" i="10"/>
  <c r="AD61" i="10"/>
  <c r="AD114" i="10" l="1"/>
  <c r="AC114" i="10"/>
  <c r="Z111" i="10" l="1"/>
  <c r="Y111" i="10"/>
  <c r="AA28" i="10"/>
  <c r="AA26" i="10"/>
  <c r="AA27" i="10"/>
  <c r="Z26" i="10"/>
  <c r="Z27" i="10"/>
  <c r="Z28" i="10"/>
  <c r="Z25" i="10"/>
  <c r="W42" i="10"/>
  <c r="W83" i="10"/>
  <c r="U75" i="10"/>
  <c r="X75" i="10"/>
  <c r="S75" i="10"/>
  <c r="W23" i="10" l="1"/>
  <c r="W20" i="10"/>
  <c r="Y21" i="10"/>
  <c r="Y23" i="10"/>
  <c r="Q33" i="10" l="1"/>
  <c r="W33" i="10" s="1"/>
  <c r="Q35" i="10"/>
  <c r="W35" i="10" s="1"/>
  <c r="Q36" i="10"/>
  <c r="W36" i="10" s="1"/>
  <c r="Q37" i="10"/>
  <c r="W37" i="10" s="1"/>
  <c r="Q39" i="10"/>
  <c r="W39" i="10" s="1"/>
  <c r="Q40" i="10"/>
  <c r="W40" i="10" s="1"/>
  <c r="Q42" i="10"/>
  <c r="Q44" i="10"/>
  <c r="W44" i="10" s="1"/>
  <c r="Q46" i="10"/>
  <c r="W46" i="10" s="1"/>
  <c r="Q47" i="10"/>
  <c r="W47" i="10" s="1"/>
  <c r="Q49" i="10"/>
  <c r="W49" i="10" s="1"/>
  <c r="Q50" i="10"/>
  <c r="W50" i="10" s="1"/>
  <c r="Q53" i="10"/>
  <c r="W53" i="10" s="1"/>
  <c r="Q54" i="10"/>
  <c r="W54" i="10" s="1"/>
  <c r="Q56" i="10"/>
  <c r="W56" i="10" s="1"/>
  <c r="Q57" i="10"/>
  <c r="W57" i="10" s="1"/>
  <c r="Q58" i="10"/>
  <c r="W58" i="10" s="1"/>
  <c r="Q59" i="10"/>
  <c r="W59" i="10" s="1"/>
  <c r="Q63" i="10"/>
  <c r="W63" i="10" s="1"/>
  <c r="Q64" i="10"/>
  <c r="W64" i="10" s="1"/>
  <c r="Q65" i="10"/>
  <c r="W65" i="10" s="1"/>
  <c r="Q67" i="10"/>
  <c r="W67" i="10" s="1"/>
  <c r="Q68" i="10"/>
  <c r="W68" i="10" s="1"/>
  <c r="Q70" i="10"/>
  <c r="W70" i="10" s="1"/>
  <c r="Q71" i="10"/>
  <c r="W71" i="10" s="1"/>
  <c r="Q72" i="10"/>
  <c r="W72" i="10" s="1"/>
  <c r="Q73" i="10"/>
  <c r="W73" i="10" s="1"/>
  <c r="Q74" i="10"/>
  <c r="W74" i="10" s="1"/>
  <c r="Q76" i="10"/>
  <c r="W76" i="10" s="1"/>
  <c r="Q77" i="10"/>
  <c r="W77" i="10" s="1"/>
  <c r="Q78" i="10"/>
  <c r="W78" i="10" s="1"/>
  <c r="Q80" i="10"/>
  <c r="W80" i="10" s="1"/>
  <c r="Q81" i="10"/>
  <c r="W81" i="10" s="1"/>
  <c r="Q82" i="10"/>
  <c r="W82" i="10" s="1"/>
  <c r="Q83" i="10"/>
  <c r="Q84" i="10"/>
  <c r="W84" i="10" s="1"/>
  <c r="Q85" i="10"/>
  <c r="W85" i="10" s="1"/>
  <c r="Q86" i="10"/>
  <c r="W86" i="10" s="1"/>
  <c r="Q87" i="10"/>
  <c r="W87" i="10" s="1"/>
  <c r="Q88" i="10"/>
  <c r="W88" i="10" s="1"/>
  <c r="Q89" i="10"/>
  <c r="W89" i="10" s="1"/>
  <c r="Q91" i="10"/>
  <c r="W91" i="10" s="1"/>
  <c r="Q93" i="10"/>
  <c r="W93" i="10" s="1"/>
  <c r="Q95" i="10"/>
  <c r="W95" i="10" s="1"/>
  <c r="Q98" i="10"/>
  <c r="W98" i="10" s="1"/>
  <c r="Q99" i="10"/>
  <c r="W99" i="10" s="1"/>
  <c r="Q100" i="10"/>
  <c r="W100" i="10" s="1"/>
  <c r="Q101" i="10"/>
  <c r="W101" i="10" s="1"/>
  <c r="Q102" i="10"/>
  <c r="W102" i="10" s="1"/>
  <c r="Q103" i="10"/>
  <c r="W103" i="10" s="1"/>
  <c r="Q105" i="10"/>
  <c r="W105" i="10" s="1"/>
  <c r="Q106" i="10"/>
  <c r="W106" i="10" s="1"/>
  <c r="Q108" i="10"/>
  <c r="W108" i="10" s="1"/>
  <c r="Q109" i="10"/>
  <c r="W109" i="10" s="1"/>
  <c r="Q110" i="10"/>
  <c r="W110" i="10" s="1"/>
  <c r="Q113" i="10"/>
  <c r="W113" i="10" s="1"/>
  <c r="Q115" i="10"/>
  <c r="W115" i="10" s="1"/>
  <c r="Q117" i="10"/>
  <c r="W117" i="10" s="1"/>
  <c r="Q119" i="10"/>
  <c r="W119" i="10" s="1"/>
  <c r="Q121" i="10"/>
  <c r="W121" i="10" s="1"/>
  <c r="Q122" i="10"/>
  <c r="W122" i="10" s="1"/>
  <c r="Q123" i="10"/>
  <c r="W123" i="10" s="1"/>
  <c r="Q124" i="10"/>
  <c r="W124" i="10" s="1"/>
  <c r="Q125" i="10"/>
  <c r="W125" i="10" s="1"/>
  <c r="Q126" i="10"/>
  <c r="W126" i="10" s="1"/>
  <c r="Q127" i="10"/>
  <c r="W127" i="10" s="1"/>
  <c r="Q128" i="10"/>
  <c r="W128" i="10" s="1"/>
  <c r="Q129" i="10"/>
  <c r="W129" i="10" s="1"/>
  <c r="O130" i="10"/>
  <c r="P31" i="10"/>
  <c r="P32" i="10"/>
  <c r="P34" i="10"/>
  <c r="P38" i="10"/>
  <c r="P41" i="10"/>
  <c r="P43" i="10"/>
  <c r="P45" i="10"/>
  <c r="P48" i="10"/>
  <c r="P51" i="10"/>
  <c r="P60" i="10"/>
  <c r="P61" i="10"/>
  <c r="P66" i="10"/>
  <c r="P69" i="10"/>
  <c r="P75" i="10"/>
  <c r="P79" i="10"/>
  <c r="V79" i="10" s="1"/>
  <c r="P90" i="10"/>
  <c r="P92" i="10"/>
  <c r="P96" i="10"/>
  <c r="P97" i="10"/>
  <c r="P104" i="10"/>
  <c r="P107" i="10"/>
  <c r="P111" i="10"/>
  <c r="P112" i="10"/>
  <c r="P114" i="10"/>
  <c r="P116" i="10"/>
  <c r="P118" i="10"/>
  <c r="P120" i="10"/>
  <c r="P124" i="10"/>
  <c r="P126" i="10"/>
  <c r="V126" i="10" s="1"/>
  <c r="P130" i="10"/>
  <c r="O31" i="10"/>
  <c r="O32" i="10"/>
  <c r="O34" i="10"/>
  <c r="O38" i="10"/>
  <c r="O41" i="10"/>
  <c r="O43" i="10"/>
  <c r="O45" i="10"/>
  <c r="O48" i="10"/>
  <c r="O51" i="10"/>
  <c r="O60" i="10"/>
  <c r="O61" i="10"/>
  <c r="O66" i="10"/>
  <c r="O69" i="10"/>
  <c r="O75" i="10"/>
  <c r="O79" i="10"/>
  <c r="O90" i="10"/>
  <c r="O92" i="10"/>
  <c r="O96" i="10"/>
  <c r="O97" i="10"/>
  <c r="O104" i="10"/>
  <c r="O107" i="10"/>
  <c r="O111" i="10"/>
  <c r="O112" i="10"/>
  <c r="O114" i="10"/>
  <c r="O116" i="10"/>
  <c r="O118" i="10"/>
  <c r="O120" i="10"/>
  <c r="O124" i="10"/>
  <c r="R124" i="10" s="1"/>
  <c r="O126" i="10"/>
  <c r="Q6" i="10"/>
  <c r="W6" i="10" s="1"/>
  <c r="Q7" i="10"/>
  <c r="W7" i="10" s="1"/>
  <c r="Q8" i="10"/>
  <c r="W8" i="10" s="1"/>
  <c r="Q9" i="10"/>
  <c r="W9" i="10" s="1"/>
  <c r="Q10" i="10"/>
  <c r="W10" i="10" s="1"/>
  <c r="Q13" i="10"/>
  <c r="W13" i="10" s="1"/>
  <c r="Q14" i="10"/>
  <c r="W14" i="10" s="1"/>
  <c r="Q15" i="10"/>
  <c r="W15" i="10" s="1"/>
  <c r="Q16" i="10"/>
  <c r="W16" i="10" s="1"/>
  <c r="Q18" i="10"/>
  <c r="W18" i="10" s="1"/>
  <c r="Q19" i="10"/>
  <c r="W19" i="10" s="1"/>
  <c r="Q21" i="10"/>
  <c r="W21" i="10" s="1"/>
  <c r="Q23" i="10"/>
  <c r="Q25" i="10"/>
  <c r="W25" i="10" s="1"/>
  <c r="Q26" i="10"/>
  <c r="W26" i="10" s="1"/>
  <c r="Q27" i="10"/>
  <c r="W27" i="10" s="1"/>
  <c r="Q5" i="10"/>
  <c r="W5" i="10" s="1"/>
  <c r="P10" i="10"/>
  <c r="P12" i="10"/>
  <c r="P14" i="10"/>
  <c r="P18" i="10"/>
  <c r="P20" i="10"/>
  <c r="P23" i="10"/>
  <c r="V23" i="10" s="1"/>
  <c r="P24" i="10"/>
  <c r="V24" i="10" s="1"/>
  <c r="P25" i="10"/>
  <c r="P28" i="10"/>
  <c r="V28" i="10" s="1"/>
  <c r="P5" i="10"/>
  <c r="O10" i="10"/>
  <c r="U10" i="10" s="1"/>
  <c r="O12" i="10"/>
  <c r="O14" i="10"/>
  <c r="O18" i="10"/>
  <c r="R18" i="10" s="1"/>
  <c r="O20" i="10"/>
  <c r="O23" i="10"/>
  <c r="U23" i="10" s="1"/>
  <c r="O24" i="10"/>
  <c r="U24" i="10" s="1"/>
  <c r="O25" i="10"/>
  <c r="O28" i="10"/>
  <c r="O5" i="10"/>
  <c r="R23" i="10" l="1"/>
  <c r="U28" i="10"/>
  <c r="V5" i="10"/>
  <c r="R25" i="10"/>
  <c r="R5" i="10"/>
  <c r="R10" i="10"/>
  <c r="U126" i="10"/>
  <c r="R126" i="10"/>
  <c r="U5" i="10"/>
  <c r="R14" i="10"/>
  <c r="K136" i="10" l="1"/>
  <c r="L136" i="10" l="1"/>
  <c r="H138" i="10"/>
  <c r="K137" i="10"/>
  <c r="L137" i="10" s="1"/>
  <c r="AF24" i="10" l="1"/>
  <c r="AF108" i="10"/>
  <c r="AD69" i="10"/>
  <c r="AD112" i="10"/>
  <c r="AD120" i="10"/>
  <c r="AC69" i="10"/>
  <c r="AC112" i="10"/>
  <c r="AC120" i="10"/>
  <c r="AD31" i="10"/>
  <c r="AC31" i="10"/>
  <c r="AF53" i="10"/>
  <c r="AF36" i="10"/>
  <c r="AF37" i="10"/>
  <c r="AF40" i="10"/>
  <c r="AF42" i="10"/>
  <c r="AF44" i="10"/>
  <c r="AF46" i="10"/>
  <c r="AE47" i="10"/>
  <c r="AF47" i="10" s="1"/>
  <c r="AE49" i="10"/>
  <c r="AF49" i="10" s="1"/>
  <c r="AF50" i="10"/>
  <c r="AF54" i="10"/>
  <c r="AF56" i="10"/>
  <c r="AF57" i="10"/>
  <c r="AF58" i="10"/>
  <c r="AF59" i="10"/>
  <c r="AF63" i="10"/>
  <c r="AF64" i="10"/>
  <c r="AF65" i="10"/>
  <c r="AF67" i="10"/>
  <c r="AE68" i="10"/>
  <c r="AF68" i="10" s="1"/>
  <c r="AF70" i="10"/>
  <c r="AF71" i="10"/>
  <c r="AE72" i="10"/>
  <c r="AF72" i="10" s="1"/>
  <c r="AF73" i="10"/>
  <c r="AF74" i="10"/>
  <c r="AF76" i="10"/>
  <c r="AE77" i="10"/>
  <c r="AF77" i="10" s="1"/>
  <c r="AF78" i="10"/>
  <c r="AE80" i="10"/>
  <c r="AF80" i="10" s="1"/>
  <c r="AF81" i="10"/>
  <c r="AF82" i="10"/>
  <c r="AE83" i="10"/>
  <c r="AF83" i="10" s="1"/>
  <c r="AF84" i="10"/>
  <c r="AE85" i="10"/>
  <c r="AF85" i="10" s="1"/>
  <c r="AF86" i="10"/>
  <c r="AF87" i="10"/>
  <c r="AF88" i="10"/>
  <c r="AF89" i="10"/>
  <c r="AF91" i="10"/>
  <c r="AF93" i="10"/>
  <c r="AF95" i="10"/>
  <c r="AE98" i="10"/>
  <c r="AF98" i="10" s="1"/>
  <c r="AF99" i="10"/>
  <c r="AE100" i="10"/>
  <c r="AF100" i="10" s="1"/>
  <c r="AE101" i="10"/>
  <c r="AF101" i="10" s="1"/>
  <c r="AF102" i="10"/>
  <c r="AE103" i="10"/>
  <c r="AF103" i="10" s="1"/>
  <c r="AF105" i="10"/>
  <c r="AF106" i="10"/>
  <c r="AF109" i="10"/>
  <c r="AF110" i="10"/>
  <c r="AF113" i="10"/>
  <c r="AE115" i="10"/>
  <c r="AF115" i="10" s="1"/>
  <c r="AF117" i="10"/>
  <c r="AE119" i="10"/>
  <c r="AF119" i="10" s="1"/>
  <c r="AF121" i="10"/>
  <c r="AF122" i="10"/>
  <c r="AF123" i="10"/>
  <c r="AE124" i="10"/>
  <c r="AF125" i="10"/>
  <c r="AF126" i="10"/>
  <c r="AF127" i="10"/>
  <c r="AF128" i="10"/>
  <c r="AF129" i="10"/>
  <c r="AF11" i="10"/>
  <c r="AF17" i="10"/>
  <c r="AF22" i="10"/>
  <c r="AF26" i="10"/>
  <c r="AF27" i="10"/>
  <c r="AF28" i="10"/>
  <c r="AF21" i="10"/>
  <c r="AE19" i="10"/>
  <c r="AF18" i="10"/>
  <c r="AE16" i="10"/>
  <c r="AF16" i="10" s="1"/>
  <c r="AF15" i="10"/>
  <c r="AE10" i="10"/>
  <c r="AF10" i="10" s="1"/>
  <c r="AF9" i="10"/>
  <c r="AD12" i="10"/>
  <c r="AC12" i="10"/>
  <c r="AF12" i="10" s="1"/>
  <c r="AF124" i="10" l="1"/>
  <c r="AF25" i="10"/>
  <c r="AB131" i="10" l="1"/>
  <c r="S30" i="10" l="1"/>
  <c r="D27" i="10"/>
  <c r="D24" i="10"/>
  <c r="D23" i="10"/>
  <c r="D22" i="10"/>
  <c r="D20" i="10"/>
  <c r="D19" i="10"/>
  <c r="D18" i="10"/>
  <c r="D16" i="10"/>
  <c r="D14" i="10"/>
  <c r="D13" i="10"/>
  <c r="D12" i="10"/>
  <c r="D11" i="10"/>
  <c r="D10" i="10"/>
  <c r="D9" i="10"/>
  <c r="I130" i="10"/>
  <c r="Q130" i="10" s="1"/>
  <c r="H129" i="10"/>
  <c r="P129" i="10" s="1"/>
  <c r="V129" i="10" s="1"/>
  <c r="G129" i="10"/>
  <c r="O129" i="10" s="1"/>
  <c r="H128" i="10"/>
  <c r="P128" i="10" s="1"/>
  <c r="V128" i="10" s="1"/>
  <c r="G128" i="10"/>
  <c r="O128" i="10" s="1"/>
  <c r="H127" i="10"/>
  <c r="P127" i="10" s="1"/>
  <c r="V127" i="10" s="1"/>
  <c r="G127" i="10"/>
  <c r="O127" i="10" s="1"/>
  <c r="J126" i="10"/>
  <c r="H125" i="10"/>
  <c r="P125" i="10" s="1"/>
  <c r="V125" i="10" s="1"/>
  <c r="G125" i="10"/>
  <c r="O125" i="10" s="1"/>
  <c r="J124" i="10"/>
  <c r="H123" i="10"/>
  <c r="G123" i="10"/>
  <c r="O123" i="10" s="1"/>
  <c r="H122" i="10"/>
  <c r="P122" i="10" s="1"/>
  <c r="V122" i="10" s="1"/>
  <c r="G122" i="10"/>
  <c r="O122" i="10" s="1"/>
  <c r="H121" i="10"/>
  <c r="P121" i="10" s="1"/>
  <c r="V121" i="10" s="1"/>
  <c r="G121" i="10"/>
  <c r="O121" i="10" s="1"/>
  <c r="I120" i="10"/>
  <c r="Q120" i="10" s="1"/>
  <c r="H119" i="10"/>
  <c r="P119" i="10" s="1"/>
  <c r="V119" i="10" s="1"/>
  <c r="G119" i="10"/>
  <c r="O119" i="10" s="1"/>
  <c r="I118" i="10"/>
  <c r="Q118" i="10" s="1"/>
  <c r="H117" i="10"/>
  <c r="P117" i="10" s="1"/>
  <c r="V117" i="10" s="1"/>
  <c r="G117" i="10"/>
  <c r="O117" i="10" s="1"/>
  <c r="I116" i="10"/>
  <c r="H115" i="10"/>
  <c r="P115" i="10" s="1"/>
  <c r="V115" i="10" s="1"/>
  <c r="G115" i="10"/>
  <c r="O115" i="10" s="1"/>
  <c r="I114" i="10"/>
  <c r="Q114" i="10" s="1"/>
  <c r="H113" i="10"/>
  <c r="P113" i="10" s="1"/>
  <c r="V113" i="10" s="1"/>
  <c r="G113" i="10"/>
  <c r="O113" i="10" s="1"/>
  <c r="I112" i="10"/>
  <c r="I111" i="10"/>
  <c r="Q111" i="10" s="1"/>
  <c r="H110" i="10"/>
  <c r="P110" i="10" s="1"/>
  <c r="V110" i="10" s="1"/>
  <c r="G110" i="10"/>
  <c r="H109" i="10"/>
  <c r="P109" i="10" s="1"/>
  <c r="V109" i="10" s="1"/>
  <c r="G109" i="10"/>
  <c r="O109" i="10" s="1"/>
  <c r="H108" i="10"/>
  <c r="P108" i="10" s="1"/>
  <c r="V108" i="10" s="1"/>
  <c r="G108" i="10"/>
  <c r="I107" i="10"/>
  <c r="Q107" i="10" s="1"/>
  <c r="H106" i="10"/>
  <c r="G106" i="10"/>
  <c r="O106" i="10" s="1"/>
  <c r="H105" i="10"/>
  <c r="P105" i="10" s="1"/>
  <c r="V105" i="10" s="1"/>
  <c r="G105" i="10"/>
  <c r="O105" i="10" s="1"/>
  <c r="I104" i="10"/>
  <c r="Q104" i="10" s="1"/>
  <c r="H103" i="10"/>
  <c r="P103" i="10" s="1"/>
  <c r="V103" i="10" s="1"/>
  <c r="G103" i="10"/>
  <c r="O103" i="10" s="1"/>
  <c r="H102" i="10"/>
  <c r="P102" i="10" s="1"/>
  <c r="V102" i="10" s="1"/>
  <c r="G102" i="10"/>
  <c r="O102" i="10" s="1"/>
  <c r="H101" i="10"/>
  <c r="P101" i="10" s="1"/>
  <c r="G101" i="10"/>
  <c r="H100" i="10"/>
  <c r="G100" i="10"/>
  <c r="O100" i="10" s="1"/>
  <c r="H99" i="10"/>
  <c r="P99" i="10" s="1"/>
  <c r="V99" i="10" s="1"/>
  <c r="G99" i="10"/>
  <c r="O99" i="10" s="1"/>
  <c r="H98" i="10"/>
  <c r="P98" i="10" s="1"/>
  <c r="V98" i="10" s="1"/>
  <c r="G98" i="10"/>
  <c r="O98" i="10" s="1"/>
  <c r="I97" i="10"/>
  <c r="Q97" i="10" s="1"/>
  <c r="I96" i="10"/>
  <c r="Q96" i="10" s="1"/>
  <c r="H95" i="10"/>
  <c r="P95" i="10" s="1"/>
  <c r="V95" i="10" s="1"/>
  <c r="G95" i="10"/>
  <c r="O95" i="10" s="1"/>
  <c r="I94" i="10"/>
  <c r="H94" i="10"/>
  <c r="P94" i="10" s="1"/>
  <c r="V94" i="10" s="1"/>
  <c r="G94" i="10"/>
  <c r="O94" i="10" s="1"/>
  <c r="H93" i="10"/>
  <c r="P93" i="10" s="1"/>
  <c r="V93" i="10" s="1"/>
  <c r="G93" i="10"/>
  <c r="O93" i="10" s="1"/>
  <c r="I92" i="10"/>
  <c r="Q92" i="10" s="1"/>
  <c r="H91" i="10"/>
  <c r="P91" i="10" s="1"/>
  <c r="V91" i="10" s="1"/>
  <c r="G91" i="10"/>
  <c r="O91" i="10" s="1"/>
  <c r="I90" i="10"/>
  <c r="H89" i="10"/>
  <c r="P89" i="10" s="1"/>
  <c r="V89" i="10" s="1"/>
  <c r="G89" i="10"/>
  <c r="O89" i="10" s="1"/>
  <c r="H88" i="10"/>
  <c r="P88" i="10" s="1"/>
  <c r="V88" i="10" s="1"/>
  <c r="G88" i="10"/>
  <c r="O88" i="10" s="1"/>
  <c r="H87" i="10"/>
  <c r="P87" i="10" s="1"/>
  <c r="V87" i="10" s="1"/>
  <c r="G87" i="10"/>
  <c r="O87" i="10" s="1"/>
  <c r="H86" i="10"/>
  <c r="P86" i="10" s="1"/>
  <c r="V86" i="10" s="1"/>
  <c r="G86" i="10"/>
  <c r="O86" i="10" s="1"/>
  <c r="H85" i="10"/>
  <c r="P85" i="10" s="1"/>
  <c r="V85" i="10" s="1"/>
  <c r="G85" i="10"/>
  <c r="O85" i="10" s="1"/>
  <c r="H84" i="10"/>
  <c r="P84" i="10" s="1"/>
  <c r="V84" i="10" s="1"/>
  <c r="G84" i="10"/>
  <c r="O84" i="10" s="1"/>
  <c r="H83" i="10"/>
  <c r="P83" i="10" s="1"/>
  <c r="V83" i="10" s="1"/>
  <c r="G83" i="10"/>
  <c r="O83" i="10" s="1"/>
  <c r="H82" i="10"/>
  <c r="P82" i="10" s="1"/>
  <c r="V82" i="10" s="1"/>
  <c r="G82" i="10"/>
  <c r="O82" i="10" s="1"/>
  <c r="H81" i="10"/>
  <c r="P81" i="10" s="1"/>
  <c r="V81" i="10" s="1"/>
  <c r="G81" i="10"/>
  <c r="O81" i="10" s="1"/>
  <c r="H80" i="10"/>
  <c r="P80" i="10" s="1"/>
  <c r="V80" i="10" s="1"/>
  <c r="G80" i="10"/>
  <c r="O80" i="10" s="1"/>
  <c r="I79" i="10"/>
  <c r="H78" i="10"/>
  <c r="P78" i="10" s="1"/>
  <c r="V78" i="10" s="1"/>
  <c r="G78" i="10"/>
  <c r="H77" i="10"/>
  <c r="P77" i="10" s="1"/>
  <c r="V77" i="10" s="1"/>
  <c r="G77" i="10"/>
  <c r="O77" i="10" s="1"/>
  <c r="H76" i="10"/>
  <c r="P76" i="10" s="1"/>
  <c r="V76" i="10" s="1"/>
  <c r="G76" i="10"/>
  <c r="O76" i="10" s="1"/>
  <c r="I75" i="10"/>
  <c r="Q75" i="10" s="1"/>
  <c r="H74" i="10"/>
  <c r="P74" i="10" s="1"/>
  <c r="V74" i="10" s="1"/>
  <c r="G74" i="10"/>
  <c r="O74" i="10" s="1"/>
  <c r="H73" i="10"/>
  <c r="P73" i="10" s="1"/>
  <c r="V73" i="10" s="1"/>
  <c r="G73" i="10"/>
  <c r="O73" i="10" s="1"/>
  <c r="H72" i="10"/>
  <c r="P72" i="10" s="1"/>
  <c r="V72" i="10" s="1"/>
  <c r="G72" i="10"/>
  <c r="O72" i="10" s="1"/>
  <c r="H71" i="10"/>
  <c r="P71" i="10" s="1"/>
  <c r="V71" i="10" s="1"/>
  <c r="G71" i="10"/>
  <c r="O71" i="10" s="1"/>
  <c r="H70" i="10"/>
  <c r="P70" i="10" s="1"/>
  <c r="G70" i="10"/>
  <c r="O70" i="10" s="1"/>
  <c r="I69" i="10"/>
  <c r="Q69" i="10" s="1"/>
  <c r="H68" i="10"/>
  <c r="P68" i="10" s="1"/>
  <c r="V68" i="10" s="1"/>
  <c r="G68" i="10"/>
  <c r="O68" i="10" s="1"/>
  <c r="H67" i="10"/>
  <c r="P67" i="10" s="1"/>
  <c r="V67" i="10" s="1"/>
  <c r="G67" i="10"/>
  <c r="I66" i="10"/>
  <c r="H65" i="10"/>
  <c r="P65" i="10" s="1"/>
  <c r="V65" i="10" s="1"/>
  <c r="G65" i="10"/>
  <c r="O65" i="10" s="1"/>
  <c r="H64" i="10"/>
  <c r="P64" i="10" s="1"/>
  <c r="V64" i="10" s="1"/>
  <c r="G64" i="10"/>
  <c r="O64" i="10" s="1"/>
  <c r="H63" i="10"/>
  <c r="P63" i="10" s="1"/>
  <c r="V63" i="10" s="1"/>
  <c r="G63" i="10"/>
  <c r="O63" i="10" s="1"/>
  <c r="I62" i="10"/>
  <c r="H62" i="10"/>
  <c r="P62" i="10" s="1"/>
  <c r="V62" i="10" s="1"/>
  <c r="G62" i="10"/>
  <c r="O62" i="10" s="1"/>
  <c r="I61" i="10"/>
  <c r="Q61" i="10" s="1"/>
  <c r="I60" i="10"/>
  <c r="Q60" i="10" s="1"/>
  <c r="H59" i="10"/>
  <c r="P59" i="10" s="1"/>
  <c r="V59" i="10" s="1"/>
  <c r="G59" i="10"/>
  <c r="O59" i="10" s="1"/>
  <c r="H58" i="10"/>
  <c r="P58" i="10" s="1"/>
  <c r="V58" i="10" s="1"/>
  <c r="G58" i="10"/>
  <c r="O58" i="10" s="1"/>
  <c r="H57" i="10"/>
  <c r="P57" i="10" s="1"/>
  <c r="V57" i="10" s="1"/>
  <c r="G57" i="10"/>
  <c r="O57" i="10" s="1"/>
  <c r="H56" i="10"/>
  <c r="P56" i="10" s="1"/>
  <c r="V56" i="10" s="1"/>
  <c r="G56" i="10"/>
  <c r="O56" i="10" s="1"/>
  <c r="I55" i="10"/>
  <c r="H55" i="10"/>
  <c r="P55" i="10" s="1"/>
  <c r="V55" i="10" s="1"/>
  <c r="G55" i="10"/>
  <c r="O55" i="10" s="1"/>
  <c r="H54" i="10"/>
  <c r="P54" i="10" s="1"/>
  <c r="V54" i="10" s="1"/>
  <c r="G54" i="10"/>
  <c r="O54" i="10" s="1"/>
  <c r="H53" i="10"/>
  <c r="P53" i="10" s="1"/>
  <c r="V53" i="10" s="1"/>
  <c r="G53" i="10"/>
  <c r="O53" i="10" s="1"/>
  <c r="I52" i="10"/>
  <c r="H52" i="10"/>
  <c r="P52" i="10" s="1"/>
  <c r="V52" i="10" s="1"/>
  <c r="G52" i="10"/>
  <c r="O52" i="10" s="1"/>
  <c r="I51" i="10"/>
  <c r="Q51" i="10" s="1"/>
  <c r="H50" i="10"/>
  <c r="P50" i="10" s="1"/>
  <c r="V50" i="10" s="1"/>
  <c r="G50" i="10"/>
  <c r="O50" i="10" s="1"/>
  <c r="H49" i="10"/>
  <c r="P49" i="10" s="1"/>
  <c r="G49" i="10"/>
  <c r="O49" i="10" s="1"/>
  <c r="I48" i="10"/>
  <c r="Q48" i="10" s="1"/>
  <c r="H47" i="10"/>
  <c r="P47" i="10" s="1"/>
  <c r="V47" i="10" s="1"/>
  <c r="G47" i="10"/>
  <c r="O47" i="10" s="1"/>
  <c r="H46" i="10"/>
  <c r="P46" i="10" s="1"/>
  <c r="V46" i="10" s="1"/>
  <c r="G46" i="10"/>
  <c r="O46" i="10" s="1"/>
  <c r="I45" i="10"/>
  <c r="Q45" i="10" s="1"/>
  <c r="H44" i="10"/>
  <c r="P44" i="10" s="1"/>
  <c r="V44" i="10" s="1"/>
  <c r="G44" i="10"/>
  <c r="O44" i="10" s="1"/>
  <c r="I43" i="10"/>
  <c r="Q43" i="10" s="1"/>
  <c r="H42" i="10"/>
  <c r="G42" i="10"/>
  <c r="O42" i="10" s="1"/>
  <c r="I41" i="10"/>
  <c r="Q41" i="10" s="1"/>
  <c r="H40" i="10"/>
  <c r="P40" i="10" s="1"/>
  <c r="G40" i="10"/>
  <c r="O40" i="10" s="1"/>
  <c r="H39" i="10"/>
  <c r="P39" i="10" s="1"/>
  <c r="V39" i="10" s="1"/>
  <c r="G39" i="10"/>
  <c r="I38" i="10"/>
  <c r="Q38" i="10" s="1"/>
  <c r="H37" i="10"/>
  <c r="P37" i="10" s="1"/>
  <c r="V37" i="10" s="1"/>
  <c r="G37" i="10"/>
  <c r="O37" i="10" s="1"/>
  <c r="H36" i="10"/>
  <c r="P36" i="10" s="1"/>
  <c r="V36" i="10" s="1"/>
  <c r="G36" i="10"/>
  <c r="O36" i="10" s="1"/>
  <c r="H35" i="10"/>
  <c r="P35" i="10" s="1"/>
  <c r="V35" i="10" s="1"/>
  <c r="G35" i="10"/>
  <c r="O35" i="10" s="1"/>
  <c r="I34" i="10"/>
  <c r="Q34" i="10" s="1"/>
  <c r="H33" i="10"/>
  <c r="P33" i="10" s="1"/>
  <c r="V33" i="10" s="1"/>
  <c r="G33" i="10"/>
  <c r="O33" i="10" s="1"/>
  <c r="I32" i="10"/>
  <c r="Q32" i="10" s="1"/>
  <c r="I31" i="10"/>
  <c r="I30" i="10"/>
  <c r="H30" i="10"/>
  <c r="P30" i="10" s="1"/>
  <c r="G30" i="10"/>
  <c r="O30" i="10" s="1"/>
  <c r="I28" i="10"/>
  <c r="H27" i="10"/>
  <c r="P27" i="10" s="1"/>
  <c r="V27" i="10" s="1"/>
  <c r="G27" i="10"/>
  <c r="O27" i="10" s="1"/>
  <c r="H26" i="10"/>
  <c r="P26" i="10" s="1"/>
  <c r="V26" i="10" s="1"/>
  <c r="G26" i="10"/>
  <c r="J25" i="10"/>
  <c r="I24" i="10"/>
  <c r="Q24" i="10" s="1"/>
  <c r="J23" i="10"/>
  <c r="I22" i="10"/>
  <c r="Q22" i="10" s="1"/>
  <c r="W22" i="10" s="1"/>
  <c r="H22" i="10"/>
  <c r="P22" i="10" s="1"/>
  <c r="V22" i="10" s="1"/>
  <c r="G22" i="10"/>
  <c r="O22" i="10" s="1"/>
  <c r="H21" i="10"/>
  <c r="P21" i="10" s="1"/>
  <c r="V21" i="10" s="1"/>
  <c r="G21" i="10"/>
  <c r="I20" i="10"/>
  <c r="H19" i="10"/>
  <c r="P19" i="10" s="1"/>
  <c r="V19" i="10" s="1"/>
  <c r="G19" i="10"/>
  <c r="O19" i="10" s="1"/>
  <c r="J18" i="10"/>
  <c r="I17" i="10"/>
  <c r="Q17" i="10" s="1"/>
  <c r="W17" i="10" s="1"/>
  <c r="H17" i="10"/>
  <c r="P17" i="10" s="1"/>
  <c r="V17" i="10" s="1"/>
  <c r="G17" i="10"/>
  <c r="O17" i="10" s="1"/>
  <c r="H16" i="10"/>
  <c r="P16" i="10" s="1"/>
  <c r="V16" i="10" s="1"/>
  <c r="G16" i="10"/>
  <c r="O16" i="10" s="1"/>
  <c r="H15" i="10"/>
  <c r="P15" i="10" s="1"/>
  <c r="V15" i="10" s="1"/>
  <c r="G15" i="10"/>
  <c r="O15" i="10" s="1"/>
  <c r="J14" i="10"/>
  <c r="H13" i="10"/>
  <c r="P13" i="10" s="1"/>
  <c r="V13" i="10" s="1"/>
  <c r="G13" i="10"/>
  <c r="I12" i="10"/>
  <c r="I11" i="10"/>
  <c r="Q11" i="10" s="1"/>
  <c r="H11" i="10"/>
  <c r="P11" i="10" s="1"/>
  <c r="G11" i="10"/>
  <c r="O11" i="10" s="1"/>
  <c r="J10" i="10"/>
  <c r="H9" i="10"/>
  <c r="P9" i="10" s="1"/>
  <c r="V9" i="10" s="1"/>
  <c r="G9" i="10"/>
  <c r="O9" i="10" s="1"/>
  <c r="H8" i="10"/>
  <c r="P8" i="10" s="1"/>
  <c r="V8" i="10" s="1"/>
  <c r="G8" i="10"/>
  <c r="O8" i="10" s="1"/>
  <c r="H7" i="10"/>
  <c r="P7" i="10" s="1"/>
  <c r="G7" i="10"/>
  <c r="O7" i="10" s="1"/>
  <c r="H6" i="10"/>
  <c r="P6" i="10" s="1"/>
  <c r="G6" i="10"/>
  <c r="O6" i="10" s="1"/>
  <c r="J5" i="10"/>
  <c r="T5" i="10" s="1"/>
  <c r="R6" i="10" l="1"/>
  <c r="U6" i="10"/>
  <c r="J12" i="10"/>
  <c r="Q12" i="10"/>
  <c r="V30" i="10"/>
  <c r="W41" i="10"/>
  <c r="R41" i="10"/>
  <c r="W61" i="10"/>
  <c r="R61" i="10"/>
  <c r="U74" i="10"/>
  <c r="R74" i="10"/>
  <c r="R87" i="10"/>
  <c r="U87" i="10"/>
  <c r="W107" i="10"/>
  <c r="R107" i="10"/>
  <c r="U129" i="10"/>
  <c r="R129" i="10"/>
  <c r="V6" i="10"/>
  <c r="P29" i="10"/>
  <c r="J13" i="10"/>
  <c r="O13" i="10"/>
  <c r="T30" i="10"/>
  <c r="Q30" i="10"/>
  <c r="U35" i="10"/>
  <c r="R35" i="10"/>
  <c r="W38" i="10"/>
  <c r="R38" i="10"/>
  <c r="U42" i="10"/>
  <c r="U46" i="10"/>
  <c r="R46" i="10"/>
  <c r="AE52" i="10"/>
  <c r="AF52" i="10" s="1"/>
  <c r="Q52" i="10"/>
  <c r="W52" i="10" s="1"/>
  <c r="U58" i="10"/>
  <c r="R58" i="10"/>
  <c r="U62" i="10"/>
  <c r="U68" i="10"/>
  <c r="R68" i="10"/>
  <c r="J78" i="10"/>
  <c r="O78" i="10"/>
  <c r="U91" i="10"/>
  <c r="R91" i="10"/>
  <c r="U98" i="10"/>
  <c r="R98" i="10"/>
  <c r="J101" i="10"/>
  <c r="O101" i="10"/>
  <c r="W104" i="10"/>
  <c r="R104" i="10"/>
  <c r="J108" i="10"/>
  <c r="O108" i="10"/>
  <c r="R111" i="10"/>
  <c r="U119" i="10"/>
  <c r="R119" i="10"/>
  <c r="S126" i="10"/>
  <c r="T126" i="10"/>
  <c r="U16" i="10"/>
  <c r="R16" i="10"/>
  <c r="U94" i="10"/>
  <c r="R94" i="10"/>
  <c r="W118" i="10"/>
  <c r="R118" i="10"/>
  <c r="R7" i="10"/>
  <c r="S10" i="10"/>
  <c r="T10" i="10"/>
  <c r="U17" i="10"/>
  <c r="R17" i="10"/>
  <c r="J20" i="10"/>
  <c r="Q20" i="10"/>
  <c r="S23" i="10"/>
  <c r="T23" i="10"/>
  <c r="U27" i="10"/>
  <c r="R27" i="10"/>
  <c r="Q31" i="10"/>
  <c r="J39" i="10"/>
  <c r="O39" i="10"/>
  <c r="J42" i="10"/>
  <c r="P42" i="10"/>
  <c r="V42" i="10" s="1"/>
  <c r="U50" i="10"/>
  <c r="R50" i="10"/>
  <c r="R53" i="10"/>
  <c r="U53" i="10"/>
  <c r="AE55" i="10"/>
  <c r="AF55" i="10" s="1"/>
  <c r="Q55" i="10"/>
  <c r="W55" i="10" s="1"/>
  <c r="R65" i="10"/>
  <c r="U65" i="10"/>
  <c r="U72" i="10"/>
  <c r="R72" i="10"/>
  <c r="W75" i="10"/>
  <c r="R75" i="10"/>
  <c r="U82" i="10"/>
  <c r="R82" i="10"/>
  <c r="U85" i="10"/>
  <c r="R85" i="10"/>
  <c r="R88" i="10"/>
  <c r="U88" i="10"/>
  <c r="AF94" i="10"/>
  <c r="T94" i="10" s="1"/>
  <c r="Q94" i="10"/>
  <c r="W94" i="10" s="1"/>
  <c r="U105" i="10"/>
  <c r="R105" i="10"/>
  <c r="AE112" i="10"/>
  <c r="AF112" i="10" s="1"/>
  <c r="Q112" i="10"/>
  <c r="Q116" i="10"/>
  <c r="R123" i="10"/>
  <c r="U123" i="10"/>
  <c r="U127" i="10"/>
  <c r="R127" i="10"/>
  <c r="W130" i="10"/>
  <c r="R130" i="10"/>
  <c r="W45" i="10"/>
  <c r="R45" i="10"/>
  <c r="U55" i="10"/>
  <c r="R55" i="10"/>
  <c r="U71" i="10"/>
  <c r="R71" i="10"/>
  <c r="U81" i="10"/>
  <c r="R81" i="10"/>
  <c r="AE90" i="10"/>
  <c r="AF90" i="10" s="1"/>
  <c r="Q90" i="10"/>
  <c r="J100" i="10"/>
  <c r="P100" i="10"/>
  <c r="V100" i="10" s="1"/>
  <c r="R11" i="10"/>
  <c r="S14" i="10"/>
  <c r="J21" i="10"/>
  <c r="O21" i="10"/>
  <c r="W24" i="10"/>
  <c r="R24" i="10"/>
  <c r="W32" i="10"/>
  <c r="R32" i="10"/>
  <c r="U36" i="10"/>
  <c r="R36" i="10"/>
  <c r="W43" i="10"/>
  <c r="R43" i="10"/>
  <c r="U47" i="10"/>
  <c r="R47" i="10"/>
  <c r="U56" i="10"/>
  <c r="R56" i="10"/>
  <c r="U59" i="10"/>
  <c r="R59" i="10"/>
  <c r="AE62" i="10"/>
  <c r="AF62" i="10" s="1"/>
  <c r="Q62" i="10"/>
  <c r="W62" i="10" s="1"/>
  <c r="W69" i="10"/>
  <c r="R69" i="10"/>
  <c r="U76" i="10"/>
  <c r="R76" i="10"/>
  <c r="AE79" i="10"/>
  <c r="Q79" i="10"/>
  <c r="W92" i="10"/>
  <c r="R92" i="10"/>
  <c r="U95" i="10"/>
  <c r="R95" i="10"/>
  <c r="R99" i="10"/>
  <c r="U99" i="10"/>
  <c r="U102" i="10"/>
  <c r="R102" i="10"/>
  <c r="U109" i="10"/>
  <c r="R109" i="10"/>
  <c r="R113" i="10"/>
  <c r="U113" i="10"/>
  <c r="J116" i="10"/>
  <c r="S116" i="10" s="1"/>
  <c r="W120" i="10"/>
  <c r="R120" i="10"/>
  <c r="J123" i="10"/>
  <c r="P123" i="10"/>
  <c r="V123" i="10" s="1"/>
  <c r="U19" i="10"/>
  <c r="R19" i="10"/>
  <c r="U84" i="10"/>
  <c r="R84" i="10"/>
  <c r="U115" i="10"/>
  <c r="R115" i="10"/>
  <c r="U8" i="10"/>
  <c r="R8" i="10"/>
  <c r="U15" i="10"/>
  <c r="R15" i="10"/>
  <c r="J24" i="10"/>
  <c r="J28" i="10"/>
  <c r="Q28" i="10"/>
  <c r="U33" i="10"/>
  <c r="R33" i="10"/>
  <c r="R40" i="10"/>
  <c r="U44" i="10"/>
  <c r="R44" i="10"/>
  <c r="W51" i="10"/>
  <c r="R51" i="10"/>
  <c r="U54" i="10"/>
  <c r="R54" i="10"/>
  <c r="R63" i="10"/>
  <c r="U63" i="10"/>
  <c r="Q66" i="10"/>
  <c r="R70" i="10"/>
  <c r="U73" i="10"/>
  <c r="R73" i="10"/>
  <c r="U80" i="10"/>
  <c r="R80" i="10"/>
  <c r="U83" i="10"/>
  <c r="R83" i="10"/>
  <c r="U86" i="10"/>
  <c r="R86" i="10"/>
  <c r="R89" i="10"/>
  <c r="U89" i="10"/>
  <c r="U93" i="10"/>
  <c r="R93" i="10"/>
  <c r="U117" i="10"/>
  <c r="R117" i="10"/>
  <c r="U121" i="10"/>
  <c r="R121" i="10"/>
  <c r="S124" i="10"/>
  <c r="T124" i="10"/>
  <c r="U128" i="10"/>
  <c r="R128" i="10"/>
  <c r="U9" i="10"/>
  <c r="R9" i="10"/>
  <c r="J26" i="10"/>
  <c r="O26" i="10"/>
  <c r="W34" i="10"/>
  <c r="R34" i="10"/>
  <c r="R49" i="10"/>
  <c r="U64" i="10"/>
  <c r="R64" i="10"/>
  <c r="W97" i="10"/>
  <c r="R97" i="10"/>
  <c r="U122" i="10"/>
  <c r="R122" i="10"/>
  <c r="W11" i="10"/>
  <c r="Q29" i="10"/>
  <c r="S18" i="10"/>
  <c r="T18" i="10"/>
  <c r="U22" i="10"/>
  <c r="R22" i="10"/>
  <c r="S25" i="10"/>
  <c r="T25" i="10"/>
  <c r="U30" i="10"/>
  <c r="R30" i="10"/>
  <c r="U37" i="10"/>
  <c r="R37" i="10"/>
  <c r="W48" i="10"/>
  <c r="R48" i="10"/>
  <c r="R52" i="10"/>
  <c r="U52" i="10"/>
  <c r="U57" i="10"/>
  <c r="R57" i="10"/>
  <c r="W60" i="10"/>
  <c r="R60" i="10"/>
  <c r="J67" i="10"/>
  <c r="O67" i="10"/>
  <c r="R77" i="10"/>
  <c r="U77" i="10"/>
  <c r="W96" i="10"/>
  <c r="R96" i="10"/>
  <c r="U100" i="10"/>
  <c r="R100" i="10"/>
  <c r="U103" i="10"/>
  <c r="R103" i="10"/>
  <c r="J106" i="10"/>
  <c r="P106" i="10"/>
  <c r="R106" i="10" s="1"/>
  <c r="J110" i="10"/>
  <c r="O110" i="10"/>
  <c r="W114" i="10"/>
  <c r="R114" i="10"/>
  <c r="R125" i="10"/>
  <c r="U125" i="10"/>
  <c r="J90" i="10"/>
  <c r="S90" i="10" s="1"/>
  <c r="J11" i="10"/>
  <c r="J57" i="10"/>
  <c r="J59" i="10"/>
  <c r="J94" i="10"/>
  <c r="S94" i="10" s="1"/>
  <c r="J7" i="10"/>
  <c r="T7" i="10" s="1"/>
  <c r="J9" i="10"/>
  <c r="J16" i="10"/>
  <c r="J37" i="10"/>
  <c r="J56" i="10"/>
  <c r="J63" i="10"/>
  <c r="J65" i="10"/>
  <c r="J83" i="10"/>
  <c r="J89" i="10"/>
  <c r="J8" i="10"/>
  <c r="T8" i="10" s="1"/>
  <c r="J15" i="10"/>
  <c r="J17" i="10"/>
  <c r="J19" i="10"/>
  <c r="J36" i="10"/>
  <c r="J50" i="10"/>
  <c r="J54" i="10"/>
  <c r="J71" i="10"/>
  <c r="J80" i="10"/>
  <c r="J105" i="10"/>
  <c r="J109" i="10"/>
  <c r="J122" i="10"/>
  <c r="J47" i="10"/>
  <c r="J52" i="10"/>
  <c r="S52" i="10" s="1"/>
  <c r="J61" i="10"/>
  <c r="S61" i="10" s="1"/>
  <c r="AE61" i="10"/>
  <c r="T61" i="10" s="1"/>
  <c r="J69" i="10"/>
  <c r="S69" i="10" s="1"/>
  <c r="AE69" i="10"/>
  <c r="AF69" i="10" s="1"/>
  <c r="T69" i="10" s="1"/>
  <c r="J82" i="10"/>
  <c r="J87" i="10"/>
  <c r="J113" i="10"/>
  <c r="J115" i="10"/>
  <c r="J120" i="10"/>
  <c r="S120" i="10" s="1"/>
  <c r="AE120" i="10"/>
  <c r="AF120" i="10" s="1"/>
  <c r="T120" i="10" s="1"/>
  <c r="J6" i="10"/>
  <c r="T6" i="10" s="1"/>
  <c r="J38" i="10"/>
  <c r="S38" i="10" s="1"/>
  <c r="J45" i="10"/>
  <c r="S45" i="10" s="1"/>
  <c r="Y45" i="10" s="1"/>
  <c r="Z45" i="10" s="1"/>
  <c r="U45" i="10" s="1"/>
  <c r="J62" i="10"/>
  <c r="S62" i="10" s="1"/>
  <c r="J74" i="10"/>
  <c r="J76" i="10"/>
  <c r="J84" i="10"/>
  <c r="J86" i="10"/>
  <c r="J92" i="10"/>
  <c r="S92" i="10" s="1"/>
  <c r="T92" i="10"/>
  <c r="J104" i="10"/>
  <c r="S104" i="10" s="1"/>
  <c r="T104" i="10"/>
  <c r="J111" i="10"/>
  <c r="S111" i="10" s="1"/>
  <c r="T111" i="10"/>
  <c r="J118" i="10"/>
  <c r="S118" i="10" s="1"/>
  <c r="T118" i="10"/>
  <c r="J130" i="10"/>
  <c r="S130" i="10" s="1"/>
  <c r="T130" i="10"/>
  <c r="J31" i="10"/>
  <c r="S31" i="10" s="1"/>
  <c r="J34" i="10"/>
  <c r="S34" i="10" s="1"/>
  <c r="AE34" i="10"/>
  <c r="J41" i="10"/>
  <c r="S41" i="10" s="1"/>
  <c r="J43" i="10"/>
  <c r="S43" i="10" s="1"/>
  <c r="J48" i="10"/>
  <c r="S48" i="10" s="1"/>
  <c r="J96" i="10"/>
  <c r="S96" i="10" s="1"/>
  <c r="AE96" i="10"/>
  <c r="AF96" i="10" s="1"/>
  <c r="J107" i="10"/>
  <c r="S107" i="10" s="1"/>
  <c r="J114" i="10"/>
  <c r="S114" i="10" s="1"/>
  <c r="AE114" i="10"/>
  <c r="J128" i="10"/>
  <c r="J27" i="10"/>
  <c r="J32" i="10"/>
  <c r="S32" i="10" s="1"/>
  <c r="AE32" i="10"/>
  <c r="AF32" i="10" s="1"/>
  <c r="J51" i="10"/>
  <c r="S51" i="10" s="1"/>
  <c r="AE51" i="10"/>
  <c r="AF51" i="10" s="1"/>
  <c r="J60" i="10"/>
  <c r="S60" i="10" s="1"/>
  <c r="J66" i="10"/>
  <c r="S66" i="10" s="1"/>
  <c r="J73" i="10"/>
  <c r="J75" i="10"/>
  <c r="AE75" i="10"/>
  <c r="AF75" i="10" s="1"/>
  <c r="J79" i="10"/>
  <c r="S79" i="10" s="1"/>
  <c r="J93" i="10"/>
  <c r="J97" i="10"/>
  <c r="S97" i="10" s="1"/>
  <c r="Y97" i="10" s="1"/>
  <c r="AE97" i="10"/>
  <c r="AF97" i="10" s="1"/>
  <c r="J112" i="10"/>
  <c r="S112" i="10" s="1"/>
  <c r="J129" i="10"/>
  <c r="J33" i="10"/>
  <c r="J35" i="10"/>
  <c r="J40" i="10"/>
  <c r="J44" i="10"/>
  <c r="J49" i="10"/>
  <c r="J53" i="10"/>
  <c r="J55" i="10"/>
  <c r="S55" i="10" s="1"/>
  <c r="J58" i="10"/>
  <c r="J64" i="10"/>
  <c r="J68" i="10"/>
  <c r="J70" i="10"/>
  <c r="J72" i="10"/>
  <c r="J85" i="10"/>
  <c r="J102" i="10"/>
  <c r="J119" i="10"/>
  <c r="J121" i="10"/>
  <c r="J125" i="10"/>
  <c r="J91" i="10"/>
  <c r="J99" i="10"/>
  <c r="J117" i="10"/>
  <c r="J46" i="10"/>
  <c r="J77" i="10"/>
  <c r="J81" i="10"/>
  <c r="J88" i="10"/>
  <c r="J95" i="10"/>
  <c r="J98" i="10"/>
  <c r="J103" i="10"/>
  <c r="J127" i="10"/>
  <c r="J22" i="10"/>
  <c r="T75" i="10" l="1"/>
  <c r="T60" i="10"/>
  <c r="T114" i="10"/>
  <c r="T96" i="10"/>
  <c r="T34" i="10"/>
  <c r="T31" i="10"/>
  <c r="T51" i="10"/>
  <c r="T48" i="10"/>
  <c r="T41" i="10"/>
  <c r="T45" i="10"/>
  <c r="O131" i="10"/>
  <c r="R62" i="10"/>
  <c r="R42" i="10"/>
  <c r="S103" i="10"/>
  <c r="T103" i="10"/>
  <c r="S98" i="10"/>
  <c r="T98" i="10"/>
  <c r="S102" i="10"/>
  <c r="T102" i="10"/>
  <c r="S93" i="10"/>
  <c r="T93" i="10"/>
  <c r="S82" i="10"/>
  <c r="T82" i="10"/>
  <c r="S37" i="10"/>
  <c r="T37" i="10"/>
  <c r="S95" i="10"/>
  <c r="T95" i="10"/>
  <c r="S85" i="10"/>
  <c r="T85" i="10"/>
  <c r="S128" i="10"/>
  <c r="Y128" i="10" s="1"/>
  <c r="T128" i="10"/>
  <c r="S122" i="10"/>
  <c r="T122" i="10"/>
  <c r="S11" i="10"/>
  <c r="T11" i="10"/>
  <c r="S39" i="10"/>
  <c r="T39" i="10"/>
  <c r="S91" i="10"/>
  <c r="T91" i="10"/>
  <c r="S72" i="10"/>
  <c r="T72" i="10"/>
  <c r="S109" i="10"/>
  <c r="T109" i="10"/>
  <c r="S83" i="10"/>
  <c r="T83" i="10"/>
  <c r="S26" i="10"/>
  <c r="T26" i="10"/>
  <c r="S28" i="10"/>
  <c r="T28" i="10"/>
  <c r="S100" i="10"/>
  <c r="T100" i="10"/>
  <c r="T116" i="10"/>
  <c r="R20" i="10"/>
  <c r="S22" i="10"/>
  <c r="T22" i="10"/>
  <c r="S81" i="10"/>
  <c r="T81" i="10"/>
  <c r="S125" i="10"/>
  <c r="Y125" i="10" s="1"/>
  <c r="T125" i="10"/>
  <c r="S70" i="10"/>
  <c r="T70" i="10"/>
  <c r="S49" i="10"/>
  <c r="T49" i="10"/>
  <c r="S115" i="10"/>
  <c r="X115" i="10" s="1"/>
  <c r="T115" i="10"/>
  <c r="S105" i="10"/>
  <c r="T105" i="10"/>
  <c r="S19" i="10"/>
  <c r="T19" i="10"/>
  <c r="S65" i="10"/>
  <c r="T65" i="10"/>
  <c r="S67" i="10"/>
  <c r="T67" i="10"/>
  <c r="S24" i="10"/>
  <c r="T24" i="10"/>
  <c r="T79" i="10"/>
  <c r="T62" i="10"/>
  <c r="W90" i="10"/>
  <c r="R90" i="10"/>
  <c r="W112" i="10"/>
  <c r="R112" i="10"/>
  <c r="S20" i="10"/>
  <c r="T20" i="10"/>
  <c r="S101" i="10"/>
  <c r="T101" i="10"/>
  <c r="S78" i="10"/>
  <c r="T78" i="10"/>
  <c r="Q131" i="10"/>
  <c r="Q132" i="10" s="1"/>
  <c r="W30" i="10"/>
  <c r="P131" i="10"/>
  <c r="P132" i="10" s="1"/>
  <c r="S127" i="10"/>
  <c r="T127" i="10"/>
  <c r="S77" i="10"/>
  <c r="T77" i="10"/>
  <c r="S121" i="10"/>
  <c r="X121" i="10" s="1"/>
  <c r="T121" i="10"/>
  <c r="S68" i="10"/>
  <c r="T68" i="10"/>
  <c r="S44" i="10"/>
  <c r="T44" i="10"/>
  <c r="T97" i="10"/>
  <c r="S73" i="10"/>
  <c r="T73" i="10"/>
  <c r="T32" i="10"/>
  <c r="T107" i="10"/>
  <c r="T43" i="10"/>
  <c r="S84" i="10"/>
  <c r="T84" i="10"/>
  <c r="T38" i="10"/>
  <c r="S113" i="10"/>
  <c r="T113" i="10"/>
  <c r="S80" i="10"/>
  <c r="T80" i="10"/>
  <c r="S17" i="10"/>
  <c r="T17" i="10"/>
  <c r="S63" i="10"/>
  <c r="T63" i="10"/>
  <c r="S106" i="10"/>
  <c r="T106" i="10"/>
  <c r="S123" i="10"/>
  <c r="T123" i="10"/>
  <c r="T90" i="10"/>
  <c r="T112" i="10"/>
  <c r="U108" i="10"/>
  <c r="R108" i="10"/>
  <c r="S87" i="10"/>
  <c r="T87" i="10"/>
  <c r="S71" i="10"/>
  <c r="T71" i="10"/>
  <c r="S56" i="10"/>
  <c r="X56" i="10" s="1"/>
  <c r="T56" i="10"/>
  <c r="S59" i="10"/>
  <c r="T59" i="10"/>
  <c r="W66" i="10"/>
  <c r="R66" i="10"/>
  <c r="T55" i="10"/>
  <c r="S42" i="10"/>
  <c r="T42" i="10"/>
  <c r="S108" i="10"/>
  <c r="T108" i="10"/>
  <c r="T52" i="10"/>
  <c r="U13" i="10"/>
  <c r="R13" i="10"/>
  <c r="W12" i="10"/>
  <c r="R12" i="10"/>
  <c r="R29" i="10" s="1"/>
  <c r="S35" i="10"/>
  <c r="T35" i="10"/>
  <c r="S74" i="10"/>
  <c r="T74" i="10"/>
  <c r="S57" i="10"/>
  <c r="T57" i="10"/>
  <c r="T66" i="10"/>
  <c r="U21" i="10"/>
  <c r="R21" i="10"/>
  <c r="R39" i="10"/>
  <c r="U39" i="10"/>
  <c r="S13" i="10"/>
  <c r="T13" i="10"/>
  <c r="S12" i="10"/>
  <c r="T12" i="10"/>
  <c r="S46" i="10"/>
  <c r="T46" i="10"/>
  <c r="S40" i="10"/>
  <c r="T40" i="10"/>
  <c r="S54" i="10"/>
  <c r="T54" i="10"/>
  <c r="S99" i="10"/>
  <c r="T99" i="10"/>
  <c r="S89" i="10"/>
  <c r="T89" i="10"/>
  <c r="S21" i="10"/>
  <c r="T21" i="10"/>
  <c r="W116" i="10"/>
  <c r="R116" i="10"/>
  <c r="O29" i="10"/>
  <c r="O132" i="10" s="1"/>
  <c r="S119" i="10"/>
  <c r="T119" i="10"/>
  <c r="S58" i="10"/>
  <c r="T58" i="10"/>
  <c r="S27" i="10"/>
  <c r="T27" i="10"/>
  <c r="S16" i="10"/>
  <c r="T16" i="10"/>
  <c r="U26" i="10"/>
  <c r="R26" i="10"/>
  <c r="W28" i="10"/>
  <c r="R28" i="10"/>
  <c r="S88" i="10"/>
  <c r="T88" i="10"/>
  <c r="S129" i="10"/>
  <c r="T129" i="10"/>
  <c r="S110" i="10"/>
  <c r="T110" i="10"/>
  <c r="W79" i="10"/>
  <c r="R79" i="10"/>
  <c r="W31" i="10"/>
  <c r="R31" i="10"/>
  <c r="R101" i="10"/>
  <c r="U78" i="10"/>
  <c r="R78" i="10"/>
  <c r="S64" i="10"/>
  <c r="T64" i="10"/>
  <c r="S76" i="10"/>
  <c r="X76" i="10" s="1"/>
  <c r="T76" i="10"/>
  <c r="S117" i="10"/>
  <c r="T117" i="10"/>
  <c r="S47" i="10"/>
  <c r="T47" i="10"/>
  <c r="S33" i="10"/>
  <c r="T33" i="10"/>
  <c r="S50" i="10"/>
  <c r="T50" i="10"/>
  <c r="U110" i="10"/>
  <c r="R110" i="10"/>
  <c r="S53" i="10"/>
  <c r="T53" i="10"/>
  <c r="S36" i="10"/>
  <c r="T36" i="10"/>
  <c r="S9" i="10"/>
  <c r="Y9" i="10" s="1"/>
  <c r="T9" i="10"/>
  <c r="U67" i="10"/>
  <c r="R67" i="10"/>
  <c r="S86" i="10"/>
  <c r="T86" i="10"/>
  <c r="I138" i="10"/>
  <c r="S131" i="10" l="1"/>
  <c r="W29" i="10"/>
  <c r="T131" i="10"/>
  <c r="R131" i="10"/>
  <c r="R132" i="10" s="1"/>
  <c r="W131" i="10"/>
  <c r="K135" i="10"/>
  <c r="W132" i="10" l="1"/>
  <c r="L135" i="10"/>
  <c r="K140" i="10"/>
  <c r="Y43" i="10"/>
  <c r="Y60" i="10"/>
  <c r="AG132" i="10"/>
  <c r="X131" i="10"/>
  <c r="AB29" i="10"/>
  <c r="AB132" i="10" s="1"/>
  <c r="X29" i="10"/>
  <c r="AA7" i="10"/>
  <c r="V7" i="10" s="1"/>
  <c r="Z7" i="10"/>
  <c r="U7" i="10" s="1"/>
  <c r="AE131" i="10"/>
  <c r="AD131" i="10"/>
  <c r="AC131" i="10"/>
  <c r="AE29" i="10"/>
  <c r="AD29" i="10"/>
  <c r="M131" i="10"/>
  <c r="K131" i="10"/>
  <c r="M29" i="10"/>
  <c r="L29" i="10"/>
  <c r="K29" i="10"/>
  <c r="N15" i="10"/>
  <c r="T15" i="10" s="1"/>
  <c r="N29" i="10" l="1"/>
  <c r="S15" i="10"/>
  <c r="Y15" i="10" s="1"/>
  <c r="AD132" i="10"/>
  <c r="AF131" i="10"/>
  <c r="AE132" i="10"/>
  <c r="M132" i="10"/>
  <c r="Z43" i="10"/>
  <c r="U43" i="10" s="1"/>
  <c r="AA43" i="10"/>
  <c r="V43" i="10" s="1"/>
  <c r="AA60" i="10"/>
  <c r="V60" i="10" s="1"/>
  <c r="Z60" i="10"/>
  <c r="U60" i="10" s="1"/>
  <c r="N131" i="10"/>
  <c r="N137" i="10"/>
  <c r="X132" i="10"/>
  <c r="L131" i="10"/>
  <c r="L132" i="10" s="1"/>
  <c r="K132" i="10"/>
  <c r="N132" i="10" l="1"/>
  <c r="F131" i="10"/>
  <c r="E131" i="10"/>
  <c r="D131" i="10"/>
  <c r="Y114" i="10"/>
  <c r="Y104" i="10"/>
  <c r="Y93" i="10"/>
  <c r="Y91" i="10"/>
  <c r="Y85" i="10"/>
  <c r="Y65" i="10"/>
  <c r="Y62" i="10"/>
  <c r="Y61" i="10"/>
  <c r="Y59" i="10"/>
  <c r="Y55" i="10"/>
  <c r="Y53" i="10"/>
  <c r="F29" i="10"/>
  <c r="E29" i="10"/>
  <c r="Y24" i="10"/>
  <c r="Y20" i="10"/>
  <c r="Y18" i="10"/>
  <c r="Y12" i="10"/>
  <c r="D29" i="10"/>
  <c r="S8" i="10"/>
  <c r="S5" i="10"/>
  <c r="Z75" i="10" l="1"/>
  <c r="AA75" i="10"/>
  <c r="V75" i="10" s="1"/>
  <c r="F132" i="10"/>
  <c r="D132" i="10"/>
  <c r="AA61" i="10"/>
  <c r="V61" i="10" s="1"/>
  <c r="Z61" i="10"/>
  <c r="U61" i="10" s="1"/>
  <c r="Y66" i="10"/>
  <c r="Y69" i="10"/>
  <c r="Y70" i="10"/>
  <c r="Y72" i="10"/>
  <c r="Y83" i="10"/>
  <c r="AA12" i="10"/>
  <c r="V12" i="10" s="1"/>
  <c r="Z12" i="10"/>
  <c r="U12" i="10" s="1"/>
  <c r="AA18" i="10"/>
  <c r="V18" i="10" s="1"/>
  <c r="Z18" i="10"/>
  <c r="U18" i="10" s="1"/>
  <c r="AA104" i="10"/>
  <c r="V104" i="10" s="1"/>
  <c r="Z104" i="10"/>
  <c r="U104" i="10" s="1"/>
  <c r="AA114" i="10"/>
  <c r="V114" i="10" s="1"/>
  <c r="Z114" i="10"/>
  <c r="U114" i="10" s="1"/>
  <c r="Z20" i="10"/>
  <c r="U20" i="10" s="1"/>
  <c r="AA20" i="10"/>
  <c r="V20" i="10" s="1"/>
  <c r="AA97" i="10"/>
  <c r="V97" i="10" s="1"/>
  <c r="Z97" i="10"/>
  <c r="U97" i="10" s="1"/>
  <c r="Y94" i="10"/>
  <c r="Y95" i="10"/>
  <c r="Y100" i="10"/>
  <c r="Y106" i="10"/>
  <c r="Y110" i="10"/>
  <c r="Y116" i="10"/>
  <c r="Y122" i="10"/>
  <c r="Y124" i="10"/>
  <c r="Y13" i="10"/>
  <c r="Y16" i="10"/>
  <c r="Y84" i="10"/>
  <c r="Y46" i="10"/>
  <c r="Y50" i="10"/>
  <c r="Y31" i="10"/>
  <c r="Y35" i="10"/>
  <c r="Y39" i="10"/>
  <c r="Y78" i="10"/>
  <c r="Y79" i="10"/>
  <c r="Z79" i="10" s="1"/>
  <c r="U79" i="10" s="1"/>
  <c r="Y89" i="10"/>
  <c r="Y92" i="10"/>
  <c r="Y119" i="10"/>
  <c r="Y120" i="10"/>
  <c r="S7" i="10"/>
  <c r="Y26" i="10"/>
  <c r="Y34" i="10"/>
  <c r="Y44" i="10"/>
  <c r="Y77" i="10"/>
  <c r="Y86" i="10"/>
  <c r="Y87" i="10"/>
  <c r="Y118" i="10"/>
  <c r="Y127" i="10"/>
  <c r="Y117" i="10"/>
  <c r="Y126" i="10"/>
  <c r="Y130" i="10"/>
  <c r="Y11" i="10"/>
  <c r="Y14" i="10"/>
  <c r="Y25" i="10"/>
  <c r="Y47" i="10"/>
  <c r="Y81" i="10"/>
  <c r="G29" i="10"/>
  <c r="I29" i="10"/>
  <c r="Y17" i="10"/>
  <c r="G131" i="10"/>
  <c r="Y51" i="10"/>
  <c r="Y73" i="10"/>
  <c r="Y101" i="10"/>
  <c r="Y107" i="10"/>
  <c r="H29" i="10"/>
  <c r="Y22" i="10"/>
  <c r="H131" i="10"/>
  <c r="Y33" i="10"/>
  <c r="Y37" i="10"/>
  <c r="Y41" i="10"/>
  <c r="Y54" i="10"/>
  <c r="Y57" i="10"/>
  <c r="Y58" i="10"/>
  <c r="Y63" i="10"/>
  <c r="Y64" i="10"/>
  <c r="Y67" i="10"/>
  <c r="Y68" i="10"/>
  <c r="Y82" i="10"/>
  <c r="Y90" i="10"/>
  <c r="Y123" i="10"/>
  <c r="Y129" i="10"/>
  <c r="Y27" i="10"/>
  <c r="E132" i="10"/>
  <c r="I131" i="10"/>
  <c r="Y32" i="10"/>
  <c r="Y36" i="10"/>
  <c r="Y40" i="10"/>
  <c r="AA40" i="10" s="1"/>
  <c r="V40" i="10" s="1"/>
  <c r="Y48" i="10"/>
  <c r="Y49" i="10"/>
  <c r="Y52" i="10"/>
  <c r="Y71" i="10"/>
  <c r="Y74" i="10"/>
  <c r="Y80" i="10"/>
  <c r="Y88" i="10"/>
  <c r="Y96" i="10"/>
  <c r="Y98" i="10"/>
  <c r="Y99" i="10"/>
  <c r="Y102" i="10"/>
  <c r="Y103" i="10"/>
  <c r="Y105" i="10"/>
  <c r="Y108" i="10"/>
  <c r="Y109" i="10"/>
  <c r="Y112" i="10"/>
  <c r="Y113" i="10"/>
  <c r="S6" i="10"/>
  <c r="Y29" i="10" l="1"/>
  <c r="G132" i="10"/>
  <c r="S29" i="10"/>
  <c r="S132" i="10" s="1"/>
  <c r="AA118" i="10"/>
  <c r="V118" i="10" s="1"/>
  <c r="Z118" i="10"/>
  <c r="U118" i="10" s="1"/>
  <c r="AA96" i="10"/>
  <c r="V96" i="10" s="1"/>
  <c r="Z96" i="10"/>
  <c r="U96" i="10" s="1"/>
  <c r="AA25" i="10"/>
  <c r="V25" i="10" s="1"/>
  <c r="U25" i="10"/>
  <c r="AA90" i="10"/>
  <c r="V90" i="10" s="1"/>
  <c r="Z90" i="10"/>
  <c r="U90" i="10" s="1"/>
  <c r="AA14" i="10"/>
  <c r="V14" i="10" s="1"/>
  <c r="Z14" i="10"/>
  <c r="U14" i="10" s="1"/>
  <c r="J131" i="10"/>
  <c r="Z49" i="10"/>
  <c r="U49" i="10" s="1"/>
  <c r="AA49" i="10"/>
  <c r="V49" i="10" s="1"/>
  <c r="AA32" i="10"/>
  <c r="V32" i="10" s="1"/>
  <c r="Z32" i="10"/>
  <c r="U32" i="10" s="1"/>
  <c r="U111" i="10"/>
  <c r="AA111" i="10"/>
  <c r="V111" i="10" s="1"/>
  <c r="Z51" i="10"/>
  <c r="U51" i="10" s="1"/>
  <c r="AA51" i="10"/>
  <c r="V51" i="10" s="1"/>
  <c r="AA38" i="10"/>
  <c r="V38" i="10" s="1"/>
  <c r="Z38" i="10"/>
  <c r="U38" i="10" s="1"/>
  <c r="Z70" i="10"/>
  <c r="U70" i="10" s="1"/>
  <c r="AA70" i="10"/>
  <c r="V70" i="10" s="1"/>
  <c r="Z48" i="10"/>
  <c r="U48" i="10" s="1"/>
  <c r="AA48" i="10"/>
  <c r="V48" i="10" s="1"/>
  <c r="AA107" i="10"/>
  <c r="V107" i="10" s="1"/>
  <c r="Z107" i="10"/>
  <c r="U107" i="10" s="1"/>
  <c r="AA11" i="10"/>
  <c r="V11" i="10" s="1"/>
  <c r="Z11" i="10"/>
  <c r="U11" i="10" s="1"/>
  <c r="AA34" i="10"/>
  <c r="V34" i="10" s="1"/>
  <c r="Z34" i="10"/>
  <c r="U34" i="10" s="1"/>
  <c r="AA120" i="10"/>
  <c r="V120" i="10" s="1"/>
  <c r="Z120" i="10"/>
  <c r="U120" i="10" s="1"/>
  <c r="Z124" i="10"/>
  <c r="U124" i="10" s="1"/>
  <c r="AA124" i="10"/>
  <c r="V124" i="10" s="1"/>
  <c r="AA106" i="10"/>
  <c r="V106" i="10" s="1"/>
  <c r="Z106" i="10"/>
  <c r="U106" i="10" s="1"/>
  <c r="Z69" i="10"/>
  <c r="U69" i="10" s="1"/>
  <c r="AA69" i="10"/>
  <c r="V69" i="10" s="1"/>
  <c r="AA10" i="10"/>
  <c r="V10" i="10" s="1"/>
  <c r="Z40" i="10"/>
  <c r="U40" i="10" s="1"/>
  <c r="Z41" i="10"/>
  <c r="U41" i="10" s="1"/>
  <c r="AA41" i="10"/>
  <c r="V41" i="10" s="1"/>
  <c r="AA101" i="10"/>
  <c r="V101" i="10" s="1"/>
  <c r="Z101" i="10"/>
  <c r="U101" i="10" s="1"/>
  <c r="AA130" i="10"/>
  <c r="V130" i="10" s="1"/>
  <c r="Z130" i="10"/>
  <c r="U130" i="10" s="1"/>
  <c r="AA31" i="10"/>
  <c r="V31" i="10" s="1"/>
  <c r="Z31" i="10"/>
  <c r="U31" i="10" s="1"/>
  <c r="AA66" i="10"/>
  <c r="V66" i="10" s="1"/>
  <c r="Z66" i="10"/>
  <c r="U66" i="10" s="1"/>
  <c r="Z112" i="10"/>
  <c r="U112" i="10" s="1"/>
  <c r="AA112" i="10"/>
  <c r="V112" i="10" s="1"/>
  <c r="Z92" i="10"/>
  <c r="U92" i="10" s="1"/>
  <c r="AA92" i="10"/>
  <c r="V92" i="10" s="1"/>
  <c r="AA45" i="10"/>
  <c r="V45" i="10" s="1"/>
  <c r="Z116" i="10"/>
  <c r="U116" i="10" s="1"/>
  <c r="AA116" i="10"/>
  <c r="V116" i="10" s="1"/>
  <c r="H132" i="10"/>
  <c r="I132" i="10"/>
  <c r="J29" i="10"/>
  <c r="V131" i="10" l="1"/>
  <c r="V29" i="10"/>
  <c r="U29" i="10"/>
  <c r="U131" i="10"/>
  <c r="J132" i="10"/>
  <c r="AA29" i="10"/>
  <c r="AA131" i="10"/>
  <c r="Y30" i="10"/>
  <c r="Y131" i="10" s="1"/>
  <c r="Y132" i="10" s="1"/>
  <c r="Z29" i="10"/>
  <c r="Z131" i="10"/>
  <c r="V132" i="10" l="1"/>
  <c r="U132" i="10"/>
  <c r="Z132" i="10"/>
  <c r="AA132" i="10"/>
  <c r="N136" i="10" s="1"/>
  <c r="N135" i="10" l="1"/>
  <c r="N138" i="10" s="1"/>
  <c r="M140" i="10" l="1"/>
  <c r="N140" i="10" s="1"/>
  <c r="T14" i="10"/>
  <c r="T29" i="10" s="1"/>
  <c r="T132" i="10" s="1"/>
  <c r="AC14" i="10"/>
  <c r="AC29" i="10" s="1"/>
  <c r="AC132" i="10" s="1"/>
  <c r="AF29" i="10"/>
  <c r="AF132" i="10" s="1"/>
</calcChain>
</file>

<file path=xl/sharedStrings.xml><?xml version="1.0" encoding="utf-8"?>
<sst xmlns="http://schemas.openxmlformats.org/spreadsheetml/2006/main" count="183" uniqueCount="168">
  <si>
    <t>編號</t>
  </si>
  <si>
    <t>預算代號</t>
  </si>
  <si>
    <t>校名</t>
  </si>
  <si>
    <t>合計</t>
  </si>
  <si>
    <t>E</t>
  </si>
  <si>
    <t>縣自籌</t>
    <phoneticPr fontId="3" type="noConversion"/>
  </si>
  <si>
    <t>A-D</t>
    <phoneticPr fontId="3" type="noConversion"/>
  </si>
  <si>
    <t>教育部補助(90%)</t>
    <phoneticPr fontId="3" type="noConversion"/>
  </si>
  <si>
    <t>縣配合款(10%)</t>
    <phoneticPr fontId="3" type="noConversion"/>
  </si>
  <si>
    <t>國中小合計</t>
    <phoneticPr fontId="3" type="noConversion"/>
  </si>
  <si>
    <t>第一期款經費(A)</t>
    <phoneticPr fontId="3" type="noConversion"/>
  </si>
  <si>
    <t>國中合計</t>
    <phoneticPr fontId="3" type="noConversion"/>
  </si>
  <si>
    <t>身分註記
(人數)</t>
    <phoneticPr fontId="3" type="noConversion"/>
  </si>
  <si>
    <t>國小合計</t>
    <phoneticPr fontId="3" type="noConversion"/>
  </si>
  <si>
    <t>兼輔
人數</t>
    <phoneticPr fontId="3" type="noConversion"/>
  </si>
  <si>
    <t>稻香國小</t>
    <phoneticPr fontId="3" type="noConversion"/>
  </si>
  <si>
    <t>秀林國中</t>
  </si>
  <si>
    <t>新城國中</t>
  </si>
  <si>
    <t>化仁國中</t>
  </si>
  <si>
    <t>吉安國中</t>
  </si>
  <si>
    <t>壽豐國中</t>
  </si>
  <si>
    <t>鳳林國中</t>
  </si>
  <si>
    <t>光復國中</t>
  </si>
  <si>
    <t>富源國中</t>
  </si>
  <si>
    <t>瑞穗國中</t>
  </si>
  <si>
    <t>玉里國中</t>
  </si>
  <si>
    <t>富北國中-0</t>
  </si>
  <si>
    <t>豐濱國中-0</t>
  </si>
  <si>
    <t>明禮國小</t>
  </si>
  <si>
    <t>明義國小</t>
  </si>
  <si>
    <t>明廉國小</t>
  </si>
  <si>
    <t>明恥國小</t>
  </si>
  <si>
    <t>中正國小</t>
  </si>
  <si>
    <t>信義國小</t>
  </si>
  <si>
    <t>復興國小</t>
  </si>
  <si>
    <t>中華國小</t>
  </si>
  <si>
    <t>忠孝國小</t>
  </si>
  <si>
    <t>北濱國小</t>
  </si>
  <si>
    <t>鑄強國小</t>
  </si>
  <si>
    <t>國福國小</t>
  </si>
  <si>
    <t>新城國小</t>
  </si>
  <si>
    <t>北埔國小</t>
  </si>
  <si>
    <t>康樂國小</t>
  </si>
  <si>
    <t>嘉里國小</t>
  </si>
  <si>
    <t>吉安國小</t>
  </si>
  <si>
    <t>宜昌國小</t>
  </si>
  <si>
    <t>北昌國小</t>
  </si>
  <si>
    <t>光華國小</t>
  </si>
  <si>
    <t>南華國小</t>
  </si>
  <si>
    <t>化仁國小</t>
  </si>
  <si>
    <t>平和國小</t>
  </si>
  <si>
    <t>壽豐國小</t>
  </si>
  <si>
    <t>豐裡國小</t>
  </si>
  <si>
    <t>豐山國小</t>
  </si>
  <si>
    <t>志學國小</t>
  </si>
  <si>
    <t>月眉國小</t>
  </si>
  <si>
    <t>水璉國小</t>
  </si>
  <si>
    <t>溪口國小</t>
  </si>
  <si>
    <t>鳳林國小</t>
  </si>
  <si>
    <t>大榮國小</t>
  </si>
  <si>
    <t>林榮國小</t>
  </si>
  <si>
    <t>長橋國小</t>
  </si>
  <si>
    <t>北林國小</t>
  </si>
  <si>
    <t>鳳仁國小</t>
  </si>
  <si>
    <t>光復國小</t>
  </si>
  <si>
    <t>太巴塱國小</t>
  </si>
  <si>
    <t>大進國小</t>
  </si>
  <si>
    <t>瑞穗國小</t>
  </si>
  <si>
    <t>瑞美國小</t>
  </si>
  <si>
    <t>鶴岡國小</t>
  </si>
  <si>
    <t>舞鶴國小</t>
  </si>
  <si>
    <t>富源國小</t>
  </si>
  <si>
    <t>瑞北國小</t>
  </si>
  <si>
    <t>豐濱國小</t>
  </si>
  <si>
    <t>靜浦國小</t>
  </si>
  <si>
    <t>新社國小</t>
  </si>
  <si>
    <t>玉里國小</t>
  </si>
  <si>
    <t>源城國小</t>
  </si>
  <si>
    <t>樂合國小</t>
  </si>
  <si>
    <t>觀音國小</t>
  </si>
  <si>
    <t>三民國小</t>
  </si>
  <si>
    <t>春日國小</t>
  </si>
  <si>
    <t>德武國小</t>
  </si>
  <si>
    <t>中城國小</t>
  </si>
  <si>
    <t>長良國小</t>
  </si>
  <si>
    <t>大禹國小</t>
  </si>
  <si>
    <t>松浦國小</t>
  </si>
  <si>
    <t>高寮國小</t>
  </si>
  <si>
    <t>富里國小</t>
  </si>
  <si>
    <t>萬寧國小</t>
  </si>
  <si>
    <t>永豐國小</t>
  </si>
  <si>
    <t>學田國小</t>
  </si>
  <si>
    <t>東竹國小</t>
  </si>
  <si>
    <t>明里國小</t>
  </si>
  <si>
    <t>吳江國小</t>
  </si>
  <si>
    <t>秀林國小</t>
  </si>
  <si>
    <t>富世國小</t>
  </si>
  <si>
    <t>佳民國小</t>
  </si>
  <si>
    <t>銅門國小</t>
  </si>
  <si>
    <t>水源國小</t>
  </si>
  <si>
    <t>文蘭國小</t>
  </si>
  <si>
    <t>景美國小</t>
  </si>
  <si>
    <t>三棧國小</t>
  </si>
  <si>
    <t>銅蘭國小</t>
  </si>
  <si>
    <t>萬榮國小</t>
  </si>
  <si>
    <t>西林國小</t>
  </si>
  <si>
    <t>見晴國小</t>
  </si>
  <si>
    <t>紅葉國小</t>
  </si>
  <si>
    <t>明利國小</t>
  </si>
  <si>
    <t>崙山國小</t>
  </si>
  <si>
    <t>太平國小</t>
  </si>
  <si>
    <t>卓清國小</t>
  </si>
  <si>
    <t>古風國小</t>
  </si>
  <si>
    <t>立山國小</t>
  </si>
  <si>
    <t>卓樂國小</t>
  </si>
  <si>
    <t>卓楓國小</t>
  </si>
  <si>
    <t>西富國小</t>
  </si>
  <si>
    <t>大興國小</t>
  </si>
  <si>
    <t>中原國小</t>
  </si>
  <si>
    <t>西寶國小</t>
  </si>
  <si>
    <t>東里國小</t>
    <phoneticPr fontId="3" type="noConversion"/>
  </si>
  <si>
    <t>卓溪國小</t>
    <phoneticPr fontId="3" type="noConversion"/>
  </si>
  <si>
    <t>第二期款經費(B)</t>
    <phoneticPr fontId="3" type="noConversion"/>
  </si>
  <si>
    <t>教育部補助(90%)</t>
    <phoneticPr fontId="3" type="noConversion"/>
  </si>
  <si>
    <t>縣配合款(10%)</t>
    <phoneticPr fontId="3" type="noConversion"/>
  </si>
  <si>
    <t>縣自籌</t>
    <phoneticPr fontId="3" type="noConversion"/>
  </si>
  <si>
    <t>教育部補助(90%)</t>
  </si>
  <si>
    <t>縣配合款(10%)</t>
  </si>
  <si>
    <t>總撥補(A+B+C)</t>
    <phoneticPr fontId="3" type="noConversion"/>
  </si>
  <si>
    <t>實支數</t>
    <phoneticPr fontId="3" type="noConversion"/>
  </si>
  <si>
    <t>結餘款</t>
    <phoneticPr fontId="3" type="noConversion"/>
  </si>
  <si>
    <t>會章</t>
    <phoneticPr fontId="3" type="noConversion"/>
  </si>
  <si>
    <t>備註</t>
    <phoneticPr fontId="3" type="noConversion"/>
  </si>
  <si>
    <t>結餘款  
總數</t>
    <phoneticPr fontId="3" type="noConversion"/>
  </si>
  <si>
    <t>教育部及縣配合結餘款</t>
    <phoneticPr fontId="3" type="noConversion"/>
  </si>
  <si>
    <t>兼輔動支</t>
    <phoneticPr fontId="3" type="noConversion"/>
  </si>
  <si>
    <t>第一期</t>
    <phoneticPr fontId="3" type="noConversion"/>
  </si>
  <si>
    <t>第二期</t>
    <phoneticPr fontId="3" type="noConversion"/>
  </si>
  <si>
    <t>總額</t>
    <phoneticPr fontId="3" type="noConversion"/>
  </si>
  <si>
    <t>實際撥付</t>
    <phoneticPr fontId="3" type="noConversion"/>
  </si>
  <si>
    <t>剩餘款</t>
    <phoneticPr fontId="3" type="noConversion"/>
  </si>
  <si>
    <t>教育部</t>
    <phoneticPr fontId="3" type="noConversion"/>
  </si>
  <si>
    <t>縣配合</t>
    <phoneticPr fontId="3" type="noConversion"/>
  </si>
  <si>
    <t>教育部加縣配合</t>
    <phoneticPr fontId="3" type="noConversion"/>
  </si>
  <si>
    <t>和平國小-3</t>
    <phoneticPr fontId="3" type="noConversion"/>
  </si>
  <si>
    <t>崇德國小-0</t>
    <phoneticPr fontId="3" type="noConversion"/>
  </si>
  <si>
    <t>馬遠國小-2</t>
    <phoneticPr fontId="3" type="noConversion"/>
  </si>
  <si>
    <t>港口國小-2</t>
    <phoneticPr fontId="3" type="noConversion"/>
  </si>
  <si>
    <t>太昌國小-2</t>
    <phoneticPr fontId="3" type="noConversion"/>
  </si>
  <si>
    <t>平和國中</t>
    <phoneticPr fontId="3" type="noConversion"/>
  </si>
  <si>
    <t>三民國中-0</t>
    <phoneticPr fontId="3" type="noConversion"/>
  </si>
  <si>
    <t>玉東國中-8</t>
    <phoneticPr fontId="3" type="noConversion"/>
  </si>
  <si>
    <t>富里國中</t>
    <phoneticPr fontId="3" type="noConversion"/>
  </si>
  <si>
    <t>東里國中-0</t>
    <phoneticPr fontId="3" type="noConversion"/>
  </si>
  <si>
    <t>南平中學</t>
    <phoneticPr fontId="3" type="noConversion"/>
  </si>
  <si>
    <t>奇美國小</t>
    <phoneticPr fontId="3" type="noConversion"/>
  </si>
  <si>
    <t>撥補(A+B)</t>
    <phoneticPr fontId="3" type="noConversion"/>
  </si>
  <si>
    <t>繳回款</t>
    <phoneticPr fontId="3" type="noConversion"/>
  </si>
  <si>
    <t>核定補助金額</t>
    <phoneticPr fontId="3" type="noConversion"/>
  </si>
  <si>
    <t>合計</t>
    <phoneticPr fontId="3" type="noConversion"/>
  </si>
  <si>
    <t>花蓮縣110學年度兼任輔導教師減授課鐘點費經費核定表</t>
    <phoneticPr fontId="3" type="noConversion"/>
  </si>
  <si>
    <t xml:space="preserve">追加經費(110學年下學期) </t>
    <phoneticPr fontId="3" type="noConversion"/>
  </si>
  <si>
    <t>萬榮國中-0</t>
    <phoneticPr fontId="3" type="noConversion"/>
  </si>
  <si>
    <t>宜昌國中-0</t>
    <phoneticPr fontId="3" type="noConversion"/>
  </si>
  <si>
    <t>自強國中-0</t>
    <phoneticPr fontId="3" type="noConversion"/>
  </si>
  <si>
    <t>國風國中-0</t>
    <phoneticPr fontId="3" type="noConversion"/>
  </si>
  <si>
    <t>花崗國中-0</t>
    <phoneticPr fontId="3" type="noConversion"/>
  </si>
  <si>
    <t>美崙國中-0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</si>
</sst>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_);[Red]\(0\)"/>
    <numFmt numFmtId="178" formatCode="_-* #,##0_-;\-* #,##0_-;_-* &quot;-&quot;??_-;_-@_-"/>
    <numFmt numFmtId="179" formatCode="0_ "/>
    <numFmt numFmtId="180" formatCode="#,##0_);[Red]\(#,##0\)"/>
  </numFmts>
  <fonts count="27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color indexed="8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1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10"/>
      <name val="新細明體"/>
      <family val="2"/>
      <charset val="136"/>
      <scheme val="minor"/>
    </font>
    <font>
      <sz val="10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177" fontId="4" fillId="0" borderId="9" xfId="1" applyNumberFormat="1" applyFont="1" applyFill="1" applyBorder="1" applyAlignment="1">
      <alignment horizontal="center" vertical="center"/>
    </xf>
    <xf numFmtId="177" fontId="8" fillId="0" borderId="9" xfId="1" applyNumberFormat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3" fontId="4" fillId="0" borderId="14" xfId="1" applyNumberFormat="1" applyFont="1" applyFill="1" applyBorder="1" applyAlignment="1">
      <alignment horizontal="center" vertical="center"/>
    </xf>
    <xf numFmtId="177" fontId="8" fillId="0" borderId="20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3" fontId="4" fillId="0" borderId="20" xfId="1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41" fontId="0" fillId="0" borderId="0" xfId="0" applyNumberFormat="1" applyFill="1">
      <alignment vertical="center"/>
    </xf>
    <xf numFmtId="3" fontId="4" fillId="0" borderId="30" xfId="1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3" fontId="4" fillId="0" borderId="21" xfId="1" applyNumberFormat="1" applyFont="1" applyFill="1" applyBorder="1" applyAlignment="1">
      <alignment horizontal="center" vertical="center"/>
    </xf>
    <xf numFmtId="177" fontId="10" fillId="4" borderId="11" xfId="1" applyNumberFormat="1" applyFont="1" applyFill="1" applyBorder="1" applyAlignment="1">
      <alignment horizontal="center" vertical="center"/>
    </xf>
    <xf numFmtId="41" fontId="12" fillId="4" borderId="29" xfId="1" applyNumberFormat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 wrapText="1"/>
    </xf>
    <xf numFmtId="41" fontId="12" fillId="4" borderId="44" xfId="1" applyNumberFormat="1" applyFont="1" applyFill="1" applyBorder="1" applyAlignment="1">
      <alignment horizontal="center" vertical="center"/>
    </xf>
    <xf numFmtId="177" fontId="10" fillId="5" borderId="23" xfId="1" applyNumberFormat="1" applyFont="1" applyFill="1" applyBorder="1" applyAlignment="1">
      <alignment horizontal="center" vertical="center"/>
    </xf>
    <xf numFmtId="178" fontId="10" fillId="5" borderId="32" xfId="2" applyNumberFormat="1" applyFont="1" applyFill="1" applyBorder="1" applyAlignment="1">
      <alignment horizontal="center" vertical="center"/>
    </xf>
    <xf numFmtId="177" fontId="13" fillId="2" borderId="32" xfId="0" applyNumberFormat="1" applyFont="1" applyFill="1" applyBorder="1">
      <alignment vertical="center"/>
    </xf>
    <xf numFmtId="178" fontId="13" fillId="2" borderId="32" xfId="2" applyNumberFormat="1" applyFont="1" applyFill="1" applyBorder="1">
      <alignment vertical="center"/>
    </xf>
    <xf numFmtId="178" fontId="10" fillId="5" borderId="1" xfId="2" applyNumberFormat="1" applyFont="1" applyFill="1" applyBorder="1" applyAlignment="1">
      <alignment horizontal="center" vertical="center"/>
    </xf>
    <xf numFmtId="178" fontId="10" fillId="5" borderId="24" xfId="2" applyNumberFormat="1" applyFont="1" applyFill="1" applyBorder="1" applyAlignment="1">
      <alignment horizontal="center" vertical="center"/>
    </xf>
    <xf numFmtId="178" fontId="13" fillId="2" borderId="1" xfId="2" applyNumberFormat="1" applyFont="1" applyFill="1" applyBorder="1">
      <alignment vertical="center"/>
    </xf>
    <xf numFmtId="178" fontId="13" fillId="2" borderId="24" xfId="2" applyNumberFormat="1" applyFont="1" applyFill="1" applyBorder="1">
      <alignment vertical="center"/>
    </xf>
    <xf numFmtId="41" fontId="12" fillId="0" borderId="6" xfId="1" applyNumberFormat="1" applyFont="1" applyFill="1" applyBorder="1" applyAlignment="1">
      <alignment horizontal="center" vertical="center"/>
    </xf>
    <xf numFmtId="41" fontId="12" fillId="0" borderId="7" xfId="1" applyNumberFormat="1" applyFont="1" applyFill="1" applyBorder="1" applyAlignment="1">
      <alignment horizontal="center" vertical="center"/>
    </xf>
    <xf numFmtId="41" fontId="12" fillId="0" borderId="28" xfId="1" applyNumberFormat="1" applyFont="1" applyFill="1" applyBorder="1" applyAlignment="1">
      <alignment horizontal="center" vertical="center"/>
    </xf>
    <xf numFmtId="41" fontId="12" fillId="0" borderId="8" xfId="1" applyNumberFormat="1" applyFont="1" applyFill="1" applyBorder="1" applyAlignment="1">
      <alignment horizontal="center" vertical="center"/>
    </xf>
    <xf numFmtId="41" fontId="12" fillId="0" borderId="9" xfId="1" applyNumberFormat="1" applyFont="1" applyFill="1" applyBorder="1" applyAlignment="1">
      <alignment horizontal="center" vertical="center"/>
    </xf>
    <xf numFmtId="41" fontId="12" fillId="0" borderId="22" xfId="1" applyNumberFormat="1" applyFont="1" applyFill="1" applyBorder="1" applyAlignment="1">
      <alignment horizontal="center" vertical="center"/>
    </xf>
    <xf numFmtId="41" fontId="12" fillId="0" borderId="20" xfId="1" applyNumberFormat="1" applyFont="1" applyFill="1" applyBorder="1" applyAlignment="1">
      <alignment horizontal="center" vertical="center"/>
    </xf>
    <xf numFmtId="41" fontId="12" fillId="0" borderId="21" xfId="1" applyNumberFormat="1" applyFont="1" applyFill="1" applyBorder="1" applyAlignment="1">
      <alignment horizontal="center" vertical="center"/>
    </xf>
    <xf numFmtId="41" fontId="12" fillId="0" borderId="31" xfId="1" applyNumberFormat="1" applyFont="1" applyFill="1" applyBorder="1" applyAlignment="1">
      <alignment horizontal="center" vertical="center"/>
    </xf>
    <xf numFmtId="41" fontId="12" fillId="0" borderId="13" xfId="1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177" fontId="10" fillId="4" borderId="15" xfId="1" applyNumberFormat="1" applyFont="1" applyFill="1" applyBorder="1" applyAlignment="1">
      <alignment horizontal="center" vertical="center"/>
    </xf>
    <xf numFmtId="177" fontId="10" fillId="5" borderId="24" xfId="1" applyNumberFormat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41" fontId="4" fillId="0" borderId="5" xfId="1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41" fontId="12" fillId="4" borderId="33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1" fontId="12" fillId="6" borderId="8" xfId="1" applyNumberFormat="1" applyFont="1" applyFill="1" applyBorder="1" applyAlignment="1">
      <alignment horizontal="center" vertical="center"/>
    </xf>
    <xf numFmtId="41" fontId="12" fillId="6" borderId="9" xfId="1" applyNumberFormat="1" applyFont="1" applyFill="1" applyBorder="1" applyAlignment="1">
      <alignment horizontal="center" vertical="center"/>
    </xf>
    <xf numFmtId="41" fontId="12" fillId="6" borderId="35" xfId="1" applyNumberFormat="1" applyFont="1" applyFill="1" applyBorder="1" applyAlignment="1">
      <alignment horizontal="center" vertical="center"/>
    </xf>
    <xf numFmtId="41" fontId="12" fillId="6" borderId="30" xfId="1" applyNumberFormat="1" applyFont="1" applyFill="1" applyBorder="1" applyAlignment="1">
      <alignment horizontal="center" vertical="center"/>
    </xf>
    <xf numFmtId="41" fontId="12" fillId="6" borderId="12" xfId="1" applyNumberFormat="1" applyFont="1" applyFill="1" applyBorder="1" applyAlignment="1">
      <alignment horizontal="center" vertical="center"/>
    </xf>
    <xf numFmtId="177" fontId="8" fillId="7" borderId="9" xfId="1" applyNumberFormat="1" applyFont="1" applyFill="1" applyBorder="1" applyAlignment="1">
      <alignment horizontal="center" vertical="center"/>
    </xf>
    <xf numFmtId="177" fontId="4" fillId="7" borderId="9" xfId="1" applyNumberFormat="1" applyFont="1" applyFill="1" applyBorder="1" applyAlignment="1">
      <alignment horizontal="center" vertical="center"/>
    </xf>
    <xf numFmtId="177" fontId="8" fillId="4" borderId="20" xfId="1" applyNumberFormat="1" applyFont="1" applyFill="1" applyBorder="1" applyAlignment="1">
      <alignment horizontal="center" vertical="center"/>
    </xf>
    <xf numFmtId="3" fontId="4" fillId="7" borderId="9" xfId="1" applyNumberFormat="1" applyFont="1" applyFill="1" applyBorder="1" applyAlignment="1">
      <alignment horizontal="center" vertical="center"/>
    </xf>
    <xf numFmtId="3" fontId="4" fillId="7" borderId="30" xfId="1" applyNumberFormat="1" applyFont="1" applyFill="1" applyBorder="1" applyAlignment="1">
      <alignment horizontal="center" vertical="center"/>
    </xf>
    <xf numFmtId="3" fontId="4" fillId="4" borderId="20" xfId="1" applyNumberFormat="1" applyFont="1" applyFill="1" applyBorder="1" applyAlignment="1">
      <alignment horizontal="center" vertical="center"/>
    </xf>
    <xf numFmtId="3" fontId="4" fillId="4" borderId="22" xfId="1" applyNumberFormat="1" applyFont="1" applyFill="1" applyBorder="1" applyAlignment="1">
      <alignment horizontal="center" vertical="center"/>
    </xf>
    <xf numFmtId="41" fontId="12" fillId="0" borderId="17" xfId="1" applyNumberFormat="1" applyFont="1" applyFill="1" applyBorder="1" applyAlignment="1">
      <alignment horizontal="center" vertical="center"/>
    </xf>
    <xf numFmtId="41" fontId="12" fillId="0" borderId="12" xfId="1" applyNumberFormat="1" applyFont="1" applyFill="1" applyBorder="1" applyAlignment="1">
      <alignment horizontal="center" vertical="center"/>
    </xf>
    <xf numFmtId="41" fontId="12" fillId="8" borderId="20" xfId="1" applyNumberFormat="1" applyFont="1" applyFill="1" applyBorder="1" applyAlignment="1">
      <alignment horizontal="center" vertical="center"/>
    </xf>
    <xf numFmtId="41" fontId="12" fillId="0" borderId="19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179" fontId="12" fillId="0" borderId="20" xfId="1" applyNumberFormat="1" applyFont="1" applyFill="1" applyBorder="1" applyAlignment="1">
      <alignment horizontal="right" vertical="center"/>
    </xf>
    <xf numFmtId="41" fontId="16" fillId="0" borderId="39" xfId="0" applyNumberFormat="1" applyFont="1" applyBorder="1">
      <alignment vertical="center"/>
    </xf>
    <xf numFmtId="41" fontId="16" fillId="0" borderId="41" xfId="0" applyNumberFormat="1" applyFont="1" applyFill="1" applyBorder="1">
      <alignment vertical="center"/>
    </xf>
    <xf numFmtId="41" fontId="16" fillId="0" borderId="41" xfId="0" applyNumberFormat="1" applyFont="1" applyBorder="1">
      <alignment vertical="center"/>
    </xf>
    <xf numFmtId="41" fontId="14" fillId="4" borderId="44" xfId="1" applyNumberFormat="1" applyFont="1" applyFill="1" applyBorder="1" applyAlignment="1">
      <alignment horizontal="center" vertical="center"/>
    </xf>
    <xf numFmtId="41" fontId="16" fillId="0" borderId="42" xfId="0" applyNumberFormat="1" applyFont="1" applyBorder="1">
      <alignment vertical="center"/>
    </xf>
    <xf numFmtId="178" fontId="13" fillId="5" borderId="24" xfId="2" applyNumberFormat="1" applyFont="1" applyFill="1" applyBorder="1" applyAlignment="1">
      <alignment horizontal="center" vertical="center"/>
    </xf>
    <xf numFmtId="178" fontId="0" fillId="0" borderId="0" xfId="0" applyNumberFormat="1" applyFill="1">
      <alignment vertical="center"/>
    </xf>
    <xf numFmtId="41" fontId="12" fillId="9" borderId="8" xfId="1" applyNumberFormat="1" applyFont="1" applyFill="1" applyBorder="1" applyAlignment="1">
      <alignment horizontal="center" vertical="center"/>
    </xf>
    <xf numFmtId="41" fontId="12" fillId="9" borderId="9" xfId="1" applyNumberFormat="1" applyFont="1" applyFill="1" applyBorder="1" applyAlignment="1">
      <alignment horizontal="center" vertical="center"/>
    </xf>
    <xf numFmtId="41" fontId="12" fillId="9" borderId="22" xfId="1" applyNumberFormat="1" applyFont="1" applyFill="1" applyBorder="1" applyAlignment="1">
      <alignment horizontal="center" vertical="center"/>
    </xf>
    <xf numFmtId="41" fontId="12" fillId="9" borderId="31" xfId="1" applyNumberFormat="1" applyFont="1" applyFill="1" applyBorder="1" applyAlignment="1">
      <alignment horizontal="center" vertical="center"/>
    </xf>
    <xf numFmtId="41" fontId="12" fillId="9" borderId="21" xfId="1" applyNumberFormat="1" applyFont="1" applyFill="1" applyBorder="1" applyAlignment="1">
      <alignment horizontal="center" vertical="center"/>
    </xf>
    <xf numFmtId="41" fontId="12" fillId="10" borderId="20" xfId="1" applyNumberFormat="1" applyFont="1" applyFill="1" applyBorder="1" applyAlignment="1">
      <alignment horizontal="center" vertical="center"/>
    </xf>
    <xf numFmtId="41" fontId="12" fillId="10" borderId="13" xfId="1" applyNumberFormat="1" applyFont="1" applyFill="1" applyBorder="1" applyAlignment="1">
      <alignment horizontal="center" vertical="center"/>
    </xf>
    <xf numFmtId="41" fontId="12" fillId="10" borderId="17" xfId="1" applyNumberFormat="1" applyFont="1" applyFill="1" applyBorder="1" applyAlignment="1">
      <alignment horizontal="center" vertical="center"/>
    </xf>
    <xf numFmtId="41" fontId="12" fillId="10" borderId="19" xfId="1" applyNumberFormat="1" applyFont="1" applyFill="1" applyBorder="1" applyAlignment="1">
      <alignment horizontal="center" vertical="center"/>
    </xf>
    <xf numFmtId="177" fontId="8" fillId="12" borderId="20" xfId="1" applyNumberFormat="1" applyFont="1" applyFill="1" applyBorder="1" applyAlignment="1">
      <alignment horizontal="center" vertical="center"/>
    </xf>
    <xf numFmtId="177" fontId="4" fillId="9" borderId="9" xfId="1" applyNumberFormat="1" applyFont="1" applyFill="1" applyBorder="1" applyAlignment="1">
      <alignment horizontal="center" vertical="center"/>
    </xf>
    <xf numFmtId="177" fontId="8" fillId="9" borderId="9" xfId="1" applyNumberFormat="1" applyFont="1" applyFill="1" applyBorder="1" applyAlignment="1">
      <alignment horizontal="center" vertical="center"/>
    </xf>
    <xf numFmtId="177" fontId="8" fillId="9" borderId="20" xfId="1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center" vertical="center"/>
    </xf>
    <xf numFmtId="177" fontId="8" fillId="0" borderId="22" xfId="1" applyNumberFormat="1" applyFont="1" applyFill="1" applyBorder="1" applyAlignment="1">
      <alignment horizontal="center" vertical="center"/>
    </xf>
    <xf numFmtId="177" fontId="8" fillId="9" borderId="14" xfId="1" applyNumberFormat="1" applyFont="1" applyFill="1" applyBorder="1" applyAlignment="1">
      <alignment horizontal="center" vertical="center"/>
    </xf>
    <xf numFmtId="177" fontId="8" fillId="9" borderId="22" xfId="1" applyNumberFormat="1" applyFont="1" applyFill="1" applyBorder="1" applyAlignment="1">
      <alignment horizontal="center" vertical="center"/>
    </xf>
    <xf numFmtId="177" fontId="8" fillId="0" borderId="12" xfId="1" applyNumberFormat="1" applyFont="1" applyFill="1" applyBorder="1" applyAlignment="1">
      <alignment horizontal="center" vertical="center"/>
    </xf>
    <xf numFmtId="177" fontId="8" fillId="0" borderId="19" xfId="1" applyNumberFormat="1" applyFont="1" applyFill="1" applyBorder="1" applyAlignment="1">
      <alignment horizontal="center" vertical="center"/>
    </xf>
    <xf numFmtId="3" fontId="5" fillId="4" borderId="20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3" fontId="8" fillId="0" borderId="9" xfId="1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>
      <alignment vertical="center"/>
    </xf>
    <xf numFmtId="41" fontId="8" fillId="0" borderId="39" xfId="0" applyNumberFormat="1" applyFont="1" applyBorder="1" applyAlignment="1">
      <alignment horizontal="center" vertical="center"/>
    </xf>
    <xf numFmtId="41" fontId="8" fillId="0" borderId="50" xfId="0" applyNumberFormat="1" applyFont="1" applyBorder="1" applyAlignment="1">
      <alignment horizontal="center" vertical="center"/>
    </xf>
    <xf numFmtId="41" fontId="8" fillId="0" borderId="20" xfId="0" applyNumberFormat="1" applyFont="1" applyBorder="1" applyAlignment="1">
      <alignment horizontal="center" vertical="center"/>
    </xf>
    <xf numFmtId="41" fontId="8" fillId="0" borderId="41" xfId="0" applyNumberFormat="1" applyFont="1" applyBorder="1" applyAlignment="1">
      <alignment horizontal="center" vertical="center"/>
    </xf>
    <xf numFmtId="41" fontId="8" fillId="0" borderId="41" xfId="0" applyNumberFormat="1" applyFont="1" applyFill="1" applyBorder="1" applyAlignment="1">
      <alignment horizontal="center" vertical="center"/>
    </xf>
    <xf numFmtId="41" fontId="8" fillId="0" borderId="50" xfId="0" applyNumberFormat="1" applyFont="1" applyFill="1" applyBorder="1" applyAlignment="1">
      <alignment horizontal="center" vertical="center"/>
    </xf>
    <xf numFmtId="41" fontId="8" fillId="0" borderId="20" xfId="0" applyNumberFormat="1" applyFont="1" applyFill="1" applyBorder="1" applyAlignment="1">
      <alignment horizontal="center" vertical="center"/>
    </xf>
    <xf numFmtId="41" fontId="8" fillId="0" borderId="51" xfId="0" applyNumberFormat="1" applyFont="1" applyBorder="1" applyAlignment="1">
      <alignment horizontal="center" vertical="center"/>
    </xf>
    <xf numFmtId="180" fontId="8" fillId="0" borderId="50" xfId="1" applyNumberFormat="1" applyFont="1" applyBorder="1" applyAlignment="1">
      <alignment horizontal="right" vertical="center"/>
    </xf>
    <xf numFmtId="41" fontId="8" fillId="0" borderId="51" xfId="0" applyNumberFormat="1" applyFont="1" applyFill="1" applyBorder="1" applyAlignment="1">
      <alignment horizontal="center" vertical="center"/>
    </xf>
    <xf numFmtId="41" fontId="8" fillId="0" borderId="19" xfId="0" applyNumberFormat="1" applyFont="1" applyFill="1" applyBorder="1" applyAlignment="1">
      <alignment horizontal="center" vertical="center"/>
    </xf>
    <xf numFmtId="41" fontId="22" fillId="4" borderId="58" xfId="1" applyNumberFormat="1" applyFont="1" applyFill="1" applyBorder="1" applyAlignment="1">
      <alignment horizontal="center" vertical="center"/>
    </xf>
    <xf numFmtId="41" fontId="8" fillId="0" borderId="56" xfId="0" applyNumberFormat="1" applyFont="1" applyBorder="1" applyAlignment="1">
      <alignment horizontal="center" vertical="center"/>
    </xf>
    <xf numFmtId="41" fontId="8" fillId="0" borderId="46" xfId="0" applyNumberFormat="1" applyFont="1" applyBorder="1" applyAlignment="1">
      <alignment horizontal="center" vertical="center"/>
    </xf>
    <xf numFmtId="41" fontId="8" fillId="0" borderId="22" xfId="0" applyNumberFormat="1" applyFont="1" applyBorder="1" applyAlignment="1">
      <alignment horizontal="center" vertical="center"/>
    </xf>
    <xf numFmtId="41" fontId="8" fillId="0" borderId="56" xfId="0" applyNumberFormat="1" applyFont="1" applyFill="1" applyBorder="1" applyAlignment="1">
      <alignment horizontal="center" vertical="center"/>
    </xf>
    <xf numFmtId="41" fontId="8" fillId="0" borderId="46" xfId="0" applyNumberFormat="1" applyFont="1" applyFill="1" applyBorder="1" applyAlignment="1">
      <alignment horizontal="center" vertical="center"/>
    </xf>
    <xf numFmtId="41" fontId="8" fillId="0" borderId="22" xfId="0" applyNumberFormat="1" applyFont="1" applyFill="1" applyBorder="1" applyAlignment="1">
      <alignment horizontal="center" vertical="center"/>
    </xf>
    <xf numFmtId="41" fontId="8" fillId="0" borderId="9" xfId="0" applyNumberFormat="1" applyFont="1" applyFill="1" applyBorder="1" applyAlignment="1">
      <alignment horizontal="center" vertical="center"/>
    </xf>
    <xf numFmtId="41" fontId="20" fillId="0" borderId="9" xfId="0" applyNumberFormat="1" applyFont="1" applyFill="1" applyBorder="1">
      <alignment vertical="center"/>
    </xf>
    <xf numFmtId="0" fontId="20" fillId="0" borderId="9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 wrapText="1"/>
    </xf>
    <xf numFmtId="0" fontId="20" fillId="0" borderId="9" xfId="0" applyFont="1" applyBorder="1" applyAlignment="1">
      <alignment vertical="center"/>
    </xf>
    <xf numFmtId="41" fontId="8" fillId="0" borderId="59" xfId="0" applyNumberFormat="1" applyFont="1" applyBorder="1" applyAlignment="1">
      <alignment horizontal="center" vertical="center"/>
    </xf>
    <xf numFmtId="41" fontId="8" fillId="0" borderId="60" xfId="0" applyNumberFormat="1" applyFont="1" applyBorder="1" applyAlignment="1">
      <alignment horizontal="center" vertical="center"/>
    </xf>
    <xf numFmtId="41" fontId="8" fillId="0" borderId="31" xfId="0" applyNumberFormat="1" applyFont="1" applyBorder="1" applyAlignment="1">
      <alignment horizontal="center" vertical="center"/>
    </xf>
    <xf numFmtId="41" fontId="8" fillId="0" borderId="21" xfId="0" applyNumberFormat="1" applyFont="1" applyBorder="1" applyAlignment="1">
      <alignment horizontal="center" vertical="center"/>
    </xf>
    <xf numFmtId="178" fontId="24" fillId="5" borderId="1" xfId="2" applyNumberFormat="1" applyFont="1" applyFill="1" applyBorder="1" applyAlignment="1">
      <alignment horizontal="center" vertical="center"/>
    </xf>
    <xf numFmtId="178" fontId="24" fillId="5" borderId="34" xfId="2" applyNumberFormat="1" applyFont="1" applyFill="1" applyBorder="1" applyAlignment="1">
      <alignment horizontal="center" vertical="center"/>
    </xf>
    <xf numFmtId="178" fontId="24" fillId="5" borderId="32" xfId="2" applyNumberFormat="1" applyFont="1" applyFill="1" applyBorder="1" applyAlignment="1">
      <alignment horizontal="center" vertical="center"/>
    </xf>
    <xf numFmtId="178" fontId="24" fillId="5" borderId="24" xfId="2" applyNumberFormat="1" applyFont="1" applyFill="1" applyBorder="1" applyAlignment="1">
      <alignment horizontal="center" vertical="center"/>
    </xf>
    <xf numFmtId="178" fontId="24" fillId="2" borderId="1" xfId="2" applyNumberFormat="1" applyFont="1" applyFill="1" applyBorder="1">
      <alignment vertical="center"/>
    </xf>
    <xf numFmtId="178" fontId="24" fillId="2" borderId="34" xfId="2" applyNumberFormat="1" applyFont="1" applyFill="1" applyBorder="1">
      <alignment vertical="center"/>
    </xf>
    <xf numFmtId="178" fontId="24" fillId="2" borderId="32" xfId="2" applyNumberFormat="1" applyFont="1" applyFill="1" applyBorder="1">
      <alignment vertical="center"/>
    </xf>
    <xf numFmtId="178" fontId="24" fillId="2" borderId="24" xfId="2" applyNumberFormat="1" applyFont="1" applyFill="1" applyBorder="1">
      <alignment vertical="center"/>
    </xf>
    <xf numFmtId="41" fontId="24" fillId="2" borderId="2" xfId="1" applyNumberFormat="1" applyFont="1" applyFill="1" applyBorder="1" applyAlignment="1">
      <alignment horizontal="center" vertical="center"/>
    </xf>
    <xf numFmtId="0" fontId="23" fillId="0" borderId="9" xfId="0" applyFont="1" applyFill="1" applyBorder="1">
      <alignment vertical="center"/>
    </xf>
    <xf numFmtId="41" fontId="22" fillId="0" borderId="48" xfId="0" applyNumberFormat="1" applyFont="1" applyBorder="1">
      <alignment vertical="center"/>
    </xf>
    <xf numFmtId="41" fontId="22" fillId="0" borderId="49" xfId="0" applyNumberFormat="1" applyFont="1" applyBorder="1">
      <alignment vertical="center"/>
    </xf>
    <xf numFmtId="41" fontId="22" fillId="0" borderId="28" xfId="0" applyNumberFormat="1" applyFont="1" applyBorder="1" applyAlignment="1">
      <alignment horizontal="center" vertical="center"/>
    </xf>
    <xf numFmtId="41" fontId="22" fillId="0" borderId="50" xfId="0" applyNumberFormat="1" applyFont="1" applyFill="1" applyBorder="1">
      <alignment vertical="center"/>
    </xf>
    <xf numFmtId="41" fontId="22" fillId="0" borderId="51" xfId="0" applyNumberFormat="1" applyFont="1" applyFill="1" applyBorder="1">
      <alignment vertical="center"/>
    </xf>
    <xf numFmtId="41" fontId="22" fillId="0" borderId="20" xfId="0" applyNumberFormat="1" applyFont="1" applyFill="1" applyBorder="1" applyAlignment="1">
      <alignment horizontal="center" vertical="center"/>
    </xf>
    <xf numFmtId="41" fontId="22" fillId="0" borderId="20" xfId="0" applyNumberFormat="1" applyFont="1" applyBorder="1" applyAlignment="1">
      <alignment horizontal="center" vertical="center"/>
    </xf>
    <xf numFmtId="41" fontId="22" fillId="0" borderId="20" xfId="0" applyNumberFormat="1" applyFont="1" applyBorder="1">
      <alignment vertical="center"/>
    </xf>
    <xf numFmtId="41" fontId="22" fillId="0" borderId="50" xfId="0" applyNumberFormat="1" applyFont="1" applyBorder="1">
      <alignment vertical="center"/>
    </xf>
    <xf numFmtId="41" fontId="22" fillId="0" borderId="51" xfId="0" applyNumberFormat="1" applyFont="1" applyBorder="1">
      <alignment vertical="center"/>
    </xf>
    <xf numFmtId="41" fontId="22" fillId="0" borderId="52" xfId="0" applyNumberFormat="1" applyFont="1" applyFill="1" applyBorder="1">
      <alignment vertical="center"/>
    </xf>
    <xf numFmtId="41" fontId="22" fillId="0" borderId="53" xfId="0" applyNumberFormat="1" applyFont="1" applyFill="1" applyBorder="1">
      <alignment vertical="center"/>
    </xf>
    <xf numFmtId="41" fontId="22" fillId="0" borderId="54" xfId="0" applyNumberFormat="1" applyFont="1" applyBorder="1">
      <alignment vertical="center"/>
    </xf>
    <xf numFmtId="41" fontId="22" fillId="0" borderId="46" xfId="0" applyNumberFormat="1" applyFont="1" applyBorder="1">
      <alignment vertical="center"/>
    </xf>
    <xf numFmtId="41" fontId="22" fillId="0" borderId="22" xfId="0" applyNumberFormat="1" applyFont="1" applyBorder="1">
      <alignment vertical="center"/>
    </xf>
    <xf numFmtId="41" fontId="22" fillId="0" borderId="55" xfId="0" applyNumberFormat="1" applyFont="1" applyFill="1" applyBorder="1">
      <alignment vertical="center"/>
    </xf>
    <xf numFmtId="41" fontId="22" fillId="4" borderId="25" xfId="1" applyNumberFormat="1" applyFont="1" applyFill="1" applyBorder="1" applyAlignment="1">
      <alignment horizontal="center" vertical="center"/>
    </xf>
    <xf numFmtId="41" fontId="8" fillId="0" borderId="48" xfId="0" applyNumberFormat="1" applyFont="1" applyBorder="1" applyAlignment="1">
      <alignment horizontal="center" vertical="center"/>
    </xf>
    <xf numFmtId="41" fontId="8" fillId="0" borderId="64" xfId="0" applyNumberFormat="1" applyFont="1" applyFill="1" applyBorder="1" applyAlignment="1">
      <alignment horizontal="center" vertical="center"/>
    </xf>
    <xf numFmtId="41" fontId="8" fillId="0" borderId="64" xfId="0" applyNumberFormat="1" applyFont="1" applyBorder="1" applyAlignment="1">
      <alignment horizontal="center" vertical="center"/>
    </xf>
    <xf numFmtId="180" fontId="8" fillId="0" borderId="64" xfId="1" applyNumberFormat="1" applyFont="1" applyBorder="1">
      <alignment vertical="center"/>
    </xf>
    <xf numFmtId="41" fontId="22" fillId="4" borderId="3" xfId="1" applyNumberFormat="1" applyFont="1" applyFill="1" applyBorder="1" applyAlignment="1">
      <alignment horizontal="center" vertical="center"/>
    </xf>
    <xf numFmtId="41" fontId="8" fillId="0" borderId="42" xfId="0" applyNumberFormat="1" applyFont="1" applyBorder="1" applyAlignment="1">
      <alignment horizontal="center" vertical="center"/>
    </xf>
    <xf numFmtId="41" fontId="8" fillId="0" borderId="42" xfId="0" applyNumberFormat="1" applyFont="1" applyFill="1" applyBorder="1" applyAlignment="1">
      <alignment horizontal="center" vertical="center"/>
    </xf>
    <xf numFmtId="41" fontId="8" fillId="0" borderId="65" xfId="0" applyNumberFormat="1" applyFont="1" applyBorder="1" applyAlignment="1">
      <alignment horizontal="center" vertical="center"/>
    </xf>
    <xf numFmtId="41" fontId="8" fillId="0" borderId="66" xfId="0" applyNumberFormat="1" applyFont="1" applyBorder="1" applyAlignment="1">
      <alignment horizontal="center" vertical="center"/>
    </xf>
    <xf numFmtId="178" fontId="24" fillId="5" borderId="3" xfId="2" applyNumberFormat="1" applyFont="1" applyFill="1" applyBorder="1" applyAlignment="1">
      <alignment horizontal="center" vertical="center"/>
    </xf>
    <xf numFmtId="178" fontId="24" fillId="2" borderId="3" xfId="2" applyNumberFormat="1" applyFont="1" applyFill="1" applyBorder="1">
      <alignment vertical="center"/>
    </xf>
    <xf numFmtId="0" fontId="26" fillId="0" borderId="9" xfId="1" applyFont="1" applyFill="1" applyBorder="1" applyAlignment="1">
      <alignment horizontal="center" vertical="center" wrapText="1"/>
    </xf>
    <xf numFmtId="0" fontId="26" fillId="9" borderId="9" xfId="1" applyFont="1" applyFill="1" applyBorder="1" applyAlignment="1">
      <alignment horizontal="center" vertical="center" wrapText="1"/>
    </xf>
    <xf numFmtId="0" fontId="26" fillId="0" borderId="14" xfId="1" applyFont="1" applyFill="1" applyBorder="1" applyAlignment="1">
      <alignment horizontal="center" vertical="center" wrapText="1"/>
    </xf>
    <xf numFmtId="0" fontId="26" fillId="9" borderId="14" xfId="1" applyFont="1" applyFill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center" vertical="center" wrapText="1"/>
    </xf>
    <xf numFmtId="0" fontId="26" fillId="11" borderId="9" xfId="1" applyFont="1" applyFill="1" applyBorder="1" applyAlignment="1">
      <alignment horizontal="center" vertical="center" wrapText="1"/>
    </xf>
    <xf numFmtId="0" fontId="26" fillId="0" borderId="30" xfId="1" applyFont="1" applyFill="1" applyBorder="1" applyAlignment="1">
      <alignment horizontal="center" vertical="center" wrapText="1"/>
    </xf>
    <xf numFmtId="0" fontId="20" fillId="0" borderId="0" xfId="0" applyFont="1" applyFill="1" applyBorder="1">
      <alignment vertical="center"/>
    </xf>
    <xf numFmtId="0" fontId="20" fillId="0" borderId="0" xfId="0" applyFont="1" applyFill="1">
      <alignment vertical="center"/>
    </xf>
    <xf numFmtId="0" fontId="26" fillId="9" borderId="17" xfId="1" applyFont="1" applyFill="1" applyBorder="1" applyAlignment="1">
      <alignment horizontal="center" vertical="center" wrapText="1"/>
    </xf>
    <xf numFmtId="177" fontId="4" fillId="9" borderId="17" xfId="1" applyNumberFormat="1" applyFont="1" applyFill="1" applyBorder="1" applyAlignment="1">
      <alignment horizontal="center" vertical="center"/>
    </xf>
    <xf numFmtId="176" fontId="8" fillId="9" borderId="17" xfId="1" applyNumberFormat="1" applyFont="1" applyFill="1" applyBorder="1" applyAlignment="1">
      <alignment horizontal="center" vertical="center"/>
    </xf>
    <xf numFmtId="176" fontId="8" fillId="9" borderId="28" xfId="1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41" fontId="5" fillId="0" borderId="9" xfId="0" applyNumberFormat="1" applyFont="1" applyFill="1" applyBorder="1">
      <alignment vertical="center"/>
    </xf>
    <xf numFmtId="0" fontId="8" fillId="0" borderId="57" xfId="0" applyFont="1" applyBorder="1">
      <alignment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8" fillId="0" borderId="55" xfId="0" applyFont="1" applyFill="1" applyBorder="1">
      <alignment vertical="center"/>
    </xf>
    <xf numFmtId="0" fontId="8" fillId="0" borderId="55" xfId="0" applyFont="1" applyBorder="1">
      <alignment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8" fillId="0" borderId="58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61" xfId="0" applyFont="1" applyBorder="1">
      <alignment vertical="center"/>
    </xf>
    <xf numFmtId="0" fontId="24" fillId="0" borderId="55" xfId="0" applyFont="1" applyBorder="1">
      <alignment vertical="center"/>
    </xf>
    <xf numFmtId="0" fontId="6" fillId="0" borderId="30" xfId="1" applyFont="1" applyFill="1" applyBorder="1" applyAlignment="1">
      <alignment horizontal="center" vertical="center"/>
    </xf>
    <xf numFmtId="0" fontId="8" fillId="0" borderId="45" xfId="0" applyFont="1" applyFill="1" applyBorder="1">
      <alignment vertical="center"/>
    </xf>
    <xf numFmtId="0" fontId="22" fillId="5" borderId="2" xfId="0" applyFont="1" applyFill="1" applyBorder="1">
      <alignment vertical="center"/>
    </xf>
    <xf numFmtId="41" fontId="22" fillId="4" borderId="1" xfId="1" applyNumberFormat="1" applyFont="1" applyFill="1" applyBorder="1" applyAlignment="1">
      <alignment horizontal="center" vertical="center"/>
    </xf>
    <xf numFmtId="41" fontId="22" fillId="4" borderId="29" xfId="1" applyNumberFormat="1" applyFont="1" applyFill="1" applyBorder="1" applyAlignment="1">
      <alignment horizontal="center" vertical="center"/>
    </xf>
    <xf numFmtId="41" fontId="22" fillId="4" borderId="67" xfId="1" applyNumberFormat="1" applyFont="1" applyFill="1" applyBorder="1" applyAlignment="1">
      <alignment horizontal="center" vertical="center"/>
    </xf>
    <xf numFmtId="41" fontId="22" fillId="4" borderId="24" xfId="1" applyNumberFormat="1" applyFont="1" applyFill="1" applyBorder="1" applyAlignment="1">
      <alignment horizontal="center" vertical="center"/>
    </xf>
    <xf numFmtId="41" fontId="22" fillId="0" borderId="31" xfId="0" applyNumberFormat="1" applyFont="1" applyFill="1" applyBorder="1" applyAlignment="1">
      <alignment horizontal="center" vertical="center"/>
    </xf>
    <xf numFmtId="41" fontId="16" fillId="0" borderId="68" xfId="0" applyNumberFormat="1" applyFont="1" applyFill="1" applyBorder="1">
      <alignment vertical="center"/>
    </xf>
    <xf numFmtId="41" fontId="14" fillId="4" borderId="34" xfId="1" applyNumberFormat="1" applyFont="1" applyFill="1" applyBorder="1" applyAlignment="1">
      <alignment horizontal="center" vertical="center"/>
    </xf>
    <xf numFmtId="41" fontId="14" fillId="4" borderId="3" xfId="1" applyNumberFormat="1" applyFont="1" applyFill="1" applyBorder="1" applyAlignment="1">
      <alignment horizontal="center" vertical="center"/>
    </xf>
    <xf numFmtId="0" fontId="20" fillId="0" borderId="69" xfId="0" applyFont="1" applyFill="1" applyBorder="1">
      <alignment vertical="center"/>
    </xf>
    <xf numFmtId="0" fontId="22" fillId="4" borderId="34" xfId="0" applyFont="1" applyFill="1" applyBorder="1">
      <alignment vertical="center"/>
    </xf>
    <xf numFmtId="41" fontId="16" fillId="2" borderId="42" xfId="0" applyNumberFormat="1" applyFont="1" applyFill="1" applyBorder="1">
      <alignment vertical="center"/>
    </xf>
    <xf numFmtId="41" fontId="16" fillId="2" borderId="41" xfId="0" applyNumberFormat="1" applyFont="1" applyFill="1" applyBorder="1">
      <alignment vertical="center"/>
    </xf>
    <xf numFmtId="0" fontId="8" fillId="13" borderId="54" xfId="0" applyFont="1" applyFill="1" applyBorder="1">
      <alignment vertical="center"/>
    </xf>
    <xf numFmtId="0" fontId="8" fillId="13" borderId="55" xfId="0" applyFont="1" applyFill="1" applyBorder="1">
      <alignment vertical="center"/>
    </xf>
    <xf numFmtId="3" fontId="5" fillId="0" borderId="20" xfId="1" applyNumberFormat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/>
    </xf>
    <xf numFmtId="180" fontId="19" fillId="3" borderId="4" xfId="0" applyNumberFormat="1" applyFont="1" applyFill="1" applyBorder="1" applyAlignment="1">
      <alignment horizontal="center" vertical="center" wrapText="1"/>
    </xf>
    <xf numFmtId="180" fontId="19" fillId="3" borderId="5" xfId="0" applyNumberFormat="1" applyFont="1" applyFill="1" applyBorder="1" applyAlignment="1">
      <alignment horizontal="center" vertical="center" wrapText="1"/>
    </xf>
    <xf numFmtId="180" fontId="19" fillId="3" borderId="18" xfId="0" applyNumberFormat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62" xfId="1" applyFont="1" applyFill="1" applyBorder="1" applyAlignment="1">
      <alignment horizontal="center" vertical="center" wrapText="1"/>
    </xf>
    <xf numFmtId="0" fontId="21" fillId="3" borderId="37" xfId="1" applyFont="1" applyFill="1" applyBorder="1" applyAlignment="1">
      <alignment horizontal="center" vertical="center" wrapText="1"/>
    </xf>
    <xf numFmtId="0" fontId="21" fillId="3" borderId="40" xfId="1" applyFont="1" applyFill="1" applyBorder="1" applyAlignment="1">
      <alignment horizontal="center" vertical="center" wrapText="1"/>
    </xf>
    <xf numFmtId="0" fontId="6" fillId="3" borderId="62" xfId="1" applyFont="1" applyFill="1" applyBorder="1" applyAlignment="1">
      <alignment horizontal="center" vertical="center" wrapText="1"/>
    </xf>
    <xf numFmtId="0" fontId="6" fillId="3" borderId="63" xfId="1" applyFont="1" applyFill="1" applyBorder="1" applyAlignment="1">
      <alignment horizontal="center" vertical="center" wrapText="1"/>
    </xf>
    <xf numFmtId="0" fontId="25" fillId="3" borderId="7" xfId="1" applyFont="1" applyFill="1" applyBorder="1" applyAlignment="1">
      <alignment horizontal="center" vertical="center"/>
    </xf>
    <xf numFmtId="0" fontId="25" fillId="3" borderId="63" xfId="1" applyFont="1" applyFill="1" applyBorder="1" applyAlignment="1">
      <alignment horizontal="center" vertical="center"/>
    </xf>
    <xf numFmtId="0" fontId="25" fillId="3" borderId="11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46" xfId="1" applyFont="1" applyFill="1" applyBorder="1" applyAlignment="1">
      <alignment horizontal="center" vertical="center" wrapText="1"/>
    </xf>
    <xf numFmtId="0" fontId="6" fillId="3" borderId="42" xfId="1" applyFont="1" applyFill="1" applyBorder="1" applyAlignment="1">
      <alignment horizontal="center" vertical="center" wrapText="1"/>
    </xf>
    <xf numFmtId="4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36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/>
    </xf>
    <xf numFmtId="0" fontId="6" fillId="4" borderId="47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180" fontId="19" fillId="3" borderId="37" xfId="0" applyNumberFormat="1" applyFont="1" applyFill="1" applyBorder="1" applyAlignment="1">
      <alignment horizontal="center" vertical="center" wrapText="1"/>
    </xf>
    <xf numFmtId="180" fontId="19" fillId="3" borderId="38" xfId="0" applyNumberFormat="1" applyFont="1" applyFill="1" applyBorder="1" applyAlignment="1">
      <alignment horizontal="center" vertical="center" wrapText="1"/>
    </xf>
    <xf numFmtId="180" fontId="19" fillId="3" borderId="40" xfId="0" applyNumberFormat="1" applyFont="1" applyFill="1" applyBorder="1" applyAlignment="1">
      <alignment horizontal="center" vertical="center" wrapText="1"/>
    </xf>
    <xf numFmtId="180" fontId="19" fillId="3" borderId="1" xfId="0" applyNumberFormat="1" applyFont="1" applyFill="1" applyBorder="1" applyAlignment="1">
      <alignment horizontal="center" vertical="center" wrapText="1"/>
    </xf>
    <xf numFmtId="180" fontId="19" fillId="3" borderId="2" xfId="0" applyNumberFormat="1" applyFont="1" applyFill="1" applyBorder="1" applyAlignment="1">
      <alignment horizontal="center" vertical="center" wrapText="1"/>
    </xf>
    <xf numFmtId="180" fontId="19" fillId="3" borderId="3" xfId="0" applyNumberFormat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63" xfId="1" applyFont="1" applyFill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 wrapText="1"/>
    </xf>
    <xf numFmtId="0" fontId="18" fillId="3" borderId="21" xfId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45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180" fontId="21" fillId="3" borderId="37" xfId="0" applyNumberFormat="1" applyFont="1" applyFill="1" applyBorder="1" applyAlignment="1">
      <alignment horizontal="center" vertical="center" wrapText="1"/>
    </xf>
    <xf numFmtId="180" fontId="21" fillId="3" borderId="40" xfId="0" applyNumberFormat="1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21" fillId="3" borderId="16" xfId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8" fillId="3" borderId="37" xfId="1" applyFont="1" applyFill="1" applyBorder="1" applyAlignment="1">
      <alignment horizontal="center" vertical="center" wrapText="1"/>
    </xf>
    <xf numFmtId="0" fontId="18" fillId="3" borderId="40" xfId="1" applyFont="1" applyFill="1" applyBorder="1" applyAlignment="1">
      <alignment horizontal="center" vertical="center" wrapText="1"/>
    </xf>
    <xf numFmtId="0" fontId="18" fillId="3" borderId="10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8" fillId="3" borderId="15" xfId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41" fontId="22" fillId="0" borderId="22" xfId="0" applyNumberFormat="1" applyFont="1" applyFill="1" applyBorder="1">
      <alignment vertical="center"/>
    </xf>
  </cellXfs>
  <cellStyles count="3">
    <cellStyle name="一般" xfId="0" builtinId="0"/>
    <cellStyle name="一般 2" xfId="1"/>
    <cellStyle name="千分位" xfId="2" builtinId="3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40"/>
  <sheetViews>
    <sheetView tabSelected="1" zoomScale="120" zoomScaleNormal="120" workbookViewId="0">
      <pane xSplit="3" ySplit="4" topLeftCell="U5" activePane="bottomRight" state="frozen"/>
      <selection pane="topRight" activeCell="D1" sqref="D1"/>
      <selection pane="bottomLeft" activeCell="A5" sqref="A5"/>
      <selection pane="bottomRight" activeCell="C10" sqref="C10"/>
    </sheetView>
  </sheetViews>
  <sheetFormatPr defaultColWidth="8.875" defaultRowHeight="16.5" x14ac:dyDescent="0.25"/>
  <cols>
    <col min="1" max="1" width="5.5" style="4" customWidth="1"/>
    <col min="2" max="2" width="5.5" style="9" customWidth="1"/>
    <col min="3" max="3" width="10.875" style="169" customWidth="1"/>
    <col min="4" max="6" width="5.625" style="4" customWidth="1"/>
    <col min="7" max="7" width="11.75" style="4" hidden="1" customWidth="1"/>
    <col min="8" max="8" width="10.75" style="4" hidden="1" customWidth="1"/>
    <col min="9" max="9" width="13.125" style="4" hidden="1" customWidth="1"/>
    <col min="10" max="10" width="13" style="4" hidden="1" customWidth="1"/>
    <col min="11" max="11" width="11.25" style="4" hidden="1" customWidth="1"/>
    <col min="12" max="12" width="11.5" style="4" hidden="1" customWidth="1"/>
    <col min="13" max="13" width="12.375" style="4" hidden="1" customWidth="1"/>
    <col min="14" max="14" width="13.25" style="4" hidden="1" customWidth="1"/>
    <col min="15" max="18" width="13.25" style="4" customWidth="1"/>
    <col min="19" max="19" width="11.875" style="4" hidden="1" customWidth="1"/>
    <col min="20" max="20" width="13.5" style="4" hidden="1" customWidth="1"/>
    <col min="21" max="25" width="11.875" style="4" customWidth="1"/>
    <col min="26" max="26" width="10.875" style="4" customWidth="1"/>
    <col min="27" max="27" width="11.625" style="4" customWidth="1"/>
    <col min="28" max="32" width="12.375" style="4" customWidth="1"/>
    <col min="33" max="16384" width="8.875" style="4"/>
  </cols>
  <sheetData>
    <row r="1" spans="1:34" ht="20.25" thickBot="1" x14ac:dyDescent="0.3">
      <c r="A1" s="218" t="s">
        <v>160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45"/>
      <c r="AD1" s="45"/>
      <c r="AE1" s="45"/>
      <c r="AF1" s="45"/>
      <c r="AG1" s="174"/>
    </row>
    <row r="2" spans="1:34" ht="14.25" customHeight="1" thickBot="1" x14ac:dyDescent="0.3">
      <c r="A2" s="214" t="s">
        <v>0</v>
      </c>
      <c r="B2" s="216" t="s">
        <v>1</v>
      </c>
      <c r="C2" s="228" t="s">
        <v>2</v>
      </c>
      <c r="D2" s="216" t="s">
        <v>14</v>
      </c>
      <c r="E2" s="231" t="s">
        <v>12</v>
      </c>
      <c r="F2" s="232"/>
      <c r="G2" s="211" t="s">
        <v>10</v>
      </c>
      <c r="H2" s="212"/>
      <c r="I2" s="212"/>
      <c r="J2" s="213"/>
      <c r="K2" s="211" t="s">
        <v>122</v>
      </c>
      <c r="L2" s="212"/>
      <c r="M2" s="212"/>
      <c r="N2" s="213"/>
      <c r="O2" s="211" t="s">
        <v>158</v>
      </c>
      <c r="P2" s="212"/>
      <c r="Q2" s="212"/>
      <c r="R2" s="213"/>
      <c r="S2" s="246" t="s">
        <v>156</v>
      </c>
      <c r="T2" s="246" t="s">
        <v>128</v>
      </c>
      <c r="U2" s="219" t="s">
        <v>129</v>
      </c>
      <c r="V2" s="220"/>
      <c r="W2" s="220"/>
      <c r="X2" s="221"/>
      <c r="Y2" s="249" t="s">
        <v>130</v>
      </c>
      <c r="Z2" s="250"/>
      <c r="AA2" s="250"/>
      <c r="AB2" s="251"/>
      <c r="AC2" s="271" t="s">
        <v>161</v>
      </c>
      <c r="AD2" s="272"/>
      <c r="AE2" s="272"/>
      <c r="AF2" s="273"/>
      <c r="AG2" s="256" t="s">
        <v>131</v>
      </c>
      <c r="AH2" s="94" t="s">
        <v>132</v>
      </c>
    </row>
    <row r="3" spans="1:34" ht="14.25" customHeight="1" x14ac:dyDescent="0.25">
      <c r="A3" s="226"/>
      <c r="B3" s="227"/>
      <c r="C3" s="229"/>
      <c r="D3" s="227"/>
      <c r="E3" s="233"/>
      <c r="F3" s="234"/>
      <c r="G3" s="214" t="s">
        <v>7</v>
      </c>
      <c r="H3" s="216" t="s">
        <v>8</v>
      </c>
      <c r="I3" s="216" t="s">
        <v>5</v>
      </c>
      <c r="J3" s="209" t="s">
        <v>3</v>
      </c>
      <c r="K3" s="214" t="s">
        <v>123</v>
      </c>
      <c r="L3" s="216" t="s">
        <v>124</v>
      </c>
      <c r="M3" s="216" t="s">
        <v>125</v>
      </c>
      <c r="N3" s="209" t="s">
        <v>3</v>
      </c>
      <c r="O3" s="214" t="s">
        <v>7</v>
      </c>
      <c r="P3" s="216" t="s">
        <v>8</v>
      </c>
      <c r="Q3" s="216" t="s">
        <v>5</v>
      </c>
      <c r="R3" s="209" t="s">
        <v>3</v>
      </c>
      <c r="S3" s="247"/>
      <c r="T3" s="247"/>
      <c r="U3" s="222" t="s">
        <v>126</v>
      </c>
      <c r="V3" s="252" t="s">
        <v>127</v>
      </c>
      <c r="W3" s="254" t="s">
        <v>5</v>
      </c>
      <c r="X3" s="224" t="s">
        <v>159</v>
      </c>
      <c r="Y3" s="259" t="s">
        <v>133</v>
      </c>
      <c r="Z3" s="261" t="s">
        <v>126</v>
      </c>
      <c r="AA3" s="263" t="s">
        <v>127</v>
      </c>
      <c r="AB3" s="224" t="s">
        <v>125</v>
      </c>
      <c r="AC3" s="222" t="s">
        <v>126</v>
      </c>
      <c r="AD3" s="252" t="s">
        <v>127</v>
      </c>
      <c r="AE3" s="254" t="s">
        <v>125</v>
      </c>
      <c r="AF3" s="266" t="s">
        <v>159</v>
      </c>
      <c r="AG3" s="257"/>
      <c r="AH3" s="95"/>
    </row>
    <row r="4" spans="1:34" ht="14.25" customHeight="1" thickBot="1" x14ac:dyDescent="0.3">
      <c r="A4" s="215"/>
      <c r="B4" s="217"/>
      <c r="C4" s="230"/>
      <c r="D4" s="217"/>
      <c r="E4" s="16" t="s">
        <v>6</v>
      </c>
      <c r="F4" s="40" t="s">
        <v>4</v>
      </c>
      <c r="G4" s="215"/>
      <c r="H4" s="217"/>
      <c r="I4" s="217"/>
      <c r="J4" s="210"/>
      <c r="K4" s="215"/>
      <c r="L4" s="217"/>
      <c r="M4" s="217"/>
      <c r="N4" s="210"/>
      <c r="O4" s="215"/>
      <c r="P4" s="217"/>
      <c r="Q4" s="217"/>
      <c r="R4" s="210"/>
      <c r="S4" s="248"/>
      <c r="T4" s="248"/>
      <c r="U4" s="223"/>
      <c r="V4" s="253"/>
      <c r="W4" s="255"/>
      <c r="X4" s="225"/>
      <c r="Y4" s="260"/>
      <c r="Z4" s="262"/>
      <c r="AA4" s="264"/>
      <c r="AB4" s="265"/>
      <c r="AC4" s="268"/>
      <c r="AD4" s="269"/>
      <c r="AE4" s="270"/>
      <c r="AF4" s="267"/>
      <c r="AG4" s="258"/>
      <c r="AH4" s="95"/>
    </row>
    <row r="5" spans="1:34" ht="12.75" customHeight="1" thickBot="1" x14ac:dyDescent="0.3">
      <c r="A5" s="175">
        <v>1</v>
      </c>
      <c r="B5" s="176">
        <v>310</v>
      </c>
      <c r="C5" s="170" t="s">
        <v>167</v>
      </c>
      <c r="D5" s="171">
        <v>0</v>
      </c>
      <c r="E5" s="172">
        <v>0</v>
      </c>
      <c r="F5" s="173">
        <v>0</v>
      </c>
      <c r="G5" s="26">
        <v>0</v>
      </c>
      <c r="H5" s="27">
        <v>0</v>
      </c>
      <c r="I5" s="27">
        <v>0</v>
      </c>
      <c r="J5" s="28">
        <f>G5+H5+I5</f>
        <v>0</v>
      </c>
      <c r="K5" s="26"/>
      <c r="L5" s="27">
        <v>0</v>
      </c>
      <c r="M5" s="27">
        <v>0</v>
      </c>
      <c r="N5" s="64">
        <v>0</v>
      </c>
      <c r="O5" s="32">
        <f>K5+G5</f>
        <v>0</v>
      </c>
      <c r="P5" s="32">
        <f>H5+L5</f>
        <v>0</v>
      </c>
      <c r="Q5" s="32">
        <f>I5+M5</f>
        <v>0</v>
      </c>
      <c r="R5" s="32">
        <f>SUM(O5:Q5)</f>
        <v>0</v>
      </c>
      <c r="S5" s="96">
        <f>J5+N5+AC5</f>
        <v>0</v>
      </c>
      <c r="T5" s="150">
        <f t="shared" ref="T5:T28" si="0">J5+N5+AF5</f>
        <v>0</v>
      </c>
      <c r="U5" s="177">
        <f t="shared" ref="U5:U28" si="1">O5-Z5</f>
        <v>0</v>
      </c>
      <c r="V5" s="177">
        <f t="shared" ref="V5:V28" si="2">P5-AA5</f>
        <v>0</v>
      </c>
      <c r="W5" s="177">
        <f t="shared" ref="W5:W28" si="3">Q5-AB5</f>
        <v>0</v>
      </c>
      <c r="X5" s="32"/>
      <c r="Y5" s="96"/>
      <c r="Z5" s="97">
        <v>0</v>
      </c>
      <c r="AA5" s="98">
        <v>0</v>
      </c>
      <c r="AB5" s="99"/>
      <c r="AC5" s="133">
        <v>0</v>
      </c>
      <c r="AD5" s="134">
        <v>0</v>
      </c>
      <c r="AE5" s="135">
        <v>0</v>
      </c>
      <c r="AF5" s="65">
        <v>0</v>
      </c>
      <c r="AG5" s="178"/>
      <c r="AH5" s="95"/>
    </row>
    <row r="6" spans="1:34" ht="12.75" customHeight="1" thickBot="1" x14ac:dyDescent="0.3">
      <c r="A6" s="179">
        <v>2</v>
      </c>
      <c r="B6" s="180">
        <v>311</v>
      </c>
      <c r="C6" s="162" t="s">
        <v>166</v>
      </c>
      <c r="D6" s="82">
        <v>0</v>
      </c>
      <c r="E6" s="83">
        <v>0</v>
      </c>
      <c r="F6" s="84">
        <v>0</v>
      </c>
      <c r="G6" s="29">
        <f>15*10*360*0.9*E6</f>
        <v>0</v>
      </c>
      <c r="H6" s="30">
        <f>15*10*360*0.1*E6</f>
        <v>0</v>
      </c>
      <c r="I6" s="30">
        <v>0</v>
      </c>
      <c r="J6" s="31">
        <f t="shared" ref="J6:J28" si="4">G6+H6+I6</f>
        <v>0</v>
      </c>
      <c r="K6" s="29">
        <v>0</v>
      </c>
      <c r="L6" s="30">
        <v>0</v>
      </c>
      <c r="M6" s="30">
        <v>0</v>
      </c>
      <c r="N6" s="64">
        <v>0</v>
      </c>
      <c r="O6" s="32">
        <f t="shared" ref="O6:O69" si="5">K6+G6</f>
        <v>0</v>
      </c>
      <c r="P6" s="32">
        <f t="shared" ref="P6:P69" si="6">H6+L6</f>
        <v>0</v>
      </c>
      <c r="Q6" s="32">
        <f t="shared" ref="Q6:Q69" si="7">I6+M6</f>
        <v>0</v>
      </c>
      <c r="R6" s="32">
        <f t="shared" ref="R6:R69" si="8">SUM(O6:Q6)</f>
        <v>0</v>
      </c>
      <c r="S6" s="100">
        <f>J6+N6+AC6</f>
        <v>0</v>
      </c>
      <c r="T6" s="150">
        <f t="shared" si="0"/>
        <v>0</v>
      </c>
      <c r="U6" s="177">
        <f t="shared" si="1"/>
        <v>0</v>
      </c>
      <c r="V6" s="177">
        <f t="shared" si="2"/>
        <v>0</v>
      </c>
      <c r="W6" s="177">
        <f t="shared" si="3"/>
        <v>0</v>
      </c>
      <c r="X6" s="32"/>
      <c r="Y6" s="100"/>
      <c r="Z6" s="101">
        <v>0</v>
      </c>
      <c r="AA6" s="102">
        <v>0</v>
      </c>
      <c r="AB6" s="100"/>
      <c r="AC6" s="136">
        <v>0</v>
      </c>
      <c r="AD6" s="137">
        <v>0</v>
      </c>
      <c r="AE6" s="138">
        <v>0</v>
      </c>
      <c r="AF6" s="66">
        <v>0</v>
      </c>
      <c r="AG6" s="181"/>
      <c r="AH6" s="95"/>
    </row>
    <row r="7" spans="1:34" ht="12.75" customHeight="1" thickBot="1" x14ac:dyDescent="0.3">
      <c r="A7" s="179">
        <v>3</v>
      </c>
      <c r="B7" s="180">
        <v>312</v>
      </c>
      <c r="C7" s="162" t="s">
        <v>165</v>
      </c>
      <c r="D7" s="82">
        <v>0</v>
      </c>
      <c r="E7" s="83">
        <v>0</v>
      </c>
      <c r="F7" s="84">
        <v>0</v>
      </c>
      <c r="G7" s="29">
        <f>15*10*360*0.9*E7</f>
        <v>0</v>
      </c>
      <c r="H7" s="30">
        <f>15*10*360*0.1*E7</f>
        <v>0</v>
      </c>
      <c r="I7" s="30">
        <v>0</v>
      </c>
      <c r="J7" s="33">
        <f t="shared" si="4"/>
        <v>0</v>
      </c>
      <c r="K7" s="29">
        <v>0</v>
      </c>
      <c r="L7" s="30">
        <v>0</v>
      </c>
      <c r="M7" s="30">
        <v>0</v>
      </c>
      <c r="N7" s="64">
        <v>0</v>
      </c>
      <c r="O7" s="32">
        <f t="shared" si="5"/>
        <v>0</v>
      </c>
      <c r="P7" s="32">
        <f t="shared" si="6"/>
        <v>0</v>
      </c>
      <c r="Q7" s="32">
        <f t="shared" si="7"/>
        <v>0</v>
      </c>
      <c r="R7" s="32">
        <f t="shared" si="8"/>
        <v>0</v>
      </c>
      <c r="S7" s="100">
        <f>J7+N7+AC7</f>
        <v>0</v>
      </c>
      <c r="T7" s="150">
        <f t="shared" si="0"/>
        <v>0</v>
      </c>
      <c r="U7" s="177">
        <f t="shared" si="1"/>
        <v>0</v>
      </c>
      <c r="V7" s="177">
        <f t="shared" si="2"/>
        <v>0</v>
      </c>
      <c r="W7" s="177">
        <f t="shared" si="3"/>
        <v>0</v>
      </c>
      <c r="X7" s="32"/>
      <c r="Y7" s="99"/>
      <c r="Z7" s="97">
        <f>Y7*0.9</f>
        <v>0</v>
      </c>
      <c r="AA7" s="98">
        <f>Y7*0.1</f>
        <v>0</v>
      </c>
      <c r="AB7" s="99"/>
      <c r="AC7" s="136">
        <v>0</v>
      </c>
      <c r="AD7" s="137">
        <v>0</v>
      </c>
      <c r="AE7" s="139">
        <v>0</v>
      </c>
      <c r="AF7" s="67">
        <v>0</v>
      </c>
      <c r="AG7" s="182"/>
      <c r="AH7" s="95"/>
    </row>
    <row r="8" spans="1:34" ht="12.75" customHeight="1" thickBot="1" x14ac:dyDescent="0.3">
      <c r="A8" s="179">
        <v>4</v>
      </c>
      <c r="B8" s="180">
        <v>313</v>
      </c>
      <c r="C8" s="162" t="s">
        <v>164</v>
      </c>
      <c r="D8" s="82">
        <v>0</v>
      </c>
      <c r="E8" s="83">
        <v>0</v>
      </c>
      <c r="F8" s="84">
        <v>0</v>
      </c>
      <c r="G8" s="29">
        <f>15*10*360*0.9*E8</f>
        <v>0</v>
      </c>
      <c r="H8" s="30">
        <f>15*10*360*0.1*E8</f>
        <v>0</v>
      </c>
      <c r="I8" s="30">
        <v>0</v>
      </c>
      <c r="J8" s="32">
        <f t="shared" si="4"/>
        <v>0</v>
      </c>
      <c r="K8" s="29">
        <v>0</v>
      </c>
      <c r="L8" s="30">
        <v>0</v>
      </c>
      <c r="M8" s="30">
        <v>0</v>
      </c>
      <c r="N8" s="64">
        <v>0</v>
      </c>
      <c r="O8" s="32">
        <f t="shared" si="5"/>
        <v>0</v>
      </c>
      <c r="P8" s="32">
        <f t="shared" si="6"/>
        <v>0</v>
      </c>
      <c r="Q8" s="32">
        <f t="shared" si="7"/>
        <v>0</v>
      </c>
      <c r="R8" s="32">
        <f t="shared" si="8"/>
        <v>0</v>
      </c>
      <c r="S8" s="100">
        <f>J8+N8+AC8</f>
        <v>0</v>
      </c>
      <c r="T8" s="150">
        <f t="shared" si="0"/>
        <v>0</v>
      </c>
      <c r="U8" s="177">
        <f t="shared" si="1"/>
        <v>0</v>
      </c>
      <c r="V8" s="177">
        <f t="shared" si="2"/>
        <v>0</v>
      </c>
      <c r="W8" s="177">
        <f t="shared" si="3"/>
        <v>0</v>
      </c>
      <c r="X8" s="32"/>
      <c r="Y8" s="99"/>
      <c r="Z8" s="97">
        <v>0</v>
      </c>
      <c r="AA8" s="98">
        <v>0</v>
      </c>
      <c r="AB8" s="99"/>
      <c r="AC8" s="136">
        <v>0</v>
      </c>
      <c r="AD8" s="137">
        <v>0</v>
      </c>
      <c r="AE8" s="140">
        <v>0</v>
      </c>
      <c r="AF8" s="67">
        <v>0</v>
      </c>
      <c r="AG8" s="182"/>
      <c r="AH8" s="95"/>
    </row>
    <row r="9" spans="1:34" ht="12.75" customHeight="1" thickBot="1" x14ac:dyDescent="0.3">
      <c r="A9" s="179">
        <v>5</v>
      </c>
      <c r="B9" s="180">
        <v>315</v>
      </c>
      <c r="C9" s="161" t="s">
        <v>16</v>
      </c>
      <c r="D9" s="1">
        <f>E9+F9</f>
        <v>1</v>
      </c>
      <c r="E9" s="2">
        <v>0</v>
      </c>
      <c r="F9" s="53">
        <v>1</v>
      </c>
      <c r="G9" s="29">
        <f>15*10*360*0.9*E9</f>
        <v>0</v>
      </c>
      <c r="H9" s="30">
        <f>15*10*360*0.1*E9</f>
        <v>0</v>
      </c>
      <c r="I9" s="30">
        <v>144000</v>
      </c>
      <c r="J9" s="32">
        <f t="shared" si="4"/>
        <v>144000</v>
      </c>
      <c r="K9" s="29">
        <v>0</v>
      </c>
      <c r="L9" s="30">
        <v>0</v>
      </c>
      <c r="M9" s="30">
        <v>0</v>
      </c>
      <c r="N9" s="64">
        <v>0</v>
      </c>
      <c r="O9" s="32">
        <f t="shared" si="5"/>
        <v>0</v>
      </c>
      <c r="P9" s="32">
        <f t="shared" si="6"/>
        <v>0</v>
      </c>
      <c r="Q9" s="32">
        <f t="shared" si="7"/>
        <v>144000</v>
      </c>
      <c r="R9" s="32">
        <f t="shared" si="8"/>
        <v>144000</v>
      </c>
      <c r="S9" s="100">
        <f t="shared" ref="S9:S28" si="9">J9+N9</f>
        <v>144000</v>
      </c>
      <c r="T9" s="150">
        <f t="shared" si="0"/>
        <v>146934</v>
      </c>
      <c r="U9" s="177">
        <f t="shared" si="1"/>
        <v>0</v>
      </c>
      <c r="V9" s="177">
        <f t="shared" si="2"/>
        <v>0</v>
      </c>
      <c r="W9" s="177">
        <f t="shared" si="3"/>
        <v>119160</v>
      </c>
      <c r="X9" s="32">
        <v>119160</v>
      </c>
      <c r="Y9" s="100">
        <f>SUM(S9-X9)</f>
        <v>24840</v>
      </c>
      <c r="Z9" s="101">
        <v>0</v>
      </c>
      <c r="AA9" s="102">
        <v>0</v>
      </c>
      <c r="AB9" s="100">
        <v>24840</v>
      </c>
      <c r="AC9" s="136"/>
      <c r="AD9" s="137">
        <v>0</v>
      </c>
      <c r="AE9" s="138">
        <v>2934</v>
      </c>
      <c r="AF9" s="205">
        <f t="shared" ref="AF9:AF28" si="10">AC9+AD9+AE9</f>
        <v>2934</v>
      </c>
      <c r="AG9" s="182"/>
      <c r="AH9" s="95"/>
    </row>
    <row r="10" spans="1:34" ht="12.75" customHeight="1" thickBot="1" x14ac:dyDescent="0.3">
      <c r="A10" s="179">
        <v>6</v>
      </c>
      <c r="B10" s="180">
        <v>316</v>
      </c>
      <c r="C10" s="161" t="s">
        <v>17</v>
      </c>
      <c r="D10" s="1">
        <f t="shared" ref="D10:D27" si="11">E10+F10</f>
        <v>1</v>
      </c>
      <c r="E10" s="2">
        <v>0</v>
      </c>
      <c r="F10" s="81">
        <v>1</v>
      </c>
      <c r="G10" s="29">
        <v>0</v>
      </c>
      <c r="H10" s="30">
        <v>0</v>
      </c>
      <c r="I10" s="30">
        <v>144000</v>
      </c>
      <c r="J10" s="33">
        <f>G10+H10+I10</f>
        <v>144000</v>
      </c>
      <c r="K10" s="29">
        <v>0</v>
      </c>
      <c r="L10" s="30">
        <v>0</v>
      </c>
      <c r="M10" s="30">
        <v>0</v>
      </c>
      <c r="N10" s="64">
        <v>0</v>
      </c>
      <c r="O10" s="32">
        <f t="shared" si="5"/>
        <v>0</v>
      </c>
      <c r="P10" s="32">
        <f t="shared" si="6"/>
        <v>0</v>
      </c>
      <c r="Q10" s="32">
        <f t="shared" si="7"/>
        <v>144000</v>
      </c>
      <c r="R10" s="32">
        <f t="shared" si="8"/>
        <v>144000</v>
      </c>
      <c r="S10" s="100">
        <f t="shared" si="9"/>
        <v>144000</v>
      </c>
      <c r="T10" s="150">
        <f t="shared" si="0"/>
        <v>147600</v>
      </c>
      <c r="U10" s="177">
        <f t="shared" si="1"/>
        <v>0</v>
      </c>
      <c r="V10" s="177">
        <f t="shared" si="2"/>
        <v>0</v>
      </c>
      <c r="W10" s="177">
        <f t="shared" si="3"/>
        <v>144000</v>
      </c>
      <c r="X10" s="32">
        <v>144000</v>
      </c>
      <c r="Y10" s="100">
        <v>0</v>
      </c>
      <c r="Z10" s="97">
        <v>0</v>
      </c>
      <c r="AA10" s="98">
        <f>Y10*0.1</f>
        <v>0</v>
      </c>
      <c r="AB10" s="99">
        <v>0</v>
      </c>
      <c r="AC10" s="136"/>
      <c r="AD10" s="137"/>
      <c r="AE10" s="138">
        <f>75600-144000*0.5</f>
        <v>3600</v>
      </c>
      <c r="AF10" s="66">
        <f t="shared" si="10"/>
        <v>3600</v>
      </c>
      <c r="AG10" s="207"/>
      <c r="AH10" s="95"/>
    </row>
    <row r="11" spans="1:34" ht="12.75" customHeight="1" thickBot="1" x14ac:dyDescent="0.3">
      <c r="A11" s="179">
        <v>7</v>
      </c>
      <c r="B11" s="180">
        <v>317</v>
      </c>
      <c r="C11" s="162" t="s">
        <v>163</v>
      </c>
      <c r="D11" s="82">
        <f t="shared" si="11"/>
        <v>0</v>
      </c>
      <c r="E11" s="83">
        <v>0</v>
      </c>
      <c r="F11" s="84">
        <v>0</v>
      </c>
      <c r="G11" s="29">
        <f>22*10*360*0.9*E11</f>
        <v>0</v>
      </c>
      <c r="H11" s="30">
        <f t="shared" ref="H11:H17" si="12">21*10*360*0.1*E11</f>
        <v>0</v>
      </c>
      <c r="I11" s="30">
        <f>21*10*360*F11</f>
        <v>0</v>
      </c>
      <c r="J11" s="32">
        <f t="shared" si="4"/>
        <v>0</v>
      </c>
      <c r="K11" s="29">
        <v>0</v>
      </c>
      <c r="L11" s="30">
        <v>0</v>
      </c>
      <c r="M11" s="30">
        <v>0</v>
      </c>
      <c r="N11" s="64">
        <v>0</v>
      </c>
      <c r="O11" s="32">
        <f t="shared" si="5"/>
        <v>0</v>
      </c>
      <c r="P11" s="32">
        <f t="shared" si="6"/>
        <v>0</v>
      </c>
      <c r="Q11" s="32">
        <f t="shared" si="7"/>
        <v>0</v>
      </c>
      <c r="R11" s="32">
        <f t="shared" si="8"/>
        <v>0</v>
      </c>
      <c r="S11" s="100">
        <f t="shared" si="9"/>
        <v>0</v>
      </c>
      <c r="T11" s="150">
        <f t="shared" si="0"/>
        <v>0</v>
      </c>
      <c r="U11" s="177">
        <f t="shared" si="1"/>
        <v>0</v>
      </c>
      <c r="V11" s="177">
        <f t="shared" si="2"/>
        <v>0</v>
      </c>
      <c r="W11" s="177">
        <f t="shared" si="3"/>
        <v>0</v>
      </c>
      <c r="X11" s="32"/>
      <c r="Y11" s="100">
        <f t="shared" ref="Y11:Y18" si="13">SUM(S11-X11)</f>
        <v>0</v>
      </c>
      <c r="Z11" s="97">
        <f>Y11*0.9</f>
        <v>0</v>
      </c>
      <c r="AA11" s="98">
        <f>Y11*0.1</f>
        <v>0</v>
      </c>
      <c r="AB11" s="99"/>
      <c r="AC11" s="136"/>
      <c r="AD11" s="137"/>
      <c r="AE11" s="140"/>
      <c r="AF11" s="66">
        <f t="shared" si="10"/>
        <v>0</v>
      </c>
      <c r="AG11" s="182"/>
      <c r="AH11" s="95"/>
    </row>
    <row r="12" spans="1:34" ht="12.75" customHeight="1" thickBot="1" x14ac:dyDescent="0.3">
      <c r="A12" s="179">
        <v>8</v>
      </c>
      <c r="B12" s="180">
        <v>318</v>
      </c>
      <c r="C12" s="161" t="s">
        <v>18</v>
      </c>
      <c r="D12" s="1">
        <f t="shared" si="11"/>
        <v>1</v>
      </c>
      <c r="E12" s="52">
        <v>1</v>
      </c>
      <c r="F12" s="7">
        <v>0</v>
      </c>
      <c r="G12" s="29">
        <v>129600</v>
      </c>
      <c r="H12" s="30">
        <v>14400</v>
      </c>
      <c r="I12" s="30">
        <f>21*10*360*F12</f>
        <v>0</v>
      </c>
      <c r="J12" s="32">
        <f t="shared" si="4"/>
        <v>144000</v>
      </c>
      <c r="K12" s="29">
        <v>0</v>
      </c>
      <c r="L12" s="30">
        <v>0</v>
      </c>
      <c r="M12" s="30">
        <v>0</v>
      </c>
      <c r="N12" s="64">
        <v>0</v>
      </c>
      <c r="O12" s="32">
        <f t="shared" si="5"/>
        <v>129600</v>
      </c>
      <c r="P12" s="32">
        <f t="shared" si="6"/>
        <v>14400</v>
      </c>
      <c r="Q12" s="32">
        <f t="shared" si="7"/>
        <v>0</v>
      </c>
      <c r="R12" s="32">
        <f t="shared" si="8"/>
        <v>144000</v>
      </c>
      <c r="S12" s="100">
        <f t="shared" si="9"/>
        <v>144000</v>
      </c>
      <c r="T12" s="150">
        <f t="shared" si="0"/>
        <v>147600</v>
      </c>
      <c r="U12" s="177">
        <f t="shared" si="1"/>
        <v>129600</v>
      </c>
      <c r="V12" s="177">
        <f t="shared" si="2"/>
        <v>14400</v>
      </c>
      <c r="W12" s="177">
        <f t="shared" si="3"/>
        <v>0</v>
      </c>
      <c r="X12" s="32">
        <v>144000</v>
      </c>
      <c r="Y12" s="100">
        <f t="shared" si="13"/>
        <v>0</v>
      </c>
      <c r="Z12" s="101">
        <f>Y12*0.9</f>
        <v>0</v>
      </c>
      <c r="AA12" s="102">
        <f>Y12*0.1</f>
        <v>0</v>
      </c>
      <c r="AB12" s="100"/>
      <c r="AC12" s="136">
        <f>75600*0.9-129600*0.5</f>
        <v>3240</v>
      </c>
      <c r="AD12" s="137">
        <f>75600*0.1-14400*0.5</f>
        <v>360</v>
      </c>
      <c r="AE12" s="138"/>
      <c r="AF12" s="205">
        <f t="shared" si="10"/>
        <v>3600</v>
      </c>
      <c r="AG12" s="181"/>
      <c r="AH12" s="95"/>
    </row>
    <row r="13" spans="1:34" ht="12.75" customHeight="1" thickBot="1" x14ac:dyDescent="0.3">
      <c r="A13" s="179">
        <v>9</v>
      </c>
      <c r="B13" s="180">
        <v>320</v>
      </c>
      <c r="C13" s="161" t="s">
        <v>19</v>
      </c>
      <c r="D13" s="1">
        <f t="shared" si="11"/>
        <v>1</v>
      </c>
      <c r="E13" s="2">
        <v>0</v>
      </c>
      <c r="F13" s="53">
        <v>1</v>
      </c>
      <c r="G13" s="29">
        <f>21*10*360*0.9*E13</f>
        <v>0</v>
      </c>
      <c r="H13" s="30">
        <f t="shared" si="12"/>
        <v>0</v>
      </c>
      <c r="I13" s="30">
        <v>144000</v>
      </c>
      <c r="J13" s="32">
        <f t="shared" si="4"/>
        <v>144000</v>
      </c>
      <c r="K13" s="29">
        <v>0</v>
      </c>
      <c r="L13" s="30">
        <v>0</v>
      </c>
      <c r="M13" s="30">
        <v>0</v>
      </c>
      <c r="N13" s="64">
        <v>0</v>
      </c>
      <c r="O13" s="32">
        <f t="shared" si="5"/>
        <v>0</v>
      </c>
      <c r="P13" s="32">
        <f t="shared" si="6"/>
        <v>0</v>
      </c>
      <c r="Q13" s="32">
        <f t="shared" si="7"/>
        <v>144000</v>
      </c>
      <c r="R13" s="32">
        <f t="shared" si="8"/>
        <v>144000</v>
      </c>
      <c r="S13" s="100">
        <f t="shared" si="9"/>
        <v>144000</v>
      </c>
      <c r="T13" s="150">
        <f t="shared" si="0"/>
        <v>144200</v>
      </c>
      <c r="U13" s="177">
        <f t="shared" si="1"/>
        <v>0</v>
      </c>
      <c r="V13" s="177">
        <f t="shared" si="2"/>
        <v>0</v>
      </c>
      <c r="W13" s="177">
        <f t="shared" si="3"/>
        <v>144000</v>
      </c>
      <c r="X13" s="32">
        <v>144000</v>
      </c>
      <c r="Y13" s="100">
        <f t="shared" si="13"/>
        <v>0</v>
      </c>
      <c r="Z13" s="101"/>
      <c r="AA13" s="102"/>
      <c r="AB13" s="100">
        <v>0</v>
      </c>
      <c r="AC13" s="136"/>
      <c r="AD13" s="137"/>
      <c r="AE13" s="138">
        <v>200</v>
      </c>
      <c r="AF13" s="205">
        <f>AC13+AD13+AE13</f>
        <v>200</v>
      </c>
      <c r="AG13" s="182"/>
      <c r="AH13" s="95"/>
    </row>
    <row r="14" spans="1:34" ht="12.75" customHeight="1" thickBot="1" x14ac:dyDescent="0.3">
      <c r="A14" s="179">
        <v>10</v>
      </c>
      <c r="B14" s="180">
        <v>321</v>
      </c>
      <c r="C14" s="161" t="s">
        <v>149</v>
      </c>
      <c r="D14" s="1">
        <f t="shared" si="11"/>
        <v>1</v>
      </c>
      <c r="E14" s="51">
        <v>1</v>
      </c>
      <c r="F14" s="6">
        <v>0</v>
      </c>
      <c r="G14" s="29">
        <v>129600</v>
      </c>
      <c r="H14" s="30">
        <v>14400</v>
      </c>
      <c r="I14" s="30"/>
      <c r="J14" s="33">
        <f t="shared" si="4"/>
        <v>144000</v>
      </c>
      <c r="K14" s="46">
        <v>0</v>
      </c>
      <c r="L14" s="47">
        <v>0</v>
      </c>
      <c r="M14" s="47">
        <v>0</v>
      </c>
      <c r="N14" s="64">
        <v>0</v>
      </c>
      <c r="O14" s="32">
        <f t="shared" si="5"/>
        <v>129600</v>
      </c>
      <c r="P14" s="32">
        <f t="shared" si="6"/>
        <v>14400</v>
      </c>
      <c r="Q14" s="32">
        <f t="shared" si="7"/>
        <v>0</v>
      </c>
      <c r="R14" s="32">
        <f t="shared" si="8"/>
        <v>144000</v>
      </c>
      <c r="S14" s="100">
        <f t="shared" si="9"/>
        <v>144000</v>
      </c>
      <c r="T14" s="150">
        <f t="shared" si="0"/>
        <v>146610</v>
      </c>
      <c r="U14" s="177">
        <f t="shared" si="1"/>
        <v>46980</v>
      </c>
      <c r="V14" s="177">
        <f t="shared" si="2"/>
        <v>5220</v>
      </c>
      <c r="W14" s="177">
        <f t="shared" si="3"/>
        <v>0</v>
      </c>
      <c r="X14" s="32">
        <v>52200</v>
      </c>
      <c r="Y14" s="100">
        <f t="shared" si="13"/>
        <v>91800</v>
      </c>
      <c r="Z14" s="97">
        <f>Y14*0.9</f>
        <v>82620</v>
      </c>
      <c r="AA14" s="103">
        <f>Y14*0.1</f>
        <v>9180</v>
      </c>
      <c r="AB14" s="102"/>
      <c r="AC14" s="136">
        <f>AF14*0.9</f>
        <v>2349</v>
      </c>
      <c r="AD14" s="137">
        <f>AF14*0.1</f>
        <v>261</v>
      </c>
      <c r="AE14" s="138"/>
      <c r="AF14" s="205">
        <v>2610</v>
      </c>
      <c r="AG14" s="104"/>
      <c r="AH14" s="95"/>
    </row>
    <row r="15" spans="1:34" ht="12.75" customHeight="1" thickBot="1" x14ac:dyDescent="0.3">
      <c r="A15" s="179">
        <v>11</v>
      </c>
      <c r="B15" s="180">
        <v>322</v>
      </c>
      <c r="C15" s="161" t="s">
        <v>20</v>
      </c>
      <c r="D15" s="36">
        <v>1</v>
      </c>
      <c r="E15" s="36">
        <v>0</v>
      </c>
      <c r="F15" s="53">
        <v>1</v>
      </c>
      <c r="G15" s="29">
        <f>21*10*360*0.9*E15</f>
        <v>0</v>
      </c>
      <c r="H15" s="30">
        <f t="shared" si="12"/>
        <v>0</v>
      </c>
      <c r="I15" s="30">
        <v>144000</v>
      </c>
      <c r="J15" s="32">
        <f t="shared" si="4"/>
        <v>144000</v>
      </c>
      <c r="K15" s="29"/>
      <c r="L15" s="30"/>
      <c r="M15" s="30"/>
      <c r="N15" s="32">
        <f>K15+L15+M15</f>
        <v>0</v>
      </c>
      <c r="O15" s="32">
        <f t="shared" si="5"/>
        <v>0</v>
      </c>
      <c r="P15" s="32">
        <f t="shared" si="6"/>
        <v>0</v>
      </c>
      <c r="Q15" s="32">
        <f t="shared" si="7"/>
        <v>144000</v>
      </c>
      <c r="R15" s="32">
        <f t="shared" si="8"/>
        <v>144000</v>
      </c>
      <c r="S15" s="100">
        <f t="shared" si="9"/>
        <v>144000</v>
      </c>
      <c r="T15" s="150">
        <f t="shared" si="0"/>
        <v>144000</v>
      </c>
      <c r="U15" s="177">
        <f t="shared" si="1"/>
        <v>0</v>
      </c>
      <c r="V15" s="177">
        <f t="shared" si="2"/>
        <v>0</v>
      </c>
      <c r="W15" s="177">
        <f t="shared" si="3"/>
        <v>0</v>
      </c>
      <c r="X15" s="32">
        <v>0</v>
      </c>
      <c r="Y15" s="100">
        <f t="shared" si="13"/>
        <v>144000</v>
      </c>
      <c r="Z15" s="97"/>
      <c r="AA15" s="103"/>
      <c r="AB15" s="98">
        <v>144000</v>
      </c>
      <c r="AC15" s="136"/>
      <c r="AD15" s="137"/>
      <c r="AE15" s="138"/>
      <c r="AF15" s="66">
        <f t="shared" si="10"/>
        <v>0</v>
      </c>
      <c r="AG15" s="182"/>
      <c r="AH15" s="95"/>
    </row>
    <row r="16" spans="1:34" ht="12.75" customHeight="1" thickBot="1" x14ac:dyDescent="0.3">
      <c r="A16" s="179">
        <v>12</v>
      </c>
      <c r="B16" s="180">
        <v>325</v>
      </c>
      <c r="C16" s="161" t="s">
        <v>21</v>
      </c>
      <c r="D16" s="1">
        <f t="shared" si="11"/>
        <v>1</v>
      </c>
      <c r="E16" s="2">
        <v>0</v>
      </c>
      <c r="F16" s="53">
        <v>1</v>
      </c>
      <c r="G16" s="29">
        <f>21*10*360*0.9*E16</f>
        <v>0</v>
      </c>
      <c r="H16" s="30">
        <f t="shared" si="12"/>
        <v>0</v>
      </c>
      <c r="I16" s="30">
        <v>144000</v>
      </c>
      <c r="J16" s="31">
        <f t="shared" si="4"/>
        <v>144000</v>
      </c>
      <c r="K16" s="29">
        <v>0</v>
      </c>
      <c r="L16" s="30">
        <v>0</v>
      </c>
      <c r="M16" s="30">
        <v>0</v>
      </c>
      <c r="N16" s="64">
        <v>0</v>
      </c>
      <c r="O16" s="32">
        <f t="shared" si="5"/>
        <v>0</v>
      </c>
      <c r="P16" s="32">
        <f t="shared" si="6"/>
        <v>0</v>
      </c>
      <c r="Q16" s="32">
        <f t="shared" si="7"/>
        <v>144000</v>
      </c>
      <c r="R16" s="32">
        <f t="shared" si="8"/>
        <v>144000</v>
      </c>
      <c r="S16" s="100">
        <f t="shared" si="9"/>
        <v>144000</v>
      </c>
      <c r="T16" s="150">
        <f t="shared" si="0"/>
        <v>147600</v>
      </c>
      <c r="U16" s="177">
        <f t="shared" si="1"/>
        <v>0</v>
      </c>
      <c r="V16" s="177">
        <f t="shared" si="2"/>
        <v>0</v>
      </c>
      <c r="W16" s="177">
        <f t="shared" si="3"/>
        <v>144000</v>
      </c>
      <c r="X16" s="32">
        <v>144000</v>
      </c>
      <c r="Y16" s="100">
        <f t="shared" si="13"/>
        <v>0</v>
      </c>
      <c r="Z16" s="97">
        <v>0</v>
      </c>
      <c r="AA16" s="103">
        <v>0</v>
      </c>
      <c r="AB16" s="98">
        <v>0</v>
      </c>
      <c r="AC16" s="136"/>
      <c r="AD16" s="137"/>
      <c r="AE16" s="138">
        <f>75600-144000*0.5</f>
        <v>3600</v>
      </c>
      <c r="AF16" s="205">
        <f t="shared" si="10"/>
        <v>3600</v>
      </c>
      <c r="AG16" s="182"/>
      <c r="AH16" s="95"/>
    </row>
    <row r="17" spans="1:34" ht="12.75" customHeight="1" thickBot="1" x14ac:dyDescent="0.3">
      <c r="A17" s="179">
        <v>13</v>
      </c>
      <c r="B17" s="180">
        <v>326</v>
      </c>
      <c r="C17" s="162" t="s">
        <v>162</v>
      </c>
      <c r="D17" s="82">
        <v>1</v>
      </c>
      <c r="E17" s="83">
        <v>0</v>
      </c>
      <c r="F17" s="84">
        <v>1</v>
      </c>
      <c r="G17" s="72">
        <f>21*10*360*0.9*E17</f>
        <v>0</v>
      </c>
      <c r="H17" s="73">
        <f t="shared" si="12"/>
        <v>0</v>
      </c>
      <c r="I17" s="73">
        <f>0</f>
        <v>0</v>
      </c>
      <c r="J17" s="74">
        <f t="shared" si="4"/>
        <v>0</v>
      </c>
      <c r="K17" s="46">
        <v>0</v>
      </c>
      <c r="L17" s="47">
        <v>0</v>
      </c>
      <c r="M17" s="47">
        <v>0</v>
      </c>
      <c r="N17" s="64">
        <v>0</v>
      </c>
      <c r="O17" s="32">
        <f t="shared" si="5"/>
        <v>0</v>
      </c>
      <c r="P17" s="32">
        <f t="shared" si="6"/>
        <v>0</v>
      </c>
      <c r="Q17" s="32">
        <f t="shared" si="7"/>
        <v>0</v>
      </c>
      <c r="R17" s="32">
        <f t="shared" si="8"/>
        <v>0</v>
      </c>
      <c r="S17" s="100">
        <f t="shared" si="9"/>
        <v>0</v>
      </c>
      <c r="T17" s="150">
        <f t="shared" si="0"/>
        <v>0</v>
      </c>
      <c r="U17" s="177">
        <f t="shared" si="1"/>
        <v>0</v>
      </c>
      <c r="V17" s="177">
        <f t="shared" si="2"/>
        <v>0</v>
      </c>
      <c r="W17" s="177">
        <f t="shared" si="3"/>
        <v>0</v>
      </c>
      <c r="X17" s="32"/>
      <c r="Y17" s="100">
        <f t="shared" si="13"/>
        <v>0</v>
      </c>
      <c r="Z17" s="97">
        <v>0</v>
      </c>
      <c r="AA17" s="103">
        <v>0</v>
      </c>
      <c r="AB17" s="98"/>
      <c r="AC17" s="136"/>
      <c r="AD17" s="137"/>
      <c r="AE17" s="140"/>
      <c r="AF17" s="66">
        <f t="shared" si="10"/>
        <v>0</v>
      </c>
      <c r="AG17" s="182"/>
      <c r="AH17" s="95"/>
    </row>
    <row r="18" spans="1:34" ht="12.75" customHeight="1" thickBot="1" x14ac:dyDescent="0.3">
      <c r="A18" s="179">
        <v>14</v>
      </c>
      <c r="B18" s="180">
        <v>327</v>
      </c>
      <c r="C18" s="161" t="s">
        <v>22</v>
      </c>
      <c r="D18" s="1">
        <f t="shared" si="11"/>
        <v>1</v>
      </c>
      <c r="E18" s="2">
        <v>0</v>
      </c>
      <c r="F18" s="81">
        <v>1</v>
      </c>
      <c r="G18" s="29">
        <v>0</v>
      </c>
      <c r="H18" s="30">
        <v>0</v>
      </c>
      <c r="I18" s="30">
        <v>144000</v>
      </c>
      <c r="J18" s="33">
        <f t="shared" si="4"/>
        <v>144000</v>
      </c>
      <c r="K18" s="29">
        <v>0</v>
      </c>
      <c r="L18" s="30">
        <v>0</v>
      </c>
      <c r="M18" s="30">
        <v>0</v>
      </c>
      <c r="N18" s="64">
        <v>0</v>
      </c>
      <c r="O18" s="32">
        <f t="shared" si="5"/>
        <v>0</v>
      </c>
      <c r="P18" s="32">
        <f t="shared" si="6"/>
        <v>0</v>
      </c>
      <c r="Q18" s="32">
        <f t="shared" si="7"/>
        <v>144000</v>
      </c>
      <c r="R18" s="32">
        <f t="shared" si="8"/>
        <v>144000</v>
      </c>
      <c r="S18" s="100">
        <f t="shared" si="9"/>
        <v>144000</v>
      </c>
      <c r="T18" s="150">
        <f t="shared" si="0"/>
        <v>144000</v>
      </c>
      <c r="U18" s="177">
        <f t="shared" si="1"/>
        <v>0</v>
      </c>
      <c r="V18" s="177">
        <f t="shared" si="2"/>
        <v>0</v>
      </c>
      <c r="W18" s="177">
        <f t="shared" si="3"/>
        <v>144000</v>
      </c>
      <c r="X18" s="32">
        <v>144000</v>
      </c>
      <c r="Y18" s="100">
        <f t="shared" si="13"/>
        <v>0</v>
      </c>
      <c r="Z18" s="97">
        <f>Y18*0.9</f>
        <v>0</v>
      </c>
      <c r="AA18" s="103">
        <f>Y18*0.1</f>
        <v>0</v>
      </c>
      <c r="AB18" s="102">
        <v>0</v>
      </c>
      <c r="AC18" s="136"/>
      <c r="AD18" s="137"/>
      <c r="AE18" s="138"/>
      <c r="AF18" s="66">
        <f t="shared" si="10"/>
        <v>0</v>
      </c>
      <c r="AG18" s="181"/>
      <c r="AH18" s="95"/>
    </row>
    <row r="19" spans="1:34" ht="12.75" customHeight="1" thickBot="1" x14ac:dyDescent="0.3">
      <c r="A19" s="179">
        <v>15</v>
      </c>
      <c r="B19" s="180">
        <v>328</v>
      </c>
      <c r="C19" s="161" t="s">
        <v>23</v>
      </c>
      <c r="D19" s="1">
        <f t="shared" si="11"/>
        <v>1</v>
      </c>
      <c r="E19" s="2">
        <v>0</v>
      </c>
      <c r="F19" s="53">
        <v>1</v>
      </c>
      <c r="G19" s="29">
        <f>31.5*10*360*0.9*E19</f>
        <v>0</v>
      </c>
      <c r="H19" s="30">
        <f>31.5*10*360*0.1*E19</f>
        <v>0</v>
      </c>
      <c r="I19" s="30">
        <v>144000</v>
      </c>
      <c r="J19" s="32">
        <f t="shared" si="4"/>
        <v>144000</v>
      </c>
      <c r="K19" s="29">
        <v>0</v>
      </c>
      <c r="L19" s="30">
        <v>0</v>
      </c>
      <c r="M19" s="30">
        <v>0</v>
      </c>
      <c r="N19" s="64">
        <v>0</v>
      </c>
      <c r="O19" s="32">
        <f t="shared" si="5"/>
        <v>0</v>
      </c>
      <c r="P19" s="32">
        <f t="shared" si="6"/>
        <v>0</v>
      </c>
      <c r="Q19" s="32">
        <f t="shared" si="7"/>
        <v>144000</v>
      </c>
      <c r="R19" s="32">
        <f t="shared" si="8"/>
        <v>144000</v>
      </c>
      <c r="S19" s="100">
        <f t="shared" si="9"/>
        <v>144000</v>
      </c>
      <c r="T19" s="150">
        <f t="shared" si="0"/>
        <v>145512</v>
      </c>
      <c r="U19" s="177">
        <f t="shared" si="1"/>
        <v>0</v>
      </c>
      <c r="V19" s="177">
        <f t="shared" si="2"/>
        <v>0</v>
      </c>
      <c r="W19" s="177">
        <f t="shared" si="3"/>
        <v>74880</v>
      </c>
      <c r="X19" s="32">
        <v>74880</v>
      </c>
      <c r="Y19" s="100">
        <v>69120</v>
      </c>
      <c r="Z19" s="97"/>
      <c r="AA19" s="103"/>
      <c r="AB19" s="98">
        <v>69120</v>
      </c>
      <c r="AC19" s="141"/>
      <c r="AD19" s="142"/>
      <c r="AE19" s="138">
        <f>75600-144000*0.5</f>
        <v>3600</v>
      </c>
      <c r="AF19" s="205">
        <v>1512</v>
      </c>
      <c r="AG19" s="182"/>
      <c r="AH19" s="95"/>
    </row>
    <row r="20" spans="1:34" ht="12.75" customHeight="1" thickBot="1" x14ac:dyDescent="0.3">
      <c r="A20" s="179">
        <v>16</v>
      </c>
      <c r="B20" s="180">
        <v>329</v>
      </c>
      <c r="C20" s="161" t="s">
        <v>24</v>
      </c>
      <c r="D20" s="1">
        <f t="shared" si="11"/>
        <v>1</v>
      </c>
      <c r="E20" s="51">
        <v>1</v>
      </c>
      <c r="F20" s="6">
        <v>0</v>
      </c>
      <c r="G20" s="29">
        <v>129600</v>
      </c>
      <c r="H20" s="30">
        <v>14400</v>
      </c>
      <c r="I20" s="30">
        <f>21*10*360*F20</f>
        <v>0</v>
      </c>
      <c r="J20" s="34">
        <f t="shared" si="4"/>
        <v>144000</v>
      </c>
      <c r="K20" s="29">
        <v>0</v>
      </c>
      <c r="L20" s="30">
        <v>0</v>
      </c>
      <c r="M20" s="30">
        <v>0</v>
      </c>
      <c r="N20" s="64">
        <v>0</v>
      </c>
      <c r="O20" s="32">
        <f t="shared" si="5"/>
        <v>129600</v>
      </c>
      <c r="P20" s="32">
        <f t="shared" si="6"/>
        <v>14400</v>
      </c>
      <c r="Q20" s="32">
        <f t="shared" si="7"/>
        <v>0</v>
      </c>
      <c r="R20" s="32">
        <f t="shared" si="8"/>
        <v>144000</v>
      </c>
      <c r="S20" s="100">
        <f t="shared" si="9"/>
        <v>144000</v>
      </c>
      <c r="T20" s="150">
        <f t="shared" si="0"/>
        <v>146484</v>
      </c>
      <c r="U20" s="177">
        <f t="shared" si="1"/>
        <v>95580</v>
      </c>
      <c r="V20" s="177">
        <f t="shared" si="2"/>
        <v>10620</v>
      </c>
      <c r="W20" s="177">
        <f>Q20-AB20</f>
        <v>0</v>
      </c>
      <c r="X20" s="32">
        <v>106200</v>
      </c>
      <c r="Y20" s="100">
        <f t="shared" ref="Y20:Y27" si="14">SUM(S20-X20)</f>
        <v>37800</v>
      </c>
      <c r="Z20" s="97">
        <f>Y20*0.9</f>
        <v>34020</v>
      </c>
      <c r="AA20" s="103">
        <f>Y20*0.1</f>
        <v>3780</v>
      </c>
      <c r="AB20" s="98"/>
      <c r="AC20" s="136">
        <f>AF20*0.9</f>
        <v>2235.6</v>
      </c>
      <c r="AD20" s="137">
        <f>AF20*0.1</f>
        <v>248.4</v>
      </c>
      <c r="AE20" s="138"/>
      <c r="AF20" s="205">
        <v>2484</v>
      </c>
      <c r="AG20" s="182"/>
      <c r="AH20" s="95"/>
    </row>
    <row r="21" spans="1:34" ht="12.75" customHeight="1" thickBot="1" x14ac:dyDescent="0.3">
      <c r="A21" s="179">
        <v>17</v>
      </c>
      <c r="B21" s="180">
        <v>330</v>
      </c>
      <c r="C21" s="162" t="s">
        <v>150</v>
      </c>
      <c r="D21" s="82">
        <v>1</v>
      </c>
      <c r="E21" s="83">
        <v>0</v>
      </c>
      <c r="F21" s="84">
        <v>1</v>
      </c>
      <c r="G21" s="29">
        <f>21*10*360*0.9*E21</f>
        <v>0</v>
      </c>
      <c r="H21" s="30">
        <f t="shared" ref="H21:H27" si="15">23*10*360*0.1*E21</f>
        <v>0</v>
      </c>
      <c r="I21" s="30">
        <v>144000</v>
      </c>
      <c r="J21" s="34">
        <f t="shared" si="4"/>
        <v>144000</v>
      </c>
      <c r="K21" s="46">
        <v>0</v>
      </c>
      <c r="L21" s="47">
        <v>0</v>
      </c>
      <c r="M21" s="47">
        <v>0</v>
      </c>
      <c r="N21" s="64">
        <v>0</v>
      </c>
      <c r="O21" s="32">
        <f t="shared" si="5"/>
        <v>0</v>
      </c>
      <c r="P21" s="32">
        <f t="shared" si="6"/>
        <v>0</v>
      </c>
      <c r="Q21" s="32">
        <f t="shared" si="7"/>
        <v>144000</v>
      </c>
      <c r="R21" s="32">
        <f t="shared" si="8"/>
        <v>144000</v>
      </c>
      <c r="S21" s="100">
        <f t="shared" si="9"/>
        <v>144000</v>
      </c>
      <c r="T21" s="150">
        <f t="shared" si="0"/>
        <v>144000</v>
      </c>
      <c r="U21" s="177">
        <f t="shared" si="1"/>
        <v>0</v>
      </c>
      <c r="V21" s="177">
        <f t="shared" si="2"/>
        <v>0</v>
      </c>
      <c r="W21" s="177">
        <f t="shared" si="3"/>
        <v>0</v>
      </c>
      <c r="X21" s="32"/>
      <c r="Y21" s="100">
        <f>SUM(S21-X21)</f>
        <v>144000</v>
      </c>
      <c r="Z21" s="97">
        <v>0</v>
      </c>
      <c r="AA21" s="103">
        <v>0</v>
      </c>
      <c r="AB21" s="98">
        <v>144000</v>
      </c>
      <c r="AC21" s="141">
        <v>0</v>
      </c>
      <c r="AD21" s="142">
        <v>0</v>
      </c>
      <c r="AE21" s="138"/>
      <c r="AF21" s="66">
        <f t="shared" si="10"/>
        <v>0</v>
      </c>
      <c r="AG21" s="182"/>
      <c r="AH21" s="95"/>
    </row>
    <row r="22" spans="1:34" ht="12.75" customHeight="1" thickBot="1" x14ac:dyDescent="0.3">
      <c r="A22" s="179">
        <v>18</v>
      </c>
      <c r="B22" s="180">
        <v>332</v>
      </c>
      <c r="C22" s="162" t="s">
        <v>25</v>
      </c>
      <c r="D22" s="82">
        <f t="shared" si="11"/>
        <v>0</v>
      </c>
      <c r="E22" s="83">
        <v>0</v>
      </c>
      <c r="F22" s="84">
        <v>0</v>
      </c>
      <c r="G22" s="29">
        <f>21*10*360*0.9*E22</f>
        <v>0</v>
      </c>
      <c r="H22" s="30">
        <f t="shared" si="15"/>
        <v>0</v>
      </c>
      <c r="I22" s="30">
        <f>21*10*360*F22</f>
        <v>0</v>
      </c>
      <c r="J22" s="34">
        <f t="shared" si="4"/>
        <v>0</v>
      </c>
      <c r="K22" s="29">
        <v>0</v>
      </c>
      <c r="L22" s="30">
        <v>0</v>
      </c>
      <c r="M22" s="30">
        <v>0</v>
      </c>
      <c r="N22" s="64">
        <v>0</v>
      </c>
      <c r="O22" s="32">
        <f t="shared" si="5"/>
        <v>0</v>
      </c>
      <c r="P22" s="32">
        <f t="shared" si="6"/>
        <v>0</v>
      </c>
      <c r="Q22" s="32">
        <f t="shared" si="7"/>
        <v>0</v>
      </c>
      <c r="R22" s="32">
        <f t="shared" si="8"/>
        <v>0</v>
      </c>
      <c r="S22" s="100">
        <f t="shared" si="9"/>
        <v>0</v>
      </c>
      <c r="T22" s="150">
        <f t="shared" si="0"/>
        <v>0</v>
      </c>
      <c r="U22" s="177">
        <f t="shared" si="1"/>
        <v>0</v>
      </c>
      <c r="V22" s="177">
        <f t="shared" si="2"/>
        <v>0</v>
      </c>
      <c r="W22" s="177">
        <f t="shared" si="3"/>
        <v>0</v>
      </c>
      <c r="X22" s="32"/>
      <c r="Y22" s="100">
        <f t="shared" si="14"/>
        <v>0</v>
      </c>
      <c r="Z22" s="97">
        <v>0</v>
      </c>
      <c r="AA22" s="103">
        <v>0</v>
      </c>
      <c r="AB22" s="98"/>
      <c r="AC22" s="141">
        <v>0</v>
      </c>
      <c r="AD22" s="142">
        <v>0</v>
      </c>
      <c r="AE22" s="140">
        <v>0</v>
      </c>
      <c r="AF22" s="66">
        <f t="shared" si="10"/>
        <v>0</v>
      </c>
      <c r="AG22" s="104"/>
      <c r="AH22" s="95"/>
    </row>
    <row r="23" spans="1:34" ht="12.75" customHeight="1" thickBot="1" x14ac:dyDescent="0.3">
      <c r="A23" s="179">
        <v>19</v>
      </c>
      <c r="B23" s="180">
        <v>333</v>
      </c>
      <c r="C23" s="161" t="s">
        <v>151</v>
      </c>
      <c r="D23" s="1">
        <f t="shared" si="11"/>
        <v>1</v>
      </c>
      <c r="E23" s="2">
        <v>0</v>
      </c>
      <c r="F23" s="53">
        <v>1</v>
      </c>
      <c r="G23" s="29"/>
      <c r="H23" s="30"/>
      <c r="I23" s="30">
        <v>115200</v>
      </c>
      <c r="J23" s="34">
        <f t="shared" si="4"/>
        <v>115200</v>
      </c>
      <c r="K23" s="46">
        <v>0</v>
      </c>
      <c r="L23" s="47">
        <v>0</v>
      </c>
      <c r="M23" s="47">
        <v>0</v>
      </c>
      <c r="N23" s="64">
        <v>0</v>
      </c>
      <c r="O23" s="32">
        <f t="shared" si="5"/>
        <v>0</v>
      </c>
      <c r="P23" s="32">
        <f t="shared" si="6"/>
        <v>0</v>
      </c>
      <c r="Q23" s="32">
        <f t="shared" si="7"/>
        <v>115200</v>
      </c>
      <c r="R23" s="32">
        <f t="shared" si="8"/>
        <v>115200</v>
      </c>
      <c r="S23" s="100">
        <f t="shared" si="9"/>
        <v>115200</v>
      </c>
      <c r="T23" s="150">
        <f t="shared" si="0"/>
        <v>116640</v>
      </c>
      <c r="U23" s="177">
        <f t="shared" si="1"/>
        <v>0</v>
      </c>
      <c r="V23" s="177">
        <f t="shared" si="2"/>
        <v>0</v>
      </c>
      <c r="W23" s="177">
        <f>Q23-AB23</f>
        <v>28800</v>
      </c>
      <c r="X23" s="32">
        <v>28800</v>
      </c>
      <c r="Y23" s="100">
        <f>SUM(S23-X23)</f>
        <v>86400</v>
      </c>
      <c r="Z23" s="101">
        <v>0</v>
      </c>
      <c r="AA23" s="105">
        <v>0</v>
      </c>
      <c r="AB23" s="102">
        <v>86400</v>
      </c>
      <c r="AC23" s="136">
        <v>0</v>
      </c>
      <c r="AD23" s="137">
        <v>0</v>
      </c>
      <c r="AE23" s="138">
        <v>1440</v>
      </c>
      <c r="AF23" s="205">
        <v>1440</v>
      </c>
      <c r="AG23" s="182"/>
      <c r="AH23" s="95"/>
    </row>
    <row r="24" spans="1:34" ht="12.75" customHeight="1" thickBot="1" x14ac:dyDescent="0.3">
      <c r="A24" s="179">
        <v>20</v>
      </c>
      <c r="B24" s="180">
        <v>334</v>
      </c>
      <c r="C24" s="162" t="s">
        <v>26</v>
      </c>
      <c r="D24" s="82">
        <f t="shared" si="11"/>
        <v>1</v>
      </c>
      <c r="E24" s="83">
        <v>1</v>
      </c>
      <c r="F24" s="84">
        <v>0</v>
      </c>
      <c r="G24" s="72">
        <v>0</v>
      </c>
      <c r="H24" s="73">
        <v>0</v>
      </c>
      <c r="I24" s="73">
        <f>15*10*360*F24</f>
        <v>0</v>
      </c>
      <c r="J24" s="75">
        <f t="shared" si="4"/>
        <v>0</v>
      </c>
      <c r="K24" s="46">
        <v>0</v>
      </c>
      <c r="L24" s="47">
        <v>0</v>
      </c>
      <c r="M24" s="47">
        <v>0</v>
      </c>
      <c r="N24" s="64">
        <v>0</v>
      </c>
      <c r="O24" s="32">
        <f t="shared" si="5"/>
        <v>0</v>
      </c>
      <c r="P24" s="32">
        <f t="shared" si="6"/>
        <v>0</v>
      </c>
      <c r="Q24" s="32">
        <f t="shared" si="7"/>
        <v>0</v>
      </c>
      <c r="R24" s="32">
        <f t="shared" si="8"/>
        <v>0</v>
      </c>
      <c r="S24" s="100">
        <f t="shared" si="9"/>
        <v>0</v>
      </c>
      <c r="T24" s="150">
        <f t="shared" si="0"/>
        <v>0</v>
      </c>
      <c r="U24" s="177">
        <f t="shared" si="1"/>
        <v>0</v>
      </c>
      <c r="V24" s="177">
        <f t="shared" si="2"/>
        <v>0</v>
      </c>
      <c r="W24" s="177">
        <f t="shared" si="3"/>
        <v>0</v>
      </c>
      <c r="X24" s="32"/>
      <c r="Y24" s="100">
        <f t="shared" si="14"/>
        <v>0</v>
      </c>
      <c r="Z24" s="97">
        <v>0</v>
      </c>
      <c r="AA24" s="103">
        <v>0</v>
      </c>
      <c r="AB24" s="98"/>
      <c r="AC24" s="141">
        <v>0</v>
      </c>
      <c r="AD24" s="142">
        <v>0</v>
      </c>
      <c r="AE24" s="139">
        <v>0</v>
      </c>
      <c r="AF24" s="66">
        <f t="shared" si="10"/>
        <v>0</v>
      </c>
      <c r="AG24" s="182"/>
      <c r="AH24" s="95"/>
    </row>
    <row r="25" spans="1:34" ht="12.75" customHeight="1" thickBot="1" x14ac:dyDescent="0.3">
      <c r="A25" s="183">
        <v>21</v>
      </c>
      <c r="B25" s="184">
        <v>335</v>
      </c>
      <c r="C25" s="163" t="s">
        <v>152</v>
      </c>
      <c r="D25" s="1">
        <v>1</v>
      </c>
      <c r="E25" s="85">
        <v>1</v>
      </c>
      <c r="F25" s="86">
        <v>0</v>
      </c>
      <c r="G25" s="29">
        <v>129600</v>
      </c>
      <c r="H25" s="30">
        <v>14400</v>
      </c>
      <c r="I25" s="30">
        <v>0</v>
      </c>
      <c r="J25" s="32">
        <f t="shared" si="4"/>
        <v>144000</v>
      </c>
      <c r="K25" s="46">
        <v>0</v>
      </c>
      <c r="L25" s="47">
        <v>0</v>
      </c>
      <c r="M25" s="47">
        <v>0</v>
      </c>
      <c r="N25" s="64">
        <v>0</v>
      </c>
      <c r="O25" s="32">
        <f t="shared" si="5"/>
        <v>129600</v>
      </c>
      <c r="P25" s="32">
        <f t="shared" si="6"/>
        <v>14400</v>
      </c>
      <c r="Q25" s="32">
        <f t="shared" si="7"/>
        <v>0</v>
      </c>
      <c r="R25" s="32">
        <f t="shared" si="8"/>
        <v>144000</v>
      </c>
      <c r="S25" s="100">
        <f t="shared" si="9"/>
        <v>144000</v>
      </c>
      <c r="T25" s="150">
        <f t="shared" si="0"/>
        <v>144000</v>
      </c>
      <c r="U25" s="177">
        <f t="shared" si="1"/>
        <v>0</v>
      </c>
      <c r="V25" s="177">
        <f t="shared" si="2"/>
        <v>0</v>
      </c>
      <c r="W25" s="177">
        <f t="shared" si="3"/>
        <v>0</v>
      </c>
      <c r="X25" s="32"/>
      <c r="Y25" s="100">
        <f t="shared" si="14"/>
        <v>144000</v>
      </c>
      <c r="Z25" s="97">
        <f>Y25*0.9</f>
        <v>129600</v>
      </c>
      <c r="AA25" s="103">
        <f>Y25*0.1</f>
        <v>14400</v>
      </c>
      <c r="AB25" s="98"/>
      <c r="AC25" s="136"/>
      <c r="AD25" s="137"/>
      <c r="AE25" s="139">
        <v>0</v>
      </c>
      <c r="AF25" s="66">
        <f t="shared" si="10"/>
        <v>0</v>
      </c>
      <c r="AG25" s="182"/>
      <c r="AH25" s="95"/>
    </row>
    <row r="26" spans="1:34" ht="12.75" customHeight="1" thickBot="1" x14ac:dyDescent="0.3">
      <c r="A26" s="183">
        <v>22</v>
      </c>
      <c r="B26" s="184">
        <v>336</v>
      </c>
      <c r="C26" s="164" t="s">
        <v>27</v>
      </c>
      <c r="D26" s="82">
        <v>1</v>
      </c>
      <c r="E26" s="87">
        <v>0</v>
      </c>
      <c r="F26" s="88">
        <v>1</v>
      </c>
      <c r="G26" s="72">
        <f>22*10*360*0.9*E26</f>
        <v>0</v>
      </c>
      <c r="H26" s="73">
        <f t="shared" si="15"/>
        <v>0</v>
      </c>
      <c r="I26" s="73">
        <v>0</v>
      </c>
      <c r="J26" s="76">
        <f t="shared" si="4"/>
        <v>0</v>
      </c>
      <c r="K26" s="46">
        <v>0</v>
      </c>
      <c r="L26" s="47">
        <v>0</v>
      </c>
      <c r="M26" s="47">
        <v>0</v>
      </c>
      <c r="N26" s="64">
        <v>0</v>
      </c>
      <c r="O26" s="32">
        <f t="shared" si="5"/>
        <v>0</v>
      </c>
      <c r="P26" s="32">
        <f t="shared" si="6"/>
        <v>0</v>
      </c>
      <c r="Q26" s="32">
        <f t="shared" si="7"/>
        <v>0</v>
      </c>
      <c r="R26" s="32">
        <f t="shared" si="8"/>
        <v>0</v>
      </c>
      <c r="S26" s="100">
        <f t="shared" si="9"/>
        <v>0</v>
      </c>
      <c r="T26" s="150">
        <f t="shared" si="0"/>
        <v>0</v>
      </c>
      <c r="U26" s="177">
        <f t="shared" si="1"/>
        <v>0</v>
      </c>
      <c r="V26" s="177">
        <f t="shared" si="2"/>
        <v>0</v>
      </c>
      <c r="W26" s="177">
        <f t="shared" si="3"/>
        <v>0</v>
      </c>
      <c r="X26" s="32"/>
      <c r="Y26" s="100">
        <f t="shared" si="14"/>
        <v>0</v>
      </c>
      <c r="Z26" s="97">
        <f t="shared" ref="Z26:Z28" si="16">Y26*0.9</f>
        <v>0</v>
      </c>
      <c r="AA26" s="103">
        <f t="shared" ref="AA26:AA27" si="17">Y26*0.1</f>
        <v>0</v>
      </c>
      <c r="AB26" s="98"/>
      <c r="AC26" s="141">
        <v>0</v>
      </c>
      <c r="AD26" s="142">
        <v>0</v>
      </c>
      <c r="AE26" s="139">
        <v>0</v>
      </c>
      <c r="AF26" s="66">
        <f t="shared" si="10"/>
        <v>0</v>
      </c>
      <c r="AG26" s="182"/>
      <c r="AH26" s="95"/>
    </row>
    <row r="27" spans="1:34" ht="12.75" customHeight="1" thickBot="1" x14ac:dyDescent="0.3">
      <c r="A27" s="183">
        <v>23</v>
      </c>
      <c r="B27" s="184">
        <v>337</v>
      </c>
      <c r="C27" s="164" t="s">
        <v>153</v>
      </c>
      <c r="D27" s="82">
        <f t="shared" si="11"/>
        <v>1</v>
      </c>
      <c r="E27" s="87">
        <v>0</v>
      </c>
      <c r="F27" s="88">
        <v>1</v>
      </c>
      <c r="G27" s="72">
        <f>22*10*360*0.9*E27</f>
        <v>0</v>
      </c>
      <c r="H27" s="73">
        <f t="shared" si="15"/>
        <v>0</v>
      </c>
      <c r="I27" s="73"/>
      <c r="J27" s="75">
        <f t="shared" si="4"/>
        <v>0</v>
      </c>
      <c r="K27" s="46">
        <v>0</v>
      </c>
      <c r="L27" s="47">
        <v>0</v>
      </c>
      <c r="M27" s="47">
        <v>0</v>
      </c>
      <c r="N27" s="64">
        <v>0</v>
      </c>
      <c r="O27" s="32">
        <f t="shared" si="5"/>
        <v>0</v>
      </c>
      <c r="P27" s="32">
        <f t="shared" si="6"/>
        <v>0</v>
      </c>
      <c r="Q27" s="32">
        <f t="shared" si="7"/>
        <v>0</v>
      </c>
      <c r="R27" s="32">
        <f t="shared" si="8"/>
        <v>0</v>
      </c>
      <c r="S27" s="100">
        <f t="shared" si="9"/>
        <v>0</v>
      </c>
      <c r="T27" s="150">
        <f t="shared" si="0"/>
        <v>0</v>
      </c>
      <c r="U27" s="177">
        <f t="shared" si="1"/>
        <v>0</v>
      </c>
      <c r="V27" s="177">
        <f t="shared" si="2"/>
        <v>0</v>
      </c>
      <c r="W27" s="177">
        <f t="shared" si="3"/>
        <v>0</v>
      </c>
      <c r="X27" s="32"/>
      <c r="Y27" s="100">
        <f t="shared" si="14"/>
        <v>0</v>
      </c>
      <c r="Z27" s="97">
        <f t="shared" si="16"/>
        <v>0</v>
      </c>
      <c r="AA27" s="103">
        <f t="shared" si="17"/>
        <v>0</v>
      </c>
      <c r="AB27" s="98"/>
      <c r="AC27" s="136">
        <v>0</v>
      </c>
      <c r="AD27" s="137">
        <v>0</v>
      </c>
      <c r="AE27" s="138"/>
      <c r="AF27" s="66">
        <f t="shared" si="10"/>
        <v>0</v>
      </c>
      <c r="AG27" s="182"/>
      <c r="AH27" s="95"/>
    </row>
    <row r="28" spans="1:34" ht="19.5" customHeight="1" thickBot="1" x14ac:dyDescent="0.3">
      <c r="A28" s="185">
        <v>24</v>
      </c>
      <c r="B28" s="186">
        <v>338</v>
      </c>
      <c r="C28" s="165" t="s">
        <v>154</v>
      </c>
      <c r="D28" s="89">
        <v>1</v>
      </c>
      <c r="E28" s="89">
        <v>1</v>
      </c>
      <c r="F28" s="90">
        <v>0</v>
      </c>
      <c r="G28" s="29">
        <v>129600</v>
      </c>
      <c r="H28" s="30">
        <v>14400</v>
      </c>
      <c r="I28" s="59">
        <f>15*10*360*F28</f>
        <v>0</v>
      </c>
      <c r="J28" s="61">
        <f t="shared" si="4"/>
        <v>144000</v>
      </c>
      <c r="K28" s="48">
        <v>0</v>
      </c>
      <c r="L28" s="49">
        <v>0</v>
      </c>
      <c r="M28" s="50">
        <v>0</v>
      </c>
      <c r="N28" s="64">
        <v>0</v>
      </c>
      <c r="O28" s="32">
        <f t="shared" si="5"/>
        <v>129600</v>
      </c>
      <c r="P28" s="32">
        <f t="shared" si="6"/>
        <v>14400</v>
      </c>
      <c r="Q28" s="32">
        <f t="shared" si="7"/>
        <v>0</v>
      </c>
      <c r="R28" s="32">
        <f t="shared" si="8"/>
        <v>144000</v>
      </c>
      <c r="S28" s="100">
        <f t="shared" si="9"/>
        <v>144000</v>
      </c>
      <c r="T28" s="150">
        <f t="shared" si="0"/>
        <v>144000</v>
      </c>
      <c r="U28" s="177">
        <f t="shared" si="1"/>
        <v>0</v>
      </c>
      <c r="V28" s="177">
        <f t="shared" si="2"/>
        <v>0</v>
      </c>
      <c r="W28" s="177">
        <f t="shared" si="3"/>
        <v>0</v>
      </c>
      <c r="X28" s="32">
        <v>0</v>
      </c>
      <c r="Y28" s="100">
        <v>144000</v>
      </c>
      <c r="Z28" s="119">
        <f t="shared" si="16"/>
        <v>129600</v>
      </c>
      <c r="AA28" s="120">
        <f>Y28*0.1</f>
        <v>14400</v>
      </c>
      <c r="AB28" s="106"/>
      <c r="AC28" s="143">
        <v>0</v>
      </c>
      <c r="AD28" s="144">
        <v>0</v>
      </c>
      <c r="AE28" s="198"/>
      <c r="AF28" s="199">
        <f t="shared" si="10"/>
        <v>0</v>
      </c>
      <c r="AG28" s="187"/>
      <c r="AH28" s="95"/>
    </row>
    <row r="29" spans="1:34" ht="17.25" customHeight="1" thickBot="1" x14ac:dyDescent="0.3">
      <c r="A29" s="237" t="s">
        <v>11</v>
      </c>
      <c r="B29" s="238"/>
      <c r="C29" s="239"/>
      <c r="D29" s="14">
        <f>SUM(D5:D28)</f>
        <v>18</v>
      </c>
      <c r="E29" s="14">
        <f t="shared" ref="E29:N29" si="18">SUM(E5:E28)</f>
        <v>6</v>
      </c>
      <c r="F29" s="37">
        <f t="shared" si="18"/>
        <v>12</v>
      </c>
      <c r="G29" s="17">
        <f t="shared" si="18"/>
        <v>648000</v>
      </c>
      <c r="H29" s="44">
        <f t="shared" si="18"/>
        <v>72000</v>
      </c>
      <c r="I29" s="15">
        <f t="shared" si="18"/>
        <v>1267200</v>
      </c>
      <c r="J29" s="17">
        <f t="shared" si="18"/>
        <v>1987200</v>
      </c>
      <c r="K29" s="17">
        <f t="shared" si="18"/>
        <v>0</v>
      </c>
      <c r="L29" s="44">
        <f t="shared" si="18"/>
        <v>0</v>
      </c>
      <c r="M29" s="15">
        <f t="shared" si="18"/>
        <v>0</v>
      </c>
      <c r="N29" s="17">
        <f t="shared" si="18"/>
        <v>0</v>
      </c>
      <c r="O29" s="17">
        <f>SUM(O5:O28)</f>
        <v>648000</v>
      </c>
      <c r="P29" s="17">
        <f t="shared" ref="P29:R29" si="19">SUM(P5:P28)</f>
        <v>72000</v>
      </c>
      <c r="Q29" s="17">
        <f t="shared" si="19"/>
        <v>1267200</v>
      </c>
      <c r="R29" s="17">
        <f t="shared" si="19"/>
        <v>1987200</v>
      </c>
      <c r="S29" s="107">
        <f t="shared" ref="S29:AB29" si="20">SUM(S5:S28)</f>
        <v>1987200</v>
      </c>
      <c r="T29" s="149">
        <f>SUM(T5:T28)</f>
        <v>2009180</v>
      </c>
      <c r="U29" s="154">
        <f>SUM(U5:U28)</f>
        <v>272160</v>
      </c>
      <c r="V29" s="154">
        <f>SUM(V6:V28)</f>
        <v>30240</v>
      </c>
      <c r="W29" s="154">
        <f>SUM(W5:W28)</f>
        <v>798840</v>
      </c>
      <c r="X29" s="154">
        <f>SUM(X5:X28)</f>
        <v>1101240</v>
      </c>
      <c r="Y29" s="194">
        <f>SUM(Y5:Y28)</f>
        <v>885960</v>
      </c>
      <c r="Z29" s="196">
        <f t="shared" si="20"/>
        <v>375840</v>
      </c>
      <c r="AA29" s="197">
        <f t="shared" si="20"/>
        <v>41760</v>
      </c>
      <c r="AB29" s="195">
        <f t="shared" si="20"/>
        <v>468360</v>
      </c>
      <c r="AC29" s="68">
        <f>SUM(AC5:AC28)</f>
        <v>7824.6</v>
      </c>
      <c r="AD29" s="68">
        <f>SUM(AD5:AD28)</f>
        <v>869.4</v>
      </c>
      <c r="AE29" s="200">
        <f>SUM(AE5:AE28)</f>
        <v>15374</v>
      </c>
      <c r="AF29" s="201">
        <f>SUM(AF5:AF28)</f>
        <v>21980</v>
      </c>
      <c r="AG29" s="203"/>
      <c r="AH29" s="202"/>
    </row>
    <row r="30" spans="1:34" ht="12.75" customHeight="1" x14ac:dyDescent="0.25">
      <c r="A30" s="183">
        <v>1</v>
      </c>
      <c r="B30" s="184">
        <v>601</v>
      </c>
      <c r="C30" s="163" t="s">
        <v>28</v>
      </c>
      <c r="D30" s="3">
        <v>2</v>
      </c>
      <c r="E30" s="8">
        <v>0</v>
      </c>
      <c r="F30" s="91">
        <v>2</v>
      </c>
      <c r="G30" s="35">
        <f>SUM(35840*E30*0.9)</f>
        <v>0</v>
      </c>
      <c r="H30" s="35">
        <f>SUM(35840*E30*0.1)</f>
        <v>0</v>
      </c>
      <c r="I30" s="32">
        <f>2*14412</f>
        <v>28824</v>
      </c>
      <c r="J30" s="28">
        <v>28824</v>
      </c>
      <c r="K30" s="35">
        <v>0</v>
      </c>
      <c r="L30" s="35">
        <v>0</v>
      </c>
      <c r="M30" s="32">
        <v>73576</v>
      </c>
      <c r="N30" s="28">
        <v>73576</v>
      </c>
      <c r="O30" s="32">
        <f t="shared" si="5"/>
        <v>0</v>
      </c>
      <c r="P30" s="32">
        <f t="shared" si="6"/>
        <v>0</v>
      </c>
      <c r="Q30" s="32">
        <f t="shared" si="7"/>
        <v>102400</v>
      </c>
      <c r="R30" s="32">
        <f t="shared" si="8"/>
        <v>102400</v>
      </c>
      <c r="S30" s="100">
        <f t="shared" ref="S30:S61" si="21">J30+N30</f>
        <v>102400</v>
      </c>
      <c r="T30" s="111">
        <f t="shared" ref="T30:T61" si="22">J30+N30+AF30</f>
        <v>103648</v>
      </c>
      <c r="U30" s="177">
        <f t="shared" ref="U30:U61" si="23">O30-Z30</f>
        <v>0</v>
      </c>
      <c r="V30" s="177">
        <f t="shared" ref="V30:V61" si="24">P30-AA30</f>
        <v>0</v>
      </c>
      <c r="W30" s="177">
        <f t="shared" ref="W30:W61" si="25">Q30-AB30</f>
        <v>49280</v>
      </c>
      <c r="X30" s="155">
        <v>49280</v>
      </c>
      <c r="Y30" s="100">
        <f t="shared" ref="Y30:Y37" si="26">SUM(S30-X30)</f>
        <v>53120</v>
      </c>
      <c r="Z30" s="108">
        <v>0</v>
      </c>
      <c r="AA30" s="109">
        <v>0</v>
      </c>
      <c r="AB30" s="110">
        <v>53120</v>
      </c>
      <c r="AC30" s="145">
        <v>0</v>
      </c>
      <c r="AD30" s="146">
        <v>0</v>
      </c>
      <c r="AE30" s="147">
        <v>1248</v>
      </c>
      <c r="AF30" s="204">
        <v>1248</v>
      </c>
      <c r="AG30" s="188"/>
      <c r="AH30" s="95"/>
    </row>
    <row r="31" spans="1:34" ht="12.75" customHeight="1" thickBot="1" x14ac:dyDescent="0.3">
      <c r="A31" s="179">
        <v>2</v>
      </c>
      <c r="B31" s="180">
        <v>602</v>
      </c>
      <c r="C31" s="161" t="s">
        <v>29</v>
      </c>
      <c r="D31" s="3">
        <v>2</v>
      </c>
      <c r="E31" s="54">
        <v>1</v>
      </c>
      <c r="F31" s="91">
        <v>1</v>
      </c>
      <c r="G31" s="35">
        <v>46080</v>
      </c>
      <c r="H31" s="35">
        <v>5120</v>
      </c>
      <c r="I31" s="32">
        <f>14412+42</f>
        <v>14454</v>
      </c>
      <c r="J31" s="32">
        <f t="shared" ref="J31:J94" si="27">SUM(G31+H31+I31)</f>
        <v>65654</v>
      </c>
      <c r="K31" s="35">
        <v>0</v>
      </c>
      <c r="L31" s="35">
        <v>0</v>
      </c>
      <c r="M31" s="32">
        <v>36746</v>
      </c>
      <c r="N31" s="32">
        <v>36746</v>
      </c>
      <c r="O31" s="32">
        <f t="shared" si="5"/>
        <v>46080</v>
      </c>
      <c r="P31" s="32">
        <f t="shared" si="6"/>
        <v>5120</v>
      </c>
      <c r="Q31" s="32">
        <f t="shared" si="7"/>
        <v>51200</v>
      </c>
      <c r="R31" s="32">
        <f t="shared" si="8"/>
        <v>102400</v>
      </c>
      <c r="S31" s="100">
        <f t="shared" si="21"/>
        <v>102400</v>
      </c>
      <c r="T31" s="111">
        <f t="shared" si="22"/>
        <v>104768</v>
      </c>
      <c r="U31" s="177">
        <f t="shared" si="23"/>
        <v>44928</v>
      </c>
      <c r="V31" s="177">
        <f t="shared" si="24"/>
        <v>4992</v>
      </c>
      <c r="W31" s="177">
        <f t="shared" si="25"/>
        <v>51200</v>
      </c>
      <c r="X31" s="151">
        <v>101120</v>
      </c>
      <c r="Y31" s="100">
        <f t="shared" si="26"/>
        <v>1280</v>
      </c>
      <c r="Z31" s="101">
        <f>Y31*0.9</f>
        <v>1152</v>
      </c>
      <c r="AA31" s="105">
        <f>Y31*0.1</f>
        <v>128</v>
      </c>
      <c r="AB31" s="102"/>
      <c r="AC31" s="148">
        <f>26880*E31*0.9-46080*0.5</f>
        <v>1152</v>
      </c>
      <c r="AD31" s="137">
        <f>26880*E31*0.1-5120*0.5</f>
        <v>128</v>
      </c>
      <c r="AE31" s="274">
        <v>1088</v>
      </c>
      <c r="AF31" s="204">
        <v>2368</v>
      </c>
      <c r="AG31" s="182"/>
      <c r="AH31" s="95"/>
    </row>
    <row r="32" spans="1:34" ht="12.75" customHeight="1" x14ac:dyDescent="0.25">
      <c r="A32" s="179">
        <v>3</v>
      </c>
      <c r="B32" s="180">
        <v>603</v>
      </c>
      <c r="C32" s="161" t="s">
        <v>30</v>
      </c>
      <c r="D32" s="3">
        <v>1</v>
      </c>
      <c r="E32" s="54">
        <v>1</v>
      </c>
      <c r="F32" s="3">
        <v>0</v>
      </c>
      <c r="G32" s="35">
        <v>46080</v>
      </c>
      <c r="H32" s="35">
        <v>5120</v>
      </c>
      <c r="I32" s="58">
        <f>SUM(38400*F32)</f>
        <v>0</v>
      </c>
      <c r="J32" s="32">
        <f t="shared" si="27"/>
        <v>51200</v>
      </c>
      <c r="K32" s="35">
        <v>0</v>
      </c>
      <c r="L32" s="35">
        <v>0</v>
      </c>
      <c r="M32" s="58">
        <v>0</v>
      </c>
      <c r="N32" s="32">
        <v>0</v>
      </c>
      <c r="O32" s="32">
        <f t="shared" si="5"/>
        <v>46080</v>
      </c>
      <c r="P32" s="32">
        <f t="shared" si="6"/>
        <v>5120</v>
      </c>
      <c r="Q32" s="32">
        <f t="shared" si="7"/>
        <v>0</v>
      </c>
      <c r="R32" s="32">
        <f t="shared" si="8"/>
        <v>51200</v>
      </c>
      <c r="S32" s="100">
        <f t="shared" si="21"/>
        <v>51200</v>
      </c>
      <c r="T32" s="111">
        <f t="shared" si="22"/>
        <v>51200</v>
      </c>
      <c r="U32" s="177">
        <f t="shared" si="23"/>
        <v>43776</v>
      </c>
      <c r="V32" s="177">
        <f t="shared" si="24"/>
        <v>4864</v>
      </c>
      <c r="W32" s="177">
        <f t="shared" si="25"/>
        <v>0</v>
      </c>
      <c r="X32" s="152">
        <v>48640</v>
      </c>
      <c r="Y32" s="100">
        <f t="shared" si="26"/>
        <v>2560</v>
      </c>
      <c r="Z32" s="101">
        <f>Y32*0.9</f>
        <v>2304</v>
      </c>
      <c r="AA32" s="105">
        <f>Y32*0.1</f>
        <v>256</v>
      </c>
      <c r="AB32" s="102"/>
      <c r="AC32" s="148"/>
      <c r="AD32" s="137"/>
      <c r="AE32" s="274">
        <f t="shared" ref="AE32:AE41" si="28">26880*F32-(I32+M32)*0.5</f>
        <v>0</v>
      </c>
      <c r="AF32" s="69">
        <f t="shared" ref="AF32:AF59" si="29">AC32+AD32+AE32</f>
        <v>0</v>
      </c>
      <c r="AG32" s="182"/>
      <c r="AH32" s="95"/>
    </row>
    <row r="33" spans="1:34" ht="12.75" customHeight="1" thickBot="1" x14ac:dyDescent="0.3">
      <c r="A33" s="179">
        <v>4</v>
      </c>
      <c r="B33" s="180">
        <v>604</v>
      </c>
      <c r="C33" s="161" t="s">
        <v>31</v>
      </c>
      <c r="D33" s="8">
        <v>1</v>
      </c>
      <c r="E33" s="8">
        <v>0</v>
      </c>
      <c r="F33" s="91">
        <v>1</v>
      </c>
      <c r="G33" s="35">
        <f t="shared" ref="G33:G95" si="30">SUM(35840*E33*0.9)</f>
        <v>0</v>
      </c>
      <c r="H33" s="35">
        <f t="shared" ref="H33:H95" si="31">SUM(35840*E33*0.1)</f>
        <v>0</v>
      </c>
      <c r="I33" s="32">
        <v>14412</v>
      </c>
      <c r="J33" s="32">
        <f>SUM(G33+H33+I33)</f>
        <v>14412</v>
      </c>
      <c r="K33" s="35">
        <v>0</v>
      </c>
      <c r="L33" s="35">
        <v>0</v>
      </c>
      <c r="M33" s="32">
        <v>36788</v>
      </c>
      <c r="N33" s="32">
        <v>36788</v>
      </c>
      <c r="O33" s="32">
        <f t="shared" si="5"/>
        <v>0</v>
      </c>
      <c r="P33" s="32">
        <f t="shared" si="6"/>
        <v>0</v>
      </c>
      <c r="Q33" s="32">
        <f t="shared" si="7"/>
        <v>51200</v>
      </c>
      <c r="R33" s="32">
        <f t="shared" si="8"/>
        <v>51200</v>
      </c>
      <c r="S33" s="100">
        <f t="shared" si="21"/>
        <v>51200</v>
      </c>
      <c r="T33" s="111">
        <f t="shared" si="22"/>
        <v>52416</v>
      </c>
      <c r="U33" s="177">
        <f t="shared" si="23"/>
        <v>0</v>
      </c>
      <c r="V33" s="177">
        <f t="shared" si="24"/>
        <v>0</v>
      </c>
      <c r="W33" s="177">
        <f t="shared" si="25"/>
        <v>48640</v>
      </c>
      <c r="X33" s="152">
        <v>48640</v>
      </c>
      <c r="Y33" s="100">
        <f t="shared" si="26"/>
        <v>2560</v>
      </c>
      <c r="Z33" s="97">
        <v>0</v>
      </c>
      <c r="AA33" s="103">
        <v>0</v>
      </c>
      <c r="AB33" s="98">
        <v>2560</v>
      </c>
      <c r="AC33" s="148"/>
      <c r="AD33" s="137"/>
      <c r="AE33" s="274">
        <f>AF33</f>
        <v>1216</v>
      </c>
      <c r="AF33" s="204">
        <v>1216</v>
      </c>
      <c r="AG33" s="182"/>
      <c r="AH33" s="95"/>
    </row>
    <row r="34" spans="1:34" ht="12.75" customHeight="1" x14ac:dyDescent="0.25">
      <c r="A34" s="179">
        <v>5</v>
      </c>
      <c r="B34" s="180">
        <v>605</v>
      </c>
      <c r="C34" s="161" t="s">
        <v>32</v>
      </c>
      <c r="D34" s="3">
        <v>1</v>
      </c>
      <c r="E34" s="54">
        <v>1</v>
      </c>
      <c r="F34" s="8">
        <v>0</v>
      </c>
      <c r="G34" s="35">
        <v>46080</v>
      </c>
      <c r="H34" s="35">
        <v>5120</v>
      </c>
      <c r="I34" s="58">
        <f>SUM(38400*F34)</f>
        <v>0</v>
      </c>
      <c r="J34" s="32">
        <f t="shared" si="27"/>
        <v>51200</v>
      </c>
      <c r="K34" s="35">
        <v>0</v>
      </c>
      <c r="L34" s="35">
        <v>0</v>
      </c>
      <c r="M34" s="58">
        <v>0</v>
      </c>
      <c r="N34" s="32">
        <v>0</v>
      </c>
      <c r="O34" s="32">
        <f t="shared" si="5"/>
        <v>46080</v>
      </c>
      <c r="P34" s="32">
        <f t="shared" si="6"/>
        <v>5120</v>
      </c>
      <c r="Q34" s="32">
        <f t="shared" si="7"/>
        <v>0</v>
      </c>
      <c r="R34" s="32">
        <f t="shared" si="8"/>
        <v>51200</v>
      </c>
      <c r="S34" s="100">
        <f t="shared" si="21"/>
        <v>51200</v>
      </c>
      <c r="T34" s="111">
        <f t="shared" si="22"/>
        <v>52336</v>
      </c>
      <c r="U34" s="177">
        <f t="shared" si="23"/>
        <v>44064</v>
      </c>
      <c r="V34" s="177">
        <f t="shared" si="24"/>
        <v>4896</v>
      </c>
      <c r="W34" s="177">
        <f t="shared" si="25"/>
        <v>0</v>
      </c>
      <c r="X34" s="152">
        <v>48960</v>
      </c>
      <c r="Y34" s="100">
        <f t="shared" si="26"/>
        <v>2240</v>
      </c>
      <c r="Z34" s="101">
        <f>Y34*0.9</f>
        <v>2016</v>
      </c>
      <c r="AA34" s="105">
        <f>Y34*0.1</f>
        <v>224</v>
      </c>
      <c r="AB34" s="102"/>
      <c r="AC34" s="148">
        <f>AF34*0.9</f>
        <v>1022.4</v>
      </c>
      <c r="AD34" s="137">
        <f>AF34*0.1</f>
        <v>113.60000000000001</v>
      </c>
      <c r="AE34" s="274">
        <f t="shared" si="28"/>
        <v>0</v>
      </c>
      <c r="AF34" s="204">
        <v>1136</v>
      </c>
      <c r="AG34" s="182"/>
      <c r="AH34" s="95"/>
    </row>
    <row r="35" spans="1:34" ht="12.75" customHeight="1" x14ac:dyDescent="0.25">
      <c r="A35" s="183">
        <v>6</v>
      </c>
      <c r="B35" s="180">
        <v>606</v>
      </c>
      <c r="C35" s="161" t="s">
        <v>33</v>
      </c>
      <c r="D35" s="3">
        <v>1</v>
      </c>
      <c r="E35" s="8">
        <v>0</v>
      </c>
      <c r="F35" s="91">
        <v>1</v>
      </c>
      <c r="G35" s="35">
        <f t="shared" si="30"/>
        <v>0</v>
      </c>
      <c r="H35" s="35">
        <f t="shared" si="31"/>
        <v>0</v>
      </c>
      <c r="I35" s="32">
        <v>14412</v>
      </c>
      <c r="J35" s="32">
        <f t="shared" si="27"/>
        <v>14412</v>
      </c>
      <c r="K35" s="35">
        <v>0</v>
      </c>
      <c r="L35" s="35">
        <v>0</v>
      </c>
      <c r="M35" s="32">
        <v>36788</v>
      </c>
      <c r="N35" s="32">
        <v>36788</v>
      </c>
      <c r="O35" s="32">
        <f t="shared" si="5"/>
        <v>0</v>
      </c>
      <c r="P35" s="32">
        <f t="shared" si="6"/>
        <v>0</v>
      </c>
      <c r="Q35" s="32">
        <f t="shared" si="7"/>
        <v>51200</v>
      </c>
      <c r="R35" s="32">
        <f t="shared" si="8"/>
        <v>51200</v>
      </c>
      <c r="S35" s="100">
        <f t="shared" si="21"/>
        <v>51200</v>
      </c>
      <c r="T35" s="111">
        <f t="shared" si="22"/>
        <v>52352</v>
      </c>
      <c r="U35" s="177">
        <f t="shared" si="23"/>
        <v>0</v>
      </c>
      <c r="V35" s="177">
        <f t="shared" si="24"/>
        <v>0</v>
      </c>
      <c r="W35" s="177">
        <f t="shared" si="25"/>
        <v>48960</v>
      </c>
      <c r="X35" s="152">
        <v>48960</v>
      </c>
      <c r="Y35" s="100">
        <f t="shared" si="26"/>
        <v>2240</v>
      </c>
      <c r="Z35" s="101">
        <v>0</v>
      </c>
      <c r="AA35" s="105">
        <v>0</v>
      </c>
      <c r="AB35" s="100">
        <v>2240</v>
      </c>
      <c r="AC35" s="148"/>
      <c r="AD35" s="137"/>
      <c r="AE35" s="274">
        <v>1152</v>
      </c>
      <c r="AF35" s="204">
        <v>1152</v>
      </c>
      <c r="AG35" s="182"/>
      <c r="AH35" s="95"/>
    </row>
    <row r="36" spans="1:34" ht="12.75" customHeight="1" x14ac:dyDescent="0.25">
      <c r="A36" s="179">
        <v>7</v>
      </c>
      <c r="B36" s="180">
        <v>607</v>
      </c>
      <c r="C36" s="161" t="s">
        <v>34</v>
      </c>
      <c r="D36" s="3">
        <v>1</v>
      </c>
      <c r="E36" s="3">
        <v>0</v>
      </c>
      <c r="F36" s="91">
        <v>1</v>
      </c>
      <c r="G36" s="35">
        <f t="shared" si="30"/>
        <v>0</v>
      </c>
      <c r="H36" s="35">
        <f t="shared" si="31"/>
        <v>0</v>
      </c>
      <c r="I36" s="32">
        <v>14412</v>
      </c>
      <c r="J36" s="32">
        <f t="shared" si="27"/>
        <v>14412</v>
      </c>
      <c r="K36" s="35">
        <v>0</v>
      </c>
      <c r="L36" s="35">
        <v>0</v>
      </c>
      <c r="M36" s="32">
        <v>36788</v>
      </c>
      <c r="N36" s="32">
        <v>36788</v>
      </c>
      <c r="O36" s="32">
        <f t="shared" si="5"/>
        <v>0</v>
      </c>
      <c r="P36" s="32">
        <f t="shared" si="6"/>
        <v>0</v>
      </c>
      <c r="Q36" s="32">
        <f t="shared" si="7"/>
        <v>51200</v>
      </c>
      <c r="R36" s="32">
        <f t="shared" si="8"/>
        <v>51200</v>
      </c>
      <c r="S36" s="100">
        <f t="shared" si="21"/>
        <v>51200</v>
      </c>
      <c r="T36" s="111">
        <f t="shared" si="22"/>
        <v>52416</v>
      </c>
      <c r="U36" s="177">
        <f t="shared" si="23"/>
        <v>0</v>
      </c>
      <c r="V36" s="177">
        <f t="shared" si="24"/>
        <v>0</v>
      </c>
      <c r="W36" s="177">
        <f t="shared" si="25"/>
        <v>47360</v>
      </c>
      <c r="X36" s="152">
        <v>47360</v>
      </c>
      <c r="Y36" s="100">
        <f t="shared" si="26"/>
        <v>3840</v>
      </c>
      <c r="Z36" s="101">
        <v>0</v>
      </c>
      <c r="AA36" s="105">
        <v>0</v>
      </c>
      <c r="AB36" s="102">
        <v>3840</v>
      </c>
      <c r="AC36" s="148"/>
      <c r="AD36" s="137"/>
      <c r="AE36" s="274">
        <v>1216</v>
      </c>
      <c r="AF36" s="204">
        <f t="shared" si="29"/>
        <v>1216</v>
      </c>
      <c r="AG36" s="182"/>
      <c r="AH36" s="95"/>
    </row>
    <row r="37" spans="1:34" ht="12.75" customHeight="1" thickBot="1" x14ac:dyDescent="0.3">
      <c r="A37" s="179">
        <v>8</v>
      </c>
      <c r="B37" s="180">
        <v>608</v>
      </c>
      <c r="C37" s="161" t="s">
        <v>35</v>
      </c>
      <c r="D37" s="3">
        <v>1</v>
      </c>
      <c r="E37" s="3">
        <v>0</v>
      </c>
      <c r="F37" s="91">
        <v>1</v>
      </c>
      <c r="G37" s="35">
        <f t="shared" si="30"/>
        <v>0</v>
      </c>
      <c r="H37" s="35">
        <f t="shared" si="31"/>
        <v>0</v>
      </c>
      <c r="I37" s="32">
        <v>14412</v>
      </c>
      <c r="J37" s="32">
        <f t="shared" si="27"/>
        <v>14412</v>
      </c>
      <c r="K37" s="35">
        <v>0</v>
      </c>
      <c r="L37" s="35">
        <v>0</v>
      </c>
      <c r="M37" s="32">
        <v>36788</v>
      </c>
      <c r="N37" s="32">
        <v>36788</v>
      </c>
      <c r="O37" s="32">
        <f t="shared" si="5"/>
        <v>0</v>
      </c>
      <c r="P37" s="32">
        <f t="shared" si="6"/>
        <v>0</v>
      </c>
      <c r="Q37" s="32">
        <f t="shared" si="7"/>
        <v>51200</v>
      </c>
      <c r="R37" s="32">
        <f t="shared" si="8"/>
        <v>51200</v>
      </c>
      <c r="S37" s="100">
        <f t="shared" si="21"/>
        <v>51200</v>
      </c>
      <c r="T37" s="111">
        <f t="shared" si="22"/>
        <v>52416</v>
      </c>
      <c r="U37" s="177">
        <f t="shared" si="23"/>
        <v>0</v>
      </c>
      <c r="V37" s="177">
        <f t="shared" si="24"/>
        <v>0</v>
      </c>
      <c r="W37" s="177">
        <f t="shared" si="25"/>
        <v>49280</v>
      </c>
      <c r="X37" s="151">
        <v>49280</v>
      </c>
      <c r="Y37" s="100">
        <f t="shared" si="26"/>
        <v>1920</v>
      </c>
      <c r="Z37" s="101"/>
      <c r="AA37" s="105"/>
      <c r="AB37" s="102">
        <v>1920</v>
      </c>
      <c r="AC37" s="148"/>
      <c r="AD37" s="137"/>
      <c r="AE37" s="274">
        <v>1216</v>
      </c>
      <c r="AF37" s="204">
        <f t="shared" si="29"/>
        <v>1216</v>
      </c>
      <c r="AG37" s="181"/>
      <c r="AH37" s="95"/>
    </row>
    <row r="38" spans="1:34" ht="12.75" customHeight="1" x14ac:dyDescent="0.25">
      <c r="A38" s="179">
        <v>9</v>
      </c>
      <c r="B38" s="180">
        <v>609</v>
      </c>
      <c r="C38" s="161" t="s">
        <v>36</v>
      </c>
      <c r="D38" s="3">
        <v>1</v>
      </c>
      <c r="E38" s="54">
        <v>1</v>
      </c>
      <c r="F38" s="8">
        <v>0</v>
      </c>
      <c r="G38" s="35">
        <v>46080</v>
      </c>
      <c r="H38" s="35">
        <v>5120</v>
      </c>
      <c r="I38" s="58">
        <f>SUM(38400*F38)</f>
        <v>0</v>
      </c>
      <c r="J38" s="32">
        <f t="shared" si="27"/>
        <v>51200</v>
      </c>
      <c r="K38" s="35">
        <v>0</v>
      </c>
      <c r="L38" s="35">
        <v>0</v>
      </c>
      <c r="M38" s="58">
        <v>0</v>
      </c>
      <c r="N38" s="32">
        <v>0</v>
      </c>
      <c r="O38" s="32">
        <f t="shared" si="5"/>
        <v>46080</v>
      </c>
      <c r="P38" s="32">
        <f t="shared" si="6"/>
        <v>5120</v>
      </c>
      <c r="Q38" s="32">
        <f t="shared" si="7"/>
        <v>0</v>
      </c>
      <c r="R38" s="32">
        <f t="shared" si="8"/>
        <v>51200</v>
      </c>
      <c r="S38" s="100">
        <f t="shared" si="21"/>
        <v>51200</v>
      </c>
      <c r="T38" s="111">
        <f t="shared" si="22"/>
        <v>52416</v>
      </c>
      <c r="U38" s="177">
        <f t="shared" si="23"/>
        <v>42624</v>
      </c>
      <c r="V38" s="177">
        <f t="shared" si="24"/>
        <v>4736</v>
      </c>
      <c r="W38" s="177">
        <f t="shared" si="25"/>
        <v>0</v>
      </c>
      <c r="X38" s="152">
        <v>47360</v>
      </c>
      <c r="Y38" s="100">
        <v>3840</v>
      </c>
      <c r="Z38" s="97">
        <f>Y38*0.9</f>
        <v>3456</v>
      </c>
      <c r="AA38" s="103">
        <f>Y38*0.1</f>
        <v>384</v>
      </c>
      <c r="AB38" s="98"/>
      <c r="AC38" s="148">
        <f>AF38*0.9</f>
        <v>1094.4000000000001</v>
      </c>
      <c r="AD38" s="137">
        <f>AF38*0.1</f>
        <v>121.60000000000001</v>
      </c>
      <c r="AE38" s="274">
        <f t="shared" ref="AE38" si="32">26880*F38-(I38+M38)*0.5</f>
        <v>0</v>
      </c>
      <c r="AF38" s="204">
        <v>1216</v>
      </c>
      <c r="AG38" s="182"/>
      <c r="AH38" s="95"/>
    </row>
    <row r="39" spans="1:34" ht="12.75" customHeight="1" x14ac:dyDescent="0.25">
      <c r="A39" s="179">
        <v>10</v>
      </c>
      <c r="B39" s="180">
        <v>610</v>
      </c>
      <c r="C39" s="161" t="s">
        <v>37</v>
      </c>
      <c r="D39" s="3">
        <v>1</v>
      </c>
      <c r="E39" s="3">
        <v>0</v>
      </c>
      <c r="F39" s="91">
        <v>1</v>
      </c>
      <c r="G39" s="35">
        <f t="shared" si="30"/>
        <v>0</v>
      </c>
      <c r="H39" s="35">
        <f t="shared" si="31"/>
        <v>0</v>
      </c>
      <c r="I39" s="32">
        <v>14412</v>
      </c>
      <c r="J39" s="32">
        <f t="shared" si="27"/>
        <v>14412</v>
      </c>
      <c r="K39" s="35">
        <v>0</v>
      </c>
      <c r="L39" s="35">
        <v>0</v>
      </c>
      <c r="M39" s="32">
        <v>36788</v>
      </c>
      <c r="N39" s="32">
        <v>36788</v>
      </c>
      <c r="O39" s="32">
        <f t="shared" si="5"/>
        <v>0</v>
      </c>
      <c r="P39" s="32">
        <f t="shared" si="6"/>
        <v>0</v>
      </c>
      <c r="Q39" s="32">
        <f t="shared" si="7"/>
        <v>51200</v>
      </c>
      <c r="R39" s="32">
        <f t="shared" si="8"/>
        <v>51200</v>
      </c>
      <c r="S39" s="100">
        <f t="shared" si="21"/>
        <v>51200</v>
      </c>
      <c r="T39" s="111">
        <f t="shared" si="22"/>
        <v>52384</v>
      </c>
      <c r="U39" s="177">
        <f t="shared" si="23"/>
        <v>0</v>
      </c>
      <c r="V39" s="177">
        <f t="shared" si="24"/>
        <v>0</v>
      </c>
      <c r="W39" s="177">
        <f t="shared" si="25"/>
        <v>48000</v>
      </c>
      <c r="X39" s="152">
        <v>48000</v>
      </c>
      <c r="Y39" s="100">
        <f t="shared" ref="Y39:Y55" si="33">SUM(S39-X39)</f>
        <v>3200</v>
      </c>
      <c r="Z39" s="97">
        <v>0</v>
      </c>
      <c r="AA39" s="103">
        <v>0</v>
      </c>
      <c r="AB39" s="98">
        <v>3200</v>
      </c>
      <c r="AC39" s="148"/>
      <c r="AD39" s="137"/>
      <c r="AE39" s="274">
        <v>1184</v>
      </c>
      <c r="AF39" s="204">
        <v>1184</v>
      </c>
      <c r="AG39" s="182"/>
      <c r="AH39" s="95"/>
    </row>
    <row r="40" spans="1:34" ht="12.75" customHeight="1" thickBot="1" x14ac:dyDescent="0.3">
      <c r="A40" s="183">
        <v>11</v>
      </c>
      <c r="B40" s="180">
        <v>611</v>
      </c>
      <c r="C40" s="161" t="s">
        <v>38</v>
      </c>
      <c r="D40" s="3">
        <v>1</v>
      </c>
      <c r="E40" s="3">
        <v>0</v>
      </c>
      <c r="F40" s="91">
        <v>1</v>
      </c>
      <c r="G40" s="35">
        <f t="shared" si="30"/>
        <v>0</v>
      </c>
      <c r="H40" s="35">
        <f t="shared" si="31"/>
        <v>0</v>
      </c>
      <c r="I40" s="32">
        <v>14412</v>
      </c>
      <c r="J40" s="32">
        <f t="shared" si="27"/>
        <v>14412</v>
      </c>
      <c r="K40" s="35">
        <v>0</v>
      </c>
      <c r="L40" s="35">
        <v>0</v>
      </c>
      <c r="M40" s="32">
        <v>36788</v>
      </c>
      <c r="N40" s="32">
        <v>36788</v>
      </c>
      <c r="O40" s="32">
        <f t="shared" si="5"/>
        <v>0</v>
      </c>
      <c r="P40" s="32">
        <f t="shared" si="6"/>
        <v>0</v>
      </c>
      <c r="Q40" s="32">
        <f t="shared" si="7"/>
        <v>51200</v>
      </c>
      <c r="R40" s="32">
        <f t="shared" si="8"/>
        <v>51200</v>
      </c>
      <c r="S40" s="100">
        <f t="shared" si="21"/>
        <v>51200</v>
      </c>
      <c r="T40" s="111">
        <f t="shared" si="22"/>
        <v>52416</v>
      </c>
      <c r="U40" s="177">
        <f t="shared" si="23"/>
        <v>0</v>
      </c>
      <c r="V40" s="177">
        <f t="shared" si="24"/>
        <v>0</v>
      </c>
      <c r="W40" s="177">
        <f t="shared" si="25"/>
        <v>51200</v>
      </c>
      <c r="X40" s="151">
        <v>51200</v>
      </c>
      <c r="Y40" s="100">
        <f t="shared" si="33"/>
        <v>0</v>
      </c>
      <c r="Z40" s="97">
        <f>Y40*0.9</f>
        <v>0</v>
      </c>
      <c r="AA40" s="103">
        <f>Y40*0.1</f>
        <v>0</v>
      </c>
      <c r="AB40" s="98">
        <v>0</v>
      </c>
      <c r="AC40" s="148"/>
      <c r="AD40" s="137"/>
      <c r="AE40" s="274">
        <v>1216</v>
      </c>
      <c r="AF40" s="204">
        <f t="shared" si="29"/>
        <v>1216</v>
      </c>
      <c r="AG40" s="182"/>
      <c r="AH40" s="95"/>
    </row>
    <row r="41" spans="1:34" ht="12.75" customHeight="1" x14ac:dyDescent="0.25">
      <c r="A41" s="179">
        <v>12</v>
      </c>
      <c r="B41" s="180">
        <v>612</v>
      </c>
      <c r="C41" s="161" t="s">
        <v>39</v>
      </c>
      <c r="D41" s="3">
        <v>1</v>
      </c>
      <c r="E41" s="54">
        <v>1</v>
      </c>
      <c r="F41" s="8">
        <v>0</v>
      </c>
      <c r="G41" s="35">
        <v>46080</v>
      </c>
      <c r="H41" s="35">
        <v>5120</v>
      </c>
      <c r="I41" s="58">
        <f>SUM(38400*F41)</f>
        <v>0</v>
      </c>
      <c r="J41" s="32">
        <f t="shared" si="27"/>
        <v>51200</v>
      </c>
      <c r="K41" s="35">
        <v>0</v>
      </c>
      <c r="L41" s="35">
        <v>0</v>
      </c>
      <c r="M41" s="58">
        <v>0</v>
      </c>
      <c r="N41" s="32">
        <v>0</v>
      </c>
      <c r="O41" s="32">
        <f t="shared" si="5"/>
        <v>46080</v>
      </c>
      <c r="P41" s="32">
        <f t="shared" si="6"/>
        <v>5120</v>
      </c>
      <c r="Q41" s="32">
        <f t="shared" si="7"/>
        <v>0</v>
      </c>
      <c r="R41" s="32">
        <f t="shared" si="8"/>
        <v>51200</v>
      </c>
      <c r="S41" s="100">
        <f t="shared" si="21"/>
        <v>51200</v>
      </c>
      <c r="T41" s="111">
        <f t="shared" si="22"/>
        <v>52416</v>
      </c>
      <c r="U41" s="177">
        <f t="shared" si="23"/>
        <v>46080</v>
      </c>
      <c r="V41" s="177">
        <f t="shared" si="24"/>
        <v>5120</v>
      </c>
      <c r="W41" s="177">
        <f t="shared" si="25"/>
        <v>0</v>
      </c>
      <c r="X41" s="152">
        <v>51200</v>
      </c>
      <c r="Y41" s="100">
        <f t="shared" si="33"/>
        <v>0</v>
      </c>
      <c r="Z41" s="97">
        <f>Y41*0.9</f>
        <v>0</v>
      </c>
      <c r="AA41" s="103">
        <f>Y41*0.1</f>
        <v>0</v>
      </c>
      <c r="AB41" s="98"/>
      <c r="AC41" s="148">
        <f>AF41*0.9</f>
        <v>1094.4000000000001</v>
      </c>
      <c r="AD41" s="137">
        <f>AF41*0.1</f>
        <v>121.60000000000001</v>
      </c>
      <c r="AE41" s="274">
        <f t="shared" si="28"/>
        <v>0</v>
      </c>
      <c r="AF41" s="204">
        <v>1216</v>
      </c>
      <c r="AG41" s="182"/>
      <c r="AH41" s="95"/>
    </row>
    <row r="42" spans="1:34" ht="12.75" customHeight="1" thickBot="1" x14ac:dyDescent="0.3">
      <c r="A42" s="179">
        <v>13</v>
      </c>
      <c r="B42" s="180">
        <v>613</v>
      </c>
      <c r="C42" s="161" t="s">
        <v>40</v>
      </c>
      <c r="D42" s="3">
        <v>1</v>
      </c>
      <c r="E42" s="3">
        <v>0</v>
      </c>
      <c r="F42" s="56">
        <v>1</v>
      </c>
      <c r="G42" s="35">
        <f t="shared" si="30"/>
        <v>0</v>
      </c>
      <c r="H42" s="35">
        <f t="shared" si="31"/>
        <v>0</v>
      </c>
      <c r="I42" s="32">
        <v>14412</v>
      </c>
      <c r="J42" s="32">
        <f t="shared" si="27"/>
        <v>14412</v>
      </c>
      <c r="K42" s="35">
        <v>0</v>
      </c>
      <c r="L42" s="35">
        <v>0</v>
      </c>
      <c r="M42" s="32">
        <v>36788</v>
      </c>
      <c r="N42" s="32">
        <v>36788</v>
      </c>
      <c r="O42" s="32">
        <f t="shared" si="5"/>
        <v>0</v>
      </c>
      <c r="P42" s="32">
        <f t="shared" si="6"/>
        <v>0</v>
      </c>
      <c r="Q42" s="32">
        <f t="shared" si="7"/>
        <v>51200</v>
      </c>
      <c r="R42" s="32">
        <f t="shared" si="8"/>
        <v>51200</v>
      </c>
      <c r="S42" s="100">
        <f t="shared" si="21"/>
        <v>51200</v>
      </c>
      <c r="T42" s="111">
        <f t="shared" si="22"/>
        <v>51200</v>
      </c>
      <c r="U42" s="177">
        <f t="shared" si="23"/>
        <v>0</v>
      </c>
      <c r="V42" s="177">
        <f t="shared" si="24"/>
        <v>0</v>
      </c>
      <c r="W42" s="177">
        <f>Q42-AB42</f>
        <v>48640</v>
      </c>
      <c r="X42" s="152">
        <v>48640</v>
      </c>
      <c r="Y42" s="100">
        <v>2560</v>
      </c>
      <c r="Z42" s="97"/>
      <c r="AA42" s="103"/>
      <c r="AB42" s="98">
        <v>2560</v>
      </c>
      <c r="AC42" s="148"/>
      <c r="AD42" s="137"/>
      <c r="AE42" s="274"/>
      <c r="AF42" s="69">
        <f t="shared" si="29"/>
        <v>0</v>
      </c>
      <c r="AG42" s="182"/>
      <c r="AH42" s="95"/>
    </row>
    <row r="43" spans="1:34" ht="12.75" customHeight="1" x14ac:dyDescent="0.25">
      <c r="A43" s="179">
        <v>14</v>
      </c>
      <c r="B43" s="180">
        <v>614</v>
      </c>
      <c r="C43" s="161" t="s">
        <v>41</v>
      </c>
      <c r="D43" s="3">
        <v>1</v>
      </c>
      <c r="E43" s="54">
        <v>1</v>
      </c>
      <c r="F43" s="8">
        <v>0</v>
      </c>
      <c r="G43" s="35">
        <v>46080</v>
      </c>
      <c r="H43" s="35">
        <v>5120</v>
      </c>
      <c r="I43" s="58">
        <f>SUM(38400*F43)</f>
        <v>0</v>
      </c>
      <c r="J43" s="32">
        <f>SUM(G43+H43+I43)</f>
        <v>51200</v>
      </c>
      <c r="K43" s="35">
        <v>0</v>
      </c>
      <c r="L43" s="35">
        <v>0</v>
      </c>
      <c r="M43" s="58">
        <v>0</v>
      </c>
      <c r="N43" s="32">
        <v>0</v>
      </c>
      <c r="O43" s="32">
        <f t="shared" si="5"/>
        <v>46080</v>
      </c>
      <c r="P43" s="32">
        <f t="shared" si="6"/>
        <v>5120</v>
      </c>
      <c r="Q43" s="32">
        <f t="shared" si="7"/>
        <v>0</v>
      </c>
      <c r="R43" s="32">
        <f t="shared" si="8"/>
        <v>51200</v>
      </c>
      <c r="S43" s="100">
        <f t="shared" si="21"/>
        <v>51200</v>
      </c>
      <c r="T43" s="111">
        <f t="shared" si="22"/>
        <v>52416</v>
      </c>
      <c r="U43" s="177">
        <f t="shared" si="23"/>
        <v>43776</v>
      </c>
      <c r="V43" s="177">
        <f t="shared" si="24"/>
        <v>4864</v>
      </c>
      <c r="W43" s="177">
        <f t="shared" si="25"/>
        <v>0</v>
      </c>
      <c r="X43" s="152">
        <v>48640</v>
      </c>
      <c r="Y43" s="100">
        <f t="shared" si="33"/>
        <v>2560</v>
      </c>
      <c r="Z43" s="97">
        <f>Y43*0.9</f>
        <v>2304</v>
      </c>
      <c r="AA43" s="103">
        <f>Y43*0.1</f>
        <v>256</v>
      </c>
      <c r="AB43" s="98"/>
      <c r="AC43" s="148">
        <f>AF43*0.9</f>
        <v>1094.4000000000001</v>
      </c>
      <c r="AD43" s="137">
        <f>AF43*0.1</f>
        <v>121.60000000000001</v>
      </c>
      <c r="AE43" s="274">
        <f t="shared" ref="AE43" si="34">26880*F43-(I43+M43)*0.5</f>
        <v>0</v>
      </c>
      <c r="AF43" s="204">
        <v>1216</v>
      </c>
      <c r="AG43" s="182"/>
      <c r="AH43" s="95"/>
    </row>
    <row r="44" spans="1:34" ht="12.75" customHeight="1" thickBot="1" x14ac:dyDescent="0.3">
      <c r="A44" s="179">
        <v>15</v>
      </c>
      <c r="B44" s="180">
        <v>615</v>
      </c>
      <c r="C44" s="161" t="s">
        <v>42</v>
      </c>
      <c r="D44" s="3">
        <v>1</v>
      </c>
      <c r="E44" s="3">
        <v>0</v>
      </c>
      <c r="F44" s="91">
        <v>1</v>
      </c>
      <c r="G44" s="35">
        <f t="shared" si="30"/>
        <v>0</v>
      </c>
      <c r="H44" s="35">
        <f t="shared" si="31"/>
        <v>0</v>
      </c>
      <c r="I44" s="32">
        <v>14412</v>
      </c>
      <c r="J44" s="32">
        <f t="shared" si="27"/>
        <v>14412</v>
      </c>
      <c r="K44" s="35">
        <v>0</v>
      </c>
      <c r="L44" s="35">
        <v>0</v>
      </c>
      <c r="M44" s="32">
        <v>36788</v>
      </c>
      <c r="N44" s="32">
        <v>36788</v>
      </c>
      <c r="O44" s="32">
        <f t="shared" si="5"/>
        <v>0</v>
      </c>
      <c r="P44" s="32">
        <f t="shared" si="6"/>
        <v>0</v>
      </c>
      <c r="Q44" s="32">
        <f t="shared" si="7"/>
        <v>51200</v>
      </c>
      <c r="R44" s="32">
        <f t="shared" si="8"/>
        <v>51200</v>
      </c>
      <c r="S44" s="100">
        <f t="shared" si="21"/>
        <v>51200</v>
      </c>
      <c r="T44" s="111">
        <f t="shared" si="22"/>
        <v>52384</v>
      </c>
      <c r="U44" s="177">
        <f t="shared" si="23"/>
        <v>0</v>
      </c>
      <c r="V44" s="177">
        <f t="shared" si="24"/>
        <v>0</v>
      </c>
      <c r="W44" s="177">
        <f t="shared" si="25"/>
        <v>49280</v>
      </c>
      <c r="X44" s="152">
        <v>49280</v>
      </c>
      <c r="Y44" s="100">
        <f t="shared" si="33"/>
        <v>1920</v>
      </c>
      <c r="Z44" s="97"/>
      <c r="AA44" s="103"/>
      <c r="AB44" s="98">
        <v>1920</v>
      </c>
      <c r="AC44" s="148"/>
      <c r="AD44" s="137"/>
      <c r="AE44" s="274">
        <v>1184</v>
      </c>
      <c r="AF44" s="204">
        <f t="shared" si="29"/>
        <v>1184</v>
      </c>
      <c r="AG44" s="182"/>
      <c r="AH44" s="95"/>
    </row>
    <row r="45" spans="1:34" ht="12.75" customHeight="1" x14ac:dyDescent="0.25">
      <c r="A45" s="183">
        <v>16</v>
      </c>
      <c r="B45" s="180">
        <v>616</v>
      </c>
      <c r="C45" s="161" t="s">
        <v>43</v>
      </c>
      <c r="D45" s="3">
        <v>1</v>
      </c>
      <c r="E45" s="54">
        <v>1</v>
      </c>
      <c r="F45" s="8">
        <v>0</v>
      </c>
      <c r="G45" s="35">
        <v>46080</v>
      </c>
      <c r="H45" s="35">
        <v>5120</v>
      </c>
      <c r="I45" s="58">
        <f>SUM(38400*F45)</f>
        <v>0</v>
      </c>
      <c r="J45" s="32">
        <f t="shared" si="27"/>
        <v>51200</v>
      </c>
      <c r="K45" s="35">
        <v>0</v>
      </c>
      <c r="L45" s="35">
        <v>0</v>
      </c>
      <c r="M45" s="58">
        <v>0</v>
      </c>
      <c r="N45" s="32">
        <v>0</v>
      </c>
      <c r="O45" s="32">
        <f t="shared" si="5"/>
        <v>46080</v>
      </c>
      <c r="P45" s="32">
        <f t="shared" si="6"/>
        <v>5120</v>
      </c>
      <c r="Q45" s="32">
        <f t="shared" si="7"/>
        <v>0</v>
      </c>
      <c r="R45" s="32">
        <f t="shared" si="8"/>
        <v>51200</v>
      </c>
      <c r="S45" s="100">
        <f t="shared" si="21"/>
        <v>51200</v>
      </c>
      <c r="T45" s="111">
        <f t="shared" si="22"/>
        <v>52480</v>
      </c>
      <c r="U45" s="177">
        <f t="shared" si="23"/>
        <v>43200</v>
      </c>
      <c r="V45" s="177">
        <f t="shared" si="24"/>
        <v>4800</v>
      </c>
      <c r="W45" s="177">
        <f t="shared" si="25"/>
        <v>0</v>
      </c>
      <c r="X45" s="152">
        <v>48000</v>
      </c>
      <c r="Y45" s="100">
        <f t="shared" si="33"/>
        <v>3200</v>
      </c>
      <c r="Z45" s="101">
        <f>Y45*0.9</f>
        <v>2880</v>
      </c>
      <c r="AA45" s="105">
        <f>Y45*0.1</f>
        <v>320</v>
      </c>
      <c r="AB45" s="102"/>
      <c r="AC45" s="148">
        <f>26880*E45*0.9-46080*0.5</f>
        <v>1152</v>
      </c>
      <c r="AD45" s="137">
        <f>26880*E45*0.1-5120*0.5</f>
        <v>128</v>
      </c>
      <c r="AE45" s="274">
        <f t="shared" ref="AE45:AE52" si="35">26880*F45-(I45+M45)*0.5</f>
        <v>0</v>
      </c>
      <c r="AF45" s="204">
        <f t="shared" si="29"/>
        <v>1280</v>
      </c>
      <c r="AG45" s="182"/>
      <c r="AH45" s="95"/>
    </row>
    <row r="46" spans="1:34" ht="12.75" customHeight="1" x14ac:dyDescent="0.25">
      <c r="A46" s="179">
        <v>17</v>
      </c>
      <c r="B46" s="180">
        <v>617</v>
      </c>
      <c r="C46" s="161" t="s">
        <v>44</v>
      </c>
      <c r="D46" s="3">
        <v>1</v>
      </c>
      <c r="E46" s="3">
        <v>0</v>
      </c>
      <c r="F46" s="56">
        <v>1</v>
      </c>
      <c r="G46" s="35">
        <f t="shared" si="30"/>
        <v>0</v>
      </c>
      <c r="H46" s="35">
        <f t="shared" si="31"/>
        <v>0</v>
      </c>
      <c r="I46" s="32">
        <v>14412</v>
      </c>
      <c r="J46" s="32">
        <f t="shared" si="27"/>
        <v>14412</v>
      </c>
      <c r="K46" s="35">
        <v>0</v>
      </c>
      <c r="L46" s="35">
        <v>0</v>
      </c>
      <c r="M46" s="32">
        <v>36788</v>
      </c>
      <c r="N46" s="32">
        <v>36788</v>
      </c>
      <c r="O46" s="32">
        <f t="shared" si="5"/>
        <v>0</v>
      </c>
      <c r="P46" s="32">
        <f t="shared" si="6"/>
        <v>0</v>
      </c>
      <c r="Q46" s="32">
        <f t="shared" si="7"/>
        <v>51200</v>
      </c>
      <c r="R46" s="32">
        <f t="shared" si="8"/>
        <v>51200</v>
      </c>
      <c r="S46" s="100">
        <f t="shared" si="21"/>
        <v>51200</v>
      </c>
      <c r="T46" s="111">
        <f t="shared" si="22"/>
        <v>52416</v>
      </c>
      <c r="U46" s="177">
        <f t="shared" si="23"/>
        <v>0</v>
      </c>
      <c r="V46" s="177">
        <f t="shared" si="24"/>
        <v>0</v>
      </c>
      <c r="W46" s="177">
        <f t="shared" si="25"/>
        <v>48640</v>
      </c>
      <c r="X46" s="151">
        <v>48640</v>
      </c>
      <c r="Y46" s="100">
        <f t="shared" si="33"/>
        <v>2560</v>
      </c>
      <c r="Z46" s="101">
        <v>0</v>
      </c>
      <c r="AA46" s="105">
        <v>0</v>
      </c>
      <c r="AB46" s="102">
        <v>2560</v>
      </c>
      <c r="AC46" s="148"/>
      <c r="AD46" s="137"/>
      <c r="AE46" s="274">
        <v>1216</v>
      </c>
      <c r="AF46" s="204">
        <f t="shared" si="29"/>
        <v>1216</v>
      </c>
      <c r="AG46" s="182"/>
      <c r="AH46" s="95"/>
    </row>
    <row r="47" spans="1:34" ht="12.75" customHeight="1" thickBot="1" x14ac:dyDescent="0.3">
      <c r="A47" s="179">
        <v>18</v>
      </c>
      <c r="B47" s="180">
        <v>618</v>
      </c>
      <c r="C47" s="161" t="s">
        <v>45</v>
      </c>
      <c r="D47" s="3">
        <v>1</v>
      </c>
      <c r="E47" s="3">
        <v>0</v>
      </c>
      <c r="F47" s="56">
        <v>1</v>
      </c>
      <c r="G47" s="35">
        <f t="shared" si="30"/>
        <v>0</v>
      </c>
      <c r="H47" s="35">
        <f t="shared" si="31"/>
        <v>0</v>
      </c>
      <c r="I47" s="32">
        <v>14412</v>
      </c>
      <c r="J47" s="32">
        <f t="shared" si="27"/>
        <v>14412</v>
      </c>
      <c r="K47" s="35">
        <v>0</v>
      </c>
      <c r="L47" s="35">
        <v>0</v>
      </c>
      <c r="M47" s="32">
        <v>36788</v>
      </c>
      <c r="N47" s="32">
        <v>36788</v>
      </c>
      <c r="O47" s="32">
        <f t="shared" si="5"/>
        <v>0</v>
      </c>
      <c r="P47" s="32">
        <f t="shared" si="6"/>
        <v>0</v>
      </c>
      <c r="Q47" s="32">
        <f t="shared" si="7"/>
        <v>51200</v>
      </c>
      <c r="R47" s="32">
        <f t="shared" si="8"/>
        <v>51200</v>
      </c>
      <c r="S47" s="100">
        <f t="shared" si="21"/>
        <v>51200</v>
      </c>
      <c r="T47" s="111">
        <f t="shared" si="22"/>
        <v>52480</v>
      </c>
      <c r="U47" s="177">
        <f t="shared" si="23"/>
        <v>0</v>
      </c>
      <c r="V47" s="177">
        <f t="shared" si="24"/>
        <v>0</v>
      </c>
      <c r="W47" s="177">
        <f t="shared" si="25"/>
        <v>51200</v>
      </c>
      <c r="X47" s="151">
        <v>51200</v>
      </c>
      <c r="Y47" s="100">
        <f t="shared" si="33"/>
        <v>0</v>
      </c>
      <c r="Z47" s="101">
        <v>0</v>
      </c>
      <c r="AA47" s="105">
        <v>0</v>
      </c>
      <c r="AB47" s="102">
        <v>0</v>
      </c>
      <c r="AC47" s="148"/>
      <c r="AD47" s="137"/>
      <c r="AE47" s="274">
        <f t="shared" si="35"/>
        <v>1280</v>
      </c>
      <c r="AF47" s="204">
        <f t="shared" si="29"/>
        <v>1280</v>
      </c>
      <c r="AG47" s="181"/>
      <c r="AH47" s="95"/>
    </row>
    <row r="48" spans="1:34" ht="12.75" customHeight="1" x14ac:dyDescent="0.25">
      <c r="A48" s="179">
        <v>19</v>
      </c>
      <c r="B48" s="180">
        <v>619</v>
      </c>
      <c r="C48" s="161" t="s">
        <v>46</v>
      </c>
      <c r="D48" s="3">
        <v>1</v>
      </c>
      <c r="E48" s="54">
        <v>1</v>
      </c>
      <c r="F48" s="8">
        <v>0</v>
      </c>
      <c r="G48" s="35">
        <v>46080</v>
      </c>
      <c r="H48" s="35">
        <v>5120</v>
      </c>
      <c r="I48" s="58">
        <f>SUM(38400*F48)</f>
        <v>0</v>
      </c>
      <c r="J48" s="32">
        <f t="shared" si="27"/>
        <v>51200</v>
      </c>
      <c r="K48" s="35">
        <v>0</v>
      </c>
      <c r="L48" s="35">
        <v>0</v>
      </c>
      <c r="M48" s="58">
        <v>0</v>
      </c>
      <c r="N48" s="32">
        <v>0</v>
      </c>
      <c r="O48" s="32">
        <f t="shared" si="5"/>
        <v>46080</v>
      </c>
      <c r="P48" s="32">
        <f t="shared" si="6"/>
        <v>5120</v>
      </c>
      <c r="Q48" s="32">
        <f t="shared" si="7"/>
        <v>0</v>
      </c>
      <c r="R48" s="32">
        <f t="shared" si="8"/>
        <v>51200</v>
      </c>
      <c r="S48" s="100">
        <f t="shared" si="21"/>
        <v>51200</v>
      </c>
      <c r="T48" s="111">
        <f t="shared" si="22"/>
        <v>52384</v>
      </c>
      <c r="U48" s="177">
        <f t="shared" si="23"/>
        <v>42624</v>
      </c>
      <c r="V48" s="177">
        <f t="shared" si="24"/>
        <v>4736</v>
      </c>
      <c r="W48" s="177">
        <f t="shared" si="25"/>
        <v>0</v>
      </c>
      <c r="X48" s="152">
        <v>47360</v>
      </c>
      <c r="Y48" s="100">
        <f t="shared" si="33"/>
        <v>3840</v>
      </c>
      <c r="Z48" s="101">
        <f>Y48*0.9</f>
        <v>3456</v>
      </c>
      <c r="AA48" s="105">
        <f>Y48*0.1</f>
        <v>384</v>
      </c>
      <c r="AB48" s="102"/>
      <c r="AC48" s="148">
        <f>AF48*0.9</f>
        <v>1065.6000000000001</v>
      </c>
      <c r="AD48" s="137">
        <f>AF48*0.1</f>
        <v>118.4</v>
      </c>
      <c r="AE48" s="274">
        <f t="shared" si="35"/>
        <v>0</v>
      </c>
      <c r="AF48" s="204">
        <v>1184</v>
      </c>
      <c r="AG48" s="182"/>
      <c r="AH48" s="95"/>
    </row>
    <row r="49" spans="1:34" ht="12.75" customHeight="1" x14ac:dyDescent="0.25">
      <c r="A49" s="179">
        <v>20</v>
      </c>
      <c r="B49" s="180">
        <v>620</v>
      </c>
      <c r="C49" s="161" t="s">
        <v>47</v>
      </c>
      <c r="D49" s="3">
        <v>1</v>
      </c>
      <c r="E49" s="3">
        <v>0</v>
      </c>
      <c r="F49" s="56">
        <v>1</v>
      </c>
      <c r="G49" s="35">
        <f t="shared" si="30"/>
        <v>0</v>
      </c>
      <c r="H49" s="35">
        <f t="shared" si="31"/>
        <v>0</v>
      </c>
      <c r="I49" s="32">
        <v>14412</v>
      </c>
      <c r="J49" s="32">
        <f t="shared" si="27"/>
        <v>14412</v>
      </c>
      <c r="K49" s="35">
        <v>0</v>
      </c>
      <c r="L49" s="35">
        <v>0</v>
      </c>
      <c r="M49" s="32">
        <v>36788</v>
      </c>
      <c r="N49" s="32">
        <v>36788</v>
      </c>
      <c r="O49" s="32">
        <f t="shared" si="5"/>
        <v>0</v>
      </c>
      <c r="P49" s="32">
        <f t="shared" si="6"/>
        <v>0</v>
      </c>
      <c r="Q49" s="32">
        <f t="shared" si="7"/>
        <v>51200</v>
      </c>
      <c r="R49" s="32">
        <f t="shared" si="8"/>
        <v>51200</v>
      </c>
      <c r="S49" s="100">
        <f t="shared" si="21"/>
        <v>51200</v>
      </c>
      <c r="T49" s="111">
        <f t="shared" si="22"/>
        <v>52480</v>
      </c>
      <c r="U49" s="177">
        <f t="shared" si="23"/>
        <v>0</v>
      </c>
      <c r="V49" s="177">
        <f t="shared" si="24"/>
        <v>0</v>
      </c>
      <c r="W49" s="177">
        <f t="shared" si="25"/>
        <v>51200</v>
      </c>
      <c r="X49" s="152">
        <v>51200</v>
      </c>
      <c r="Y49" s="100">
        <f t="shared" si="33"/>
        <v>0</v>
      </c>
      <c r="Z49" s="97">
        <f>Y49*0.9</f>
        <v>0</v>
      </c>
      <c r="AA49" s="103">
        <f>Y49*0.1</f>
        <v>0</v>
      </c>
      <c r="AB49" s="98">
        <v>0</v>
      </c>
      <c r="AC49" s="148"/>
      <c r="AD49" s="137"/>
      <c r="AE49" s="274">
        <f t="shared" si="35"/>
        <v>1280</v>
      </c>
      <c r="AF49" s="204">
        <f t="shared" si="29"/>
        <v>1280</v>
      </c>
      <c r="AG49" s="182"/>
      <c r="AH49" s="95"/>
    </row>
    <row r="50" spans="1:34" ht="12.75" customHeight="1" thickBot="1" x14ac:dyDescent="0.3">
      <c r="A50" s="183">
        <v>21</v>
      </c>
      <c r="B50" s="180">
        <v>621</v>
      </c>
      <c r="C50" s="161" t="s">
        <v>15</v>
      </c>
      <c r="D50" s="3">
        <v>1</v>
      </c>
      <c r="E50" s="3">
        <v>0</v>
      </c>
      <c r="F50" s="56">
        <v>1</v>
      </c>
      <c r="G50" s="35">
        <f t="shared" si="30"/>
        <v>0</v>
      </c>
      <c r="H50" s="35">
        <f t="shared" si="31"/>
        <v>0</v>
      </c>
      <c r="I50" s="32">
        <v>14412</v>
      </c>
      <c r="J50" s="32">
        <f t="shared" si="27"/>
        <v>14412</v>
      </c>
      <c r="K50" s="35">
        <v>0</v>
      </c>
      <c r="L50" s="35">
        <v>0</v>
      </c>
      <c r="M50" s="32">
        <v>36788</v>
      </c>
      <c r="N50" s="32">
        <v>36788</v>
      </c>
      <c r="O50" s="32">
        <f t="shared" si="5"/>
        <v>0</v>
      </c>
      <c r="P50" s="32">
        <f t="shared" si="6"/>
        <v>0</v>
      </c>
      <c r="Q50" s="32">
        <f t="shared" si="7"/>
        <v>51200</v>
      </c>
      <c r="R50" s="32">
        <f t="shared" si="8"/>
        <v>51200</v>
      </c>
      <c r="S50" s="100">
        <f t="shared" si="21"/>
        <v>51200</v>
      </c>
      <c r="T50" s="111">
        <f t="shared" si="22"/>
        <v>52464</v>
      </c>
      <c r="U50" s="177">
        <f t="shared" si="23"/>
        <v>0</v>
      </c>
      <c r="V50" s="177">
        <f t="shared" si="24"/>
        <v>0</v>
      </c>
      <c r="W50" s="177">
        <f t="shared" si="25"/>
        <v>51200</v>
      </c>
      <c r="X50" s="151">
        <v>51200</v>
      </c>
      <c r="Y50" s="100">
        <f t="shared" si="33"/>
        <v>0</v>
      </c>
      <c r="Z50" s="101">
        <v>0</v>
      </c>
      <c r="AA50" s="105">
        <v>0</v>
      </c>
      <c r="AB50" s="102">
        <v>0</v>
      </c>
      <c r="AC50" s="148"/>
      <c r="AD50" s="137"/>
      <c r="AE50" s="274">
        <v>1264</v>
      </c>
      <c r="AF50" s="204">
        <f t="shared" si="29"/>
        <v>1264</v>
      </c>
      <c r="AG50" s="181"/>
      <c r="AH50" s="95"/>
    </row>
    <row r="51" spans="1:34" ht="12.75" customHeight="1" x14ac:dyDescent="0.25">
      <c r="A51" s="179">
        <v>22</v>
      </c>
      <c r="B51" s="180">
        <v>622</v>
      </c>
      <c r="C51" s="161" t="s">
        <v>48</v>
      </c>
      <c r="D51" s="3">
        <v>1</v>
      </c>
      <c r="E51" s="54">
        <v>1</v>
      </c>
      <c r="F51" s="8">
        <v>0</v>
      </c>
      <c r="G51" s="35">
        <v>46080</v>
      </c>
      <c r="H51" s="35">
        <v>5120</v>
      </c>
      <c r="I51" s="58">
        <f>SUM(38400*F51)</f>
        <v>0</v>
      </c>
      <c r="J51" s="32">
        <f t="shared" si="27"/>
        <v>51200</v>
      </c>
      <c r="K51" s="35">
        <v>0</v>
      </c>
      <c r="L51" s="35">
        <v>0</v>
      </c>
      <c r="M51" s="58">
        <v>0</v>
      </c>
      <c r="N51" s="32">
        <v>0</v>
      </c>
      <c r="O51" s="32">
        <f t="shared" si="5"/>
        <v>46080</v>
      </c>
      <c r="P51" s="32">
        <f t="shared" si="6"/>
        <v>5120</v>
      </c>
      <c r="Q51" s="32">
        <f t="shared" si="7"/>
        <v>0</v>
      </c>
      <c r="R51" s="32">
        <f t="shared" si="8"/>
        <v>51200</v>
      </c>
      <c r="S51" s="100">
        <f t="shared" si="21"/>
        <v>51200</v>
      </c>
      <c r="T51" s="111">
        <f t="shared" si="22"/>
        <v>51200</v>
      </c>
      <c r="U51" s="177">
        <f t="shared" si="23"/>
        <v>46080</v>
      </c>
      <c r="V51" s="177">
        <f t="shared" si="24"/>
        <v>5120</v>
      </c>
      <c r="W51" s="177">
        <f t="shared" si="25"/>
        <v>0</v>
      </c>
      <c r="X51" s="152">
        <v>51200</v>
      </c>
      <c r="Y51" s="100">
        <f t="shared" si="33"/>
        <v>0</v>
      </c>
      <c r="Z51" s="97">
        <f>Y51*0.9</f>
        <v>0</v>
      </c>
      <c r="AA51" s="103">
        <f>Y51*0.1</f>
        <v>0</v>
      </c>
      <c r="AB51" s="98"/>
      <c r="AC51" s="148"/>
      <c r="AD51" s="137"/>
      <c r="AE51" s="274">
        <f t="shared" si="35"/>
        <v>0</v>
      </c>
      <c r="AF51" s="69">
        <f t="shared" si="29"/>
        <v>0</v>
      </c>
      <c r="AG51" s="182"/>
      <c r="AH51" s="95"/>
    </row>
    <row r="52" spans="1:34" ht="12.75" customHeight="1" x14ac:dyDescent="0.25">
      <c r="A52" s="179">
        <v>23</v>
      </c>
      <c r="B52" s="180">
        <v>623</v>
      </c>
      <c r="C52" s="161" t="s">
        <v>49</v>
      </c>
      <c r="D52" s="3">
        <v>2</v>
      </c>
      <c r="E52" s="3">
        <v>0</v>
      </c>
      <c r="F52" s="56">
        <v>2</v>
      </c>
      <c r="G52" s="35">
        <f t="shared" si="30"/>
        <v>0</v>
      </c>
      <c r="H52" s="35">
        <f t="shared" si="31"/>
        <v>0</v>
      </c>
      <c r="I52" s="32">
        <f>2*14412</f>
        <v>28824</v>
      </c>
      <c r="J52" s="32">
        <f t="shared" si="27"/>
        <v>28824</v>
      </c>
      <c r="K52" s="35">
        <v>0</v>
      </c>
      <c r="L52" s="35">
        <v>0</v>
      </c>
      <c r="M52" s="32">
        <v>73576</v>
      </c>
      <c r="N52" s="32">
        <v>73576</v>
      </c>
      <c r="O52" s="32">
        <f t="shared" si="5"/>
        <v>0</v>
      </c>
      <c r="P52" s="32">
        <f t="shared" si="6"/>
        <v>0</v>
      </c>
      <c r="Q52" s="32">
        <f t="shared" si="7"/>
        <v>102400</v>
      </c>
      <c r="R52" s="32">
        <f t="shared" si="8"/>
        <v>102400</v>
      </c>
      <c r="S52" s="100">
        <f t="shared" si="21"/>
        <v>102400</v>
      </c>
      <c r="T52" s="111">
        <f t="shared" si="22"/>
        <v>104960</v>
      </c>
      <c r="U52" s="177">
        <f t="shared" si="23"/>
        <v>0</v>
      </c>
      <c r="V52" s="177">
        <f t="shared" si="24"/>
        <v>0</v>
      </c>
      <c r="W52" s="177">
        <f t="shared" si="25"/>
        <v>96000</v>
      </c>
      <c r="X52" s="152">
        <v>96000</v>
      </c>
      <c r="Y52" s="100">
        <f t="shared" si="33"/>
        <v>6400</v>
      </c>
      <c r="Z52" s="97"/>
      <c r="AA52" s="103"/>
      <c r="AB52" s="98">
        <v>6400</v>
      </c>
      <c r="AC52" s="148"/>
      <c r="AD52" s="137"/>
      <c r="AE52" s="274">
        <f t="shared" si="35"/>
        <v>2560</v>
      </c>
      <c r="AF52" s="69">
        <f t="shared" si="29"/>
        <v>2560</v>
      </c>
      <c r="AG52" s="182"/>
      <c r="AH52" s="95"/>
    </row>
    <row r="53" spans="1:34" ht="12.75" customHeight="1" x14ac:dyDescent="0.25">
      <c r="A53" s="179">
        <v>24</v>
      </c>
      <c r="B53" s="180">
        <v>624</v>
      </c>
      <c r="C53" s="166" t="s">
        <v>148</v>
      </c>
      <c r="D53" s="3">
        <v>1</v>
      </c>
      <c r="E53" s="3">
        <v>0</v>
      </c>
      <c r="F53" s="91">
        <v>1</v>
      </c>
      <c r="G53" s="35">
        <f t="shared" si="30"/>
        <v>0</v>
      </c>
      <c r="H53" s="35">
        <f t="shared" si="31"/>
        <v>0</v>
      </c>
      <c r="I53" s="32">
        <v>7206</v>
      </c>
      <c r="J53" s="32">
        <f t="shared" si="27"/>
        <v>7206</v>
      </c>
      <c r="K53" s="35">
        <v>0</v>
      </c>
      <c r="L53" s="35">
        <v>0</v>
      </c>
      <c r="M53" s="32">
        <v>18394</v>
      </c>
      <c r="N53" s="32">
        <v>18394</v>
      </c>
      <c r="O53" s="32">
        <f t="shared" si="5"/>
        <v>0</v>
      </c>
      <c r="P53" s="32">
        <f t="shared" si="6"/>
        <v>0</v>
      </c>
      <c r="Q53" s="32">
        <f t="shared" si="7"/>
        <v>25600</v>
      </c>
      <c r="R53" s="32">
        <f t="shared" si="8"/>
        <v>25600</v>
      </c>
      <c r="S53" s="100">
        <f t="shared" si="21"/>
        <v>25600</v>
      </c>
      <c r="T53" s="111">
        <f t="shared" si="22"/>
        <v>26240</v>
      </c>
      <c r="U53" s="177">
        <f t="shared" si="23"/>
        <v>0</v>
      </c>
      <c r="V53" s="177">
        <f t="shared" si="24"/>
        <v>0</v>
      </c>
      <c r="W53" s="177">
        <f t="shared" si="25"/>
        <v>25600</v>
      </c>
      <c r="X53" s="152">
        <v>25600</v>
      </c>
      <c r="Y53" s="100">
        <f t="shared" si="33"/>
        <v>0</v>
      </c>
      <c r="Z53" s="97"/>
      <c r="AA53" s="103"/>
      <c r="AB53" s="98">
        <v>0</v>
      </c>
      <c r="AC53" s="148"/>
      <c r="AD53" s="137"/>
      <c r="AE53" s="274">
        <f>26880*F53*0.5-(I53+M53)*0.5</f>
        <v>640</v>
      </c>
      <c r="AF53" s="204">
        <f t="shared" si="29"/>
        <v>640</v>
      </c>
      <c r="AG53" s="182"/>
      <c r="AH53" s="95"/>
    </row>
    <row r="54" spans="1:34" ht="12.75" customHeight="1" x14ac:dyDescent="0.25">
      <c r="A54" s="179">
        <v>25</v>
      </c>
      <c r="B54" s="180">
        <v>625</v>
      </c>
      <c r="C54" s="161" t="s">
        <v>50</v>
      </c>
      <c r="D54" s="3">
        <v>1</v>
      </c>
      <c r="E54" s="3">
        <v>0</v>
      </c>
      <c r="F54" s="56">
        <v>1</v>
      </c>
      <c r="G54" s="35">
        <f t="shared" si="30"/>
        <v>0</v>
      </c>
      <c r="H54" s="35">
        <f t="shared" si="31"/>
        <v>0</v>
      </c>
      <c r="I54" s="32">
        <v>14412</v>
      </c>
      <c r="J54" s="32">
        <f t="shared" si="27"/>
        <v>14412</v>
      </c>
      <c r="K54" s="35">
        <v>0</v>
      </c>
      <c r="L54" s="35">
        <v>0</v>
      </c>
      <c r="M54" s="32">
        <v>36788</v>
      </c>
      <c r="N54" s="32">
        <v>36788</v>
      </c>
      <c r="O54" s="32">
        <f t="shared" si="5"/>
        <v>0</v>
      </c>
      <c r="P54" s="32">
        <f t="shared" si="6"/>
        <v>0</v>
      </c>
      <c r="Q54" s="32">
        <f t="shared" si="7"/>
        <v>51200</v>
      </c>
      <c r="R54" s="32">
        <f t="shared" si="8"/>
        <v>51200</v>
      </c>
      <c r="S54" s="100">
        <f t="shared" si="21"/>
        <v>51200</v>
      </c>
      <c r="T54" s="111">
        <f t="shared" si="22"/>
        <v>52416</v>
      </c>
      <c r="U54" s="177">
        <f t="shared" si="23"/>
        <v>0</v>
      </c>
      <c r="V54" s="177">
        <f t="shared" si="24"/>
        <v>0</v>
      </c>
      <c r="W54" s="177">
        <f t="shared" si="25"/>
        <v>50240</v>
      </c>
      <c r="X54" s="151">
        <v>50240</v>
      </c>
      <c r="Y54" s="100">
        <f t="shared" si="33"/>
        <v>960</v>
      </c>
      <c r="Z54" s="101">
        <v>0</v>
      </c>
      <c r="AA54" s="105">
        <v>0</v>
      </c>
      <c r="AB54" s="102">
        <v>960</v>
      </c>
      <c r="AC54" s="148"/>
      <c r="AD54" s="137"/>
      <c r="AE54" s="274">
        <v>1216</v>
      </c>
      <c r="AF54" s="204">
        <f t="shared" si="29"/>
        <v>1216</v>
      </c>
      <c r="AG54" s="181"/>
      <c r="AH54" s="95"/>
    </row>
    <row r="55" spans="1:34" ht="12.75" customHeight="1" x14ac:dyDescent="0.25">
      <c r="A55" s="183">
        <v>26</v>
      </c>
      <c r="B55" s="184">
        <v>626</v>
      </c>
      <c r="C55" s="163" t="s">
        <v>51</v>
      </c>
      <c r="D55" s="5">
        <v>2</v>
      </c>
      <c r="E55" s="3">
        <v>0</v>
      </c>
      <c r="F55" s="56">
        <v>2</v>
      </c>
      <c r="G55" s="35">
        <f t="shared" si="30"/>
        <v>0</v>
      </c>
      <c r="H55" s="35">
        <f t="shared" si="31"/>
        <v>0</v>
      </c>
      <c r="I55" s="32">
        <f>2*14412</f>
        <v>28824</v>
      </c>
      <c r="J55" s="32">
        <f t="shared" si="27"/>
        <v>28824</v>
      </c>
      <c r="K55" s="35">
        <v>0</v>
      </c>
      <c r="L55" s="35">
        <v>0</v>
      </c>
      <c r="M55" s="32">
        <v>73576</v>
      </c>
      <c r="N55" s="32">
        <v>73576</v>
      </c>
      <c r="O55" s="32">
        <f t="shared" si="5"/>
        <v>0</v>
      </c>
      <c r="P55" s="32">
        <f t="shared" si="6"/>
        <v>0</v>
      </c>
      <c r="Q55" s="32">
        <f t="shared" si="7"/>
        <v>102400</v>
      </c>
      <c r="R55" s="32">
        <f t="shared" si="8"/>
        <v>102400</v>
      </c>
      <c r="S55" s="100">
        <f t="shared" si="21"/>
        <v>102400</v>
      </c>
      <c r="T55" s="111">
        <f t="shared" si="22"/>
        <v>104960</v>
      </c>
      <c r="U55" s="177">
        <f t="shared" si="23"/>
        <v>0</v>
      </c>
      <c r="V55" s="177">
        <f t="shared" si="24"/>
        <v>0</v>
      </c>
      <c r="W55" s="177">
        <f t="shared" si="25"/>
        <v>100160</v>
      </c>
      <c r="X55" s="155">
        <v>100160</v>
      </c>
      <c r="Y55" s="100">
        <f t="shared" si="33"/>
        <v>2240</v>
      </c>
      <c r="Z55" s="111">
        <v>0</v>
      </c>
      <c r="AA55" s="112">
        <v>0</v>
      </c>
      <c r="AB55" s="113">
        <v>2240</v>
      </c>
      <c r="AC55" s="148"/>
      <c r="AD55" s="137"/>
      <c r="AE55" s="274">
        <f t="shared" ref="AE55:AE75" si="36">26880*F55-(I55+M55)*0.5</f>
        <v>2560</v>
      </c>
      <c r="AF55" s="69">
        <f t="shared" si="29"/>
        <v>2560</v>
      </c>
      <c r="AG55" s="188"/>
      <c r="AH55" s="95"/>
    </row>
    <row r="56" spans="1:34" ht="12.75" customHeight="1" x14ac:dyDescent="0.25">
      <c r="A56" s="179">
        <v>27</v>
      </c>
      <c r="B56" s="180">
        <v>627</v>
      </c>
      <c r="C56" s="161" t="s">
        <v>52</v>
      </c>
      <c r="D56" s="3">
        <v>1</v>
      </c>
      <c r="E56" s="3">
        <v>0</v>
      </c>
      <c r="F56" s="56">
        <v>1</v>
      </c>
      <c r="G56" s="35">
        <f t="shared" si="30"/>
        <v>0</v>
      </c>
      <c r="H56" s="35">
        <f t="shared" si="31"/>
        <v>0</v>
      </c>
      <c r="I56" s="32">
        <v>14412</v>
      </c>
      <c r="J56" s="32">
        <f t="shared" si="27"/>
        <v>14412</v>
      </c>
      <c r="K56" s="35">
        <v>0</v>
      </c>
      <c r="L56" s="35">
        <v>0</v>
      </c>
      <c r="M56" s="32">
        <v>36788</v>
      </c>
      <c r="N56" s="32">
        <v>36788</v>
      </c>
      <c r="O56" s="32">
        <f t="shared" si="5"/>
        <v>0</v>
      </c>
      <c r="P56" s="32">
        <f t="shared" si="6"/>
        <v>0</v>
      </c>
      <c r="Q56" s="32">
        <f t="shared" si="7"/>
        <v>51200</v>
      </c>
      <c r="R56" s="32">
        <f t="shared" si="8"/>
        <v>51200</v>
      </c>
      <c r="S56" s="100">
        <f t="shared" si="21"/>
        <v>51200</v>
      </c>
      <c r="T56" s="111">
        <f t="shared" si="22"/>
        <v>52368</v>
      </c>
      <c r="U56" s="177">
        <f t="shared" si="23"/>
        <v>0</v>
      </c>
      <c r="V56" s="177">
        <f t="shared" si="24"/>
        <v>0</v>
      </c>
      <c r="W56" s="177">
        <f t="shared" si="25"/>
        <v>46400</v>
      </c>
      <c r="X56" s="152">
        <f>S56-Y56</f>
        <v>46400</v>
      </c>
      <c r="Y56" s="100">
        <v>4800</v>
      </c>
      <c r="Z56" s="101"/>
      <c r="AA56" s="105"/>
      <c r="AB56" s="98">
        <v>4800</v>
      </c>
      <c r="AC56" s="148"/>
      <c r="AD56" s="137"/>
      <c r="AE56" s="274">
        <v>1168</v>
      </c>
      <c r="AF56" s="204">
        <f t="shared" si="29"/>
        <v>1168</v>
      </c>
      <c r="AG56" s="182"/>
      <c r="AH56" s="95"/>
    </row>
    <row r="57" spans="1:34" ht="12.75" customHeight="1" x14ac:dyDescent="0.25">
      <c r="A57" s="179">
        <v>28</v>
      </c>
      <c r="B57" s="180">
        <v>628</v>
      </c>
      <c r="C57" s="161" t="s">
        <v>53</v>
      </c>
      <c r="D57" s="3">
        <v>1</v>
      </c>
      <c r="E57" s="3">
        <v>0</v>
      </c>
      <c r="F57" s="56">
        <v>1</v>
      </c>
      <c r="G57" s="35">
        <f t="shared" si="30"/>
        <v>0</v>
      </c>
      <c r="H57" s="35">
        <f t="shared" si="31"/>
        <v>0</v>
      </c>
      <c r="I57" s="32">
        <v>14412</v>
      </c>
      <c r="J57" s="32">
        <f t="shared" si="27"/>
        <v>14412</v>
      </c>
      <c r="K57" s="35">
        <v>0</v>
      </c>
      <c r="L57" s="35">
        <v>0</v>
      </c>
      <c r="M57" s="32">
        <v>36788</v>
      </c>
      <c r="N57" s="32">
        <v>36788</v>
      </c>
      <c r="O57" s="32">
        <f t="shared" si="5"/>
        <v>0</v>
      </c>
      <c r="P57" s="32">
        <f t="shared" si="6"/>
        <v>0</v>
      </c>
      <c r="Q57" s="32">
        <f t="shared" si="7"/>
        <v>51200</v>
      </c>
      <c r="R57" s="32">
        <f t="shared" si="8"/>
        <v>51200</v>
      </c>
      <c r="S57" s="100">
        <f t="shared" si="21"/>
        <v>51200</v>
      </c>
      <c r="T57" s="111">
        <f t="shared" si="22"/>
        <v>52416</v>
      </c>
      <c r="U57" s="177">
        <f t="shared" si="23"/>
        <v>0</v>
      </c>
      <c r="V57" s="177">
        <f t="shared" si="24"/>
        <v>0</v>
      </c>
      <c r="W57" s="177">
        <f t="shared" si="25"/>
        <v>51200</v>
      </c>
      <c r="X57" s="152">
        <v>51200</v>
      </c>
      <c r="Y57" s="100">
        <f t="shared" ref="Y57:Y74" si="37">SUM(S57-X57)</f>
        <v>0</v>
      </c>
      <c r="Z57" s="101"/>
      <c r="AA57" s="105"/>
      <c r="AB57" s="98">
        <v>0</v>
      </c>
      <c r="AC57" s="148"/>
      <c r="AD57" s="137"/>
      <c r="AE57" s="274">
        <v>1216</v>
      </c>
      <c r="AF57" s="204">
        <f t="shared" si="29"/>
        <v>1216</v>
      </c>
      <c r="AG57" s="182"/>
      <c r="AH57" s="95"/>
    </row>
    <row r="58" spans="1:34" ht="12.75" customHeight="1" x14ac:dyDescent="0.25">
      <c r="A58" s="179">
        <v>29</v>
      </c>
      <c r="B58" s="180">
        <v>629</v>
      </c>
      <c r="C58" s="161" t="s">
        <v>54</v>
      </c>
      <c r="D58" s="3">
        <v>1</v>
      </c>
      <c r="E58" s="3">
        <v>0</v>
      </c>
      <c r="F58" s="56">
        <v>1</v>
      </c>
      <c r="G58" s="35">
        <f t="shared" si="30"/>
        <v>0</v>
      </c>
      <c r="H58" s="35">
        <f t="shared" si="31"/>
        <v>0</v>
      </c>
      <c r="I58" s="32">
        <v>14412</v>
      </c>
      <c r="J58" s="32">
        <f t="shared" si="27"/>
        <v>14412</v>
      </c>
      <c r="K58" s="35">
        <v>0</v>
      </c>
      <c r="L58" s="35">
        <v>0</v>
      </c>
      <c r="M58" s="32">
        <v>36788</v>
      </c>
      <c r="N58" s="32">
        <v>36788</v>
      </c>
      <c r="O58" s="32">
        <f t="shared" si="5"/>
        <v>0</v>
      </c>
      <c r="P58" s="32">
        <f t="shared" si="6"/>
        <v>0</v>
      </c>
      <c r="Q58" s="32">
        <f t="shared" si="7"/>
        <v>51200</v>
      </c>
      <c r="R58" s="32">
        <f t="shared" si="8"/>
        <v>51200</v>
      </c>
      <c r="S58" s="100">
        <f t="shared" si="21"/>
        <v>51200</v>
      </c>
      <c r="T58" s="111">
        <f t="shared" si="22"/>
        <v>52320</v>
      </c>
      <c r="U58" s="177">
        <f t="shared" si="23"/>
        <v>0</v>
      </c>
      <c r="V58" s="177">
        <f t="shared" si="24"/>
        <v>0</v>
      </c>
      <c r="W58" s="177">
        <f t="shared" si="25"/>
        <v>46080</v>
      </c>
      <c r="X58" s="151">
        <v>46080</v>
      </c>
      <c r="Y58" s="100">
        <f t="shared" si="37"/>
        <v>5120</v>
      </c>
      <c r="Z58" s="101"/>
      <c r="AA58" s="105"/>
      <c r="AB58" s="102">
        <v>5120</v>
      </c>
      <c r="AC58" s="148"/>
      <c r="AD58" s="137"/>
      <c r="AE58" s="274">
        <v>1120</v>
      </c>
      <c r="AF58" s="204">
        <f t="shared" si="29"/>
        <v>1120</v>
      </c>
      <c r="AG58" s="182"/>
      <c r="AH58" s="95"/>
    </row>
    <row r="59" spans="1:34" ht="12.75" customHeight="1" thickBot="1" x14ac:dyDescent="0.3">
      <c r="A59" s="179">
        <v>30</v>
      </c>
      <c r="B59" s="180">
        <v>630</v>
      </c>
      <c r="C59" s="161" t="s">
        <v>55</v>
      </c>
      <c r="D59" s="3">
        <v>1</v>
      </c>
      <c r="E59" s="3">
        <v>0</v>
      </c>
      <c r="F59" s="56">
        <v>1</v>
      </c>
      <c r="G59" s="35">
        <f t="shared" si="30"/>
        <v>0</v>
      </c>
      <c r="H59" s="35">
        <f t="shared" si="31"/>
        <v>0</v>
      </c>
      <c r="I59" s="32">
        <v>14412</v>
      </c>
      <c r="J59" s="32">
        <f t="shared" si="27"/>
        <v>14412</v>
      </c>
      <c r="K59" s="35">
        <v>0</v>
      </c>
      <c r="L59" s="35">
        <v>0</v>
      </c>
      <c r="M59" s="32">
        <v>36788</v>
      </c>
      <c r="N59" s="32">
        <v>36788</v>
      </c>
      <c r="O59" s="32">
        <f t="shared" si="5"/>
        <v>0</v>
      </c>
      <c r="P59" s="32">
        <f t="shared" si="6"/>
        <v>0</v>
      </c>
      <c r="Q59" s="32">
        <f t="shared" si="7"/>
        <v>51200</v>
      </c>
      <c r="R59" s="32">
        <f t="shared" si="8"/>
        <v>51200</v>
      </c>
      <c r="S59" s="100">
        <f t="shared" si="21"/>
        <v>51200</v>
      </c>
      <c r="T59" s="111">
        <f t="shared" si="22"/>
        <v>52416</v>
      </c>
      <c r="U59" s="177">
        <f t="shared" si="23"/>
        <v>0</v>
      </c>
      <c r="V59" s="177">
        <f t="shared" si="24"/>
        <v>0</v>
      </c>
      <c r="W59" s="177">
        <f t="shared" si="25"/>
        <v>48320</v>
      </c>
      <c r="X59" s="151">
        <v>48320</v>
      </c>
      <c r="Y59" s="100">
        <f t="shared" si="37"/>
        <v>2880</v>
      </c>
      <c r="Z59" s="101">
        <v>0</v>
      </c>
      <c r="AA59" s="105">
        <v>0</v>
      </c>
      <c r="AB59" s="102">
        <v>2880</v>
      </c>
      <c r="AC59" s="148"/>
      <c r="AD59" s="137"/>
      <c r="AE59" s="274">
        <v>1216</v>
      </c>
      <c r="AF59" s="204">
        <f t="shared" si="29"/>
        <v>1216</v>
      </c>
      <c r="AG59" s="181"/>
      <c r="AH59" s="95"/>
    </row>
    <row r="60" spans="1:34" ht="12.75" customHeight="1" thickBot="1" x14ac:dyDescent="0.3">
      <c r="A60" s="183">
        <v>31</v>
      </c>
      <c r="B60" s="180">
        <v>631</v>
      </c>
      <c r="C60" s="161" t="s">
        <v>56</v>
      </c>
      <c r="D60" s="3">
        <v>1</v>
      </c>
      <c r="E60" s="54">
        <v>1</v>
      </c>
      <c r="F60" s="8">
        <v>0</v>
      </c>
      <c r="G60" s="35">
        <v>46080</v>
      </c>
      <c r="H60" s="35">
        <v>5120</v>
      </c>
      <c r="I60" s="58">
        <f>SUM(38400*F60)</f>
        <v>0</v>
      </c>
      <c r="J60" s="32">
        <f t="shared" si="27"/>
        <v>51200</v>
      </c>
      <c r="K60" s="35">
        <v>0</v>
      </c>
      <c r="L60" s="35">
        <v>0</v>
      </c>
      <c r="M60" s="58">
        <v>0</v>
      </c>
      <c r="N60" s="32">
        <v>0</v>
      </c>
      <c r="O60" s="32">
        <f t="shared" si="5"/>
        <v>46080</v>
      </c>
      <c r="P60" s="32">
        <f t="shared" si="6"/>
        <v>5120</v>
      </c>
      <c r="Q60" s="32">
        <f t="shared" si="7"/>
        <v>0</v>
      </c>
      <c r="R60" s="32">
        <f t="shared" si="8"/>
        <v>51200</v>
      </c>
      <c r="S60" s="100">
        <f t="shared" si="21"/>
        <v>51200</v>
      </c>
      <c r="T60" s="111">
        <f t="shared" si="22"/>
        <v>52448</v>
      </c>
      <c r="U60" s="177">
        <f t="shared" si="23"/>
        <v>44928</v>
      </c>
      <c r="V60" s="177">
        <f t="shared" si="24"/>
        <v>4992</v>
      </c>
      <c r="W60" s="177">
        <f t="shared" si="25"/>
        <v>0</v>
      </c>
      <c r="X60" s="151">
        <v>49920</v>
      </c>
      <c r="Y60" s="100">
        <f t="shared" si="37"/>
        <v>1280</v>
      </c>
      <c r="Z60" s="101">
        <f>Y60*0.9</f>
        <v>1152</v>
      </c>
      <c r="AA60" s="105">
        <f>Y60*0.1</f>
        <v>128</v>
      </c>
      <c r="AB60" s="102"/>
      <c r="AC60" s="148">
        <f>AF60*0.9</f>
        <v>1123.2</v>
      </c>
      <c r="AD60" s="137">
        <f>AF60*0.1</f>
        <v>124.80000000000001</v>
      </c>
      <c r="AE60" s="274">
        <f t="shared" ref="AE60" si="38">26880*F60-(I60+M60)*0.5</f>
        <v>0</v>
      </c>
      <c r="AF60" s="204">
        <v>1248</v>
      </c>
      <c r="AG60" s="182"/>
      <c r="AH60" s="95"/>
    </row>
    <row r="61" spans="1:34" ht="12.75" customHeight="1" x14ac:dyDescent="0.25">
      <c r="A61" s="179">
        <v>32</v>
      </c>
      <c r="B61" s="180">
        <v>632</v>
      </c>
      <c r="C61" s="161" t="s">
        <v>57</v>
      </c>
      <c r="D61" s="3">
        <v>1</v>
      </c>
      <c r="E61" s="54">
        <v>1</v>
      </c>
      <c r="F61" s="8">
        <v>0</v>
      </c>
      <c r="G61" s="35">
        <v>46080</v>
      </c>
      <c r="H61" s="35">
        <v>5120</v>
      </c>
      <c r="I61" s="58">
        <f>SUM(38400*F61)</f>
        <v>0</v>
      </c>
      <c r="J61" s="32">
        <f t="shared" si="27"/>
        <v>51200</v>
      </c>
      <c r="K61" s="35">
        <v>0</v>
      </c>
      <c r="L61" s="35">
        <v>0</v>
      </c>
      <c r="M61" s="58">
        <v>0</v>
      </c>
      <c r="N61" s="32">
        <v>0</v>
      </c>
      <c r="O61" s="32">
        <f t="shared" si="5"/>
        <v>46080</v>
      </c>
      <c r="P61" s="32">
        <f t="shared" si="6"/>
        <v>5120</v>
      </c>
      <c r="Q61" s="32">
        <f t="shared" si="7"/>
        <v>0</v>
      </c>
      <c r="R61" s="32">
        <f t="shared" si="8"/>
        <v>51200</v>
      </c>
      <c r="S61" s="100">
        <f t="shared" si="21"/>
        <v>51200</v>
      </c>
      <c r="T61" s="111">
        <f t="shared" si="22"/>
        <v>52352</v>
      </c>
      <c r="U61" s="177">
        <f t="shared" si="23"/>
        <v>42624</v>
      </c>
      <c r="V61" s="177">
        <f t="shared" si="24"/>
        <v>4736</v>
      </c>
      <c r="W61" s="177">
        <f t="shared" si="25"/>
        <v>0</v>
      </c>
      <c r="X61" s="151">
        <v>47360</v>
      </c>
      <c r="Y61" s="100">
        <f t="shared" si="37"/>
        <v>3840</v>
      </c>
      <c r="Z61" s="101">
        <f>Y61*0.9</f>
        <v>3456</v>
      </c>
      <c r="AA61" s="105">
        <f>Y61*0.1</f>
        <v>384</v>
      </c>
      <c r="AB61" s="102"/>
      <c r="AC61" s="148">
        <f>AF61*0.9</f>
        <v>1036.8</v>
      </c>
      <c r="AD61" s="137">
        <f>AF61*0.1</f>
        <v>115.2</v>
      </c>
      <c r="AE61" s="274">
        <f t="shared" si="36"/>
        <v>0</v>
      </c>
      <c r="AF61" s="204">
        <v>1152</v>
      </c>
      <c r="AG61" s="182"/>
      <c r="AH61" s="95"/>
    </row>
    <row r="62" spans="1:34" ht="12.75" customHeight="1" x14ac:dyDescent="0.25">
      <c r="A62" s="179">
        <v>33</v>
      </c>
      <c r="B62" s="180">
        <v>633</v>
      </c>
      <c r="C62" s="161" t="s">
        <v>58</v>
      </c>
      <c r="D62" s="3">
        <v>2</v>
      </c>
      <c r="E62" s="3">
        <v>0</v>
      </c>
      <c r="F62" s="91">
        <v>2</v>
      </c>
      <c r="G62" s="35">
        <f t="shared" si="30"/>
        <v>0</v>
      </c>
      <c r="H62" s="35">
        <f t="shared" si="31"/>
        <v>0</v>
      </c>
      <c r="I62" s="32">
        <f>2*14412</f>
        <v>28824</v>
      </c>
      <c r="J62" s="32">
        <f t="shared" si="27"/>
        <v>28824</v>
      </c>
      <c r="K62" s="35">
        <v>0</v>
      </c>
      <c r="L62" s="35">
        <v>0</v>
      </c>
      <c r="M62" s="32">
        <v>73576</v>
      </c>
      <c r="N62" s="32">
        <v>73576</v>
      </c>
      <c r="O62" s="32">
        <f t="shared" si="5"/>
        <v>0</v>
      </c>
      <c r="P62" s="32">
        <f t="shared" si="6"/>
        <v>0</v>
      </c>
      <c r="Q62" s="32">
        <f t="shared" si="7"/>
        <v>102400</v>
      </c>
      <c r="R62" s="32">
        <f t="shared" si="8"/>
        <v>102400</v>
      </c>
      <c r="S62" s="100">
        <f t="shared" ref="S62:S93" si="39">J62+N62</f>
        <v>102400</v>
      </c>
      <c r="T62" s="111">
        <f t="shared" ref="T62:T93" si="40">J62+N62+AF62</f>
        <v>104960</v>
      </c>
      <c r="U62" s="177">
        <f t="shared" ref="U62:U93" si="41">O62-Z62</f>
        <v>0</v>
      </c>
      <c r="V62" s="177">
        <f t="shared" ref="V62:V93" si="42">P62-AA62</f>
        <v>0</v>
      </c>
      <c r="W62" s="177">
        <f t="shared" ref="W62:W93" si="43">Q62-AB62</f>
        <v>97280</v>
      </c>
      <c r="X62" s="155">
        <v>97280</v>
      </c>
      <c r="Y62" s="100">
        <f t="shared" si="37"/>
        <v>5120</v>
      </c>
      <c r="Z62" s="108"/>
      <c r="AA62" s="109"/>
      <c r="AB62" s="110">
        <v>5120</v>
      </c>
      <c r="AC62" s="148"/>
      <c r="AD62" s="137"/>
      <c r="AE62" s="274">
        <f t="shared" si="36"/>
        <v>2560</v>
      </c>
      <c r="AF62" s="69">
        <f t="shared" ref="AF62:AF93" si="44">AC62+AD62+AE62</f>
        <v>2560</v>
      </c>
      <c r="AG62" s="206"/>
      <c r="AH62" s="95"/>
    </row>
    <row r="63" spans="1:34" ht="12.75" customHeight="1" x14ac:dyDescent="0.25">
      <c r="A63" s="179">
        <v>34</v>
      </c>
      <c r="B63" s="180">
        <v>634</v>
      </c>
      <c r="C63" s="161" t="s">
        <v>59</v>
      </c>
      <c r="D63" s="3">
        <v>1</v>
      </c>
      <c r="E63" s="3">
        <v>0</v>
      </c>
      <c r="F63" s="56">
        <v>1</v>
      </c>
      <c r="G63" s="35">
        <f t="shared" si="30"/>
        <v>0</v>
      </c>
      <c r="H63" s="35">
        <f t="shared" si="31"/>
        <v>0</v>
      </c>
      <c r="I63" s="32">
        <v>14412</v>
      </c>
      <c r="J63" s="32">
        <f t="shared" si="27"/>
        <v>14412</v>
      </c>
      <c r="K63" s="35">
        <v>0</v>
      </c>
      <c r="L63" s="35">
        <v>0</v>
      </c>
      <c r="M63" s="32">
        <v>36788</v>
      </c>
      <c r="N63" s="32">
        <v>36788</v>
      </c>
      <c r="O63" s="32">
        <f t="shared" si="5"/>
        <v>0</v>
      </c>
      <c r="P63" s="32">
        <f t="shared" si="6"/>
        <v>0</v>
      </c>
      <c r="Q63" s="32">
        <f t="shared" si="7"/>
        <v>51200</v>
      </c>
      <c r="R63" s="32">
        <f t="shared" si="8"/>
        <v>51200</v>
      </c>
      <c r="S63" s="100">
        <f t="shared" si="39"/>
        <v>51200</v>
      </c>
      <c r="T63" s="111">
        <f t="shared" si="40"/>
        <v>52416</v>
      </c>
      <c r="U63" s="177">
        <f t="shared" si="41"/>
        <v>0</v>
      </c>
      <c r="V63" s="177">
        <f t="shared" si="42"/>
        <v>0</v>
      </c>
      <c r="W63" s="177">
        <f t="shared" si="43"/>
        <v>48640</v>
      </c>
      <c r="X63" s="152">
        <v>48640</v>
      </c>
      <c r="Y63" s="100">
        <f t="shared" si="37"/>
        <v>2560</v>
      </c>
      <c r="Z63" s="101"/>
      <c r="AA63" s="105"/>
      <c r="AB63" s="102">
        <v>2560</v>
      </c>
      <c r="AC63" s="148"/>
      <c r="AD63" s="137"/>
      <c r="AE63" s="274">
        <v>1216</v>
      </c>
      <c r="AF63" s="204">
        <f t="shared" si="44"/>
        <v>1216</v>
      </c>
      <c r="AG63" s="182"/>
      <c r="AH63" s="95"/>
    </row>
    <row r="64" spans="1:34" ht="12.75" customHeight="1" x14ac:dyDescent="0.25">
      <c r="A64" s="179">
        <v>35</v>
      </c>
      <c r="B64" s="180">
        <v>635</v>
      </c>
      <c r="C64" s="161" t="s">
        <v>60</v>
      </c>
      <c r="D64" s="3">
        <v>1</v>
      </c>
      <c r="E64" s="3">
        <v>0</v>
      </c>
      <c r="F64" s="56">
        <v>1</v>
      </c>
      <c r="G64" s="35">
        <f t="shared" si="30"/>
        <v>0</v>
      </c>
      <c r="H64" s="35">
        <f t="shared" si="31"/>
        <v>0</v>
      </c>
      <c r="I64" s="32">
        <v>14412</v>
      </c>
      <c r="J64" s="32">
        <f t="shared" si="27"/>
        <v>14412</v>
      </c>
      <c r="K64" s="35">
        <v>0</v>
      </c>
      <c r="L64" s="35">
        <v>0</v>
      </c>
      <c r="M64" s="32">
        <v>36788</v>
      </c>
      <c r="N64" s="32">
        <v>36788</v>
      </c>
      <c r="O64" s="32">
        <f t="shared" si="5"/>
        <v>0</v>
      </c>
      <c r="P64" s="32">
        <f t="shared" si="6"/>
        <v>0</v>
      </c>
      <c r="Q64" s="32">
        <f t="shared" si="7"/>
        <v>51200</v>
      </c>
      <c r="R64" s="32">
        <f t="shared" si="8"/>
        <v>51200</v>
      </c>
      <c r="S64" s="100">
        <f t="shared" si="39"/>
        <v>51200</v>
      </c>
      <c r="T64" s="111">
        <f t="shared" si="40"/>
        <v>52416</v>
      </c>
      <c r="U64" s="177">
        <f t="shared" si="41"/>
        <v>0</v>
      </c>
      <c r="V64" s="177">
        <f t="shared" si="42"/>
        <v>0</v>
      </c>
      <c r="W64" s="177">
        <f t="shared" si="43"/>
        <v>48365</v>
      </c>
      <c r="X64" s="152">
        <v>48365</v>
      </c>
      <c r="Y64" s="100">
        <f t="shared" si="37"/>
        <v>2835</v>
      </c>
      <c r="Z64" s="97">
        <v>0</v>
      </c>
      <c r="AA64" s="103">
        <v>0</v>
      </c>
      <c r="AB64" s="98">
        <v>2835</v>
      </c>
      <c r="AC64" s="148"/>
      <c r="AD64" s="137"/>
      <c r="AE64" s="274">
        <v>1216</v>
      </c>
      <c r="AF64" s="204">
        <f t="shared" si="44"/>
        <v>1216</v>
      </c>
      <c r="AG64" s="182"/>
      <c r="AH64" s="95"/>
    </row>
    <row r="65" spans="1:34" ht="12.75" customHeight="1" thickBot="1" x14ac:dyDescent="0.3">
      <c r="A65" s="183">
        <v>36</v>
      </c>
      <c r="B65" s="180">
        <v>636</v>
      </c>
      <c r="C65" s="161" t="s">
        <v>61</v>
      </c>
      <c r="D65" s="3">
        <v>1</v>
      </c>
      <c r="E65" s="3">
        <v>0</v>
      </c>
      <c r="F65" s="56">
        <v>1</v>
      </c>
      <c r="G65" s="35">
        <f t="shared" si="30"/>
        <v>0</v>
      </c>
      <c r="H65" s="35">
        <f t="shared" si="31"/>
        <v>0</v>
      </c>
      <c r="I65" s="32">
        <v>14412</v>
      </c>
      <c r="J65" s="32">
        <f t="shared" si="27"/>
        <v>14412</v>
      </c>
      <c r="K65" s="35">
        <v>0</v>
      </c>
      <c r="L65" s="35">
        <v>0</v>
      </c>
      <c r="M65" s="32">
        <v>36788</v>
      </c>
      <c r="N65" s="32">
        <v>36788</v>
      </c>
      <c r="O65" s="32">
        <f t="shared" si="5"/>
        <v>0</v>
      </c>
      <c r="P65" s="32">
        <f t="shared" si="6"/>
        <v>0</v>
      </c>
      <c r="Q65" s="32">
        <f t="shared" si="7"/>
        <v>51200</v>
      </c>
      <c r="R65" s="32">
        <f t="shared" si="8"/>
        <v>51200</v>
      </c>
      <c r="S65" s="100">
        <f t="shared" si="39"/>
        <v>51200</v>
      </c>
      <c r="T65" s="111">
        <f t="shared" si="40"/>
        <v>52384</v>
      </c>
      <c r="U65" s="177">
        <f t="shared" si="41"/>
        <v>0</v>
      </c>
      <c r="V65" s="177">
        <f t="shared" si="42"/>
        <v>0</v>
      </c>
      <c r="W65" s="177">
        <f t="shared" si="43"/>
        <v>48960</v>
      </c>
      <c r="X65" s="152">
        <v>48960</v>
      </c>
      <c r="Y65" s="100">
        <f t="shared" si="37"/>
        <v>2240</v>
      </c>
      <c r="Z65" s="97">
        <v>0</v>
      </c>
      <c r="AA65" s="103">
        <v>0</v>
      </c>
      <c r="AB65" s="98">
        <v>2240</v>
      </c>
      <c r="AC65" s="148"/>
      <c r="AD65" s="137"/>
      <c r="AE65" s="274">
        <v>1184</v>
      </c>
      <c r="AF65" s="204">
        <f t="shared" si="44"/>
        <v>1184</v>
      </c>
      <c r="AG65" s="182"/>
      <c r="AH65" s="95"/>
    </row>
    <row r="66" spans="1:34" ht="12.75" customHeight="1" x14ac:dyDescent="0.25">
      <c r="A66" s="179">
        <v>37</v>
      </c>
      <c r="B66" s="180">
        <v>638</v>
      </c>
      <c r="C66" s="161" t="s">
        <v>62</v>
      </c>
      <c r="D66" s="3">
        <v>1</v>
      </c>
      <c r="E66" s="54">
        <v>1</v>
      </c>
      <c r="F66" s="8">
        <v>0</v>
      </c>
      <c r="G66" s="35">
        <v>46080</v>
      </c>
      <c r="H66" s="35">
        <v>5120</v>
      </c>
      <c r="I66" s="58">
        <f>SUM(38400*F66)</f>
        <v>0</v>
      </c>
      <c r="J66" s="32">
        <f t="shared" si="27"/>
        <v>51200</v>
      </c>
      <c r="K66" s="35">
        <v>0</v>
      </c>
      <c r="L66" s="35">
        <v>0</v>
      </c>
      <c r="M66" s="58">
        <v>0</v>
      </c>
      <c r="N66" s="32">
        <v>0</v>
      </c>
      <c r="O66" s="32">
        <f t="shared" si="5"/>
        <v>46080</v>
      </c>
      <c r="P66" s="32">
        <f t="shared" si="6"/>
        <v>5120</v>
      </c>
      <c r="Q66" s="32">
        <f t="shared" si="7"/>
        <v>0</v>
      </c>
      <c r="R66" s="32">
        <f t="shared" si="8"/>
        <v>51200</v>
      </c>
      <c r="S66" s="100">
        <f t="shared" si="39"/>
        <v>51200</v>
      </c>
      <c r="T66" s="111">
        <f t="shared" si="40"/>
        <v>52416</v>
      </c>
      <c r="U66" s="177">
        <f t="shared" si="41"/>
        <v>44352</v>
      </c>
      <c r="V66" s="177">
        <f t="shared" si="42"/>
        <v>4928</v>
      </c>
      <c r="W66" s="177">
        <f t="shared" si="43"/>
        <v>0</v>
      </c>
      <c r="X66" s="155">
        <v>49280</v>
      </c>
      <c r="Y66" s="100">
        <f t="shared" si="37"/>
        <v>1920</v>
      </c>
      <c r="Z66" s="97">
        <f>Y66*0.9</f>
        <v>1728</v>
      </c>
      <c r="AA66" s="103">
        <f>Y66*0.1</f>
        <v>192</v>
      </c>
      <c r="AB66" s="110"/>
      <c r="AC66" s="148">
        <f>AF66*0.9</f>
        <v>1094.4000000000001</v>
      </c>
      <c r="AD66" s="137">
        <f>AF66*0.1</f>
        <v>121.60000000000001</v>
      </c>
      <c r="AE66" s="274">
        <f t="shared" ref="AE66" si="45">26880*F66-(I66+M66)*0.5</f>
        <v>0</v>
      </c>
      <c r="AF66" s="204">
        <v>1216</v>
      </c>
      <c r="AG66" s="188"/>
      <c r="AH66" s="95"/>
    </row>
    <row r="67" spans="1:34" ht="12.75" customHeight="1" x14ac:dyDescent="0.25">
      <c r="A67" s="179">
        <v>38</v>
      </c>
      <c r="B67" s="180">
        <v>639</v>
      </c>
      <c r="C67" s="161" t="s">
        <v>63</v>
      </c>
      <c r="D67" s="3">
        <v>1</v>
      </c>
      <c r="E67" s="3">
        <v>0</v>
      </c>
      <c r="F67" s="56">
        <v>1</v>
      </c>
      <c r="G67" s="35">
        <f t="shared" si="30"/>
        <v>0</v>
      </c>
      <c r="H67" s="35">
        <f t="shared" si="31"/>
        <v>0</v>
      </c>
      <c r="I67" s="32">
        <v>14412</v>
      </c>
      <c r="J67" s="32">
        <f>SUM(G67+H67+I67)</f>
        <v>14412</v>
      </c>
      <c r="K67" s="35">
        <v>0</v>
      </c>
      <c r="L67" s="35">
        <v>0</v>
      </c>
      <c r="M67" s="32">
        <v>36788</v>
      </c>
      <c r="N67" s="32">
        <v>36788</v>
      </c>
      <c r="O67" s="32">
        <f t="shared" si="5"/>
        <v>0</v>
      </c>
      <c r="P67" s="32">
        <f t="shared" si="6"/>
        <v>0</v>
      </c>
      <c r="Q67" s="32">
        <f t="shared" si="7"/>
        <v>51200</v>
      </c>
      <c r="R67" s="32">
        <f t="shared" si="8"/>
        <v>51200</v>
      </c>
      <c r="S67" s="100">
        <f t="shared" si="39"/>
        <v>51200</v>
      </c>
      <c r="T67" s="111">
        <f t="shared" si="40"/>
        <v>52432</v>
      </c>
      <c r="U67" s="177">
        <f t="shared" si="41"/>
        <v>0</v>
      </c>
      <c r="V67" s="177">
        <f t="shared" si="42"/>
        <v>0</v>
      </c>
      <c r="W67" s="177">
        <f t="shared" si="43"/>
        <v>50880</v>
      </c>
      <c r="X67" s="152">
        <v>50880</v>
      </c>
      <c r="Y67" s="100">
        <f t="shared" si="37"/>
        <v>320</v>
      </c>
      <c r="Z67" s="97">
        <v>0</v>
      </c>
      <c r="AA67" s="103">
        <v>0</v>
      </c>
      <c r="AB67" s="98">
        <v>320</v>
      </c>
      <c r="AC67" s="148"/>
      <c r="AD67" s="137"/>
      <c r="AE67" s="274">
        <v>1232</v>
      </c>
      <c r="AF67" s="204">
        <f t="shared" si="44"/>
        <v>1232</v>
      </c>
      <c r="AG67" s="182"/>
      <c r="AH67" s="95"/>
    </row>
    <row r="68" spans="1:34" ht="12.75" customHeight="1" thickBot="1" x14ac:dyDescent="0.3">
      <c r="A68" s="179">
        <v>39</v>
      </c>
      <c r="B68" s="180">
        <v>641</v>
      </c>
      <c r="C68" s="161" t="s">
        <v>64</v>
      </c>
      <c r="D68" s="92">
        <v>1</v>
      </c>
      <c r="E68" s="3">
        <v>0</v>
      </c>
      <c r="F68" s="91">
        <v>1</v>
      </c>
      <c r="G68" s="35">
        <f t="shared" si="30"/>
        <v>0</v>
      </c>
      <c r="H68" s="35">
        <f t="shared" si="31"/>
        <v>0</v>
      </c>
      <c r="I68" s="32">
        <v>14412</v>
      </c>
      <c r="J68" s="32">
        <f t="shared" si="27"/>
        <v>14412</v>
      </c>
      <c r="K68" s="35">
        <v>0</v>
      </c>
      <c r="L68" s="35">
        <v>0</v>
      </c>
      <c r="M68" s="32">
        <v>36788</v>
      </c>
      <c r="N68" s="32">
        <v>36788</v>
      </c>
      <c r="O68" s="32">
        <f t="shared" si="5"/>
        <v>0</v>
      </c>
      <c r="P68" s="32">
        <f t="shared" si="6"/>
        <v>0</v>
      </c>
      <c r="Q68" s="32">
        <f t="shared" si="7"/>
        <v>51200</v>
      </c>
      <c r="R68" s="32">
        <f t="shared" si="8"/>
        <v>51200</v>
      </c>
      <c r="S68" s="100">
        <f t="shared" si="39"/>
        <v>51200</v>
      </c>
      <c r="T68" s="111">
        <f t="shared" si="40"/>
        <v>52480</v>
      </c>
      <c r="U68" s="177">
        <f t="shared" si="41"/>
        <v>0</v>
      </c>
      <c r="V68" s="177">
        <f t="shared" si="42"/>
        <v>0</v>
      </c>
      <c r="W68" s="177">
        <f t="shared" si="43"/>
        <v>41280</v>
      </c>
      <c r="X68" s="151">
        <v>41280</v>
      </c>
      <c r="Y68" s="100">
        <f t="shared" si="37"/>
        <v>9920</v>
      </c>
      <c r="Z68" s="101"/>
      <c r="AA68" s="105"/>
      <c r="AB68" s="102">
        <v>9920</v>
      </c>
      <c r="AC68" s="148"/>
      <c r="AD68" s="137"/>
      <c r="AE68" s="274">
        <f t="shared" si="36"/>
        <v>1280</v>
      </c>
      <c r="AF68" s="69">
        <f t="shared" si="44"/>
        <v>1280</v>
      </c>
      <c r="AG68" s="181"/>
      <c r="AH68" s="95"/>
    </row>
    <row r="69" spans="1:34" ht="12.75" customHeight="1" x14ac:dyDescent="0.25">
      <c r="A69" s="179">
        <v>40</v>
      </c>
      <c r="B69" s="180">
        <v>642</v>
      </c>
      <c r="C69" s="161" t="s">
        <v>65</v>
      </c>
      <c r="D69" s="3">
        <v>1</v>
      </c>
      <c r="E69" s="54">
        <v>1</v>
      </c>
      <c r="F69" s="8">
        <v>0</v>
      </c>
      <c r="G69" s="35">
        <v>46080</v>
      </c>
      <c r="H69" s="35">
        <v>5120</v>
      </c>
      <c r="I69" s="58">
        <f>SUM(38400*F69)</f>
        <v>0</v>
      </c>
      <c r="J69" s="32">
        <f t="shared" si="27"/>
        <v>51200</v>
      </c>
      <c r="K69" s="35">
        <v>0</v>
      </c>
      <c r="L69" s="35">
        <v>0</v>
      </c>
      <c r="M69" s="58">
        <v>0</v>
      </c>
      <c r="N69" s="32">
        <v>0</v>
      </c>
      <c r="O69" s="32">
        <f t="shared" si="5"/>
        <v>46080</v>
      </c>
      <c r="P69" s="32">
        <f t="shared" si="6"/>
        <v>5120</v>
      </c>
      <c r="Q69" s="32">
        <f t="shared" si="7"/>
        <v>0</v>
      </c>
      <c r="R69" s="32">
        <f t="shared" si="8"/>
        <v>51200</v>
      </c>
      <c r="S69" s="100">
        <f t="shared" si="39"/>
        <v>51200</v>
      </c>
      <c r="T69" s="111">
        <f t="shared" si="40"/>
        <v>52480</v>
      </c>
      <c r="U69" s="177">
        <f t="shared" si="41"/>
        <v>43488</v>
      </c>
      <c r="V69" s="177">
        <f t="shared" si="42"/>
        <v>4832</v>
      </c>
      <c r="W69" s="177">
        <f t="shared" si="43"/>
        <v>0</v>
      </c>
      <c r="X69" s="151">
        <v>48320</v>
      </c>
      <c r="Y69" s="100">
        <f t="shared" si="37"/>
        <v>2880</v>
      </c>
      <c r="Z69" s="97">
        <f>Y69*0.9</f>
        <v>2592</v>
      </c>
      <c r="AA69" s="103">
        <f>Y69*0.1</f>
        <v>288</v>
      </c>
      <c r="AB69" s="102"/>
      <c r="AC69" s="148">
        <f>26880*E69*0.9-46080*0.5</f>
        <v>1152</v>
      </c>
      <c r="AD69" s="137">
        <f>26880*E69*0.1-5120*0.5</f>
        <v>128</v>
      </c>
      <c r="AE69" s="274">
        <f t="shared" si="36"/>
        <v>0</v>
      </c>
      <c r="AF69" s="69">
        <f t="shared" si="44"/>
        <v>1280</v>
      </c>
      <c r="AG69" s="181"/>
      <c r="AH69" s="114"/>
    </row>
    <row r="70" spans="1:34" ht="12.75" customHeight="1" x14ac:dyDescent="0.25">
      <c r="A70" s="183">
        <v>41</v>
      </c>
      <c r="B70" s="180">
        <v>645</v>
      </c>
      <c r="C70" s="161" t="s">
        <v>66</v>
      </c>
      <c r="D70" s="3">
        <v>1</v>
      </c>
      <c r="E70" s="3">
        <v>0</v>
      </c>
      <c r="F70" s="91">
        <v>1</v>
      </c>
      <c r="G70" s="35">
        <f t="shared" si="30"/>
        <v>0</v>
      </c>
      <c r="H70" s="35">
        <f t="shared" si="31"/>
        <v>0</v>
      </c>
      <c r="I70" s="32">
        <v>14412</v>
      </c>
      <c r="J70" s="32">
        <f t="shared" si="27"/>
        <v>14412</v>
      </c>
      <c r="K70" s="35">
        <v>0</v>
      </c>
      <c r="L70" s="35">
        <v>0</v>
      </c>
      <c r="M70" s="32">
        <v>36788</v>
      </c>
      <c r="N70" s="32">
        <v>36788</v>
      </c>
      <c r="O70" s="32">
        <f t="shared" ref="O70:O130" si="46">K70+G70</f>
        <v>0</v>
      </c>
      <c r="P70" s="32">
        <f t="shared" ref="P70:Q130" si="47">H70+L70</f>
        <v>0</v>
      </c>
      <c r="Q70" s="32">
        <f t="shared" si="47"/>
        <v>51200</v>
      </c>
      <c r="R70" s="32">
        <f t="shared" ref="R70:R130" si="48">SUM(O70:Q70)</f>
        <v>51200</v>
      </c>
      <c r="S70" s="100">
        <f t="shared" si="39"/>
        <v>51200</v>
      </c>
      <c r="T70" s="111">
        <f t="shared" si="40"/>
        <v>52416</v>
      </c>
      <c r="U70" s="177">
        <f t="shared" si="41"/>
        <v>0</v>
      </c>
      <c r="V70" s="177">
        <f t="shared" si="42"/>
        <v>0</v>
      </c>
      <c r="W70" s="177">
        <f t="shared" si="43"/>
        <v>51200</v>
      </c>
      <c r="X70" s="152">
        <v>51200</v>
      </c>
      <c r="Y70" s="100">
        <f t="shared" si="37"/>
        <v>0</v>
      </c>
      <c r="Z70" s="97">
        <f>Y70*0.9</f>
        <v>0</v>
      </c>
      <c r="AA70" s="103">
        <f>Y70*0.1</f>
        <v>0</v>
      </c>
      <c r="AB70" s="102">
        <v>0</v>
      </c>
      <c r="AC70" s="148"/>
      <c r="AD70" s="137"/>
      <c r="AE70" s="274">
        <v>1216</v>
      </c>
      <c r="AF70" s="204">
        <f t="shared" si="44"/>
        <v>1216</v>
      </c>
      <c r="AG70" s="182"/>
      <c r="AH70" s="95"/>
    </row>
    <row r="71" spans="1:34" ht="12.75" customHeight="1" x14ac:dyDescent="0.25">
      <c r="A71" s="179">
        <v>42</v>
      </c>
      <c r="B71" s="180">
        <v>647</v>
      </c>
      <c r="C71" s="161" t="s">
        <v>67</v>
      </c>
      <c r="D71" s="3">
        <v>1</v>
      </c>
      <c r="E71" s="3">
        <v>0</v>
      </c>
      <c r="F71" s="56">
        <v>1</v>
      </c>
      <c r="G71" s="35">
        <f t="shared" si="30"/>
        <v>0</v>
      </c>
      <c r="H71" s="35">
        <f t="shared" si="31"/>
        <v>0</v>
      </c>
      <c r="I71" s="32">
        <v>14412</v>
      </c>
      <c r="J71" s="32">
        <f t="shared" si="27"/>
        <v>14412</v>
      </c>
      <c r="K71" s="35">
        <v>0</v>
      </c>
      <c r="L71" s="35">
        <v>0</v>
      </c>
      <c r="M71" s="32">
        <v>36788</v>
      </c>
      <c r="N71" s="32">
        <v>36788</v>
      </c>
      <c r="O71" s="32">
        <f t="shared" si="46"/>
        <v>0</v>
      </c>
      <c r="P71" s="32">
        <f t="shared" si="47"/>
        <v>0</v>
      </c>
      <c r="Q71" s="32">
        <f t="shared" si="47"/>
        <v>51200</v>
      </c>
      <c r="R71" s="32">
        <f t="shared" si="48"/>
        <v>51200</v>
      </c>
      <c r="S71" s="100">
        <f t="shared" si="39"/>
        <v>51200</v>
      </c>
      <c r="T71" s="111">
        <f t="shared" si="40"/>
        <v>52224</v>
      </c>
      <c r="U71" s="177">
        <f t="shared" si="41"/>
        <v>0</v>
      </c>
      <c r="V71" s="177">
        <f t="shared" si="42"/>
        <v>0</v>
      </c>
      <c r="W71" s="177">
        <f t="shared" si="43"/>
        <v>51200</v>
      </c>
      <c r="X71" s="152">
        <v>51200</v>
      </c>
      <c r="Y71" s="100">
        <f t="shared" si="37"/>
        <v>0</v>
      </c>
      <c r="Z71" s="101"/>
      <c r="AA71" s="105"/>
      <c r="AB71" s="102">
        <v>0</v>
      </c>
      <c r="AC71" s="148"/>
      <c r="AD71" s="137"/>
      <c r="AE71" s="274">
        <v>1024</v>
      </c>
      <c r="AF71" s="204">
        <f t="shared" si="44"/>
        <v>1024</v>
      </c>
      <c r="AG71" s="182"/>
      <c r="AH71" s="95"/>
    </row>
    <row r="72" spans="1:34" ht="12.75" customHeight="1" x14ac:dyDescent="0.25">
      <c r="A72" s="179">
        <v>43</v>
      </c>
      <c r="B72" s="180">
        <v>648</v>
      </c>
      <c r="C72" s="161" t="s">
        <v>68</v>
      </c>
      <c r="D72" s="3">
        <v>1</v>
      </c>
      <c r="E72" s="3">
        <v>0</v>
      </c>
      <c r="F72" s="56">
        <v>1</v>
      </c>
      <c r="G72" s="35">
        <f t="shared" si="30"/>
        <v>0</v>
      </c>
      <c r="H72" s="35">
        <f t="shared" si="31"/>
        <v>0</v>
      </c>
      <c r="I72" s="32">
        <v>14412</v>
      </c>
      <c r="J72" s="32">
        <f t="shared" si="27"/>
        <v>14412</v>
      </c>
      <c r="K72" s="35">
        <v>0</v>
      </c>
      <c r="L72" s="35">
        <v>0</v>
      </c>
      <c r="M72" s="32">
        <v>36788</v>
      </c>
      <c r="N72" s="32">
        <v>36788</v>
      </c>
      <c r="O72" s="32">
        <f t="shared" si="46"/>
        <v>0</v>
      </c>
      <c r="P72" s="32">
        <f t="shared" si="47"/>
        <v>0</v>
      </c>
      <c r="Q72" s="32">
        <f t="shared" si="47"/>
        <v>51200</v>
      </c>
      <c r="R72" s="32">
        <f t="shared" si="48"/>
        <v>51200</v>
      </c>
      <c r="S72" s="100">
        <f t="shared" si="39"/>
        <v>51200</v>
      </c>
      <c r="T72" s="111">
        <f t="shared" si="40"/>
        <v>52480</v>
      </c>
      <c r="U72" s="177">
        <f t="shared" si="41"/>
        <v>0</v>
      </c>
      <c r="V72" s="177">
        <f t="shared" si="42"/>
        <v>0</v>
      </c>
      <c r="W72" s="177">
        <f t="shared" si="43"/>
        <v>51200</v>
      </c>
      <c r="X72" s="152">
        <v>51200</v>
      </c>
      <c r="Y72" s="100">
        <f t="shared" si="37"/>
        <v>0</v>
      </c>
      <c r="Z72" s="97">
        <v>0</v>
      </c>
      <c r="AA72" s="103">
        <v>0</v>
      </c>
      <c r="AB72" s="98">
        <v>0</v>
      </c>
      <c r="AC72" s="148"/>
      <c r="AD72" s="137"/>
      <c r="AE72" s="274">
        <f t="shared" si="36"/>
        <v>1280</v>
      </c>
      <c r="AF72" s="204">
        <f t="shared" si="44"/>
        <v>1280</v>
      </c>
      <c r="AG72" s="182"/>
      <c r="AH72" s="95"/>
    </row>
    <row r="73" spans="1:34" ht="12.75" customHeight="1" x14ac:dyDescent="0.25">
      <c r="A73" s="179">
        <v>44</v>
      </c>
      <c r="B73" s="180">
        <v>649</v>
      </c>
      <c r="C73" s="161" t="s">
        <v>69</v>
      </c>
      <c r="D73" s="3">
        <v>1</v>
      </c>
      <c r="E73" s="3">
        <v>0</v>
      </c>
      <c r="F73" s="56">
        <v>1</v>
      </c>
      <c r="G73" s="35">
        <f t="shared" si="30"/>
        <v>0</v>
      </c>
      <c r="H73" s="35">
        <f t="shared" si="31"/>
        <v>0</v>
      </c>
      <c r="I73" s="32">
        <v>14412</v>
      </c>
      <c r="J73" s="32">
        <f t="shared" si="27"/>
        <v>14412</v>
      </c>
      <c r="K73" s="35">
        <v>0</v>
      </c>
      <c r="L73" s="35">
        <v>0</v>
      </c>
      <c r="M73" s="32">
        <v>36788</v>
      </c>
      <c r="N73" s="32">
        <v>36788</v>
      </c>
      <c r="O73" s="32">
        <f t="shared" si="46"/>
        <v>0</v>
      </c>
      <c r="P73" s="32">
        <f t="shared" si="47"/>
        <v>0</v>
      </c>
      <c r="Q73" s="32">
        <f t="shared" si="47"/>
        <v>51200</v>
      </c>
      <c r="R73" s="32">
        <f t="shared" si="48"/>
        <v>51200</v>
      </c>
      <c r="S73" s="100">
        <f t="shared" si="39"/>
        <v>51200</v>
      </c>
      <c r="T73" s="111">
        <f t="shared" si="40"/>
        <v>51200</v>
      </c>
      <c r="U73" s="177">
        <f t="shared" si="41"/>
        <v>0</v>
      </c>
      <c r="V73" s="177">
        <f t="shared" si="42"/>
        <v>0</v>
      </c>
      <c r="W73" s="177">
        <f t="shared" si="43"/>
        <v>48320</v>
      </c>
      <c r="X73" s="151">
        <v>48320</v>
      </c>
      <c r="Y73" s="100">
        <f t="shared" si="37"/>
        <v>2880</v>
      </c>
      <c r="Z73" s="97">
        <v>0</v>
      </c>
      <c r="AA73" s="103">
        <v>0</v>
      </c>
      <c r="AB73" s="102">
        <v>2880</v>
      </c>
      <c r="AC73" s="148"/>
      <c r="AD73" s="137"/>
      <c r="AE73" s="274">
        <v>0</v>
      </c>
      <c r="AF73" s="204">
        <f t="shared" si="44"/>
        <v>0</v>
      </c>
      <c r="AG73" s="182"/>
      <c r="AH73" s="95"/>
    </row>
    <row r="74" spans="1:34" ht="12.75" customHeight="1" thickBot="1" x14ac:dyDescent="0.3">
      <c r="A74" s="179">
        <v>45</v>
      </c>
      <c r="B74" s="180">
        <v>650</v>
      </c>
      <c r="C74" s="161" t="s">
        <v>70</v>
      </c>
      <c r="D74" s="3">
        <v>1</v>
      </c>
      <c r="E74" s="3">
        <v>0</v>
      </c>
      <c r="F74" s="56">
        <v>1</v>
      </c>
      <c r="G74" s="35">
        <f t="shared" si="30"/>
        <v>0</v>
      </c>
      <c r="H74" s="35">
        <f t="shared" si="31"/>
        <v>0</v>
      </c>
      <c r="I74" s="32">
        <v>14412</v>
      </c>
      <c r="J74" s="32">
        <f t="shared" si="27"/>
        <v>14412</v>
      </c>
      <c r="K74" s="35">
        <v>0</v>
      </c>
      <c r="L74" s="35">
        <v>0</v>
      </c>
      <c r="M74" s="32">
        <v>36788</v>
      </c>
      <c r="N74" s="32">
        <v>36788</v>
      </c>
      <c r="O74" s="32">
        <f t="shared" si="46"/>
        <v>0</v>
      </c>
      <c r="P74" s="32">
        <f t="shared" si="47"/>
        <v>0</v>
      </c>
      <c r="Q74" s="32">
        <f t="shared" si="47"/>
        <v>51200</v>
      </c>
      <c r="R74" s="32">
        <f t="shared" si="48"/>
        <v>51200</v>
      </c>
      <c r="S74" s="100">
        <f t="shared" si="39"/>
        <v>51200</v>
      </c>
      <c r="T74" s="111">
        <f t="shared" si="40"/>
        <v>52448</v>
      </c>
      <c r="U74" s="177">
        <f t="shared" si="41"/>
        <v>0</v>
      </c>
      <c r="V74" s="177">
        <f t="shared" si="42"/>
        <v>0</v>
      </c>
      <c r="W74" s="177">
        <f t="shared" si="43"/>
        <v>50880</v>
      </c>
      <c r="X74" s="152">
        <v>50880</v>
      </c>
      <c r="Y74" s="100">
        <f t="shared" si="37"/>
        <v>320</v>
      </c>
      <c r="Z74" s="101"/>
      <c r="AA74" s="105"/>
      <c r="AB74" s="102">
        <v>320</v>
      </c>
      <c r="AC74" s="148"/>
      <c r="AD74" s="137"/>
      <c r="AE74" s="274">
        <v>1248</v>
      </c>
      <c r="AF74" s="204">
        <f t="shared" si="44"/>
        <v>1248</v>
      </c>
      <c r="AG74" s="182"/>
      <c r="AH74" s="95"/>
    </row>
    <row r="75" spans="1:34" ht="12.75" customHeight="1" x14ac:dyDescent="0.25">
      <c r="A75" s="183">
        <v>46</v>
      </c>
      <c r="B75" s="180">
        <v>651</v>
      </c>
      <c r="C75" s="161" t="s">
        <v>155</v>
      </c>
      <c r="D75" s="3">
        <v>1</v>
      </c>
      <c r="E75" s="54">
        <v>1</v>
      </c>
      <c r="F75" s="56">
        <v>0</v>
      </c>
      <c r="G75" s="35">
        <v>46080</v>
      </c>
      <c r="H75" s="35">
        <v>5120</v>
      </c>
      <c r="I75" s="58">
        <f>SUM(38400*F75)</f>
        <v>0</v>
      </c>
      <c r="J75" s="32">
        <f t="shared" si="27"/>
        <v>51200</v>
      </c>
      <c r="K75" s="35">
        <v>0</v>
      </c>
      <c r="L75" s="35">
        <v>0</v>
      </c>
      <c r="M75" s="58">
        <v>0</v>
      </c>
      <c r="N75" s="32">
        <v>0</v>
      </c>
      <c r="O75" s="32">
        <f t="shared" si="46"/>
        <v>46080</v>
      </c>
      <c r="P75" s="32">
        <f t="shared" si="47"/>
        <v>5120</v>
      </c>
      <c r="Q75" s="32">
        <f t="shared" si="47"/>
        <v>0</v>
      </c>
      <c r="R75" s="32">
        <f t="shared" si="48"/>
        <v>51200</v>
      </c>
      <c r="S75" s="100">
        <f>J75+N75</f>
        <v>51200</v>
      </c>
      <c r="T75" s="111">
        <f t="shared" si="40"/>
        <v>51200</v>
      </c>
      <c r="U75" s="177">
        <f>O75-Z75</f>
        <v>44352</v>
      </c>
      <c r="V75" s="177">
        <f t="shared" si="42"/>
        <v>4928</v>
      </c>
      <c r="W75" s="177">
        <f t="shared" si="43"/>
        <v>0</v>
      </c>
      <c r="X75" s="151">
        <f>S75-Y75</f>
        <v>49280</v>
      </c>
      <c r="Y75" s="100">
        <v>1920</v>
      </c>
      <c r="Z75" s="97">
        <f>Y75*0.9</f>
        <v>1728</v>
      </c>
      <c r="AA75" s="103">
        <f>Y75*0.1</f>
        <v>192</v>
      </c>
      <c r="AB75" s="102">
        <v>0</v>
      </c>
      <c r="AC75" s="148"/>
      <c r="AD75" s="137"/>
      <c r="AE75" s="274">
        <f t="shared" si="36"/>
        <v>0</v>
      </c>
      <c r="AF75" s="69">
        <f t="shared" si="44"/>
        <v>0</v>
      </c>
      <c r="AG75" s="181"/>
      <c r="AH75" s="95"/>
    </row>
    <row r="76" spans="1:34" ht="12.75" customHeight="1" x14ac:dyDescent="0.25">
      <c r="A76" s="179">
        <v>47</v>
      </c>
      <c r="B76" s="180">
        <v>652</v>
      </c>
      <c r="C76" s="161" t="s">
        <v>71</v>
      </c>
      <c r="D76" s="3">
        <v>1</v>
      </c>
      <c r="E76" s="3">
        <v>0</v>
      </c>
      <c r="F76" s="56">
        <v>1</v>
      </c>
      <c r="G76" s="35">
        <f t="shared" si="30"/>
        <v>0</v>
      </c>
      <c r="H76" s="35">
        <f t="shared" si="31"/>
        <v>0</v>
      </c>
      <c r="I76" s="32">
        <v>14412</v>
      </c>
      <c r="J76" s="32">
        <f t="shared" si="27"/>
        <v>14412</v>
      </c>
      <c r="K76" s="35">
        <v>0</v>
      </c>
      <c r="L76" s="35">
        <v>0</v>
      </c>
      <c r="M76" s="32">
        <v>36788</v>
      </c>
      <c r="N76" s="32">
        <v>36788</v>
      </c>
      <c r="O76" s="32">
        <f t="shared" si="46"/>
        <v>0</v>
      </c>
      <c r="P76" s="32">
        <f t="shared" si="47"/>
        <v>0</v>
      </c>
      <c r="Q76" s="32">
        <f t="shared" si="47"/>
        <v>51200</v>
      </c>
      <c r="R76" s="32">
        <f t="shared" si="48"/>
        <v>51200</v>
      </c>
      <c r="S76" s="100">
        <f t="shared" si="39"/>
        <v>51200</v>
      </c>
      <c r="T76" s="111">
        <f t="shared" si="40"/>
        <v>51200</v>
      </c>
      <c r="U76" s="177">
        <f t="shared" si="41"/>
        <v>0</v>
      </c>
      <c r="V76" s="177">
        <f t="shared" si="42"/>
        <v>0</v>
      </c>
      <c r="W76" s="177">
        <f t="shared" si="43"/>
        <v>42880</v>
      </c>
      <c r="X76" s="151">
        <f>S76-Y76</f>
        <v>42880</v>
      </c>
      <c r="Y76" s="100">
        <v>8320</v>
      </c>
      <c r="Z76" s="101"/>
      <c r="AA76" s="105">
        <v>0</v>
      </c>
      <c r="AB76" s="102">
        <v>8320</v>
      </c>
      <c r="AC76" s="148"/>
      <c r="AD76" s="137"/>
      <c r="AE76" s="274"/>
      <c r="AF76" s="69">
        <f t="shared" si="44"/>
        <v>0</v>
      </c>
      <c r="AG76" s="182"/>
      <c r="AH76" s="95"/>
    </row>
    <row r="77" spans="1:34" ht="12.75" customHeight="1" x14ac:dyDescent="0.25">
      <c r="A77" s="179">
        <v>48</v>
      </c>
      <c r="B77" s="180">
        <v>653</v>
      </c>
      <c r="C77" s="161" t="s">
        <v>72</v>
      </c>
      <c r="D77" s="3">
        <v>1</v>
      </c>
      <c r="E77" s="3">
        <v>0</v>
      </c>
      <c r="F77" s="56">
        <v>1</v>
      </c>
      <c r="G77" s="35">
        <f t="shared" si="30"/>
        <v>0</v>
      </c>
      <c r="H77" s="35">
        <f t="shared" si="31"/>
        <v>0</v>
      </c>
      <c r="I77" s="32">
        <v>14412</v>
      </c>
      <c r="J77" s="32">
        <f t="shared" si="27"/>
        <v>14412</v>
      </c>
      <c r="K77" s="35">
        <v>0</v>
      </c>
      <c r="L77" s="35">
        <v>0</v>
      </c>
      <c r="M77" s="32">
        <v>36788</v>
      </c>
      <c r="N77" s="32">
        <v>36788</v>
      </c>
      <c r="O77" s="32">
        <f t="shared" si="46"/>
        <v>0</v>
      </c>
      <c r="P77" s="32">
        <f t="shared" si="47"/>
        <v>0</v>
      </c>
      <c r="Q77" s="32">
        <f t="shared" si="47"/>
        <v>51200</v>
      </c>
      <c r="R77" s="32">
        <f t="shared" si="48"/>
        <v>51200</v>
      </c>
      <c r="S77" s="100">
        <f t="shared" si="39"/>
        <v>51200</v>
      </c>
      <c r="T77" s="111">
        <f t="shared" si="40"/>
        <v>52480</v>
      </c>
      <c r="U77" s="177">
        <f t="shared" si="41"/>
        <v>0</v>
      </c>
      <c r="V77" s="177">
        <f t="shared" si="42"/>
        <v>0</v>
      </c>
      <c r="W77" s="177">
        <f t="shared" si="43"/>
        <v>50560</v>
      </c>
      <c r="X77" s="152">
        <v>50560</v>
      </c>
      <c r="Y77" s="100">
        <f t="shared" ref="Y77:Y114" si="49">SUM(S77-X77)</f>
        <v>640</v>
      </c>
      <c r="Z77" s="101"/>
      <c r="AA77" s="105">
        <v>0</v>
      </c>
      <c r="AB77" s="98">
        <v>640</v>
      </c>
      <c r="AC77" s="148"/>
      <c r="AD77" s="137"/>
      <c r="AE77" s="274">
        <f t="shared" ref="AE77:AE107" si="50">26880*F77-(I77+M77)*0.5</f>
        <v>1280</v>
      </c>
      <c r="AF77" s="204">
        <f t="shared" si="44"/>
        <v>1280</v>
      </c>
      <c r="AG77" s="182"/>
      <c r="AH77" s="114"/>
    </row>
    <row r="78" spans="1:34" ht="12.75" customHeight="1" thickBot="1" x14ac:dyDescent="0.3">
      <c r="A78" s="179">
        <v>49</v>
      </c>
      <c r="B78" s="180">
        <v>654</v>
      </c>
      <c r="C78" s="161" t="s">
        <v>73</v>
      </c>
      <c r="D78" s="3">
        <v>1</v>
      </c>
      <c r="E78" s="3">
        <v>0</v>
      </c>
      <c r="F78" s="56">
        <v>1</v>
      </c>
      <c r="G78" s="35">
        <f t="shared" si="30"/>
        <v>0</v>
      </c>
      <c r="H78" s="35">
        <f t="shared" si="31"/>
        <v>0</v>
      </c>
      <c r="I78" s="32">
        <v>14412</v>
      </c>
      <c r="J78" s="32">
        <f t="shared" si="27"/>
        <v>14412</v>
      </c>
      <c r="K78" s="35">
        <v>0</v>
      </c>
      <c r="L78" s="35">
        <v>0</v>
      </c>
      <c r="M78" s="32">
        <v>36788</v>
      </c>
      <c r="N78" s="32">
        <v>36788</v>
      </c>
      <c r="O78" s="32">
        <f t="shared" si="46"/>
        <v>0</v>
      </c>
      <c r="P78" s="32">
        <f t="shared" si="47"/>
        <v>0</v>
      </c>
      <c r="Q78" s="32">
        <f t="shared" si="47"/>
        <v>51200</v>
      </c>
      <c r="R78" s="32">
        <f t="shared" si="48"/>
        <v>51200</v>
      </c>
      <c r="S78" s="100">
        <f t="shared" si="39"/>
        <v>51200</v>
      </c>
      <c r="T78" s="111">
        <f t="shared" si="40"/>
        <v>51200</v>
      </c>
      <c r="U78" s="177">
        <f t="shared" si="41"/>
        <v>0</v>
      </c>
      <c r="V78" s="177">
        <f t="shared" si="42"/>
        <v>0</v>
      </c>
      <c r="W78" s="177">
        <f t="shared" si="43"/>
        <v>11200</v>
      </c>
      <c r="X78" s="152">
        <v>11200</v>
      </c>
      <c r="Y78" s="100">
        <f t="shared" si="49"/>
        <v>40000</v>
      </c>
      <c r="Z78" s="101"/>
      <c r="AA78" s="105">
        <v>0</v>
      </c>
      <c r="AB78" s="98">
        <v>40000</v>
      </c>
      <c r="AC78" s="148"/>
      <c r="AD78" s="137"/>
      <c r="AE78" s="274">
        <v>0</v>
      </c>
      <c r="AF78" s="69">
        <f t="shared" si="44"/>
        <v>0</v>
      </c>
      <c r="AG78" s="181"/>
      <c r="AH78" s="114"/>
    </row>
    <row r="79" spans="1:34" ht="12.75" customHeight="1" x14ac:dyDescent="0.25">
      <c r="A79" s="179">
        <v>50</v>
      </c>
      <c r="B79" s="180">
        <v>655</v>
      </c>
      <c r="C79" s="166" t="s">
        <v>147</v>
      </c>
      <c r="D79" s="3">
        <v>1</v>
      </c>
      <c r="E79" s="54">
        <v>1</v>
      </c>
      <c r="F79" s="8">
        <v>0</v>
      </c>
      <c r="G79" s="35">
        <v>23040</v>
      </c>
      <c r="H79" s="35">
        <v>2560</v>
      </c>
      <c r="I79" s="58">
        <f>SUM(38400*F79)</f>
        <v>0</v>
      </c>
      <c r="J79" s="32">
        <f>SUM(G79+H79+I79)</f>
        <v>25600</v>
      </c>
      <c r="K79" s="35">
        <v>0</v>
      </c>
      <c r="L79" s="35">
        <v>0</v>
      </c>
      <c r="M79" s="58">
        <v>0</v>
      </c>
      <c r="N79" s="32">
        <v>0</v>
      </c>
      <c r="O79" s="32">
        <f t="shared" si="46"/>
        <v>23040</v>
      </c>
      <c r="P79" s="32">
        <f t="shared" si="47"/>
        <v>2560</v>
      </c>
      <c r="Q79" s="32">
        <f t="shared" si="47"/>
        <v>0</v>
      </c>
      <c r="R79" s="32">
        <f t="shared" si="48"/>
        <v>25600</v>
      </c>
      <c r="S79" s="100">
        <f t="shared" si="39"/>
        <v>25600</v>
      </c>
      <c r="T79" s="111">
        <f t="shared" si="40"/>
        <v>26208</v>
      </c>
      <c r="U79" s="177">
        <f t="shared" si="41"/>
        <v>23040</v>
      </c>
      <c r="V79" s="177">
        <f t="shared" si="42"/>
        <v>2560</v>
      </c>
      <c r="W79" s="177">
        <f t="shared" si="43"/>
        <v>0</v>
      </c>
      <c r="X79" s="151">
        <v>25600</v>
      </c>
      <c r="Y79" s="100">
        <f t="shared" si="49"/>
        <v>0</v>
      </c>
      <c r="Z79" s="101">
        <f>Y79*0.9</f>
        <v>0</v>
      </c>
      <c r="AA79" s="105">
        <v>0</v>
      </c>
      <c r="AB79" s="102"/>
      <c r="AC79" s="148">
        <f>AF79*0.9</f>
        <v>547.20000000000005</v>
      </c>
      <c r="AD79" s="137">
        <f>AF79*0.1</f>
        <v>60.800000000000004</v>
      </c>
      <c r="AE79" s="274">
        <f t="shared" si="50"/>
        <v>0</v>
      </c>
      <c r="AF79" s="204">
        <v>608</v>
      </c>
      <c r="AG79" s="182"/>
      <c r="AH79" s="115"/>
    </row>
    <row r="80" spans="1:34" ht="12.75" customHeight="1" x14ac:dyDescent="0.25">
      <c r="A80" s="183">
        <v>51</v>
      </c>
      <c r="B80" s="184">
        <v>656</v>
      </c>
      <c r="C80" s="163" t="s">
        <v>74</v>
      </c>
      <c r="D80" s="5">
        <v>1</v>
      </c>
      <c r="E80" s="5">
        <v>0</v>
      </c>
      <c r="F80" s="57">
        <v>1</v>
      </c>
      <c r="G80" s="35">
        <f t="shared" si="30"/>
        <v>0</v>
      </c>
      <c r="H80" s="35">
        <f t="shared" si="31"/>
        <v>0</v>
      </c>
      <c r="I80" s="32">
        <v>14412</v>
      </c>
      <c r="J80" s="32">
        <f t="shared" si="27"/>
        <v>14412</v>
      </c>
      <c r="K80" s="35">
        <v>0</v>
      </c>
      <c r="L80" s="35">
        <v>0</v>
      </c>
      <c r="M80" s="32">
        <v>36788</v>
      </c>
      <c r="N80" s="32">
        <v>36788</v>
      </c>
      <c r="O80" s="32">
        <f t="shared" si="46"/>
        <v>0</v>
      </c>
      <c r="P80" s="32">
        <f t="shared" si="47"/>
        <v>0</v>
      </c>
      <c r="Q80" s="32">
        <f t="shared" si="47"/>
        <v>51200</v>
      </c>
      <c r="R80" s="32">
        <f t="shared" si="48"/>
        <v>51200</v>
      </c>
      <c r="S80" s="100">
        <f t="shared" si="39"/>
        <v>51200</v>
      </c>
      <c r="T80" s="111">
        <f t="shared" si="40"/>
        <v>52480</v>
      </c>
      <c r="U80" s="177">
        <f t="shared" si="41"/>
        <v>0</v>
      </c>
      <c r="V80" s="177">
        <f t="shared" si="42"/>
        <v>0</v>
      </c>
      <c r="W80" s="177">
        <f t="shared" si="43"/>
        <v>51200</v>
      </c>
      <c r="X80" s="155">
        <v>51200</v>
      </c>
      <c r="Y80" s="100">
        <f t="shared" si="49"/>
        <v>0</v>
      </c>
      <c r="Z80" s="101"/>
      <c r="AA80" s="105">
        <v>0</v>
      </c>
      <c r="AB80" s="110">
        <v>0</v>
      </c>
      <c r="AC80" s="148"/>
      <c r="AD80" s="137"/>
      <c r="AE80" s="274">
        <f t="shared" si="50"/>
        <v>1280</v>
      </c>
      <c r="AF80" s="204">
        <f t="shared" si="44"/>
        <v>1280</v>
      </c>
      <c r="AG80" s="188"/>
      <c r="AH80" s="95"/>
    </row>
    <row r="81" spans="1:34" ht="12.75" customHeight="1" x14ac:dyDescent="0.25">
      <c r="A81" s="179">
        <v>52</v>
      </c>
      <c r="B81" s="180">
        <v>657</v>
      </c>
      <c r="C81" s="161" t="s">
        <v>75</v>
      </c>
      <c r="D81" s="3">
        <v>1</v>
      </c>
      <c r="E81" s="3">
        <v>0</v>
      </c>
      <c r="F81" s="91">
        <v>1</v>
      </c>
      <c r="G81" s="35">
        <f t="shared" si="30"/>
        <v>0</v>
      </c>
      <c r="H81" s="35">
        <f t="shared" si="31"/>
        <v>0</v>
      </c>
      <c r="I81" s="32">
        <v>14412</v>
      </c>
      <c r="J81" s="32">
        <f t="shared" si="27"/>
        <v>14412</v>
      </c>
      <c r="K81" s="35">
        <v>0</v>
      </c>
      <c r="L81" s="35">
        <v>0</v>
      </c>
      <c r="M81" s="32">
        <v>36788</v>
      </c>
      <c r="N81" s="32">
        <v>36788</v>
      </c>
      <c r="O81" s="32">
        <f t="shared" si="46"/>
        <v>0</v>
      </c>
      <c r="P81" s="32">
        <f t="shared" si="47"/>
        <v>0</v>
      </c>
      <c r="Q81" s="32">
        <f t="shared" si="47"/>
        <v>51200</v>
      </c>
      <c r="R81" s="32">
        <f t="shared" si="48"/>
        <v>51200</v>
      </c>
      <c r="S81" s="100">
        <f t="shared" si="39"/>
        <v>51200</v>
      </c>
      <c r="T81" s="111">
        <f t="shared" si="40"/>
        <v>51840</v>
      </c>
      <c r="U81" s="177">
        <f t="shared" si="41"/>
        <v>0</v>
      </c>
      <c r="V81" s="177">
        <f t="shared" si="42"/>
        <v>0</v>
      </c>
      <c r="W81" s="177">
        <f t="shared" si="43"/>
        <v>47360</v>
      </c>
      <c r="X81" s="152">
        <v>47360</v>
      </c>
      <c r="Y81" s="100">
        <f t="shared" si="49"/>
        <v>3840</v>
      </c>
      <c r="Z81" s="97"/>
      <c r="AA81" s="103"/>
      <c r="AB81" s="98">
        <v>3840</v>
      </c>
      <c r="AC81" s="148"/>
      <c r="AD81" s="137"/>
      <c r="AE81" s="274">
        <v>640</v>
      </c>
      <c r="AF81" s="204">
        <f t="shared" si="44"/>
        <v>640</v>
      </c>
      <c r="AG81" s="182"/>
      <c r="AH81" s="95"/>
    </row>
    <row r="82" spans="1:34" ht="12.75" customHeight="1" x14ac:dyDescent="0.25">
      <c r="A82" s="179">
        <v>53</v>
      </c>
      <c r="B82" s="180">
        <v>658</v>
      </c>
      <c r="C82" s="161" t="s">
        <v>76</v>
      </c>
      <c r="D82" s="3">
        <v>1</v>
      </c>
      <c r="E82" s="93">
        <v>0</v>
      </c>
      <c r="F82" s="56">
        <v>1</v>
      </c>
      <c r="G82" s="35">
        <f t="shared" si="30"/>
        <v>0</v>
      </c>
      <c r="H82" s="35">
        <f t="shared" si="31"/>
        <v>0</v>
      </c>
      <c r="I82" s="32">
        <v>14412</v>
      </c>
      <c r="J82" s="32">
        <f t="shared" si="27"/>
        <v>14412</v>
      </c>
      <c r="K82" s="35">
        <v>0</v>
      </c>
      <c r="L82" s="35">
        <v>0</v>
      </c>
      <c r="M82" s="32">
        <v>36788</v>
      </c>
      <c r="N82" s="32">
        <v>36788</v>
      </c>
      <c r="O82" s="32">
        <f t="shared" si="46"/>
        <v>0</v>
      </c>
      <c r="P82" s="32">
        <f t="shared" si="47"/>
        <v>0</v>
      </c>
      <c r="Q82" s="32">
        <f t="shared" si="47"/>
        <v>51200</v>
      </c>
      <c r="R82" s="32">
        <f t="shared" si="48"/>
        <v>51200</v>
      </c>
      <c r="S82" s="100">
        <f t="shared" si="39"/>
        <v>51200</v>
      </c>
      <c r="T82" s="111">
        <f t="shared" si="40"/>
        <v>52288</v>
      </c>
      <c r="U82" s="177">
        <f t="shared" si="41"/>
        <v>0</v>
      </c>
      <c r="V82" s="177">
        <f t="shared" si="42"/>
        <v>0</v>
      </c>
      <c r="W82" s="177">
        <f t="shared" si="43"/>
        <v>44800</v>
      </c>
      <c r="X82" s="152">
        <v>44800</v>
      </c>
      <c r="Y82" s="100">
        <f t="shared" si="49"/>
        <v>6400</v>
      </c>
      <c r="Z82" s="97">
        <v>0</v>
      </c>
      <c r="AA82" s="103">
        <v>0</v>
      </c>
      <c r="AB82" s="98">
        <v>6400</v>
      </c>
      <c r="AC82" s="148"/>
      <c r="AD82" s="137"/>
      <c r="AE82" s="274">
        <v>1088</v>
      </c>
      <c r="AF82" s="204">
        <f t="shared" si="44"/>
        <v>1088</v>
      </c>
      <c r="AG82" s="182"/>
      <c r="AH82" s="95"/>
    </row>
    <row r="83" spans="1:34" ht="12.75" customHeight="1" x14ac:dyDescent="0.25">
      <c r="A83" s="179">
        <v>54</v>
      </c>
      <c r="B83" s="180">
        <v>659</v>
      </c>
      <c r="C83" s="161" t="s">
        <v>77</v>
      </c>
      <c r="D83" s="3">
        <v>1</v>
      </c>
      <c r="E83" s="3">
        <v>0</v>
      </c>
      <c r="F83" s="56">
        <v>1</v>
      </c>
      <c r="G83" s="35">
        <f t="shared" si="30"/>
        <v>0</v>
      </c>
      <c r="H83" s="35">
        <f t="shared" si="31"/>
        <v>0</v>
      </c>
      <c r="I83" s="32">
        <v>14412</v>
      </c>
      <c r="J83" s="32">
        <f t="shared" si="27"/>
        <v>14412</v>
      </c>
      <c r="K83" s="35">
        <v>0</v>
      </c>
      <c r="L83" s="35">
        <v>0</v>
      </c>
      <c r="M83" s="32">
        <v>36788</v>
      </c>
      <c r="N83" s="32">
        <v>36788</v>
      </c>
      <c r="O83" s="32">
        <f t="shared" si="46"/>
        <v>0</v>
      </c>
      <c r="P83" s="32">
        <f t="shared" si="47"/>
        <v>0</v>
      </c>
      <c r="Q83" s="32">
        <f t="shared" si="47"/>
        <v>51200</v>
      </c>
      <c r="R83" s="32">
        <f t="shared" si="48"/>
        <v>51200</v>
      </c>
      <c r="S83" s="100">
        <f t="shared" si="39"/>
        <v>51200</v>
      </c>
      <c r="T83" s="111">
        <f t="shared" si="40"/>
        <v>52480</v>
      </c>
      <c r="U83" s="177">
        <f t="shared" si="41"/>
        <v>0</v>
      </c>
      <c r="V83" s="177">
        <f t="shared" si="42"/>
        <v>0</v>
      </c>
      <c r="W83" s="177">
        <f>Q83-AB83</f>
        <v>51200</v>
      </c>
      <c r="X83" s="151">
        <v>51200</v>
      </c>
      <c r="Y83" s="100">
        <f t="shared" si="49"/>
        <v>0</v>
      </c>
      <c r="Z83" s="101"/>
      <c r="AA83" s="105">
        <v>0</v>
      </c>
      <c r="AB83" s="102">
        <v>0</v>
      </c>
      <c r="AC83" s="148"/>
      <c r="AD83" s="137"/>
      <c r="AE83" s="274">
        <f t="shared" si="50"/>
        <v>1280</v>
      </c>
      <c r="AF83" s="204">
        <f t="shared" si="44"/>
        <v>1280</v>
      </c>
      <c r="AG83" s="181"/>
      <c r="AH83" s="95"/>
    </row>
    <row r="84" spans="1:34" ht="12.75" customHeight="1" x14ac:dyDescent="0.25">
      <c r="A84" s="179">
        <v>55</v>
      </c>
      <c r="B84" s="180">
        <v>660</v>
      </c>
      <c r="C84" s="161" t="s">
        <v>78</v>
      </c>
      <c r="D84" s="3">
        <v>1</v>
      </c>
      <c r="E84" s="3">
        <v>0</v>
      </c>
      <c r="F84" s="56">
        <v>1</v>
      </c>
      <c r="G84" s="35">
        <f t="shared" si="30"/>
        <v>0</v>
      </c>
      <c r="H84" s="35">
        <f t="shared" si="31"/>
        <v>0</v>
      </c>
      <c r="I84" s="32">
        <v>14412</v>
      </c>
      <c r="J84" s="32">
        <f t="shared" si="27"/>
        <v>14412</v>
      </c>
      <c r="K84" s="35">
        <v>0</v>
      </c>
      <c r="L84" s="35">
        <v>0</v>
      </c>
      <c r="M84" s="32">
        <v>36788</v>
      </c>
      <c r="N84" s="32">
        <v>36788</v>
      </c>
      <c r="O84" s="32">
        <f t="shared" si="46"/>
        <v>0</v>
      </c>
      <c r="P84" s="32">
        <f t="shared" si="47"/>
        <v>0</v>
      </c>
      <c r="Q84" s="32">
        <f t="shared" si="47"/>
        <v>51200</v>
      </c>
      <c r="R84" s="32">
        <f t="shared" si="48"/>
        <v>51200</v>
      </c>
      <c r="S84" s="100">
        <f t="shared" si="39"/>
        <v>51200</v>
      </c>
      <c r="T84" s="111">
        <f t="shared" si="40"/>
        <v>52416</v>
      </c>
      <c r="U84" s="177">
        <f t="shared" si="41"/>
        <v>0</v>
      </c>
      <c r="V84" s="177">
        <f t="shared" si="42"/>
        <v>0</v>
      </c>
      <c r="W84" s="177">
        <f t="shared" si="43"/>
        <v>49280</v>
      </c>
      <c r="X84" s="151">
        <v>49280</v>
      </c>
      <c r="Y84" s="100">
        <f t="shared" si="49"/>
        <v>1920</v>
      </c>
      <c r="Z84" s="101"/>
      <c r="AA84" s="105">
        <v>0</v>
      </c>
      <c r="AB84" s="102">
        <v>1920</v>
      </c>
      <c r="AC84" s="148"/>
      <c r="AD84" s="137"/>
      <c r="AE84" s="274">
        <v>1216</v>
      </c>
      <c r="AF84" s="204">
        <f t="shared" si="44"/>
        <v>1216</v>
      </c>
      <c r="AG84" s="181"/>
      <c r="AH84" s="116"/>
    </row>
    <row r="85" spans="1:34" ht="12.75" customHeight="1" x14ac:dyDescent="0.25">
      <c r="A85" s="183">
        <v>56</v>
      </c>
      <c r="B85" s="180">
        <v>661</v>
      </c>
      <c r="C85" s="161" t="s">
        <v>79</v>
      </c>
      <c r="D85" s="3">
        <v>1</v>
      </c>
      <c r="E85" s="3">
        <v>0</v>
      </c>
      <c r="F85" s="56">
        <v>1</v>
      </c>
      <c r="G85" s="35">
        <f t="shared" si="30"/>
        <v>0</v>
      </c>
      <c r="H85" s="35">
        <f t="shared" si="31"/>
        <v>0</v>
      </c>
      <c r="I85" s="32">
        <v>14412</v>
      </c>
      <c r="J85" s="32">
        <f t="shared" si="27"/>
        <v>14412</v>
      </c>
      <c r="K85" s="35">
        <v>0</v>
      </c>
      <c r="L85" s="35">
        <v>0</v>
      </c>
      <c r="M85" s="32">
        <v>36788</v>
      </c>
      <c r="N85" s="32">
        <v>36788</v>
      </c>
      <c r="O85" s="32">
        <f t="shared" si="46"/>
        <v>0</v>
      </c>
      <c r="P85" s="32">
        <f t="shared" si="47"/>
        <v>0</v>
      </c>
      <c r="Q85" s="32">
        <f t="shared" si="47"/>
        <v>51200</v>
      </c>
      <c r="R85" s="32">
        <f t="shared" si="48"/>
        <v>51200</v>
      </c>
      <c r="S85" s="100">
        <f t="shared" si="39"/>
        <v>51200</v>
      </c>
      <c r="T85" s="111">
        <f t="shared" si="40"/>
        <v>52480</v>
      </c>
      <c r="U85" s="177">
        <f t="shared" si="41"/>
        <v>0</v>
      </c>
      <c r="V85" s="177">
        <f t="shared" si="42"/>
        <v>0</v>
      </c>
      <c r="W85" s="177">
        <f t="shared" si="43"/>
        <v>51200</v>
      </c>
      <c r="X85" s="152">
        <v>51200</v>
      </c>
      <c r="Y85" s="100">
        <f t="shared" si="49"/>
        <v>0</v>
      </c>
      <c r="Z85" s="97"/>
      <c r="AA85" s="103"/>
      <c r="AB85" s="98">
        <v>0</v>
      </c>
      <c r="AC85" s="148"/>
      <c r="AD85" s="137"/>
      <c r="AE85" s="274">
        <f t="shared" si="50"/>
        <v>1280</v>
      </c>
      <c r="AF85" s="204">
        <f t="shared" si="44"/>
        <v>1280</v>
      </c>
      <c r="AG85" s="182"/>
      <c r="AH85" s="117"/>
    </row>
    <row r="86" spans="1:34" ht="12.75" customHeight="1" x14ac:dyDescent="0.25">
      <c r="A86" s="179">
        <v>57</v>
      </c>
      <c r="B86" s="180">
        <v>662</v>
      </c>
      <c r="C86" s="161" t="s">
        <v>80</v>
      </c>
      <c r="D86" s="3">
        <v>1</v>
      </c>
      <c r="E86" s="3">
        <v>0</v>
      </c>
      <c r="F86" s="56">
        <v>1</v>
      </c>
      <c r="G86" s="35">
        <f t="shared" si="30"/>
        <v>0</v>
      </c>
      <c r="H86" s="35">
        <f t="shared" si="31"/>
        <v>0</v>
      </c>
      <c r="I86" s="32">
        <v>14412</v>
      </c>
      <c r="J86" s="32">
        <f t="shared" si="27"/>
        <v>14412</v>
      </c>
      <c r="K86" s="35">
        <v>0</v>
      </c>
      <c r="L86" s="35">
        <v>0</v>
      </c>
      <c r="M86" s="32">
        <v>36788</v>
      </c>
      <c r="N86" s="32">
        <v>36788</v>
      </c>
      <c r="O86" s="32">
        <f t="shared" si="46"/>
        <v>0</v>
      </c>
      <c r="P86" s="32">
        <f t="shared" si="47"/>
        <v>0</v>
      </c>
      <c r="Q86" s="32">
        <f t="shared" si="47"/>
        <v>51200</v>
      </c>
      <c r="R86" s="32">
        <f t="shared" si="48"/>
        <v>51200</v>
      </c>
      <c r="S86" s="100">
        <f t="shared" si="39"/>
        <v>51200</v>
      </c>
      <c r="T86" s="111">
        <f t="shared" si="40"/>
        <v>52176</v>
      </c>
      <c r="U86" s="177">
        <f t="shared" si="41"/>
        <v>0</v>
      </c>
      <c r="V86" s="177">
        <f t="shared" si="42"/>
        <v>0</v>
      </c>
      <c r="W86" s="177">
        <f t="shared" si="43"/>
        <v>43200</v>
      </c>
      <c r="X86" s="151">
        <v>43200</v>
      </c>
      <c r="Y86" s="100">
        <f t="shared" si="49"/>
        <v>8000</v>
      </c>
      <c r="Z86" s="97">
        <v>0</v>
      </c>
      <c r="AA86" s="103">
        <v>0</v>
      </c>
      <c r="AB86" s="102">
        <v>8000</v>
      </c>
      <c r="AC86" s="148"/>
      <c r="AD86" s="137"/>
      <c r="AE86" s="274">
        <v>976</v>
      </c>
      <c r="AF86" s="204">
        <f t="shared" si="44"/>
        <v>976</v>
      </c>
      <c r="AG86" s="181"/>
      <c r="AH86" s="118"/>
    </row>
    <row r="87" spans="1:34" ht="12.75" customHeight="1" x14ac:dyDescent="0.25">
      <c r="A87" s="179">
        <v>58</v>
      </c>
      <c r="B87" s="180">
        <v>663</v>
      </c>
      <c r="C87" s="161" t="s">
        <v>81</v>
      </c>
      <c r="D87" s="3">
        <v>1</v>
      </c>
      <c r="E87" s="3">
        <v>0</v>
      </c>
      <c r="F87" s="56">
        <v>1</v>
      </c>
      <c r="G87" s="35">
        <f t="shared" si="30"/>
        <v>0</v>
      </c>
      <c r="H87" s="35">
        <f t="shared" si="31"/>
        <v>0</v>
      </c>
      <c r="I87" s="32">
        <v>14412</v>
      </c>
      <c r="J87" s="32">
        <f t="shared" si="27"/>
        <v>14412</v>
      </c>
      <c r="K87" s="35">
        <v>0</v>
      </c>
      <c r="L87" s="35">
        <v>0</v>
      </c>
      <c r="M87" s="32">
        <v>36788</v>
      </c>
      <c r="N87" s="32">
        <v>36788</v>
      </c>
      <c r="O87" s="32">
        <f t="shared" si="46"/>
        <v>0</v>
      </c>
      <c r="P87" s="32">
        <f t="shared" si="47"/>
        <v>0</v>
      </c>
      <c r="Q87" s="32">
        <f t="shared" si="47"/>
        <v>51200</v>
      </c>
      <c r="R87" s="32">
        <f t="shared" si="48"/>
        <v>51200</v>
      </c>
      <c r="S87" s="100">
        <f t="shared" si="39"/>
        <v>51200</v>
      </c>
      <c r="T87" s="111">
        <f t="shared" si="40"/>
        <v>52368</v>
      </c>
      <c r="U87" s="177">
        <f t="shared" si="41"/>
        <v>0</v>
      </c>
      <c r="V87" s="177">
        <f t="shared" si="42"/>
        <v>0</v>
      </c>
      <c r="W87" s="177">
        <f t="shared" si="43"/>
        <v>47360</v>
      </c>
      <c r="X87" s="151">
        <v>47360</v>
      </c>
      <c r="Y87" s="100">
        <f t="shared" si="49"/>
        <v>3840</v>
      </c>
      <c r="Z87" s="101"/>
      <c r="AA87" s="105">
        <v>0</v>
      </c>
      <c r="AB87" s="102">
        <v>3840</v>
      </c>
      <c r="AC87" s="148"/>
      <c r="AD87" s="137"/>
      <c r="AE87" s="274">
        <v>1168</v>
      </c>
      <c r="AF87" s="204">
        <f t="shared" si="44"/>
        <v>1168</v>
      </c>
      <c r="AG87" s="181"/>
      <c r="AH87" s="118"/>
    </row>
    <row r="88" spans="1:34" ht="12.75" customHeight="1" x14ac:dyDescent="0.25">
      <c r="A88" s="179">
        <v>59</v>
      </c>
      <c r="B88" s="180">
        <v>664</v>
      </c>
      <c r="C88" s="161" t="s">
        <v>82</v>
      </c>
      <c r="D88" s="3">
        <v>1</v>
      </c>
      <c r="E88" s="3">
        <v>0</v>
      </c>
      <c r="F88" s="56">
        <v>1</v>
      </c>
      <c r="G88" s="35">
        <f t="shared" si="30"/>
        <v>0</v>
      </c>
      <c r="H88" s="35">
        <f t="shared" si="31"/>
        <v>0</v>
      </c>
      <c r="I88" s="32">
        <v>14412</v>
      </c>
      <c r="J88" s="32">
        <f t="shared" si="27"/>
        <v>14412</v>
      </c>
      <c r="K88" s="35">
        <v>0</v>
      </c>
      <c r="L88" s="35">
        <v>0</v>
      </c>
      <c r="M88" s="32">
        <v>36788</v>
      </c>
      <c r="N88" s="32">
        <v>36788</v>
      </c>
      <c r="O88" s="32">
        <f t="shared" si="46"/>
        <v>0</v>
      </c>
      <c r="P88" s="32">
        <f t="shared" si="47"/>
        <v>0</v>
      </c>
      <c r="Q88" s="32">
        <f t="shared" si="47"/>
        <v>51200</v>
      </c>
      <c r="R88" s="32">
        <f t="shared" si="48"/>
        <v>51200</v>
      </c>
      <c r="S88" s="100">
        <f t="shared" si="39"/>
        <v>51200</v>
      </c>
      <c r="T88" s="111">
        <f t="shared" si="40"/>
        <v>52368</v>
      </c>
      <c r="U88" s="177">
        <f t="shared" si="41"/>
        <v>0</v>
      </c>
      <c r="V88" s="177">
        <f t="shared" si="42"/>
        <v>0</v>
      </c>
      <c r="W88" s="177">
        <f t="shared" si="43"/>
        <v>50240</v>
      </c>
      <c r="X88" s="151">
        <v>50240</v>
      </c>
      <c r="Y88" s="100">
        <f t="shared" si="49"/>
        <v>960</v>
      </c>
      <c r="Z88" s="101"/>
      <c r="AA88" s="105">
        <v>0</v>
      </c>
      <c r="AB88" s="102">
        <v>960</v>
      </c>
      <c r="AC88" s="148"/>
      <c r="AD88" s="137"/>
      <c r="AE88" s="274">
        <v>1168</v>
      </c>
      <c r="AF88" s="204">
        <f t="shared" si="44"/>
        <v>1168</v>
      </c>
      <c r="AG88" s="181"/>
      <c r="AH88" s="118"/>
    </row>
    <row r="89" spans="1:34" ht="12.75" customHeight="1" thickBot="1" x14ac:dyDescent="0.3">
      <c r="A89" s="179">
        <v>60</v>
      </c>
      <c r="B89" s="180">
        <v>665</v>
      </c>
      <c r="C89" s="161" t="s">
        <v>83</v>
      </c>
      <c r="D89" s="3">
        <v>1</v>
      </c>
      <c r="E89" s="3">
        <v>0</v>
      </c>
      <c r="F89" s="56">
        <v>1</v>
      </c>
      <c r="G89" s="35">
        <f t="shared" si="30"/>
        <v>0</v>
      </c>
      <c r="H89" s="35">
        <f t="shared" si="31"/>
        <v>0</v>
      </c>
      <c r="I89" s="32">
        <v>14412</v>
      </c>
      <c r="J89" s="32">
        <f t="shared" si="27"/>
        <v>14412</v>
      </c>
      <c r="K89" s="35">
        <v>0</v>
      </c>
      <c r="L89" s="35">
        <v>0</v>
      </c>
      <c r="M89" s="32">
        <v>36788</v>
      </c>
      <c r="N89" s="32">
        <v>36788</v>
      </c>
      <c r="O89" s="32">
        <f t="shared" si="46"/>
        <v>0</v>
      </c>
      <c r="P89" s="32">
        <f t="shared" si="47"/>
        <v>0</v>
      </c>
      <c r="Q89" s="32">
        <f t="shared" si="47"/>
        <v>51200</v>
      </c>
      <c r="R89" s="32">
        <f t="shared" si="48"/>
        <v>51200</v>
      </c>
      <c r="S89" s="100">
        <f t="shared" si="39"/>
        <v>51200</v>
      </c>
      <c r="T89" s="111">
        <f t="shared" si="40"/>
        <v>52400</v>
      </c>
      <c r="U89" s="177">
        <f t="shared" si="41"/>
        <v>0</v>
      </c>
      <c r="V89" s="177">
        <f t="shared" si="42"/>
        <v>0</v>
      </c>
      <c r="W89" s="177">
        <f t="shared" si="43"/>
        <v>48320</v>
      </c>
      <c r="X89" s="151">
        <v>48320</v>
      </c>
      <c r="Y89" s="100">
        <f t="shared" si="49"/>
        <v>2880</v>
      </c>
      <c r="Z89" s="101"/>
      <c r="AA89" s="105">
        <v>0</v>
      </c>
      <c r="AB89" s="102">
        <v>2880</v>
      </c>
      <c r="AC89" s="148"/>
      <c r="AD89" s="137"/>
      <c r="AE89" s="274">
        <v>1200</v>
      </c>
      <c r="AF89" s="204">
        <f t="shared" si="44"/>
        <v>1200</v>
      </c>
      <c r="AG89" s="181"/>
      <c r="AH89" s="118"/>
    </row>
    <row r="90" spans="1:34" ht="12.75" customHeight="1" x14ac:dyDescent="0.25">
      <c r="A90" s="183">
        <v>61</v>
      </c>
      <c r="B90" s="180">
        <v>666</v>
      </c>
      <c r="C90" s="161" t="s">
        <v>84</v>
      </c>
      <c r="D90" s="3">
        <v>1</v>
      </c>
      <c r="E90" s="54">
        <v>1</v>
      </c>
      <c r="F90" s="208">
        <v>0</v>
      </c>
      <c r="G90" s="35">
        <v>46080</v>
      </c>
      <c r="H90" s="35">
        <v>5120</v>
      </c>
      <c r="I90" s="58">
        <f>SUM(38400*F90)</f>
        <v>0</v>
      </c>
      <c r="J90" s="32">
        <f t="shared" si="27"/>
        <v>51200</v>
      </c>
      <c r="K90" s="35">
        <v>0</v>
      </c>
      <c r="L90" s="35">
        <v>0</v>
      </c>
      <c r="M90" s="58">
        <v>0</v>
      </c>
      <c r="N90" s="32">
        <v>0</v>
      </c>
      <c r="O90" s="32">
        <f t="shared" si="46"/>
        <v>46080</v>
      </c>
      <c r="P90" s="32">
        <f t="shared" si="47"/>
        <v>5120</v>
      </c>
      <c r="Q90" s="32">
        <f t="shared" si="47"/>
        <v>0</v>
      </c>
      <c r="R90" s="32">
        <f t="shared" si="48"/>
        <v>51200</v>
      </c>
      <c r="S90" s="100">
        <f t="shared" si="39"/>
        <v>51200</v>
      </c>
      <c r="T90" s="111">
        <f t="shared" si="40"/>
        <v>51200</v>
      </c>
      <c r="U90" s="177">
        <f t="shared" si="41"/>
        <v>41760</v>
      </c>
      <c r="V90" s="177">
        <f t="shared" si="42"/>
        <v>4640</v>
      </c>
      <c r="W90" s="177">
        <f t="shared" si="43"/>
        <v>0</v>
      </c>
      <c r="X90" s="151">
        <v>46400</v>
      </c>
      <c r="Y90" s="100">
        <f t="shared" si="49"/>
        <v>4800</v>
      </c>
      <c r="Z90" s="97">
        <f>Y90*0.9</f>
        <v>4320</v>
      </c>
      <c r="AA90" s="103">
        <f>Y90*0.1</f>
        <v>480</v>
      </c>
      <c r="AB90" s="102">
        <v>0</v>
      </c>
      <c r="AC90" s="148"/>
      <c r="AD90" s="137"/>
      <c r="AE90" s="274">
        <f t="shared" si="50"/>
        <v>0</v>
      </c>
      <c r="AF90" s="69">
        <f t="shared" si="44"/>
        <v>0</v>
      </c>
      <c r="AG90" s="181"/>
      <c r="AH90" s="95"/>
    </row>
    <row r="91" spans="1:34" ht="12.75" customHeight="1" thickBot="1" x14ac:dyDescent="0.3">
      <c r="A91" s="179">
        <v>62</v>
      </c>
      <c r="B91" s="180">
        <v>667</v>
      </c>
      <c r="C91" s="161" t="s">
        <v>85</v>
      </c>
      <c r="D91" s="3">
        <v>1</v>
      </c>
      <c r="E91" s="3">
        <v>0</v>
      </c>
      <c r="F91" s="56">
        <v>1</v>
      </c>
      <c r="G91" s="35">
        <f t="shared" si="30"/>
        <v>0</v>
      </c>
      <c r="H91" s="35">
        <f t="shared" si="31"/>
        <v>0</v>
      </c>
      <c r="I91" s="32">
        <v>14412</v>
      </c>
      <c r="J91" s="32">
        <f t="shared" si="27"/>
        <v>14412</v>
      </c>
      <c r="K91" s="35">
        <v>0</v>
      </c>
      <c r="L91" s="35">
        <v>0</v>
      </c>
      <c r="M91" s="32">
        <v>36788</v>
      </c>
      <c r="N91" s="32">
        <v>36788</v>
      </c>
      <c r="O91" s="32">
        <f t="shared" si="46"/>
        <v>0</v>
      </c>
      <c r="P91" s="32">
        <f t="shared" si="47"/>
        <v>0</v>
      </c>
      <c r="Q91" s="32">
        <f t="shared" si="47"/>
        <v>51200</v>
      </c>
      <c r="R91" s="32">
        <f t="shared" si="48"/>
        <v>51200</v>
      </c>
      <c r="S91" s="100">
        <f t="shared" si="39"/>
        <v>51200</v>
      </c>
      <c r="T91" s="111">
        <f t="shared" si="40"/>
        <v>52464</v>
      </c>
      <c r="U91" s="177">
        <f t="shared" si="41"/>
        <v>0</v>
      </c>
      <c r="V91" s="177">
        <f t="shared" si="42"/>
        <v>0</v>
      </c>
      <c r="W91" s="177">
        <f t="shared" si="43"/>
        <v>49600</v>
      </c>
      <c r="X91" s="151">
        <v>49600</v>
      </c>
      <c r="Y91" s="100">
        <f t="shared" si="49"/>
        <v>1600</v>
      </c>
      <c r="Z91" s="101">
        <v>0</v>
      </c>
      <c r="AA91" s="105">
        <v>0</v>
      </c>
      <c r="AB91" s="102">
        <v>1600</v>
      </c>
      <c r="AC91" s="148"/>
      <c r="AD91" s="137"/>
      <c r="AE91" s="274">
        <v>1264</v>
      </c>
      <c r="AF91" s="204">
        <f t="shared" si="44"/>
        <v>1264</v>
      </c>
      <c r="AG91" s="181"/>
      <c r="AH91" s="95"/>
    </row>
    <row r="92" spans="1:34" ht="12.75" customHeight="1" x14ac:dyDescent="0.25">
      <c r="A92" s="179">
        <v>63</v>
      </c>
      <c r="B92" s="180">
        <v>668</v>
      </c>
      <c r="C92" s="161" t="s">
        <v>86</v>
      </c>
      <c r="D92" s="3">
        <v>1</v>
      </c>
      <c r="E92" s="54">
        <v>1</v>
      </c>
      <c r="F92" s="8">
        <v>0</v>
      </c>
      <c r="G92" s="35">
        <v>46080</v>
      </c>
      <c r="H92" s="35">
        <v>5120</v>
      </c>
      <c r="I92" s="58">
        <f>SUM(38400*F92)</f>
        <v>0</v>
      </c>
      <c r="J92" s="32">
        <f t="shared" si="27"/>
        <v>51200</v>
      </c>
      <c r="K92" s="35">
        <v>0</v>
      </c>
      <c r="L92" s="35">
        <v>0</v>
      </c>
      <c r="M92" s="58">
        <v>0</v>
      </c>
      <c r="N92" s="32">
        <v>0</v>
      </c>
      <c r="O92" s="32">
        <f t="shared" si="46"/>
        <v>46080</v>
      </c>
      <c r="P92" s="32">
        <f t="shared" si="47"/>
        <v>5120</v>
      </c>
      <c r="Q92" s="32">
        <f t="shared" si="47"/>
        <v>0</v>
      </c>
      <c r="R92" s="32">
        <f t="shared" si="48"/>
        <v>51200</v>
      </c>
      <c r="S92" s="100">
        <f t="shared" si="39"/>
        <v>51200</v>
      </c>
      <c r="T92" s="111">
        <f t="shared" si="40"/>
        <v>52384</v>
      </c>
      <c r="U92" s="177">
        <f t="shared" si="41"/>
        <v>42624</v>
      </c>
      <c r="V92" s="177">
        <f t="shared" si="42"/>
        <v>4736</v>
      </c>
      <c r="W92" s="177">
        <f t="shared" si="43"/>
        <v>0</v>
      </c>
      <c r="X92" s="151">
        <v>47360</v>
      </c>
      <c r="Y92" s="100">
        <f t="shared" si="49"/>
        <v>3840</v>
      </c>
      <c r="Z92" s="101">
        <f>Y92*0.9</f>
        <v>3456</v>
      </c>
      <c r="AA92" s="105">
        <f>Y92*0.1</f>
        <v>384</v>
      </c>
      <c r="AB92" s="102"/>
      <c r="AC92" s="148">
        <f>AF92*0.9</f>
        <v>1065.6000000000001</v>
      </c>
      <c r="AD92" s="137">
        <f>AF92*0.1</f>
        <v>118.4</v>
      </c>
      <c r="AE92" s="274">
        <f t="shared" ref="AE92" si="51">26880*F92-(I92+M92)*0.5</f>
        <v>0</v>
      </c>
      <c r="AF92" s="204">
        <v>1184</v>
      </c>
      <c r="AG92" s="181"/>
      <c r="AH92" s="95"/>
    </row>
    <row r="93" spans="1:34" ht="12.75" customHeight="1" x14ac:dyDescent="0.25">
      <c r="A93" s="179">
        <v>64</v>
      </c>
      <c r="B93" s="180">
        <v>669</v>
      </c>
      <c r="C93" s="161" t="s">
        <v>87</v>
      </c>
      <c r="D93" s="3">
        <v>1</v>
      </c>
      <c r="E93" s="3">
        <v>0</v>
      </c>
      <c r="F93" s="56">
        <v>1</v>
      </c>
      <c r="G93" s="35">
        <f t="shared" si="30"/>
        <v>0</v>
      </c>
      <c r="H93" s="35">
        <f t="shared" si="31"/>
        <v>0</v>
      </c>
      <c r="I93" s="32">
        <v>14412</v>
      </c>
      <c r="J93" s="32">
        <f t="shared" si="27"/>
        <v>14412</v>
      </c>
      <c r="K93" s="35">
        <v>0</v>
      </c>
      <c r="L93" s="35">
        <v>0</v>
      </c>
      <c r="M93" s="32">
        <v>36788</v>
      </c>
      <c r="N93" s="32">
        <v>36788</v>
      </c>
      <c r="O93" s="32">
        <f t="shared" si="46"/>
        <v>0</v>
      </c>
      <c r="P93" s="32">
        <f t="shared" si="47"/>
        <v>0</v>
      </c>
      <c r="Q93" s="32">
        <f t="shared" si="47"/>
        <v>51200</v>
      </c>
      <c r="R93" s="32">
        <f t="shared" si="48"/>
        <v>51200</v>
      </c>
      <c r="S93" s="100">
        <f t="shared" si="39"/>
        <v>51200</v>
      </c>
      <c r="T93" s="111">
        <f t="shared" si="40"/>
        <v>52384</v>
      </c>
      <c r="U93" s="177">
        <f t="shared" si="41"/>
        <v>0</v>
      </c>
      <c r="V93" s="177">
        <f t="shared" si="42"/>
        <v>0</v>
      </c>
      <c r="W93" s="177">
        <f t="shared" si="43"/>
        <v>47680</v>
      </c>
      <c r="X93" s="151">
        <v>47680</v>
      </c>
      <c r="Y93" s="100">
        <f t="shared" si="49"/>
        <v>3520</v>
      </c>
      <c r="Z93" s="101">
        <v>0</v>
      </c>
      <c r="AA93" s="105">
        <v>0</v>
      </c>
      <c r="AB93" s="102">
        <v>3520</v>
      </c>
      <c r="AC93" s="148"/>
      <c r="AD93" s="137"/>
      <c r="AE93" s="274">
        <v>1184</v>
      </c>
      <c r="AF93" s="204">
        <f t="shared" si="44"/>
        <v>1184</v>
      </c>
      <c r="AG93" s="181"/>
      <c r="AH93" s="95"/>
    </row>
    <row r="94" spans="1:34" ht="12.75" customHeight="1" x14ac:dyDescent="0.25">
      <c r="A94" s="179">
        <v>65</v>
      </c>
      <c r="B94" s="180">
        <v>670</v>
      </c>
      <c r="C94" s="161" t="s">
        <v>88</v>
      </c>
      <c r="D94" s="3">
        <v>2</v>
      </c>
      <c r="E94" s="3">
        <v>0</v>
      </c>
      <c r="F94" s="56">
        <v>2</v>
      </c>
      <c r="G94" s="35">
        <f t="shared" si="30"/>
        <v>0</v>
      </c>
      <c r="H94" s="35">
        <f t="shared" si="31"/>
        <v>0</v>
      </c>
      <c r="I94" s="32">
        <f>2*14412</f>
        <v>28824</v>
      </c>
      <c r="J94" s="32">
        <f t="shared" si="27"/>
        <v>28824</v>
      </c>
      <c r="K94" s="35">
        <v>0</v>
      </c>
      <c r="L94" s="35">
        <v>0</v>
      </c>
      <c r="M94" s="32">
        <v>73576</v>
      </c>
      <c r="N94" s="32">
        <v>73576</v>
      </c>
      <c r="O94" s="32">
        <f t="shared" si="46"/>
        <v>0</v>
      </c>
      <c r="P94" s="32">
        <f t="shared" si="47"/>
        <v>0</v>
      </c>
      <c r="Q94" s="32">
        <f t="shared" si="47"/>
        <v>102400</v>
      </c>
      <c r="R94" s="32">
        <f t="shared" si="48"/>
        <v>102400</v>
      </c>
      <c r="S94" s="100">
        <f t="shared" ref="S94:S130" si="52">J94+N94</f>
        <v>102400</v>
      </c>
      <c r="T94" s="111">
        <f t="shared" ref="T94:T130" si="53">J94+N94+AF94</f>
        <v>104832</v>
      </c>
      <c r="U94" s="177">
        <f t="shared" ref="U94:U130" si="54">O94-Z94</f>
        <v>0</v>
      </c>
      <c r="V94" s="177">
        <f t="shared" ref="V94:V130" si="55">P94-AA94</f>
        <v>0</v>
      </c>
      <c r="W94" s="177">
        <f t="shared" ref="W94:W130" si="56">Q94-AB94</f>
        <v>99840</v>
      </c>
      <c r="X94" s="151">
        <v>99840</v>
      </c>
      <c r="Y94" s="100">
        <f t="shared" si="49"/>
        <v>2560</v>
      </c>
      <c r="Z94" s="101">
        <v>0</v>
      </c>
      <c r="AA94" s="105">
        <v>0</v>
      </c>
      <c r="AB94" s="102">
        <v>2560</v>
      </c>
      <c r="AC94" s="148"/>
      <c r="AD94" s="137"/>
      <c r="AE94" s="274">
        <v>2432</v>
      </c>
      <c r="AF94" s="204">
        <f t="shared" ref="AF94:AF125" si="57">AC94+AD94+AE94</f>
        <v>2432</v>
      </c>
      <c r="AG94" s="181"/>
      <c r="AH94" s="95"/>
    </row>
    <row r="95" spans="1:34" ht="12.75" customHeight="1" thickBot="1" x14ac:dyDescent="0.3">
      <c r="A95" s="183">
        <v>66</v>
      </c>
      <c r="B95" s="180">
        <v>671</v>
      </c>
      <c r="C95" s="161" t="s">
        <v>89</v>
      </c>
      <c r="D95" s="3">
        <v>1</v>
      </c>
      <c r="E95" s="3">
        <v>0</v>
      </c>
      <c r="F95" s="56">
        <v>1</v>
      </c>
      <c r="G95" s="35">
        <f t="shared" si="30"/>
        <v>0</v>
      </c>
      <c r="H95" s="35">
        <f t="shared" si="31"/>
        <v>0</v>
      </c>
      <c r="I95" s="32">
        <v>14412</v>
      </c>
      <c r="J95" s="32">
        <f t="shared" ref="J95:J130" si="58">SUM(G95+H95+I95)</f>
        <v>14412</v>
      </c>
      <c r="K95" s="35">
        <v>0</v>
      </c>
      <c r="L95" s="35">
        <v>0</v>
      </c>
      <c r="M95" s="32">
        <v>36788</v>
      </c>
      <c r="N95" s="32">
        <v>36788</v>
      </c>
      <c r="O95" s="32">
        <f t="shared" si="46"/>
        <v>0</v>
      </c>
      <c r="P95" s="32">
        <f t="shared" si="47"/>
        <v>0</v>
      </c>
      <c r="Q95" s="32">
        <f t="shared" si="47"/>
        <v>51200</v>
      </c>
      <c r="R95" s="32">
        <f t="shared" si="48"/>
        <v>51200</v>
      </c>
      <c r="S95" s="100">
        <f t="shared" si="52"/>
        <v>51200</v>
      </c>
      <c r="T95" s="111">
        <f t="shared" si="53"/>
        <v>52400</v>
      </c>
      <c r="U95" s="177">
        <f t="shared" si="54"/>
        <v>0</v>
      </c>
      <c r="V95" s="177">
        <f t="shared" si="55"/>
        <v>0</v>
      </c>
      <c r="W95" s="177">
        <f t="shared" si="56"/>
        <v>47360</v>
      </c>
      <c r="X95" s="152">
        <v>47360</v>
      </c>
      <c r="Y95" s="100">
        <f t="shared" si="49"/>
        <v>3840</v>
      </c>
      <c r="Z95" s="97"/>
      <c r="AA95" s="103"/>
      <c r="AB95" s="98">
        <v>3840</v>
      </c>
      <c r="AC95" s="148"/>
      <c r="AD95" s="137"/>
      <c r="AE95" s="274">
        <v>1200</v>
      </c>
      <c r="AF95" s="204">
        <f t="shared" si="57"/>
        <v>1200</v>
      </c>
      <c r="AG95" s="182"/>
      <c r="AH95" s="95"/>
    </row>
    <row r="96" spans="1:34" ht="12.75" customHeight="1" thickBot="1" x14ac:dyDescent="0.3">
      <c r="A96" s="179">
        <v>67</v>
      </c>
      <c r="B96" s="180">
        <v>672</v>
      </c>
      <c r="C96" s="161" t="s">
        <v>90</v>
      </c>
      <c r="D96" s="3">
        <v>1</v>
      </c>
      <c r="E96" s="54">
        <v>1</v>
      </c>
      <c r="F96" s="8">
        <v>0</v>
      </c>
      <c r="G96" s="35">
        <v>46080</v>
      </c>
      <c r="H96" s="35">
        <v>5120</v>
      </c>
      <c r="I96" s="58">
        <f>SUM(38400*F96)</f>
        <v>0</v>
      </c>
      <c r="J96" s="32">
        <f t="shared" si="58"/>
        <v>51200</v>
      </c>
      <c r="K96" s="35">
        <v>0</v>
      </c>
      <c r="L96" s="35">
        <v>0</v>
      </c>
      <c r="M96" s="58">
        <v>0</v>
      </c>
      <c r="N96" s="32">
        <v>0</v>
      </c>
      <c r="O96" s="32">
        <f t="shared" si="46"/>
        <v>46080</v>
      </c>
      <c r="P96" s="32">
        <f t="shared" si="47"/>
        <v>5120</v>
      </c>
      <c r="Q96" s="32">
        <f t="shared" si="47"/>
        <v>0</v>
      </c>
      <c r="R96" s="32">
        <f t="shared" si="48"/>
        <v>51200</v>
      </c>
      <c r="S96" s="100">
        <f t="shared" si="52"/>
        <v>51200</v>
      </c>
      <c r="T96" s="111">
        <f t="shared" si="53"/>
        <v>51200</v>
      </c>
      <c r="U96" s="177">
        <f t="shared" si="54"/>
        <v>20448</v>
      </c>
      <c r="V96" s="177">
        <f t="shared" si="55"/>
        <v>2272</v>
      </c>
      <c r="W96" s="177">
        <f t="shared" si="56"/>
        <v>0</v>
      </c>
      <c r="X96" s="152">
        <v>22720</v>
      </c>
      <c r="Y96" s="100">
        <f t="shared" si="49"/>
        <v>28480</v>
      </c>
      <c r="Z96" s="97">
        <f>Y96*0.9</f>
        <v>25632</v>
      </c>
      <c r="AA96" s="103">
        <f>Y96*0.1</f>
        <v>2848</v>
      </c>
      <c r="AB96" s="98">
        <v>0</v>
      </c>
      <c r="AC96" s="148"/>
      <c r="AD96" s="137"/>
      <c r="AE96" s="274">
        <f t="shared" si="50"/>
        <v>0</v>
      </c>
      <c r="AF96" s="69">
        <f t="shared" si="57"/>
        <v>0</v>
      </c>
      <c r="AG96" s="182"/>
      <c r="AH96" s="95"/>
    </row>
    <row r="97" spans="1:34" ht="12.75" customHeight="1" x14ac:dyDescent="0.25">
      <c r="A97" s="179">
        <v>68</v>
      </c>
      <c r="B97" s="180">
        <v>673</v>
      </c>
      <c r="C97" s="161" t="s">
        <v>91</v>
      </c>
      <c r="D97" s="3">
        <v>1</v>
      </c>
      <c r="E97" s="54">
        <v>1</v>
      </c>
      <c r="F97" s="8">
        <v>0</v>
      </c>
      <c r="G97" s="35">
        <v>46080</v>
      </c>
      <c r="H97" s="35">
        <v>5120</v>
      </c>
      <c r="I97" s="58">
        <f>SUM(38400*F97)</f>
        <v>0</v>
      </c>
      <c r="J97" s="32">
        <f t="shared" si="58"/>
        <v>51200</v>
      </c>
      <c r="K97" s="35">
        <v>0</v>
      </c>
      <c r="L97" s="35">
        <v>0</v>
      </c>
      <c r="M97" s="58">
        <v>0</v>
      </c>
      <c r="N97" s="32">
        <v>0</v>
      </c>
      <c r="O97" s="32">
        <f t="shared" si="46"/>
        <v>46080</v>
      </c>
      <c r="P97" s="32">
        <f t="shared" si="47"/>
        <v>5120</v>
      </c>
      <c r="Q97" s="32">
        <f t="shared" si="47"/>
        <v>0</v>
      </c>
      <c r="R97" s="32">
        <f t="shared" si="48"/>
        <v>51200</v>
      </c>
      <c r="S97" s="100">
        <f t="shared" si="52"/>
        <v>51200</v>
      </c>
      <c r="T97" s="111">
        <f t="shared" si="53"/>
        <v>51200</v>
      </c>
      <c r="U97" s="177">
        <f t="shared" si="54"/>
        <v>45792</v>
      </c>
      <c r="V97" s="177">
        <f t="shared" si="55"/>
        <v>5088</v>
      </c>
      <c r="W97" s="177">
        <f t="shared" si="56"/>
        <v>0</v>
      </c>
      <c r="X97" s="156">
        <v>50880</v>
      </c>
      <c r="Y97" s="100">
        <f t="shared" si="49"/>
        <v>320</v>
      </c>
      <c r="Z97" s="97">
        <f>Y97*0.9</f>
        <v>288</v>
      </c>
      <c r="AA97" s="103">
        <f>Y97*0.1</f>
        <v>32</v>
      </c>
      <c r="AB97" s="113"/>
      <c r="AC97" s="148"/>
      <c r="AD97" s="137"/>
      <c r="AE97" s="274">
        <f t="shared" si="50"/>
        <v>0</v>
      </c>
      <c r="AF97" s="69">
        <f t="shared" si="57"/>
        <v>0</v>
      </c>
      <c r="AG97" s="188"/>
      <c r="AH97" s="95"/>
    </row>
    <row r="98" spans="1:34" ht="12.75" customHeight="1" x14ac:dyDescent="0.25">
      <c r="A98" s="179">
        <v>69</v>
      </c>
      <c r="B98" s="180">
        <v>674</v>
      </c>
      <c r="C98" s="161" t="s">
        <v>92</v>
      </c>
      <c r="D98" s="3">
        <v>1</v>
      </c>
      <c r="E98" s="3">
        <v>0</v>
      </c>
      <c r="F98" s="56">
        <v>1</v>
      </c>
      <c r="G98" s="35">
        <f t="shared" ref="G98:G129" si="59">SUM(35840*E98*0.9)</f>
        <v>0</v>
      </c>
      <c r="H98" s="35">
        <f t="shared" ref="H98:H129" si="60">SUM(35840*E98*0.1)</f>
        <v>0</v>
      </c>
      <c r="I98" s="32">
        <v>14412</v>
      </c>
      <c r="J98" s="32">
        <f t="shared" si="58"/>
        <v>14412</v>
      </c>
      <c r="K98" s="35">
        <v>0</v>
      </c>
      <c r="L98" s="35">
        <v>0</v>
      </c>
      <c r="M98" s="32">
        <v>36788</v>
      </c>
      <c r="N98" s="32">
        <v>36788</v>
      </c>
      <c r="O98" s="32">
        <f t="shared" si="46"/>
        <v>0</v>
      </c>
      <c r="P98" s="32">
        <f t="shared" si="47"/>
        <v>0</v>
      </c>
      <c r="Q98" s="32">
        <f t="shared" si="47"/>
        <v>51200</v>
      </c>
      <c r="R98" s="32">
        <f t="shared" si="48"/>
        <v>51200</v>
      </c>
      <c r="S98" s="100">
        <f t="shared" si="52"/>
        <v>51200</v>
      </c>
      <c r="T98" s="111">
        <f t="shared" si="53"/>
        <v>52480</v>
      </c>
      <c r="U98" s="177">
        <f t="shared" si="54"/>
        <v>0</v>
      </c>
      <c r="V98" s="177">
        <f t="shared" si="55"/>
        <v>0</v>
      </c>
      <c r="W98" s="177">
        <f t="shared" si="56"/>
        <v>51200</v>
      </c>
      <c r="X98" s="157">
        <v>51200</v>
      </c>
      <c r="Y98" s="100">
        <f t="shared" si="49"/>
        <v>0</v>
      </c>
      <c r="Z98" s="119">
        <v>0</v>
      </c>
      <c r="AA98" s="120">
        <v>0</v>
      </c>
      <c r="AB98" s="121"/>
      <c r="AC98" s="148"/>
      <c r="AD98" s="137"/>
      <c r="AE98" s="274">
        <f t="shared" si="50"/>
        <v>1280</v>
      </c>
      <c r="AF98" s="204">
        <f t="shared" si="57"/>
        <v>1280</v>
      </c>
      <c r="AG98" s="189"/>
      <c r="AH98" s="95"/>
    </row>
    <row r="99" spans="1:34" ht="12.75" customHeight="1" x14ac:dyDescent="0.25">
      <c r="A99" s="179">
        <v>70</v>
      </c>
      <c r="B99" s="180">
        <v>675</v>
      </c>
      <c r="C99" s="161" t="s">
        <v>120</v>
      </c>
      <c r="D99" s="3">
        <v>1</v>
      </c>
      <c r="E99" s="3">
        <v>0</v>
      </c>
      <c r="F99" s="56">
        <v>1</v>
      </c>
      <c r="G99" s="35">
        <f t="shared" si="59"/>
        <v>0</v>
      </c>
      <c r="H99" s="35">
        <f t="shared" si="60"/>
        <v>0</v>
      </c>
      <c r="I99" s="32">
        <v>14412</v>
      </c>
      <c r="J99" s="32">
        <f t="shared" si="58"/>
        <v>14412</v>
      </c>
      <c r="K99" s="35">
        <v>0</v>
      </c>
      <c r="L99" s="35">
        <v>0</v>
      </c>
      <c r="M99" s="32">
        <v>36788</v>
      </c>
      <c r="N99" s="32">
        <v>36788</v>
      </c>
      <c r="O99" s="32">
        <f t="shared" si="46"/>
        <v>0</v>
      </c>
      <c r="P99" s="32">
        <f t="shared" si="47"/>
        <v>0</v>
      </c>
      <c r="Q99" s="32">
        <f t="shared" si="47"/>
        <v>51200</v>
      </c>
      <c r="R99" s="32">
        <f t="shared" si="48"/>
        <v>51200</v>
      </c>
      <c r="S99" s="100">
        <f t="shared" si="52"/>
        <v>51200</v>
      </c>
      <c r="T99" s="111">
        <f t="shared" si="53"/>
        <v>52208</v>
      </c>
      <c r="U99" s="177">
        <f t="shared" si="54"/>
        <v>0</v>
      </c>
      <c r="V99" s="177">
        <f t="shared" si="55"/>
        <v>0</v>
      </c>
      <c r="W99" s="177">
        <f t="shared" si="56"/>
        <v>44480</v>
      </c>
      <c r="X99" s="153">
        <v>44480</v>
      </c>
      <c r="Y99" s="100">
        <f t="shared" si="49"/>
        <v>6720</v>
      </c>
      <c r="Z99" s="97">
        <v>0</v>
      </c>
      <c r="AA99" s="103">
        <v>0</v>
      </c>
      <c r="AB99" s="98">
        <v>6720</v>
      </c>
      <c r="AC99" s="148"/>
      <c r="AD99" s="137"/>
      <c r="AE99" s="274">
        <v>1008</v>
      </c>
      <c r="AF99" s="204">
        <f t="shared" si="57"/>
        <v>1008</v>
      </c>
      <c r="AG99" s="190"/>
      <c r="AH99" s="95"/>
    </row>
    <row r="100" spans="1:34" ht="12.75" customHeight="1" x14ac:dyDescent="0.25">
      <c r="A100" s="183">
        <v>71</v>
      </c>
      <c r="B100" s="180">
        <v>676</v>
      </c>
      <c r="C100" s="161" t="s">
        <v>93</v>
      </c>
      <c r="D100" s="3">
        <v>1</v>
      </c>
      <c r="E100" s="3">
        <v>0</v>
      </c>
      <c r="F100" s="56">
        <v>1</v>
      </c>
      <c r="G100" s="35">
        <f t="shared" si="59"/>
        <v>0</v>
      </c>
      <c r="H100" s="35">
        <f t="shared" si="60"/>
        <v>0</v>
      </c>
      <c r="I100" s="32">
        <v>14412</v>
      </c>
      <c r="J100" s="32">
        <f t="shared" si="58"/>
        <v>14412</v>
      </c>
      <c r="K100" s="35">
        <v>0</v>
      </c>
      <c r="L100" s="35">
        <v>0</v>
      </c>
      <c r="M100" s="32">
        <v>36788</v>
      </c>
      <c r="N100" s="32">
        <v>36788</v>
      </c>
      <c r="O100" s="32">
        <f t="shared" si="46"/>
        <v>0</v>
      </c>
      <c r="P100" s="32">
        <f t="shared" si="47"/>
        <v>0</v>
      </c>
      <c r="Q100" s="32">
        <f t="shared" si="47"/>
        <v>51200</v>
      </c>
      <c r="R100" s="32">
        <f t="shared" si="48"/>
        <v>51200</v>
      </c>
      <c r="S100" s="100">
        <f t="shared" si="52"/>
        <v>51200</v>
      </c>
      <c r="T100" s="111">
        <f t="shared" si="53"/>
        <v>52480</v>
      </c>
      <c r="U100" s="177">
        <f t="shared" si="54"/>
        <v>0</v>
      </c>
      <c r="V100" s="177">
        <f t="shared" si="55"/>
        <v>0</v>
      </c>
      <c r="W100" s="177">
        <f t="shared" si="56"/>
        <v>51200</v>
      </c>
      <c r="X100" s="155">
        <v>51200</v>
      </c>
      <c r="Y100" s="100">
        <f t="shared" si="49"/>
        <v>0</v>
      </c>
      <c r="Z100" s="97">
        <v>0</v>
      </c>
      <c r="AA100" s="103">
        <v>0</v>
      </c>
      <c r="AB100" s="98">
        <v>0</v>
      </c>
      <c r="AC100" s="148"/>
      <c r="AD100" s="137"/>
      <c r="AE100" s="274">
        <f t="shared" si="50"/>
        <v>1280</v>
      </c>
      <c r="AF100" s="204">
        <f t="shared" si="57"/>
        <v>1280</v>
      </c>
      <c r="AG100" s="188"/>
      <c r="AH100" s="95"/>
    </row>
    <row r="101" spans="1:34" ht="12.75" customHeight="1" x14ac:dyDescent="0.25">
      <c r="A101" s="179">
        <v>72</v>
      </c>
      <c r="B101" s="180">
        <v>678</v>
      </c>
      <c r="C101" s="161" t="s">
        <v>94</v>
      </c>
      <c r="D101" s="3">
        <v>1</v>
      </c>
      <c r="E101" s="3">
        <v>0</v>
      </c>
      <c r="F101" s="56">
        <v>1</v>
      </c>
      <c r="G101" s="35">
        <f t="shared" si="59"/>
        <v>0</v>
      </c>
      <c r="H101" s="35">
        <f t="shared" si="60"/>
        <v>0</v>
      </c>
      <c r="I101" s="32">
        <v>14412</v>
      </c>
      <c r="J101" s="32">
        <f t="shared" si="58"/>
        <v>14412</v>
      </c>
      <c r="K101" s="35">
        <v>0</v>
      </c>
      <c r="L101" s="35">
        <v>0</v>
      </c>
      <c r="M101" s="32">
        <v>36788</v>
      </c>
      <c r="N101" s="32">
        <v>36788</v>
      </c>
      <c r="O101" s="32">
        <f t="shared" si="46"/>
        <v>0</v>
      </c>
      <c r="P101" s="32">
        <f t="shared" si="47"/>
        <v>0</v>
      </c>
      <c r="Q101" s="32">
        <f t="shared" si="47"/>
        <v>51200</v>
      </c>
      <c r="R101" s="32">
        <f t="shared" si="48"/>
        <v>51200</v>
      </c>
      <c r="S101" s="100">
        <f t="shared" si="52"/>
        <v>51200</v>
      </c>
      <c r="T101" s="111">
        <f t="shared" si="53"/>
        <v>52480</v>
      </c>
      <c r="U101" s="177">
        <f t="shared" si="54"/>
        <v>0</v>
      </c>
      <c r="V101" s="177">
        <f t="shared" si="55"/>
        <v>0</v>
      </c>
      <c r="W101" s="177">
        <f t="shared" si="56"/>
        <v>51200</v>
      </c>
      <c r="X101" s="152">
        <v>51200</v>
      </c>
      <c r="Y101" s="100">
        <f t="shared" si="49"/>
        <v>0</v>
      </c>
      <c r="Z101" s="97">
        <f>Y101*0.9</f>
        <v>0</v>
      </c>
      <c r="AA101" s="103">
        <f>Y101*0.1</f>
        <v>0</v>
      </c>
      <c r="AB101" s="98">
        <v>0</v>
      </c>
      <c r="AC101" s="148"/>
      <c r="AD101" s="137"/>
      <c r="AE101" s="274">
        <f t="shared" si="50"/>
        <v>1280</v>
      </c>
      <c r="AF101" s="204">
        <f t="shared" si="57"/>
        <v>1280</v>
      </c>
      <c r="AG101" s="182"/>
      <c r="AH101" s="95"/>
    </row>
    <row r="102" spans="1:34" ht="12.75" customHeight="1" x14ac:dyDescent="0.25">
      <c r="A102" s="179">
        <v>73</v>
      </c>
      <c r="B102" s="180">
        <v>679</v>
      </c>
      <c r="C102" s="161" t="s">
        <v>95</v>
      </c>
      <c r="D102" s="3">
        <v>1</v>
      </c>
      <c r="E102" s="3">
        <v>0</v>
      </c>
      <c r="F102" s="56">
        <v>1</v>
      </c>
      <c r="G102" s="35">
        <f t="shared" si="59"/>
        <v>0</v>
      </c>
      <c r="H102" s="35">
        <f t="shared" si="60"/>
        <v>0</v>
      </c>
      <c r="I102" s="32">
        <v>14412</v>
      </c>
      <c r="J102" s="32">
        <f t="shared" si="58"/>
        <v>14412</v>
      </c>
      <c r="K102" s="35">
        <v>0</v>
      </c>
      <c r="L102" s="35">
        <v>0</v>
      </c>
      <c r="M102" s="32">
        <v>36788</v>
      </c>
      <c r="N102" s="32">
        <v>36788</v>
      </c>
      <c r="O102" s="32">
        <f t="shared" si="46"/>
        <v>0</v>
      </c>
      <c r="P102" s="32">
        <f t="shared" si="47"/>
        <v>0</v>
      </c>
      <c r="Q102" s="32">
        <f t="shared" si="47"/>
        <v>51200</v>
      </c>
      <c r="R102" s="32">
        <f t="shared" si="48"/>
        <v>51200</v>
      </c>
      <c r="S102" s="100">
        <f t="shared" si="52"/>
        <v>51200</v>
      </c>
      <c r="T102" s="111">
        <f t="shared" si="53"/>
        <v>52432</v>
      </c>
      <c r="U102" s="177">
        <f t="shared" si="54"/>
        <v>0</v>
      </c>
      <c r="V102" s="177">
        <f t="shared" si="55"/>
        <v>0</v>
      </c>
      <c r="W102" s="177">
        <f t="shared" si="56"/>
        <v>49600</v>
      </c>
      <c r="X102" s="152">
        <v>49600</v>
      </c>
      <c r="Y102" s="100">
        <f t="shared" si="49"/>
        <v>1600</v>
      </c>
      <c r="Z102" s="97">
        <v>0</v>
      </c>
      <c r="AA102" s="103">
        <v>0</v>
      </c>
      <c r="AB102" s="98">
        <v>1600</v>
      </c>
      <c r="AC102" s="148"/>
      <c r="AD102" s="137"/>
      <c r="AE102" s="274">
        <v>1232</v>
      </c>
      <c r="AF102" s="204">
        <f t="shared" si="57"/>
        <v>1232</v>
      </c>
      <c r="AG102" s="182"/>
      <c r="AH102" s="95"/>
    </row>
    <row r="103" spans="1:34" ht="12.75" customHeight="1" thickBot="1" x14ac:dyDescent="0.3">
      <c r="A103" s="179">
        <v>74</v>
      </c>
      <c r="B103" s="180">
        <v>680</v>
      </c>
      <c r="C103" s="161" t="s">
        <v>96</v>
      </c>
      <c r="D103" s="3">
        <v>1</v>
      </c>
      <c r="E103" s="3">
        <v>0</v>
      </c>
      <c r="F103" s="56">
        <v>1</v>
      </c>
      <c r="G103" s="35">
        <f t="shared" si="59"/>
        <v>0</v>
      </c>
      <c r="H103" s="35">
        <f t="shared" si="60"/>
        <v>0</v>
      </c>
      <c r="I103" s="32">
        <v>14412</v>
      </c>
      <c r="J103" s="32">
        <f t="shared" si="58"/>
        <v>14412</v>
      </c>
      <c r="K103" s="35">
        <v>0</v>
      </c>
      <c r="L103" s="35">
        <v>0</v>
      </c>
      <c r="M103" s="32">
        <v>36788</v>
      </c>
      <c r="N103" s="32">
        <v>36788</v>
      </c>
      <c r="O103" s="32">
        <f t="shared" si="46"/>
        <v>0</v>
      </c>
      <c r="P103" s="32">
        <f t="shared" si="47"/>
        <v>0</v>
      </c>
      <c r="Q103" s="32">
        <f t="shared" si="47"/>
        <v>51200</v>
      </c>
      <c r="R103" s="32">
        <f t="shared" si="48"/>
        <v>51200</v>
      </c>
      <c r="S103" s="100">
        <f t="shared" si="52"/>
        <v>51200</v>
      </c>
      <c r="T103" s="111">
        <f t="shared" si="53"/>
        <v>52480</v>
      </c>
      <c r="U103" s="177">
        <f t="shared" si="54"/>
        <v>0</v>
      </c>
      <c r="V103" s="177">
        <f t="shared" si="55"/>
        <v>0</v>
      </c>
      <c r="W103" s="177">
        <f t="shared" si="56"/>
        <v>50880</v>
      </c>
      <c r="X103" s="151">
        <v>50880</v>
      </c>
      <c r="Y103" s="100">
        <f t="shared" si="49"/>
        <v>320</v>
      </c>
      <c r="Z103" s="101">
        <v>0</v>
      </c>
      <c r="AA103" s="105">
        <v>0</v>
      </c>
      <c r="AB103" s="102">
        <v>320</v>
      </c>
      <c r="AC103" s="148"/>
      <c r="AD103" s="137"/>
      <c r="AE103" s="274">
        <f t="shared" si="50"/>
        <v>1280</v>
      </c>
      <c r="AF103" s="204">
        <f t="shared" si="57"/>
        <v>1280</v>
      </c>
      <c r="AG103" s="182"/>
      <c r="AH103" s="95"/>
    </row>
    <row r="104" spans="1:34" ht="12.75" customHeight="1" x14ac:dyDescent="0.25">
      <c r="A104" s="179">
        <v>75</v>
      </c>
      <c r="B104" s="180">
        <v>681</v>
      </c>
      <c r="C104" s="166" t="s">
        <v>144</v>
      </c>
      <c r="D104" s="3">
        <v>1</v>
      </c>
      <c r="E104" s="54">
        <v>1</v>
      </c>
      <c r="F104" s="8">
        <v>0</v>
      </c>
      <c r="G104" s="35">
        <v>34560</v>
      </c>
      <c r="H104" s="35">
        <v>3456</v>
      </c>
      <c r="I104" s="58">
        <f>SUM(38400*F104)</f>
        <v>0</v>
      </c>
      <c r="J104" s="60">
        <f t="shared" si="58"/>
        <v>38016</v>
      </c>
      <c r="K104" s="78">
        <v>346</v>
      </c>
      <c r="L104" s="78">
        <v>38</v>
      </c>
      <c r="M104" s="79">
        <v>0</v>
      </c>
      <c r="N104" s="77">
        <v>384</v>
      </c>
      <c r="O104" s="32">
        <f t="shared" si="46"/>
        <v>34906</v>
      </c>
      <c r="P104" s="32">
        <f t="shared" si="47"/>
        <v>3494</v>
      </c>
      <c r="Q104" s="32">
        <f t="shared" si="47"/>
        <v>0</v>
      </c>
      <c r="R104" s="32">
        <f t="shared" si="48"/>
        <v>38400</v>
      </c>
      <c r="S104" s="100">
        <f t="shared" si="52"/>
        <v>38400</v>
      </c>
      <c r="T104" s="111">
        <f t="shared" si="53"/>
        <v>38720</v>
      </c>
      <c r="U104" s="177">
        <f t="shared" si="54"/>
        <v>16474</v>
      </c>
      <c r="V104" s="177">
        <f t="shared" si="55"/>
        <v>1446</v>
      </c>
      <c r="W104" s="177">
        <f t="shared" si="56"/>
        <v>0</v>
      </c>
      <c r="X104" s="152">
        <v>17920</v>
      </c>
      <c r="Y104" s="100">
        <f t="shared" si="49"/>
        <v>20480</v>
      </c>
      <c r="Z104" s="101">
        <f>Y104*0.9</f>
        <v>18432</v>
      </c>
      <c r="AA104" s="105">
        <f>Y104*0.1</f>
        <v>2048</v>
      </c>
      <c r="AB104" s="102"/>
      <c r="AC104" s="148">
        <f>AF104*0.9</f>
        <v>288</v>
      </c>
      <c r="AD104" s="137">
        <f>AF104*0.1</f>
        <v>32</v>
      </c>
      <c r="AE104" s="274">
        <f t="shared" si="50"/>
        <v>0</v>
      </c>
      <c r="AF104" s="204">
        <v>320</v>
      </c>
      <c r="AG104" s="182"/>
      <c r="AH104" s="95"/>
    </row>
    <row r="105" spans="1:34" ht="12.75" customHeight="1" x14ac:dyDescent="0.25">
      <c r="A105" s="183">
        <v>76</v>
      </c>
      <c r="B105" s="184">
        <v>682</v>
      </c>
      <c r="C105" s="163" t="s">
        <v>97</v>
      </c>
      <c r="D105" s="5">
        <v>1</v>
      </c>
      <c r="E105" s="5">
        <v>0</v>
      </c>
      <c r="F105" s="57">
        <v>1</v>
      </c>
      <c r="G105" s="35">
        <f t="shared" si="59"/>
        <v>0</v>
      </c>
      <c r="H105" s="35">
        <f t="shared" si="60"/>
        <v>0</v>
      </c>
      <c r="I105" s="32">
        <v>14412</v>
      </c>
      <c r="J105" s="32">
        <f t="shared" si="58"/>
        <v>14412</v>
      </c>
      <c r="K105" s="35">
        <v>0</v>
      </c>
      <c r="L105" s="35">
        <v>0</v>
      </c>
      <c r="M105" s="32">
        <v>36788</v>
      </c>
      <c r="N105" s="32">
        <v>36788</v>
      </c>
      <c r="O105" s="32">
        <f t="shared" si="46"/>
        <v>0</v>
      </c>
      <c r="P105" s="32">
        <f t="shared" si="47"/>
        <v>0</v>
      </c>
      <c r="Q105" s="32">
        <f t="shared" si="47"/>
        <v>51200</v>
      </c>
      <c r="R105" s="32">
        <f t="shared" si="48"/>
        <v>51200</v>
      </c>
      <c r="S105" s="100">
        <f t="shared" si="52"/>
        <v>51200</v>
      </c>
      <c r="T105" s="111">
        <f t="shared" si="53"/>
        <v>51776</v>
      </c>
      <c r="U105" s="177">
        <f t="shared" si="54"/>
        <v>0</v>
      </c>
      <c r="V105" s="177">
        <f t="shared" si="55"/>
        <v>0</v>
      </c>
      <c r="W105" s="177">
        <f t="shared" si="56"/>
        <v>23360</v>
      </c>
      <c r="X105" s="155">
        <v>23360</v>
      </c>
      <c r="Y105" s="100">
        <f t="shared" si="49"/>
        <v>27840</v>
      </c>
      <c r="Z105" s="108">
        <v>0</v>
      </c>
      <c r="AA105" s="109">
        <v>0</v>
      </c>
      <c r="AB105" s="110">
        <v>27840</v>
      </c>
      <c r="AC105" s="148"/>
      <c r="AD105" s="137"/>
      <c r="AE105" s="274">
        <v>576</v>
      </c>
      <c r="AF105" s="204">
        <f t="shared" si="57"/>
        <v>576</v>
      </c>
      <c r="AG105" s="188"/>
      <c r="AH105" s="95"/>
    </row>
    <row r="106" spans="1:34" ht="12.75" customHeight="1" thickBot="1" x14ac:dyDescent="0.3">
      <c r="A106" s="179">
        <v>77</v>
      </c>
      <c r="B106" s="180">
        <v>683</v>
      </c>
      <c r="C106" s="161" t="s">
        <v>98</v>
      </c>
      <c r="D106" s="3">
        <v>1</v>
      </c>
      <c r="E106" s="5">
        <v>0</v>
      </c>
      <c r="F106" s="57">
        <v>1</v>
      </c>
      <c r="G106" s="35">
        <f t="shared" si="59"/>
        <v>0</v>
      </c>
      <c r="H106" s="35">
        <f t="shared" si="60"/>
        <v>0</v>
      </c>
      <c r="I106" s="32">
        <v>14412</v>
      </c>
      <c r="J106" s="32">
        <f t="shared" si="58"/>
        <v>14412</v>
      </c>
      <c r="K106" s="35">
        <v>0</v>
      </c>
      <c r="L106" s="35">
        <v>0</v>
      </c>
      <c r="M106" s="32">
        <v>36788</v>
      </c>
      <c r="N106" s="32">
        <v>36788</v>
      </c>
      <c r="O106" s="32">
        <f t="shared" si="46"/>
        <v>0</v>
      </c>
      <c r="P106" s="32">
        <f t="shared" si="47"/>
        <v>0</v>
      </c>
      <c r="Q106" s="32">
        <f t="shared" si="47"/>
        <v>51200</v>
      </c>
      <c r="R106" s="32">
        <f t="shared" si="48"/>
        <v>51200</v>
      </c>
      <c r="S106" s="100">
        <f t="shared" si="52"/>
        <v>51200</v>
      </c>
      <c r="T106" s="111">
        <f t="shared" si="53"/>
        <v>51200</v>
      </c>
      <c r="U106" s="177">
        <f t="shared" si="54"/>
        <v>0</v>
      </c>
      <c r="V106" s="177">
        <f t="shared" si="55"/>
        <v>0</v>
      </c>
      <c r="W106" s="177">
        <f t="shared" si="56"/>
        <v>51200</v>
      </c>
      <c r="X106" s="152">
        <v>51200</v>
      </c>
      <c r="Y106" s="100">
        <f t="shared" si="49"/>
        <v>0</v>
      </c>
      <c r="Z106" s="101">
        <f>Y106*0.9</f>
        <v>0</v>
      </c>
      <c r="AA106" s="105">
        <f>Y106*0.1</f>
        <v>0</v>
      </c>
      <c r="AB106" s="102">
        <v>0</v>
      </c>
      <c r="AC106" s="148"/>
      <c r="AD106" s="137"/>
      <c r="AE106" s="274">
        <v>0</v>
      </c>
      <c r="AF106" s="204">
        <f t="shared" si="57"/>
        <v>0</v>
      </c>
      <c r="AG106" s="182"/>
      <c r="AH106" s="95"/>
    </row>
    <row r="107" spans="1:34" ht="12.75" customHeight="1" x14ac:dyDescent="0.25">
      <c r="A107" s="179">
        <v>78</v>
      </c>
      <c r="B107" s="180">
        <v>684</v>
      </c>
      <c r="C107" s="161" t="s">
        <v>99</v>
      </c>
      <c r="D107" s="3">
        <v>1</v>
      </c>
      <c r="E107" s="54">
        <v>1</v>
      </c>
      <c r="F107" s="8">
        <v>0</v>
      </c>
      <c r="G107" s="35">
        <v>46080</v>
      </c>
      <c r="H107" s="35">
        <v>5120</v>
      </c>
      <c r="I107" s="58">
        <f>SUM(38400*F107)</f>
        <v>0</v>
      </c>
      <c r="J107" s="32">
        <f t="shared" si="58"/>
        <v>51200</v>
      </c>
      <c r="K107" s="35">
        <v>0</v>
      </c>
      <c r="L107" s="35">
        <v>0</v>
      </c>
      <c r="M107" s="58">
        <v>0</v>
      </c>
      <c r="N107" s="32">
        <v>0</v>
      </c>
      <c r="O107" s="32">
        <f t="shared" si="46"/>
        <v>46080</v>
      </c>
      <c r="P107" s="32">
        <f t="shared" si="47"/>
        <v>5120</v>
      </c>
      <c r="Q107" s="32">
        <f t="shared" si="47"/>
        <v>0</v>
      </c>
      <c r="R107" s="32">
        <f t="shared" si="48"/>
        <v>51200</v>
      </c>
      <c r="S107" s="100">
        <f t="shared" si="52"/>
        <v>51200</v>
      </c>
      <c r="T107" s="111">
        <f t="shared" si="53"/>
        <v>52448</v>
      </c>
      <c r="U107" s="177">
        <f t="shared" si="54"/>
        <v>45504</v>
      </c>
      <c r="V107" s="177">
        <f t="shared" si="55"/>
        <v>5056</v>
      </c>
      <c r="W107" s="177">
        <f t="shared" si="56"/>
        <v>0</v>
      </c>
      <c r="X107" s="151">
        <v>50560</v>
      </c>
      <c r="Y107" s="100">
        <f t="shared" si="49"/>
        <v>640</v>
      </c>
      <c r="Z107" s="101">
        <f>Y107*0.9</f>
        <v>576</v>
      </c>
      <c r="AA107" s="105">
        <f>Y107*0.1</f>
        <v>64</v>
      </c>
      <c r="AB107" s="102"/>
      <c r="AC107" s="148">
        <f>AF107*0.9</f>
        <v>1123.2</v>
      </c>
      <c r="AD107" s="137">
        <f>AF107*0.1</f>
        <v>124.80000000000001</v>
      </c>
      <c r="AE107" s="274">
        <f t="shared" si="50"/>
        <v>0</v>
      </c>
      <c r="AF107" s="204">
        <v>1248</v>
      </c>
      <c r="AG107" s="182"/>
      <c r="AH107" s="95"/>
    </row>
    <row r="108" spans="1:34" ht="12.75" customHeight="1" x14ac:dyDescent="0.25">
      <c r="A108" s="179">
        <v>79</v>
      </c>
      <c r="B108" s="180">
        <v>685</v>
      </c>
      <c r="C108" s="166" t="s">
        <v>145</v>
      </c>
      <c r="D108" s="3">
        <v>1</v>
      </c>
      <c r="E108" s="3">
        <v>0</v>
      </c>
      <c r="F108" s="56">
        <v>1</v>
      </c>
      <c r="G108" s="35">
        <f>SUM(35840*E108*0.9)</f>
        <v>0</v>
      </c>
      <c r="H108" s="35">
        <f t="shared" si="60"/>
        <v>0</v>
      </c>
      <c r="I108" s="32">
        <v>0</v>
      </c>
      <c r="J108" s="32">
        <f t="shared" si="58"/>
        <v>0</v>
      </c>
      <c r="K108" s="35">
        <v>0</v>
      </c>
      <c r="L108" s="35">
        <v>0</v>
      </c>
      <c r="M108" s="32">
        <v>0</v>
      </c>
      <c r="N108" s="32">
        <v>0</v>
      </c>
      <c r="O108" s="32">
        <f t="shared" si="46"/>
        <v>0</v>
      </c>
      <c r="P108" s="32">
        <f t="shared" si="47"/>
        <v>0</v>
      </c>
      <c r="Q108" s="32">
        <f t="shared" si="47"/>
        <v>0</v>
      </c>
      <c r="R108" s="32">
        <f t="shared" si="48"/>
        <v>0</v>
      </c>
      <c r="S108" s="100">
        <f t="shared" si="52"/>
        <v>0</v>
      </c>
      <c r="T108" s="111">
        <f t="shared" si="53"/>
        <v>0</v>
      </c>
      <c r="U108" s="177">
        <f t="shared" si="54"/>
        <v>0</v>
      </c>
      <c r="V108" s="177">
        <f t="shared" si="55"/>
        <v>0</v>
      </c>
      <c r="W108" s="177">
        <f t="shared" si="56"/>
        <v>0</v>
      </c>
      <c r="X108" s="151">
        <v>0</v>
      </c>
      <c r="Y108" s="100">
        <f t="shared" si="49"/>
        <v>0</v>
      </c>
      <c r="Z108" s="101"/>
      <c r="AA108" s="105"/>
      <c r="AB108" s="102">
        <v>0</v>
      </c>
      <c r="AC108" s="148"/>
      <c r="AD108" s="137"/>
      <c r="AE108" s="274"/>
      <c r="AF108" s="204">
        <f t="shared" si="57"/>
        <v>0</v>
      </c>
      <c r="AG108" s="182"/>
      <c r="AH108" s="95"/>
    </row>
    <row r="109" spans="1:34" ht="12.75" customHeight="1" x14ac:dyDescent="0.25">
      <c r="A109" s="179">
        <v>80</v>
      </c>
      <c r="B109" s="180">
        <v>686</v>
      </c>
      <c r="C109" s="161" t="s">
        <v>100</v>
      </c>
      <c r="D109" s="3">
        <v>1</v>
      </c>
      <c r="E109" s="3">
        <v>0</v>
      </c>
      <c r="F109" s="56">
        <v>1</v>
      </c>
      <c r="G109" s="35">
        <f t="shared" si="59"/>
        <v>0</v>
      </c>
      <c r="H109" s="35">
        <f t="shared" si="60"/>
        <v>0</v>
      </c>
      <c r="I109" s="32">
        <v>14412</v>
      </c>
      <c r="J109" s="32">
        <f t="shared" si="58"/>
        <v>14412</v>
      </c>
      <c r="K109" s="35">
        <v>0</v>
      </c>
      <c r="L109" s="35">
        <v>0</v>
      </c>
      <c r="M109" s="32">
        <v>36788</v>
      </c>
      <c r="N109" s="32">
        <v>36788</v>
      </c>
      <c r="O109" s="32">
        <f t="shared" si="46"/>
        <v>0</v>
      </c>
      <c r="P109" s="32">
        <f t="shared" si="47"/>
        <v>0</v>
      </c>
      <c r="Q109" s="32">
        <f t="shared" si="47"/>
        <v>51200</v>
      </c>
      <c r="R109" s="32">
        <f t="shared" si="48"/>
        <v>51200</v>
      </c>
      <c r="S109" s="100">
        <f t="shared" si="52"/>
        <v>51200</v>
      </c>
      <c r="T109" s="111">
        <f t="shared" si="53"/>
        <v>52464</v>
      </c>
      <c r="U109" s="177">
        <f t="shared" si="54"/>
        <v>0</v>
      </c>
      <c r="V109" s="177">
        <f t="shared" si="55"/>
        <v>0</v>
      </c>
      <c r="W109" s="177">
        <f t="shared" si="56"/>
        <v>47360</v>
      </c>
      <c r="X109" s="152">
        <v>47360</v>
      </c>
      <c r="Y109" s="100">
        <f t="shared" si="49"/>
        <v>3840</v>
      </c>
      <c r="Z109" s="97">
        <v>0</v>
      </c>
      <c r="AA109" s="103">
        <v>0</v>
      </c>
      <c r="AB109" s="98">
        <v>3840</v>
      </c>
      <c r="AC109" s="148"/>
      <c r="AD109" s="137"/>
      <c r="AE109" s="274">
        <v>1264</v>
      </c>
      <c r="AF109" s="204">
        <f t="shared" si="57"/>
        <v>1264</v>
      </c>
      <c r="AG109" s="182"/>
      <c r="AH109" s="95"/>
    </row>
    <row r="110" spans="1:34" ht="12.75" customHeight="1" thickBot="1" x14ac:dyDescent="0.3">
      <c r="A110" s="183">
        <v>81</v>
      </c>
      <c r="B110" s="180">
        <v>687</v>
      </c>
      <c r="C110" s="161" t="s">
        <v>101</v>
      </c>
      <c r="D110" s="3">
        <v>1</v>
      </c>
      <c r="E110" s="3">
        <v>0</v>
      </c>
      <c r="F110" s="56">
        <v>1</v>
      </c>
      <c r="G110" s="35">
        <f t="shared" si="59"/>
        <v>0</v>
      </c>
      <c r="H110" s="35">
        <f t="shared" si="60"/>
        <v>0</v>
      </c>
      <c r="I110" s="32">
        <v>14412</v>
      </c>
      <c r="J110" s="32">
        <f t="shared" si="58"/>
        <v>14412</v>
      </c>
      <c r="K110" s="35">
        <v>0</v>
      </c>
      <c r="L110" s="35">
        <v>0</v>
      </c>
      <c r="M110" s="32">
        <v>36788</v>
      </c>
      <c r="N110" s="32">
        <v>36788</v>
      </c>
      <c r="O110" s="32">
        <f t="shared" si="46"/>
        <v>0</v>
      </c>
      <c r="P110" s="32">
        <f t="shared" si="47"/>
        <v>0</v>
      </c>
      <c r="Q110" s="32">
        <f t="shared" si="47"/>
        <v>51200</v>
      </c>
      <c r="R110" s="32">
        <f t="shared" si="48"/>
        <v>51200</v>
      </c>
      <c r="S110" s="100">
        <f t="shared" si="52"/>
        <v>51200</v>
      </c>
      <c r="T110" s="111">
        <f t="shared" si="53"/>
        <v>51840</v>
      </c>
      <c r="U110" s="177">
        <f t="shared" si="54"/>
        <v>0</v>
      </c>
      <c r="V110" s="177">
        <f t="shared" si="55"/>
        <v>0</v>
      </c>
      <c r="W110" s="177">
        <f t="shared" si="56"/>
        <v>26240</v>
      </c>
      <c r="X110" s="151">
        <v>26240</v>
      </c>
      <c r="Y110" s="100">
        <f t="shared" si="49"/>
        <v>24960</v>
      </c>
      <c r="Z110" s="101">
        <v>0</v>
      </c>
      <c r="AA110" s="105">
        <v>0</v>
      </c>
      <c r="AB110" s="102">
        <v>24960</v>
      </c>
      <c r="AC110" s="148"/>
      <c r="AD110" s="137"/>
      <c r="AE110" s="274">
        <v>640</v>
      </c>
      <c r="AF110" s="204">
        <f t="shared" si="57"/>
        <v>640</v>
      </c>
      <c r="AG110" s="182"/>
      <c r="AH110" s="95"/>
    </row>
    <row r="111" spans="1:34" ht="12.75" customHeight="1" thickBot="1" x14ac:dyDescent="0.3">
      <c r="A111" s="179">
        <v>82</v>
      </c>
      <c r="B111" s="180">
        <v>688</v>
      </c>
      <c r="C111" s="161" t="s">
        <v>102</v>
      </c>
      <c r="D111" s="3">
        <v>1</v>
      </c>
      <c r="E111" s="54">
        <v>1</v>
      </c>
      <c r="F111" s="8">
        <v>0</v>
      </c>
      <c r="G111" s="35">
        <v>46080</v>
      </c>
      <c r="H111" s="35">
        <v>5120</v>
      </c>
      <c r="I111" s="58">
        <f>SUM(38400*F111)</f>
        <v>0</v>
      </c>
      <c r="J111" s="32">
        <f t="shared" si="58"/>
        <v>51200</v>
      </c>
      <c r="K111" s="35">
        <v>0</v>
      </c>
      <c r="L111" s="35">
        <v>0</v>
      </c>
      <c r="M111" s="58">
        <v>0</v>
      </c>
      <c r="N111" s="32">
        <v>0</v>
      </c>
      <c r="O111" s="32">
        <f t="shared" si="46"/>
        <v>46080</v>
      </c>
      <c r="P111" s="32">
        <f t="shared" si="47"/>
        <v>5120</v>
      </c>
      <c r="Q111" s="32">
        <f t="shared" si="47"/>
        <v>0</v>
      </c>
      <c r="R111" s="32">
        <f t="shared" si="48"/>
        <v>51200</v>
      </c>
      <c r="S111" s="100">
        <f t="shared" si="52"/>
        <v>51200</v>
      </c>
      <c r="T111" s="111">
        <f t="shared" si="53"/>
        <v>52416</v>
      </c>
      <c r="U111" s="177">
        <f t="shared" si="54"/>
        <v>45792</v>
      </c>
      <c r="V111" s="177">
        <f t="shared" si="55"/>
        <v>5088</v>
      </c>
      <c r="W111" s="177">
        <v>0</v>
      </c>
      <c r="X111" s="152">
        <v>50880</v>
      </c>
      <c r="Y111" s="100">
        <f>SUM(S111-X111)</f>
        <v>320</v>
      </c>
      <c r="Z111" s="101">
        <f>Y111*0.9</f>
        <v>288</v>
      </c>
      <c r="AA111" s="105">
        <f>Y111*0.1</f>
        <v>32</v>
      </c>
      <c r="AB111" s="98">
        <v>0</v>
      </c>
      <c r="AC111" s="148">
        <f>AF111*0.9</f>
        <v>1094.4000000000001</v>
      </c>
      <c r="AD111" s="137">
        <f>AF111*0.1</f>
        <v>121.60000000000001</v>
      </c>
      <c r="AE111" s="274">
        <f t="shared" ref="AE111" si="61">26880*F111-(I111+M111)*0.5</f>
        <v>0</v>
      </c>
      <c r="AF111" s="204">
        <v>1216</v>
      </c>
      <c r="AG111" s="182"/>
      <c r="AH111" s="95"/>
    </row>
    <row r="112" spans="1:34" ht="12.75" customHeight="1" x14ac:dyDescent="0.25">
      <c r="A112" s="179">
        <v>83</v>
      </c>
      <c r="B112" s="180">
        <v>689</v>
      </c>
      <c r="C112" s="161" t="s">
        <v>103</v>
      </c>
      <c r="D112" s="3">
        <v>1</v>
      </c>
      <c r="E112" s="54">
        <v>1</v>
      </c>
      <c r="F112" s="8">
        <v>0</v>
      </c>
      <c r="G112" s="78">
        <v>23040</v>
      </c>
      <c r="H112" s="78">
        <v>2560</v>
      </c>
      <c r="I112" s="79">
        <f>SUM(38400*F112)</f>
        <v>0</v>
      </c>
      <c r="J112" s="77">
        <f t="shared" si="58"/>
        <v>25600</v>
      </c>
      <c r="K112" s="78">
        <v>23040</v>
      </c>
      <c r="L112" s="78">
        <v>2560</v>
      </c>
      <c r="M112" s="79">
        <v>0</v>
      </c>
      <c r="N112" s="77">
        <v>25600</v>
      </c>
      <c r="O112" s="32">
        <f t="shared" si="46"/>
        <v>46080</v>
      </c>
      <c r="P112" s="32">
        <f t="shared" si="47"/>
        <v>5120</v>
      </c>
      <c r="Q112" s="32">
        <f t="shared" si="47"/>
        <v>0</v>
      </c>
      <c r="R112" s="32">
        <f t="shared" si="48"/>
        <v>51200</v>
      </c>
      <c r="S112" s="100">
        <f t="shared" si="52"/>
        <v>51200</v>
      </c>
      <c r="T112" s="111">
        <f t="shared" si="53"/>
        <v>52480</v>
      </c>
      <c r="U112" s="177">
        <f t="shared" si="54"/>
        <v>44640</v>
      </c>
      <c r="V112" s="177">
        <f t="shared" si="55"/>
        <v>4960</v>
      </c>
      <c r="W112" s="177">
        <f t="shared" si="56"/>
        <v>0</v>
      </c>
      <c r="X112" s="152">
        <v>49600</v>
      </c>
      <c r="Y112" s="100">
        <f t="shared" si="49"/>
        <v>1600</v>
      </c>
      <c r="Z112" s="101">
        <f>Y112*0.9</f>
        <v>1440</v>
      </c>
      <c r="AA112" s="105">
        <f>Y112*0.1</f>
        <v>160</v>
      </c>
      <c r="AB112" s="102"/>
      <c r="AC112" s="148">
        <f>26880*E112*0.9-46080*0.5</f>
        <v>1152</v>
      </c>
      <c r="AD112" s="137">
        <f>26880*E112*0.1-5120*0.5</f>
        <v>128</v>
      </c>
      <c r="AE112" s="274">
        <f t="shared" ref="AE112:AE120" si="62">26880*F112-(I112+M112)*0.5</f>
        <v>0</v>
      </c>
      <c r="AF112" s="69">
        <f t="shared" si="57"/>
        <v>1280</v>
      </c>
      <c r="AG112" s="182"/>
      <c r="AH112" s="95"/>
    </row>
    <row r="113" spans="1:34" ht="12.75" customHeight="1" thickBot="1" x14ac:dyDescent="0.3">
      <c r="A113" s="179">
        <v>84</v>
      </c>
      <c r="B113" s="184">
        <v>690</v>
      </c>
      <c r="C113" s="163" t="s">
        <v>104</v>
      </c>
      <c r="D113" s="5">
        <v>1</v>
      </c>
      <c r="E113" s="5">
        <v>0</v>
      </c>
      <c r="F113" s="57">
        <v>1</v>
      </c>
      <c r="G113" s="35">
        <f t="shared" si="59"/>
        <v>0</v>
      </c>
      <c r="H113" s="35">
        <f t="shared" si="60"/>
        <v>0</v>
      </c>
      <c r="I113" s="32">
        <v>14412</v>
      </c>
      <c r="J113" s="32">
        <f t="shared" si="58"/>
        <v>14412</v>
      </c>
      <c r="K113" s="35">
        <v>0</v>
      </c>
      <c r="L113" s="35">
        <v>0</v>
      </c>
      <c r="M113" s="32">
        <v>36788</v>
      </c>
      <c r="N113" s="32">
        <v>36788</v>
      </c>
      <c r="O113" s="32">
        <f t="shared" si="46"/>
        <v>0</v>
      </c>
      <c r="P113" s="32">
        <f t="shared" si="47"/>
        <v>0</v>
      </c>
      <c r="Q113" s="32">
        <f t="shared" si="47"/>
        <v>51200</v>
      </c>
      <c r="R113" s="32">
        <f t="shared" si="48"/>
        <v>51200</v>
      </c>
      <c r="S113" s="100">
        <f t="shared" si="52"/>
        <v>51200</v>
      </c>
      <c r="T113" s="111">
        <f t="shared" si="53"/>
        <v>52352</v>
      </c>
      <c r="U113" s="177">
        <f t="shared" si="54"/>
        <v>0</v>
      </c>
      <c r="V113" s="177">
        <f t="shared" si="55"/>
        <v>0</v>
      </c>
      <c r="W113" s="177">
        <f t="shared" si="56"/>
        <v>39360</v>
      </c>
      <c r="X113" s="152">
        <v>39360</v>
      </c>
      <c r="Y113" s="100">
        <f t="shared" si="49"/>
        <v>11840</v>
      </c>
      <c r="Z113" s="97">
        <v>0</v>
      </c>
      <c r="AA113" s="103">
        <v>0</v>
      </c>
      <c r="AB113" s="98">
        <v>11840</v>
      </c>
      <c r="AC113" s="148"/>
      <c r="AD113" s="137"/>
      <c r="AE113" s="274">
        <v>1152</v>
      </c>
      <c r="AF113" s="204">
        <f t="shared" si="57"/>
        <v>1152</v>
      </c>
      <c r="AG113" s="182"/>
      <c r="AH113" s="95"/>
    </row>
    <row r="114" spans="1:34" ht="12.75" customHeight="1" x14ac:dyDescent="0.25">
      <c r="A114" s="179">
        <v>85</v>
      </c>
      <c r="B114" s="180">
        <v>691</v>
      </c>
      <c r="C114" s="161" t="s">
        <v>105</v>
      </c>
      <c r="D114" s="3">
        <v>1</v>
      </c>
      <c r="E114" s="54">
        <v>1</v>
      </c>
      <c r="F114" s="8">
        <v>0</v>
      </c>
      <c r="G114" s="78">
        <v>23040</v>
      </c>
      <c r="H114" s="78">
        <v>2560</v>
      </c>
      <c r="I114" s="79">
        <f>SUM(38400*F114)</f>
        <v>0</v>
      </c>
      <c r="J114" s="77">
        <f>SUM(G114+H114+I114)</f>
        <v>25600</v>
      </c>
      <c r="K114" s="78">
        <v>23040</v>
      </c>
      <c r="L114" s="78">
        <v>2560</v>
      </c>
      <c r="M114" s="79">
        <v>0</v>
      </c>
      <c r="N114" s="77">
        <v>25600</v>
      </c>
      <c r="O114" s="32">
        <f t="shared" si="46"/>
        <v>46080</v>
      </c>
      <c r="P114" s="32">
        <f t="shared" si="47"/>
        <v>5120</v>
      </c>
      <c r="Q114" s="32">
        <f t="shared" si="47"/>
        <v>0</v>
      </c>
      <c r="R114" s="32">
        <f t="shared" si="48"/>
        <v>51200</v>
      </c>
      <c r="S114" s="100">
        <f t="shared" si="52"/>
        <v>51200</v>
      </c>
      <c r="T114" s="111">
        <f t="shared" si="53"/>
        <v>52464</v>
      </c>
      <c r="U114" s="177">
        <f t="shared" si="54"/>
        <v>44352</v>
      </c>
      <c r="V114" s="177">
        <f t="shared" si="55"/>
        <v>4928</v>
      </c>
      <c r="W114" s="177">
        <f t="shared" si="56"/>
        <v>0</v>
      </c>
      <c r="X114" s="151">
        <v>49280</v>
      </c>
      <c r="Y114" s="100">
        <f t="shared" si="49"/>
        <v>1920</v>
      </c>
      <c r="Z114" s="101">
        <f>Y114*0.9</f>
        <v>1728</v>
      </c>
      <c r="AA114" s="105">
        <f>Y114*0.1</f>
        <v>192</v>
      </c>
      <c r="AB114" s="102"/>
      <c r="AC114" s="148">
        <f>AF114*0.9</f>
        <v>1137.6000000000001</v>
      </c>
      <c r="AD114" s="137">
        <f>AF114*0.1</f>
        <v>126.4</v>
      </c>
      <c r="AE114" s="274">
        <f t="shared" si="62"/>
        <v>0</v>
      </c>
      <c r="AF114" s="204">
        <v>1264</v>
      </c>
      <c r="AG114" s="182"/>
      <c r="AH114" s="95"/>
    </row>
    <row r="115" spans="1:34" ht="12.75" customHeight="1" thickBot="1" x14ac:dyDescent="0.3">
      <c r="A115" s="183">
        <v>86</v>
      </c>
      <c r="B115" s="180">
        <v>692</v>
      </c>
      <c r="C115" s="161" t="s">
        <v>106</v>
      </c>
      <c r="D115" s="3">
        <v>1</v>
      </c>
      <c r="E115" s="3">
        <v>0</v>
      </c>
      <c r="F115" s="56">
        <v>1</v>
      </c>
      <c r="G115" s="35">
        <f t="shared" si="59"/>
        <v>0</v>
      </c>
      <c r="H115" s="35">
        <f t="shared" si="60"/>
        <v>0</v>
      </c>
      <c r="I115" s="32">
        <v>14412</v>
      </c>
      <c r="J115" s="32">
        <f t="shared" si="58"/>
        <v>14412</v>
      </c>
      <c r="K115" s="35">
        <v>0</v>
      </c>
      <c r="L115" s="35">
        <v>0</v>
      </c>
      <c r="M115" s="32">
        <v>36788</v>
      </c>
      <c r="N115" s="32">
        <v>36788</v>
      </c>
      <c r="O115" s="32">
        <f t="shared" si="46"/>
        <v>0</v>
      </c>
      <c r="P115" s="32">
        <f t="shared" si="47"/>
        <v>0</v>
      </c>
      <c r="Q115" s="32">
        <f t="shared" si="47"/>
        <v>51200</v>
      </c>
      <c r="R115" s="32">
        <f t="shared" si="48"/>
        <v>51200</v>
      </c>
      <c r="S115" s="100">
        <f t="shared" si="52"/>
        <v>51200</v>
      </c>
      <c r="T115" s="111">
        <f t="shared" si="53"/>
        <v>52480</v>
      </c>
      <c r="U115" s="177">
        <f t="shared" si="54"/>
        <v>0</v>
      </c>
      <c r="V115" s="177">
        <f t="shared" si="55"/>
        <v>0</v>
      </c>
      <c r="W115" s="177">
        <f t="shared" si="56"/>
        <v>49920</v>
      </c>
      <c r="X115" s="152">
        <f>S115-Y115</f>
        <v>49920</v>
      </c>
      <c r="Y115" s="100">
        <v>1280</v>
      </c>
      <c r="Z115" s="97">
        <v>0</v>
      </c>
      <c r="AA115" s="103">
        <v>0</v>
      </c>
      <c r="AB115" s="98">
        <v>1280</v>
      </c>
      <c r="AC115" s="148"/>
      <c r="AD115" s="137"/>
      <c r="AE115" s="274">
        <f t="shared" si="62"/>
        <v>1280</v>
      </c>
      <c r="AF115" s="204">
        <f t="shared" si="57"/>
        <v>1280</v>
      </c>
      <c r="AG115" s="182"/>
      <c r="AH115" s="95"/>
    </row>
    <row r="116" spans="1:34" ht="12.75" customHeight="1" x14ac:dyDescent="0.25">
      <c r="A116" s="179">
        <v>87</v>
      </c>
      <c r="B116" s="180">
        <v>693</v>
      </c>
      <c r="C116" s="166" t="s">
        <v>146</v>
      </c>
      <c r="D116" s="3">
        <v>1</v>
      </c>
      <c r="E116" s="54">
        <v>1</v>
      </c>
      <c r="F116" s="8">
        <v>0</v>
      </c>
      <c r="G116" s="35">
        <v>23040</v>
      </c>
      <c r="H116" s="35">
        <v>2560</v>
      </c>
      <c r="I116" s="58">
        <f>SUM(38400*F116)</f>
        <v>0</v>
      </c>
      <c r="J116" s="32">
        <f t="shared" si="58"/>
        <v>25600</v>
      </c>
      <c r="K116" s="35">
        <v>0</v>
      </c>
      <c r="L116" s="35">
        <v>0</v>
      </c>
      <c r="M116" s="58">
        <v>0</v>
      </c>
      <c r="N116" s="32">
        <v>0</v>
      </c>
      <c r="O116" s="32">
        <f t="shared" si="46"/>
        <v>23040</v>
      </c>
      <c r="P116" s="32">
        <f t="shared" si="47"/>
        <v>2560</v>
      </c>
      <c r="Q116" s="32">
        <f t="shared" si="47"/>
        <v>0</v>
      </c>
      <c r="R116" s="32">
        <f t="shared" si="48"/>
        <v>25600</v>
      </c>
      <c r="S116" s="100">
        <f t="shared" si="52"/>
        <v>25600</v>
      </c>
      <c r="T116" s="111">
        <f t="shared" si="53"/>
        <v>26176</v>
      </c>
      <c r="U116" s="177">
        <f t="shared" si="54"/>
        <v>21888</v>
      </c>
      <c r="V116" s="177">
        <f t="shared" si="55"/>
        <v>2432</v>
      </c>
      <c r="W116" s="177">
        <f t="shared" si="56"/>
        <v>0</v>
      </c>
      <c r="X116" s="151">
        <v>24320</v>
      </c>
      <c r="Y116" s="100">
        <f>SUM(S116-X116)</f>
        <v>1280</v>
      </c>
      <c r="Z116" s="101">
        <f>Y116*0.9</f>
        <v>1152</v>
      </c>
      <c r="AA116" s="105">
        <f>Y116*0.1</f>
        <v>128</v>
      </c>
      <c r="AB116" s="102"/>
      <c r="AC116" s="148">
        <f>AF116*0.9</f>
        <v>518.4</v>
      </c>
      <c r="AD116" s="137">
        <f>AF116*0.1</f>
        <v>57.6</v>
      </c>
      <c r="AE116" s="274">
        <f t="shared" si="62"/>
        <v>0</v>
      </c>
      <c r="AF116" s="204">
        <v>576</v>
      </c>
      <c r="AG116" s="181"/>
      <c r="AH116" s="95"/>
    </row>
    <row r="117" spans="1:34" ht="12.75" customHeight="1" thickBot="1" x14ac:dyDescent="0.3">
      <c r="A117" s="179">
        <v>88</v>
      </c>
      <c r="B117" s="180">
        <v>694</v>
      </c>
      <c r="C117" s="161" t="s">
        <v>107</v>
      </c>
      <c r="D117" s="3">
        <v>1</v>
      </c>
      <c r="E117" s="3">
        <v>0</v>
      </c>
      <c r="F117" s="56">
        <v>1</v>
      </c>
      <c r="G117" s="35">
        <f t="shared" si="59"/>
        <v>0</v>
      </c>
      <c r="H117" s="35">
        <f t="shared" si="60"/>
        <v>0</v>
      </c>
      <c r="I117" s="32">
        <v>14412</v>
      </c>
      <c r="J117" s="32">
        <f t="shared" si="58"/>
        <v>14412</v>
      </c>
      <c r="K117" s="35">
        <v>0</v>
      </c>
      <c r="L117" s="35">
        <v>0</v>
      </c>
      <c r="M117" s="32">
        <v>36788</v>
      </c>
      <c r="N117" s="32">
        <v>36788</v>
      </c>
      <c r="O117" s="32">
        <f t="shared" si="46"/>
        <v>0</v>
      </c>
      <c r="P117" s="32">
        <f t="shared" si="47"/>
        <v>0</v>
      </c>
      <c r="Q117" s="32">
        <f t="shared" si="47"/>
        <v>51200</v>
      </c>
      <c r="R117" s="32">
        <f t="shared" si="48"/>
        <v>51200</v>
      </c>
      <c r="S117" s="100">
        <f t="shared" si="52"/>
        <v>51200</v>
      </c>
      <c r="T117" s="111">
        <f t="shared" si="53"/>
        <v>52400</v>
      </c>
      <c r="U117" s="177">
        <f t="shared" si="54"/>
        <v>0</v>
      </c>
      <c r="V117" s="177">
        <f t="shared" si="55"/>
        <v>0</v>
      </c>
      <c r="W117" s="177">
        <f t="shared" si="56"/>
        <v>48000</v>
      </c>
      <c r="X117" s="151">
        <v>48000</v>
      </c>
      <c r="Y117" s="100">
        <f>SUM(S117-X117)</f>
        <v>3200</v>
      </c>
      <c r="Z117" s="101">
        <v>0</v>
      </c>
      <c r="AA117" s="105">
        <v>0</v>
      </c>
      <c r="AB117" s="102">
        <v>3200</v>
      </c>
      <c r="AC117" s="148"/>
      <c r="AD117" s="137"/>
      <c r="AE117" s="274">
        <v>1200</v>
      </c>
      <c r="AF117" s="204">
        <f t="shared" si="57"/>
        <v>1200</v>
      </c>
      <c r="AG117" s="181"/>
      <c r="AH117" s="95"/>
    </row>
    <row r="118" spans="1:34" ht="12.75" customHeight="1" x14ac:dyDescent="0.25">
      <c r="A118" s="179">
        <v>89</v>
      </c>
      <c r="B118" s="180">
        <v>695</v>
      </c>
      <c r="C118" s="161" t="s">
        <v>108</v>
      </c>
      <c r="D118" s="3">
        <v>1</v>
      </c>
      <c r="E118" s="54">
        <v>1</v>
      </c>
      <c r="F118" s="8">
        <v>0</v>
      </c>
      <c r="G118" s="78">
        <v>23040</v>
      </c>
      <c r="H118" s="78">
        <v>2560</v>
      </c>
      <c r="I118" s="79">
        <f>SUM(38400*F118)</f>
        <v>0</v>
      </c>
      <c r="J118" s="77">
        <f t="shared" si="58"/>
        <v>25600</v>
      </c>
      <c r="K118" s="78">
        <v>23040</v>
      </c>
      <c r="L118" s="78">
        <v>2560</v>
      </c>
      <c r="M118" s="79">
        <v>0</v>
      </c>
      <c r="N118" s="77">
        <v>25600</v>
      </c>
      <c r="O118" s="32">
        <f t="shared" si="46"/>
        <v>46080</v>
      </c>
      <c r="P118" s="32">
        <f t="shared" si="47"/>
        <v>5120</v>
      </c>
      <c r="Q118" s="32">
        <f t="shared" si="47"/>
        <v>0</v>
      </c>
      <c r="R118" s="32">
        <f t="shared" si="48"/>
        <v>51200</v>
      </c>
      <c r="S118" s="100">
        <f t="shared" si="52"/>
        <v>51200</v>
      </c>
      <c r="T118" s="111">
        <f t="shared" si="53"/>
        <v>52448</v>
      </c>
      <c r="U118" s="177">
        <f t="shared" si="54"/>
        <v>45504</v>
      </c>
      <c r="V118" s="177">
        <f t="shared" si="55"/>
        <v>5056</v>
      </c>
      <c r="W118" s="177">
        <f t="shared" si="56"/>
        <v>0</v>
      </c>
      <c r="X118" s="151">
        <v>50560</v>
      </c>
      <c r="Y118" s="100">
        <f>SUM(S118-X118)</f>
        <v>640</v>
      </c>
      <c r="Z118" s="97">
        <f>Y118*0.9</f>
        <v>576</v>
      </c>
      <c r="AA118" s="103">
        <f>Y118*0.1</f>
        <v>64</v>
      </c>
      <c r="AB118" s="102"/>
      <c r="AC118" s="148">
        <f>AF118*0.9</f>
        <v>1123.2</v>
      </c>
      <c r="AD118" s="137">
        <f>AF118*0.1</f>
        <v>124.80000000000001</v>
      </c>
      <c r="AE118" s="274">
        <f t="shared" si="62"/>
        <v>0</v>
      </c>
      <c r="AF118" s="204">
        <v>1248</v>
      </c>
      <c r="AG118" s="181"/>
      <c r="AH118" s="95"/>
    </row>
    <row r="119" spans="1:34" ht="12.75" customHeight="1" thickBot="1" x14ac:dyDescent="0.3">
      <c r="A119" s="179">
        <v>90</v>
      </c>
      <c r="B119" s="180">
        <v>696</v>
      </c>
      <c r="C119" s="161" t="s">
        <v>121</v>
      </c>
      <c r="D119" s="3">
        <v>1</v>
      </c>
      <c r="E119" s="3">
        <v>0</v>
      </c>
      <c r="F119" s="56">
        <v>1</v>
      </c>
      <c r="G119" s="35">
        <f t="shared" si="59"/>
        <v>0</v>
      </c>
      <c r="H119" s="35">
        <f t="shared" si="60"/>
        <v>0</v>
      </c>
      <c r="I119" s="32">
        <v>14412</v>
      </c>
      <c r="J119" s="32">
        <f t="shared" si="58"/>
        <v>14412</v>
      </c>
      <c r="K119" s="35">
        <v>0</v>
      </c>
      <c r="L119" s="35">
        <v>0</v>
      </c>
      <c r="M119" s="32">
        <v>36788</v>
      </c>
      <c r="N119" s="32">
        <v>36788</v>
      </c>
      <c r="O119" s="32">
        <f t="shared" si="46"/>
        <v>0</v>
      </c>
      <c r="P119" s="32">
        <f t="shared" si="47"/>
        <v>0</v>
      </c>
      <c r="Q119" s="32">
        <f t="shared" si="47"/>
        <v>51200</v>
      </c>
      <c r="R119" s="32">
        <f t="shared" si="48"/>
        <v>51200</v>
      </c>
      <c r="S119" s="100">
        <f t="shared" si="52"/>
        <v>51200</v>
      </c>
      <c r="T119" s="111">
        <f t="shared" si="53"/>
        <v>52480</v>
      </c>
      <c r="U119" s="177">
        <f t="shared" si="54"/>
        <v>0</v>
      </c>
      <c r="V119" s="177">
        <f t="shared" si="55"/>
        <v>0</v>
      </c>
      <c r="W119" s="177">
        <f t="shared" si="56"/>
        <v>49920</v>
      </c>
      <c r="X119" s="151">
        <v>49920</v>
      </c>
      <c r="Y119" s="100">
        <f>SUM(S119-X119)</f>
        <v>1280</v>
      </c>
      <c r="Z119" s="101">
        <v>0</v>
      </c>
      <c r="AA119" s="105">
        <v>0</v>
      </c>
      <c r="AB119" s="102">
        <v>1280</v>
      </c>
      <c r="AC119" s="148"/>
      <c r="AD119" s="137"/>
      <c r="AE119" s="274">
        <f t="shared" si="62"/>
        <v>1280</v>
      </c>
      <c r="AF119" s="204">
        <f t="shared" si="57"/>
        <v>1280</v>
      </c>
      <c r="AG119" s="181"/>
      <c r="AH119" s="95"/>
    </row>
    <row r="120" spans="1:34" ht="12.75" customHeight="1" x14ac:dyDescent="0.25">
      <c r="A120" s="183">
        <v>91</v>
      </c>
      <c r="B120" s="180">
        <v>697</v>
      </c>
      <c r="C120" s="161" t="s">
        <v>109</v>
      </c>
      <c r="D120" s="3">
        <v>1</v>
      </c>
      <c r="E120" s="54">
        <v>1</v>
      </c>
      <c r="F120" s="8">
        <v>0</v>
      </c>
      <c r="G120" s="78">
        <v>23040</v>
      </c>
      <c r="H120" s="78">
        <v>2560</v>
      </c>
      <c r="I120" s="79">
        <f>SUM(38400*F120)</f>
        <v>0</v>
      </c>
      <c r="J120" s="77">
        <f t="shared" si="58"/>
        <v>25600</v>
      </c>
      <c r="K120" s="78">
        <v>23040</v>
      </c>
      <c r="L120" s="78">
        <v>2560</v>
      </c>
      <c r="M120" s="79">
        <v>0</v>
      </c>
      <c r="N120" s="77">
        <v>25600</v>
      </c>
      <c r="O120" s="32">
        <f t="shared" si="46"/>
        <v>46080</v>
      </c>
      <c r="P120" s="32">
        <f t="shared" si="47"/>
        <v>5120</v>
      </c>
      <c r="Q120" s="32">
        <f t="shared" si="47"/>
        <v>0</v>
      </c>
      <c r="R120" s="32">
        <f t="shared" si="48"/>
        <v>51200</v>
      </c>
      <c r="S120" s="100">
        <f t="shared" si="52"/>
        <v>51200</v>
      </c>
      <c r="T120" s="111">
        <f t="shared" si="53"/>
        <v>52480</v>
      </c>
      <c r="U120" s="177">
        <f t="shared" si="54"/>
        <v>46080</v>
      </c>
      <c r="V120" s="177">
        <f t="shared" si="55"/>
        <v>5120</v>
      </c>
      <c r="W120" s="177">
        <f t="shared" si="56"/>
        <v>0</v>
      </c>
      <c r="X120" s="151">
        <v>51200</v>
      </c>
      <c r="Y120" s="100">
        <f>SUM(S120-X120)</f>
        <v>0</v>
      </c>
      <c r="Z120" s="101">
        <f>Y120*0.9</f>
        <v>0</v>
      </c>
      <c r="AA120" s="105">
        <f>Y120*0.1</f>
        <v>0</v>
      </c>
      <c r="AB120" s="102"/>
      <c r="AC120" s="148">
        <f>26880*E120*0.9-46080*0.5</f>
        <v>1152</v>
      </c>
      <c r="AD120" s="137">
        <f>26880*E120*0.1-5120*0.5</f>
        <v>128</v>
      </c>
      <c r="AE120" s="274">
        <f t="shared" si="62"/>
        <v>0</v>
      </c>
      <c r="AF120" s="204">
        <f t="shared" si="57"/>
        <v>1280</v>
      </c>
      <c r="AG120" s="181"/>
      <c r="AH120" s="95"/>
    </row>
    <row r="121" spans="1:34" ht="12.75" customHeight="1" x14ac:dyDescent="0.25">
      <c r="A121" s="179">
        <v>92</v>
      </c>
      <c r="B121" s="180">
        <v>698</v>
      </c>
      <c r="C121" s="161" t="s">
        <v>110</v>
      </c>
      <c r="D121" s="3">
        <v>1</v>
      </c>
      <c r="E121" s="3">
        <v>0</v>
      </c>
      <c r="F121" s="56">
        <v>1</v>
      </c>
      <c r="G121" s="35">
        <f t="shared" si="59"/>
        <v>0</v>
      </c>
      <c r="H121" s="35">
        <f t="shared" si="60"/>
        <v>0</v>
      </c>
      <c r="I121" s="32">
        <v>14412</v>
      </c>
      <c r="J121" s="32">
        <f t="shared" si="58"/>
        <v>14412</v>
      </c>
      <c r="K121" s="35">
        <v>0</v>
      </c>
      <c r="L121" s="35">
        <v>0</v>
      </c>
      <c r="M121" s="32">
        <v>36788</v>
      </c>
      <c r="N121" s="32">
        <v>36788</v>
      </c>
      <c r="O121" s="32">
        <f t="shared" si="46"/>
        <v>0</v>
      </c>
      <c r="P121" s="32">
        <f t="shared" si="47"/>
        <v>0</v>
      </c>
      <c r="Q121" s="32">
        <f t="shared" si="47"/>
        <v>51200</v>
      </c>
      <c r="R121" s="32">
        <f t="shared" si="48"/>
        <v>51200</v>
      </c>
      <c r="S121" s="100">
        <f t="shared" si="52"/>
        <v>51200</v>
      </c>
      <c r="T121" s="111">
        <f t="shared" si="53"/>
        <v>52448</v>
      </c>
      <c r="U121" s="177">
        <f t="shared" si="54"/>
        <v>0</v>
      </c>
      <c r="V121" s="177">
        <f t="shared" si="55"/>
        <v>0</v>
      </c>
      <c r="W121" s="177">
        <f t="shared" si="56"/>
        <v>49920</v>
      </c>
      <c r="X121" s="151">
        <f>S121-Y121</f>
        <v>49920</v>
      </c>
      <c r="Y121" s="100">
        <v>1280</v>
      </c>
      <c r="Z121" s="101">
        <v>0</v>
      </c>
      <c r="AA121" s="105">
        <v>0</v>
      </c>
      <c r="AB121" s="102">
        <v>1280</v>
      </c>
      <c r="AC121" s="148"/>
      <c r="AD121" s="137"/>
      <c r="AE121" s="274">
        <v>1248</v>
      </c>
      <c r="AF121" s="204">
        <f t="shared" si="57"/>
        <v>1248</v>
      </c>
      <c r="AG121" s="181"/>
      <c r="AH121" s="95"/>
    </row>
    <row r="122" spans="1:34" ht="12.75" customHeight="1" x14ac:dyDescent="0.25">
      <c r="A122" s="179">
        <v>93</v>
      </c>
      <c r="B122" s="180">
        <v>699</v>
      </c>
      <c r="C122" s="161" t="s">
        <v>111</v>
      </c>
      <c r="D122" s="3">
        <v>1</v>
      </c>
      <c r="E122" s="3">
        <v>0</v>
      </c>
      <c r="F122" s="56">
        <v>1</v>
      </c>
      <c r="G122" s="35">
        <f t="shared" si="59"/>
        <v>0</v>
      </c>
      <c r="H122" s="35">
        <f t="shared" si="60"/>
        <v>0</v>
      </c>
      <c r="I122" s="32">
        <v>14412</v>
      </c>
      <c r="J122" s="32">
        <f t="shared" si="58"/>
        <v>14412</v>
      </c>
      <c r="K122" s="35">
        <v>0</v>
      </c>
      <c r="L122" s="35">
        <v>0</v>
      </c>
      <c r="M122" s="32">
        <v>36788</v>
      </c>
      <c r="N122" s="32">
        <v>36788</v>
      </c>
      <c r="O122" s="32">
        <f t="shared" si="46"/>
        <v>0</v>
      </c>
      <c r="P122" s="32">
        <f t="shared" si="47"/>
        <v>0</v>
      </c>
      <c r="Q122" s="32">
        <f t="shared" si="47"/>
        <v>51200</v>
      </c>
      <c r="R122" s="32">
        <f t="shared" si="48"/>
        <v>51200</v>
      </c>
      <c r="S122" s="100">
        <f t="shared" si="52"/>
        <v>51200</v>
      </c>
      <c r="T122" s="111">
        <f t="shared" si="53"/>
        <v>52368</v>
      </c>
      <c r="U122" s="177">
        <f t="shared" si="54"/>
        <v>0</v>
      </c>
      <c r="V122" s="177">
        <f t="shared" si="55"/>
        <v>0</v>
      </c>
      <c r="W122" s="177">
        <f t="shared" si="56"/>
        <v>48640</v>
      </c>
      <c r="X122" s="151">
        <v>48640</v>
      </c>
      <c r="Y122" s="100">
        <f t="shared" ref="Y122:Y130" si="63">SUM(S122-X122)</f>
        <v>2560</v>
      </c>
      <c r="Z122" s="101">
        <v>0</v>
      </c>
      <c r="AA122" s="105">
        <v>0</v>
      </c>
      <c r="AB122" s="102">
        <v>2560</v>
      </c>
      <c r="AC122" s="148"/>
      <c r="AD122" s="137"/>
      <c r="AE122" s="274">
        <v>1168</v>
      </c>
      <c r="AF122" s="204">
        <f t="shared" si="57"/>
        <v>1168</v>
      </c>
      <c r="AG122" s="181"/>
      <c r="AH122" s="95"/>
    </row>
    <row r="123" spans="1:34" ht="12.75" customHeight="1" thickBot="1" x14ac:dyDescent="0.3">
      <c r="A123" s="179">
        <v>94</v>
      </c>
      <c r="B123" s="180">
        <v>700</v>
      </c>
      <c r="C123" s="161" t="s">
        <v>112</v>
      </c>
      <c r="D123" s="3">
        <v>1</v>
      </c>
      <c r="E123" s="3">
        <v>0</v>
      </c>
      <c r="F123" s="91">
        <v>1</v>
      </c>
      <c r="G123" s="35">
        <f t="shared" si="59"/>
        <v>0</v>
      </c>
      <c r="H123" s="35">
        <f t="shared" si="60"/>
        <v>0</v>
      </c>
      <c r="I123" s="32">
        <v>14412</v>
      </c>
      <c r="J123" s="32">
        <f t="shared" si="58"/>
        <v>14412</v>
      </c>
      <c r="K123" s="35">
        <v>0</v>
      </c>
      <c r="L123" s="35">
        <v>0</v>
      </c>
      <c r="M123" s="32">
        <v>36788</v>
      </c>
      <c r="N123" s="32">
        <v>36788</v>
      </c>
      <c r="O123" s="32">
        <f t="shared" si="46"/>
        <v>0</v>
      </c>
      <c r="P123" s="32">
        <f t="shared" si="47"/>
        <v>0</v>
      </c>
      <c r="Q123" s="32">
        <f t="shared" si="47"/>
        <v>51200</v>
      </c>
      <c r="R123" s="32">
        <f t="shared" si="48"/>
        <v>51200</v>
      </c>
      <c r="S123" s="100">
        <f t="shared" si="52"/>
        <v>51200</v>
      </c>
      <c r="T123" s="111">
        <f t="shared" si="53"/>
        <v>51200</v>
      </c>
      <c r="U123" s="177">
        <f t="shared" si="54"/>
        <v>0</v>
      </c>
      <c r="V123" s="177">
        <f t="shared" si="55"/>
        <v>0</v>
      </c>
      <c r="W123" s="177">
        <f t="shared" si="56"/>
        <v>48640</v>
      </c>
      <c r="X123" s="151">
        <v>48640</v>
      </c>
      <c r="Y123" s="100">
        <f t="shared" si="63"/>
        <v>2560</v>
      </c>
      <c r="Z123" s="101">
        <v>0</v>
      </c>
      <c r="AA123" s="105">
        <v>0</v>
      </c>
      <c r="AB123" s="102">
        <v>2560</v>
      </c>
      <c r="AC123" s="148"/>
      <c r="AD123" s="137"/>
      <c r="AE123" s="274"/>
      <c r="AF123" s="69">
        <f t="shared" si="57"/>
        <v>0</v>
      </c>
      <c r="AG123" s="181"/>
      <c r="AH123" s="95"/>
    </row>
    <row r="124" spans="1:34" ht="12.75" customHeight="1" x14ac:dyDescent="0.25">
      <c r="A124" s="179">
        <v>95</v>
      </c>
      <c r="B124" s="180">
        <v>701</v>
      </c>
      <c r="C124" s="161" t="s">
        <v>113</v>
      </c>
      <c r="D124" s="3">
        <v>1</v>
      </c>
      <c r="E124" s="54">
        <v>1</v>
      </c>
      <c r="F124" s="8">
        <v>0</v>
      </c>
      <c r="G124" s="78">
        <v>23040</v>
      </c>
      <c r="H124" s="78">
        <v>2560</v>
      </c>
      <c r="I124" s="79"/>
      <c r="J124" s="77">
        <f>SUM(G124+H124+I124)</f>
        <v>25600</v>
      </c>
      <c r="K124" s="78">
        <v>23040</v>
      </c>
      <c r="L124" s="78">
        <v>2560</v>
      </c>
      <c r="M124" s="79"/>
      <c r="N124" s="77">
        <v>25600</v>
      </c>
      <c r="O124" s="32">
        <f t="shared" si="46"/>
        <v>46080</v>
      </c>
      <c r="P124" s="32">
        <f t="shared" si="47"/>
        <v>5120</v>
      </c>
      <c r="Q124" s="32">
        <f t="shared" si="47"/>
        <v>0</v>
      </c>
      <c r="R124" s="32">
        <f t="shared" si="48"/>
        <v>51200</v>
      </c>
      <c r="S124" s="100">
        <f t="shared" si="52"/>
        <v>51200</v>
      </c>
      <c r="T124" s="111">
        <f t="shared" si="53"/>
        <v>51200</v>
      </c>
      <c r="U124" s="177">
        <f t="shared" si="54"/>
        <v>46080</v>
      </c>
      <c r="V124" s="177">
        <f t="shared" si="55"/>
        <v>5120</v>
      </c>
      <c r="W124" s="177">
        <f t="shared" si="56"/>
        <v>0</v>
      </c>
      <c r="X124" s="151">
        <v>51200</v>
      </c>
      <c r="Y124" s="100">
        <f t="shared" si="63"/>
        <v>0</v>
      </c>
      <c r="Z124" s="101">
        <f>Y124*0.9</f>
        <v>0</v>
      </c>
      <c r="AA124" s="105">
        <f>Y124*0.1</f>
        <v>0</v>
      </c>
      <c r="AB124" s="102"/>
      <c r="AC124" s="148"/>
      <c r="AD124" s="137"/>
      <c r="AE124" s="274">
        <f>26880*F124-(I124+M124)*0.5</f>
        <v>0</v>
      </c>
      <c r="AF124" s="69">
        <f t="shared" si="57"/>
        <v>0</v>
      </c>
      <c r="AG124" s="181"/>
      <c r="AH124" s="95"/>
    </row>
    <row r="125" spans="1:34" ht="12.75" customHeight="1" thickBot="1" x14ac:dyDescent="0.3">
      <c r="A125" s="183">
        <v>96</v>
      </c>
      <c r="B125" s="180">
        <v>702</v>
      </c>
      <c r="C125" s="161" t="s">
        <v>114</v>
      </c>
      <c r="D125" s="3">
        <v>1</v>
      </c>
      <c r="E125" s="3">
        <v>0</v>
      </c>
      <c r="F125" s="56">
        <v>1</v>
      </c>
      <c r="G125" s="35">
        <f t="shared" si="59"/>
        <v>0</v>
      </c>
      <c r="H125" s="35">
        <f t="shared" si="60"/>
        <v>0</v>
      </c>
      <c r="I125" s="32">
        <v>14412</v>
      </c>
      <c r="J125" s="32">
        <f t="shared" si="58"/>
        <v>14412</v>
      </c>
      <c r="K125" s="35">
        <v>0</v>
      </c>
      <c r="L125" s="35">
        <v>0</v>
      </c>
      <c r="M125" s="32">
        <v>36788</v>
      </c>
      <c r="N125" s="32">
        <v>36788</v>
      </c>
      <c r="O125" s="32">
        <f t="shared" si="46"/>
        <v>0</v>
      </c>
      <c r="P125" s="32">
        <f t="shared" si="47"/>
        <v>0</v>
      </c>
      <c r="Q125" s="32">
        <f t="shared" si="47"/>
        <v>51200</v>
      </c>
      <c r="R125" s="32">
        <f t="shared" si="48"/>
        <v>51200</v>
      </c>
      <c r="S125" s="100">
        <f t="shared" si="52"/>
        <v>51200</v>
      </c>
      <c r="T125" s="111">
        <f t="shared" si="53"/>
        <v>52416</v>
      </c>
      <c r="U125" s="177">
        <f t="shared" si="54"/>
        <v>0</v>
      </c>
      <c r="V125" s="177">
        <f t="shared" si="55"/>
        <v>0</v>
      </c>
      <c r="W125" s="177">
        <f t="shared" si="56"/>
        <v>50240</v>
      </c>
      <c r="X125" s="151">
        <v>50240</v>
      </c>
      <c r="Y125" s="100">
        <f t="shared" si="63"/>
        <v>960</v>
      </c>
      <c r="Z125" s="101">
        <v>0</v>
      </c>
      <c r="AA125" s="105">
        <v>0</v>
      </c>
      <c r="AB125" s="102">
        <v>960</v>
      </c>
      <c r="AC125" s="148"/>
      <c r="AD125" s="137"/>
      <c r="AE125" s="274">
        <v>1216</v>
      </c>
      <c r="AF125" s="204">
        <f t="shared" si="57"/>
        <v>1216</v>
      </c>
      <c r="AG125" s="181"/>
      <c r="AH125" s="95"/>
    </row>
    <row r="126" spans="1:34" ht="12.75" customHeight="1" x14ac:dyDescent="0.25">
      <c r="A126" s="179">
        <v>97</v>
      </c>
      <c r="B126" s="180">
        <v>703</v>
      </c>
      <c r="C126" s="161" t="s">
        <v>115</v>
      </c>
      <c r="D126" s="3">
        <v>1</v>
      </c>
      <c r="E126" s="3">
        <v>0</v>
      </c>
      <c r="F126" s="56">
        <v>1</v>
      </c>
      <c r="G126" s="35">
        <v>0</v>
      </c>
      <c r="H126" s="35">
        <v>0</v>
      </c>
      <c r="I126" s="58">
        <v>14412</v>
      </c>
      <c r="J126" s="32">
        <f t="shared" si="58"/>
        <v>14412</v>
      </c>
      <c r="K126" s="35">
        <v>0</v>
      </c>
      <c r="L126" s="35">
        <v>0</v>
      </c>
      <c r="M126" s="32">
        <v>36788</v>
      </c>
      <c r="N126" s="32">
        <v>36788</v>
      </c>
      <c r="O126" s="32">
        <f t="shared" si="46"/>
        <v>0</v>
      </c>
      <c r="P126" s="32">
        <f t="shared" si="47"/>
        <v>0</v>
      </c>
      <c r="Q126" s="32">
        <f t="shared" si="47"/>
        <v>51200</v>
      </c>
      <c r="R126" s="32">
        <f t="shared" si="48"/>
        <v>51200</v>
      </c>
      <c r="S126" s="100">
        <f t="shared" si="52"/>
        <v>51200</v>
      </c>
      <c r="T126" s="111">
        <f t="shared" si="53"/>
        <v>51200</v>
      </c>
      <c r="U126" s="177">
        <f t="shared" si="54"/>
        <v>0</v>
      </c>
      <c r="V126" s="177">
        <f t="shared" si="55"/>
        <v>0</v>
      </c>
      <c r="W126" s="177">
        <f t="shared" si="56"/>
        <v>51200</v>
      </c>
      <c r="X126" s="151">
        <v>51200</v>
      </c>
      <c r="Y126" s="100">
        <f t="shared" si="63"/>
        <v>0</v>
      </c>
      <c r="Z126" s="101"/>
      <c r="AA126" s="105"/>
      <c r="AB126" s="102">
        <v>0</v>
      </c>
      <c r="AC126" s="148"/>
      <c r="AD126" s="137"/>
      <c r="AE126" s="274"/>
      <c r="AF126" s="69">
        <f t="shared" ref="AF126:AF129" si="64">AC126+AD126+AE126</f>
        <v>0</v>
      </c>
      <c r="AG126" s="181"/>
      <c r="AH126" s="95"/>
    </row>
    <row r="127" spans="1:34" ht="12.75" customHeight="1" x14ac:dyDescent="0.25">
      <c r="A127" s="179">
        <v>98</v>
      </c>
      <c r="B127" s="180">
        <v>705</v>
      </c>
      <c r="C127" s="161" t="s">
        <v>116</v>
      </c>
      <c r="D127" s="3">
        <v>1</v>
      </c>
      <c r="E127" s="3">
        <v>0</v>
      </c>
      <c r="F127" s="56">
        <v>1</v>
      </c>
      <c r="G127" s="35">
        <f t="shared" si="59"/>
        <v>0</v>
      </c>
      <c r="H127" s="35">
        <f t="shared" si="60"/>
        <v>0</v>
      </c>
      <c r="I127" s="32">
        <v>14412</v>
      </c>
      <c r="J127" s="32">
        <f t="shared" si="58"/>
        <v>14412</v>
      </c>
      <c r="K127" s="35">
        <v>0</v>
      </c>
      <c r="L127" s="35">
        <v>0</v>
      </c>
      <c r="M127" s="32">
        <v>36788</v>
      </c>
      <c r="N127" s="32">
        <v>36788</v>
      </c>
      <c r="O127" s="32">
        <f t="shared" si="46"/>
        <v>0</v>
      </c>
      <c r="P127" s="32">
        <f t="shared" si="47"/>
        <v>0</v>
      </c>
      <c r="Q127" s="32">
        <f t="shared" si="47"/>
        <v>51200</v>
      </c>
      <c r="R127" s="32">
        <f t="shared" si="48"/>
        <v>51200</v>
      </c>
      <c r="S127" s="100">
        <f t="shared" si="52"/>
        <v>51200</v>
      </c>
      <c r="T127" s="111">
        <f t="shared" si="53"/>
        <v>52384</v>
      </c>
      <c r="U127" s="177">
        <f t="shared" si="54"/>
        <v>0</v>
      </c>
      <c r="V127" s="177">
        <f t="shared" si="55"/>
        <v>0</v>
      </c>
      <c r="W127" s="177">
        <f t="shared" si="56"/>
        <v>48640</v>
      </c>
      <c r="X127" s="151">
        <v>48640</v>
      </c>
      <c r="Y127" s="100">
        <f t="shared" si="63"/>
        <v>2560</v>
      </c>
      <c r="Z127" s="101">
        <v>0</v>
      </c>
      <c r="AA127" s="105">
        <v>0</v>
      </c>
      <c r="AB127" s="102">
        <v>2560</v>
      </c>
      <c r="AC127" s="148"/>
      <c r="AD127" s="137"/>
      <c r="AE127" s="274">
        <v>1184</v>
      </c>
      <c r="AF127" s="204">
        <f t="shared" si="64"/>
        <v>1184</v>
      </c>
      <c r="AG127" s="181"/>
      <c r="AH127" s="95"/>
    </row>
    <row r="128" spans="1:34" ht="12.75" customHeight="1" x14ac:dyDescent="0.25">
      <c r="A128" s="179">
        <v>99</v>
      </c>
      <c r="B128" s="180">
        <v>706</v>
      </c>
      <c r="C128" s="161" t="s">
        <v>117</v>
      </c>
      <c r="D128" s="3">
        <v>1</v>
      </c>
      <c r="E128" s="3">
        <v>0</v>
      </c>
      <c r="F128" s="56">
        <v>1</v>
      </c>
      <c r="G128" s="35">
        <f t="shared" si="59"/>
        <v>0</v>
      </c>
      <c r="H128" s="35">
        <f t="shared" si="60"/>
        <v>0</v>
      </c>
      <c r="I128" s="32">
        <v>14412</v>
      </c>
      <c r="J128" s="32">
        <f t="shared" si="58"/>
        <v>14412</v>
      </c>
      <c r="K128" s="35">
        <v>0</v>
      </c>
      <c r="L128" s="35">
        <v>0</v>
      </c>
      <c r="M128" s="32">
        <v>36788</v>
      </c>
      <c r="N128" s="32">
        <v>36788</v>
      </c>
      <c r="O128" s="32">
        <f t="shared" si="46"/>
        <v>0</v>
      </c>
      <c r="P128" s="32">
        <f t="shared" si="47"/>
        <v>0</v>
      </c>
      <c r="Q128" s="32">
        <f t="shared" si="47"/>
        <v>51200</v>
      </c>
      <c r="R128" s="32">
        <f t="shared" si="48"/>
        <v>51200</v>
      </c>
      <c r="S128" s="100">
        <f t="shared" si="52"/>
        <v>51200</v>
      </c>
      <c r="T128" s="111">
        <f t="shared" si="53"/>
        <v>51808</v>
      </c>
      <c r="U128" s="177">
        <f t="shared" si="54"/>
        <v>0</v>
      </c>
      <c r="V128" s="177">
        <f t="shared" si="55"/>
        <v>0</v>
      </c>
      <c r="W128" s="177">
        <f t="shared" si="56"/>
        <v>24320</v>
      </c>
      <c r="X128" s="151">
        <v>24320</v>
      </c>
      <c r="Y128" s="100">
        <f t="shared" si="63"/>
        <v>26880</v>
      </c>
      <c r="Z128" s="101">
        <v>0</v>
      </c>
      <c r="AA128" s="105">
        <v>0</v>
      </c>
      <c r="AB128" s="102">
        <v>26880</v>
      </c>
      <c r="AC128" s="148"/>
      <c r="AD128" s="137"/>
      <c r="AE128" s="274">
        <v>608</v>
      </c>
      <c r="AF128" s="204">
        <f t="shared" si="64"/>
        <v>608</v>
      </c>
      <c r="AG128" s="181"/>
      <c r="AH128" s="95"/>
    </row>
    <row r="129" spans="1:34" ht="12.75" customHeight="1" thickBot="1" x14ac:dyDescent="0.3">
      <c r="A129" s="179">
        <v>100</v>
      </c>
      <c r="B129" s="191">
        <v>707</v>
      </c>
      <c r="C129" s="167" t="s">
        <v>118</v>
      </c>
      <c r="D129" s="11">
        <v>1</v>
      </c>
      <c r="E129" s="11">
        <v>0</v>
      </c>
      <c r="F129" s="56">
        <v>1</v>
      </c>
      <c r="G129" s="35">
        <f t="shared" si="59"/>
        <v>0</v>
      </c>
      <c r="H129" s="35">
        <f t="shared" si="60"/>
        <v>0</v>
      </c>
      <c r="I129" s="32">
        <v>14412</v>
      </c>
      <c r="J129" s="32">
        <f t="shared" si="58"/>
        <v>14412</v>
      </c>
      <c r="K129" s="35">
        <v>0</v>
      </c>
      <c r="L129" s="35">
        <v>0</v>
      </c>
      <c r="M129" s="32">
        <v>36788</v>
      </c>
      <c r="N129" s="32">
        <v>36788</v>
      </c>
      <c r="O129" s="32">
        <f t="shared" si="46"/>
        <v>0</v>
      </c>
      <c r="P129" s="32">
        <f t="shared" si="47"/>
        <v>0</v>
      </c>
      <c r="Q129" s="32">
        <f t="shared" si="47"/>
        <v>51200</v>
      </c>
      <c r="R129" s="32">
        <f t="shared" si="48"/>
        <v>51200</v>
      </c>
      <c r="S129" s="100">
        <f t="shared" si="52"/>
        <v>51200</v>
      </c>
      <c r="T129" s="111">
        <f t="shared" si="53"/>
        <v>52416</v>
      </c>
      <c r="U129" s="177">
        <f t="shared" si="54"/>
        <v>0</v>
      </c>
      <c r="V129" s="177">
        <f t="shared" si="55"/>
        <v>0</v>
      </c>
      <c r="W129" s="177">
        <f t="shared" si="56"/>
        <v>51200</v>
      </c>
      <c r="X129" s="151">
        <v>51200</v>
      </c>
      <c r="Y129" s="100">
        <f t="shared" si="63"/>
        <v>0</v>
      </c>
      <c r="Z129" s="101">
        <v>0</v>
      </c>
      <c r="AA129" s="105">
        <v>0</v>
      </c>
      <c r="AB129" s="102">
        <v>0</v>
      </c>
      <c r="AC129" s="148"/>
      <c r="AD129" s="137"/>
      <c r="AE129" s="274">
        <v>1216</v>
      </c>
      <c r="AF129" s="204">
        <f t="shared" si="64"/>
        <v>1216</v>
      </c>
      <c r="AG129" s="182"/>
      <c r="AH129" s="95"/>
    </row>
    <row r="130" spans="1:34" ht="12.75" customHeight="1" thickBot="1" x14ac:dyDescent="0.3">
      <c r="A130" s="185">
        <v>101</v>
      </c>
      <c r="B130" s="191">
        <v>708</v>
      </c>
      <c r="C130" s="167" t="s">
        <v>119</v>
      </c>
      <c r="D130" s="11">
        <v>1</v>
      </c>
      <c r="E130" s="55">
        <v>1</v>
      </c>
      <c r="F130" s="13">
        <v>0</v>
      </c>
      <c r="G130" s="78">
        <v>31680</v>
      </c>
      <c r="H130" s="78">
        <v>3520</v>
      </c>
      <c r="I130" s="79">
        <f>SUM(38400*F130)</f>
        <v>0</v>
      </c>
      <c r="J130" s="80">
        <f t="shared" si="58"/>
        <v>35200</v>
      </c>
      <c r="K130" s="78">
        <v>14400</v>
      </c>
      <c r="L130" s="78">
        <v>1600</v>
      </c>
      <c r="M130" s="79">
        <v>0</v>
      </c>
      <c r="N130" s="80">
        <v>16000</v>
      </c>
      <c r="O130" s="32">
        <f t="shared" si="46"/>
        <v>46080</v>
      </c>
      <c r="P130" s="32">
        <f t="shared" si="47"/>
        <v>5120</v>
      </c>
      <c r="Q130" s="32">
        <f t="shared" si="47"/>
        <v>0</v>
      </c>
      <c r="R130" s="32">
        <f t="shared" si="48"/>
        <v>51200</v>
      </c>
      <c r="S130" s="100">
        <f t="shared" si="52"/>
        <v>51200</v>
      </c>
      <c r="T130" s="111">
        <f t="shared" si="53"/>
        <v>52384</v>
      </c>
      <c r="U130" s="177">
        <f t="shared" si="54"/>
        <v>43200</v>
      </c>
      <c r="V130" s="177">
        <f t="shared" si="55"/>
        <v>4800</v>
      </c>
      <c r="W130" s="177">
        <f t="shared" si="56"/>
        <v>0</v>
      </c>
      <c r="X130" s="158">
        <v>48000</v>
      </c>
      <c r="Y130" s="100">
        <f t="shared" si="63"/>
        <v>3200</v>
      </c>
      <c r="Z130" s="101">
        <f>Y130*0.9</f>
        <v>2880</v>
      </c>
      <c r="AA130" s="105">
        <f>Y130*0.1</f>
        <v>320</v>
      </c>
      <c r="AB130" s="122"/>
      <c r="AC130" s="148">
        <f>AF130*0.9</f>
        <v>1065.6000000000001</v>
      </c>
      <c r="AD130" s="137">
        <f>AF130*0.1</f>
        <v>118.4</v>
      </c>
      <c r="AE130" s="147">
        <f t="shared" ref="AE130" si="65">26880*F130-(I130+M130)*0.5</f>
        <v>0</v>
      </c>
      <c r="AF130" s="204">
        <v>1184</v>
      </c>
      <c r="AG130" s="192"/>
      <c r="AH130" s="95"/>
    </row>
    <row r="131" spans="1:34" ht="12.75" customHeight="1" thickBot="1" x14ac:dyDescent="0.3">
      <c r="A131" s="240" t="s">
        <v>13</v>
      </c>
      <c r="B131" s="241"/>
      <c r="C131" s="242"/>
      <c r="D131" s="18">
        <f>SUM(D30:D130)</f>
        <v>107</v>
      </c>
      <c r="E131" s="18">
        <f>SUM(E30:E130)</f>
        <v>29</v>
      </c>
      <c r="F131" s="38">
        <f>SUM(F30:F130)</f>
        <v>78</v>
      </c>
      <c r="G131" s="22">
        <f t="shared" ref="G131:N131" si="66">SUM(G30:G130)</f>
        <v>1149120</v>
      </c>
      <c r="H131" s="19">
        <f t="shared" si="66"/>
        <v>127296</v>
      </c>
      <c r="I131" s="19">
        <f t="shared" si="66"/>
        <v>1102560</v>
      </c>
      <c r="J131" s="23">
        <f t="shared" si="66"/>
        <v>2378976</v>
      </c>
      <c r="K131" s="22">
        <f t="shared" si="66"/>
        <v>129946</v>
      </c>
      <c r="L131" s="19">
        <f t="shared" si="66"/>
        <v>14438</v>
      </c>
      <c r="M131" s="19">
        <f t="shared" si="66"/>
        <v>2814240</v>
      </c>
      <c r="N131" s="23">
        <f t="shared" si="66"/>
        <v>2958624</v>
      </c>
      <c r="O131" s="23">
        <f>SUM(O30:O130)</f>
        <v>1279066</v>
      </c>
      <c r="P131" s="23">
        <f t="shared" ref="P131:R131" si="67">SUM(P30:P130)</f>
        <v>141734</v>
      </c>
      <c r="Q131" s="23">
        <f t="shared" si="67"/>
        <v>3916800</v>
      </c>
      <c r="R131" s="23">
        <f t="shared" si="67"/>
        <v>5337600</v>
      </c>
      <c r="S131" s="123">
        <f t="shared" ref="S131:AB131" si="68">SUM(S30:S130)</f>
        <v>5337600</v>
      </c>
      <c r="T131" s="123">
        <f>SUM(T30:T130)</f>
        <v>5443392</v>
      </c>
      <c r="U131" s="159">
        <f>SUM(U30:U130)</f>
        <v>1190074</v>
      </c>
      <c r="V131" s="159">
        <f t="shared" ref="V131:W131" si="69">SUM(V30:V130)</f>
        <v>131846</v>
      </c>
      <c r="W131" s="159">
        <f t="shared" si="69"/>
        <v>3586285</v>
      </c>
      <c r="X131" s="159">
        <f>SUM(X30:X130)</f>
        <v>4908205</v>
      </c>
      <c r="Y131" s="124">
        <f t="shared" si="68"/>
        <v>429395</v>
      </c>
      <c r="Z131" s="123">
        <f t="shared" si="68"/>
        <v>88992</v>
      </c>
      <c r="AA131" s="125">
        <f t="shared" si="68"/>
        <v>9888</v>
      </c>
      <c r="AB131" s="126">
        <f t="shared" si="68"/>
        <v>330515</v>
      </c>
      <c r="AC131" s="70">
        <f>SUM(AC30:AC130)</f>
        <v>22348.799999999999</v>
      </c>
      <c r="AD131" s="70">
        <f>SUM(AD30:AD130)</f>
        <v>2483.2000000000003</v>
      </c>
      <c r="AE131" s="70">
        <f>SUM(AE30:AE130)</f>
        <v>80960</v>
      </c>
      <c r="AF131" s="70">
        <f>SUM(AF30:AF130)</f>
        <v>105792</v>
      </c>
      <c r="AG131" s="193"/>
      <c r="AH131" s="95"/>
    </row>
    <row r="132" spans="1:34" s="9" customFormat="1" ht="12.75" customHeight="1" thickBot="1" x14ac:dyDescent="0.3">
      <c r="A132" s="243" t="s">
        <v>9</v>
      </c>
      <c r="B132" s="244"/>
      <c r="C132" s="245"/>
      <c r="D132" s="20">
        <f t="shared" ref="D132:AB132" si="70">SUM(D29,D131)</f>
        <v>125</v>
      </c>
      <c r="E132" s="20">
        <f t="shared" si="70"/>
        <v>35</v>
      </c>
      <c r="F132" s="25">
        <f t="shared" si="70"/>
        <v>90</v>
      </c>
      <c r="G132" s="24">
        <f>SUM(G29,G131)</f>
        <v>1797120</v>
      </c>
      <c r="H132" s="21">
        <f t="shared" si="70"/>
        <v>199296</v>
      </c>
      <c r="I132" s="21">
        <f t="shared" si="70"/>
        <v>2369760</v>
      </c>
      <c r="J132" s="25">
        <f t="shared" si="70"/>
        <v>4366176</v>
      </c>
      <c r="K132" s="24">
        <f t="shared" si="70"/>
        <v>129946</v>
      </c>
      <c r="L132" s="21">
        <f t="shared" si="70"/>
        <v>14438</v>
      </c>
      <c r="M132" s="21">
        <f t="shared" si="70"/>
        <v>2814240</v>
      </c>
      <c r="N132" s="25">
        <f t="shared" si="70"/>
        <v>2958624</v>
      </c>
      <c r="O132" s="25">
        <f>O29+O131</f>
        <v>1927066</v>
      </c>
      <c r="P132" s="25">
        <f t="shared" ref="P132:R132" si="71">P29+P131</f>
        <v>213734</v>
      </c>
      <c r="Q132" s="25">
        <f t="shared" si="71"/>
        <v>5184000</v>
      </c>
      <c r="R132" s="25">
        <f t="shared" si="71"/>
        <v>7324800</v>
      </c>
      <c r="S132" s="127">
        <f t="shared" si="70"/>
        <v>7324800</v>
      </c>
      <c r="T132" s="127">
        <f>T29+T131</f>
        <v>7452572</v>
      </c>
      <c r="U132" s="160">
        <f>SUM(U29,U131)</f>
        <v>1462234</v>
      </c>
      <c r="V132" s="160">
        <f t="shared" ref="V132:W132" si="72">SUM(V29,V131)</f>
        <v>162086</v>
      </c>
      <c r="W132" s="160">
        <f t="shared" si="72"/>
        <v>4385125</v>
      </c>
      <c r="X132" s="160">
        <f>SUM(X29,X131)</f>
        <v>6009445</v>
      </c>
      <c r="Y132" s="128">
        <f>SUM(Y29,Y131)</f>
        <v>1315355</v>
      </c>
      <c r="Z132" s="127">
        <f t="shared" si="70"/>
        <v>464832</v>
      </c>
      <c r="AA132" s="129">
        <f t="shared" si="70"/>
        <v>51648</v>
      </c>
      <c r="AB132" s="130">
        <f t="shared" si="70"/>
        <v>798875</v>
      </c>
      <c r="AC132" s="25">
        <f>SUM(AC29,AC131)</f>
        <v>30173.4</v>
      </c>
      <c r="AD132" s="25">
        <f>SUM(AD29,AD131)</f>
        <v>3352.6000000000004</v>
      </c>
      <c r="AE132" s="25">
        <f>SUM(AE29,AE131)</f>
        <v>96334</v>
      </c>
      <c r="AF132" s="25">
        <f>SUM(AF29,AF131)</f>
        <v>127772</v>
      </c>
      <c r="AG132" s="131">
        <f>SUM(AG5:AG130)</f>
        <v>0</v>
      </c>
      <c r="AH132" s="132"/>
    </row>
    <row r="133" spans="1:34" ht="16.350000000000001" customHeight="1" thickBot="1" x14ac:dyDescent="0.3">
      <c r="A133" s="12"/>
      <c r="B133" s="41"/>
      <c r="C133" s="168"/>
      <c r="D133" s="12"/>
      <c r="E133" s="41"/>
      <c r="F133" s="41"/>
      <c r="G133" s="62"/>
      <c r="H133" s="62"/>
      <c r="I133" s="42"/>
      <c r="J133" s="42"/>
      <c r="Y133" s="71"/>
    </row>
    <row r="134" spans="1:34" x14ac:dyDescent="0.25">
      <c r="A134" s="12"/>
      <c r="B134" s="41"/>
      <c r="C134" s="168"/>
      <c r="D134" s="12"/>
      <c r="E134" s="12"/>
      <c r="F134" s="12"/>
      <c r="G134" s="63" t="s">
        <v>135</v>
      </c>
      <c r="H134" s="63" t="s">
        <v>136</v>
      </c>
      <c r="I134" s="63" t="s">
        <v>137</v>
      </c>
      <c r="J134" s="63" t="s">
        <v>157</v>
      </c>
      <c r="K134" s="42" t="s">
        <v>138</v>
      </c>
      <c r="L134" s="63" t="s">
        <v>139</v>
      </c>
      <c r="M134" s="63"/>
      <c r="N134" s="63" t="s">
        <v>140</v>
      </c>
      <c r="O134" s="63"/>
      <c r="P134" s="63"/>
      <c r="Q134" s="63"/>
      <c r="R134" s="63"/>
      <c r="S134" s="4" t="s">
        <v>134</v>
      </c>
      <c r="Y134" s="71"/>
    </row>
    <row r="135" spans="1:34" x14ac:dyDescent="0.25">
      <c r="F135" s="43"/>
      <c r="G135" s="63" t="s">
        <v>141</v>
      </c>
      <c r="H135" s="39">
        <v>1797120</v>
      </c>
      <c r="I135" s="39">
        <v>129946</v>
      </c>
      <c r="J135" s="39">
        <v>379584</v>
      </c>
      <c r="K135" s="39">
        <f>SUM(H135+I135)</f>
        <v>1927066</v>
      </c>
      <c r="L135" s="39">
        <f>K135-J135</f>
        <v>1547482</v>
      </c>
      <c r="M135" s="39"/>
      <c r="N135" s="63">
        <f>SUM(Z132)</f>
        <v>464832</v>
      </c>
      <c r="O135" s="63"/>
      <c r="P135" s="63"/>
      <c r="Q135" s="63"/>
      <c r="R135" s="63"/>
    </row>
    <row r="136" spans="1:34" x14ac:dyDescent="0.25">
      <c r="F136" s="43"/>
      <c r="G136" s="63" t="s">
        <v>142</v>
      </c>
      <c r="H136" s="39">
        <v>199296</v>
      </c>
      <c r="I136" s="39">
        <v>14438</v>
      </c>
      <c r="J136" s="39">
        <v>42176</v>
      </c>
      <c r="K136" s="39">
        <f>SUM(H136+I136)</f>
        <v>213734</v>
      </c>
      <c r="L136" s="39">
        <f>K136-J136</f>
        <v>171558</v>
      </c>
      <c r="M136" s="39"/>
      <c r="N136" s="63">
        <f>SUM(AA132)</f>
        <v>51648</v>
      </c>
      <c r="O136" s="63"/>
      <c r="P136" s="63"/>
      <c r="Q136" s="63"/>
      <c r="R136" s="63"/>
      <c r="U136" s="235"/>
      <c r="V136" s="235"/>
      <c r="W136" s="235"/>
      <c r="X136" s="235"/>
      <c r="Y136" s="236"/>
      <c r="Z136" s="236"/>
    </row>
    <row r="137" spans="1:34" x14ac:dyDescent="0.25">
      <c r="G137" s="63" t="s">
        <v>125</v>
      </c>
      <c r="H137" s="39">
        <v>2369760</v>
      </c>
      <c r="I137" s="39">
        <v>2814240</v>
      </c>
      <c r="J137" s="39">
        <v>758555</v>
      </c>
      <c r="K137" s="39">
        <f>SUM(H137+I137)</f>
        <v>5184000</v>
      </c>
      <c r="L137" s="39">
        <f>K137-J137</f>
        <v>4425445</v>
      </c>
      <c r="M137" s="39"/>
      <c r="N137" s="63">
        <f>SUM(AB132)</f>
        <v>798875</v>
      </c>
      <c r="O137" s="63"/>
      <c r="P137" s="63"/>
      <c r="Q137" s="63"/>
      <c r="R137" s="63"/>
    </row>
    <row r="138" spans="1:34" x14ac:dyDescent="0.25">
      <c r="G138" s="63" t="s">
        <v>138</v>
      </c>
      <c r="H138" s="39">
        <f>SUM(H135:H137)</f>
        <v>4366176</v>
      </c>
      <c r="I138" s="39">
        <f>SUM(I135:I137)</f>
        <v>2958624</v>
      </c>
      <c r="L138" s="39"/>
      <c r="M138" s="39"/>
      <c r="N138" s="63">
        <f>SUM(N135:N137)</f>
        <v>1315355</v>
      </c>
      <c r="O138" s="63"/>
      <c r="P138" s="63"/>
      <c r="Q138" s="63"/>
      <c r="R138" s="63"/>
    </row>
    <row r="139" spans="1:34" x14ac:dyDescent="0.25">
      <c r="H139" s="63"/>
      <c r="I139" s="63"/>
      <c r="J139" s="63"/>
    </row>
    <row r="140" spans="1:34" x14ac:dyDescent="0.25">
      <c r="H140" s="63" t="s">
        <v>143</v>
      </c>
      <c r="K140" s="10">
        <f>SUM(K135+K136)</f>
        <v>2140800</v>
      </c>
      <c r="L140" s="10"/>
      <c r="M140" s="10">
        <f>SUM(M135+M136)</f>
        <v>0</v>
      </c>
      <c r="N140" s="10">
        <f>SUM(K140-M140)</f>
        <v>2140800</v>
      </c>
      <c r="O140" s="10"/>
      <c r="P140" s="10"/>
      <c r="Q140" s="10"/>
      <c r="R140" s="10"/>
    </row>
  </sheetData>
  <mergeCells count="43">
    <mergeCell ref="W3:W4"/>
    <mergeCell ref="AG2:AG4"/>
    <mergeCell ref="Y3:Y4"/>
    <mergeCell ref="Z3:Z4"/>
    <mergeCell ref="AA3:AA4"/>
    <mergeCell ref="AB3:AB4"/>
    <mergeCell ref="AF3:AF4"/>
    <mergeCell ref="AC3:AC4"/>
    <mergeCell ref="AD3:AD4"/>
    <mergeCell ref="AE3:AE4"/>
    <mergeCell ref="AC2:AF2"/>
    <mergeCell ref="Q3:Q4"/>
    <mergeCell ref="U136:Z136"/>
    <mergeCell ref="I3:I4"/>
    <mergeCell ref="J3:J4"/>
    <mergeCell ref="A29:C29"/>
    <mergeCell ref="A131:C131"/>
    <mergeCell ref="A132:C132"/>
    <mergeCell ref="S2:S4"/>
    <mergeCell ref="Y2:AB2"/>
    <mergeCell ref="K2:N2"/>
    <mergeCell ref="K3:K4"/>
    <mergeCell ref="L3:L4"/>
    <mergeCell ref="M3:M4"/>
    <mergeCell ref="N3:N4"/>
    <mergeCell ref="T2:T4"/>
    <mergeCell ref="V3:V4"/>
    <mergeCell ref="R3:R4"/>
    <mergeCell ref="G2:J2"/>
    <mergeCell ref="G3:G4"/>
    <mergeCell ref="H3:H4"/>
    <mergeCell ref="A1:AB1"/>
    <mergeCell ref="U2:X2"/>
    <mergeCell ref="U3:U4"/>
    <mergeCell ref="X3:X4"/>
    <mergeCell ref="A2:A4"/>
    <mergeCell ref="B2:B4"/>
    <mergeCell ref="C2:C4"/>
    <mergeCell ref="D2:D4"/>
    <mergeCell ref="E2:F3"/>
    <mergeCell ref="O2:R2"/>
    <mergeCell ref="O3:O4"/>
    <mergeCell ref="P3:P4"/>
  </mergeCells>
  <phoneticPr fontId="3" type="noConversion"/>
  <pageMargins left="0.11811023622047245" right="0.11811023622047245" top="0.31496062992125984" bottom="0.31496062992125984" header="0.19685039370078741" footer="0.19685039370078741"/>
  <pageSetup paperSize="8" fitToHeight="0" orientation="landscape" r:id="rId1"/>
  <headerFooter>
    <oddHeader>&amp;C&amp;P/&amp;N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110學年度第一期核定表兼輔 (調整表) (2)</vt:lpstr>
      <vt:lpstr>'110學年度第一期核定表兼輔 (調整表) (2)'!Print_Area</vt:lpstr>
      <vt:lpstr>'110學年度第一期核定表兼輔 (調整表) (2)'!Print_Titles</vt:lpstr>
    </vt:vector>
  </TitlesOfParts>
  <Company>FDZone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ox01ox01</dc:creator>
  <cp:lastModifiedBy>曾國竻</cp:lastModifiedBy>
  <cp:lastPrinted>2022-11-09T03:56:54Z</cp:lastPrinted>
  <dcterms:created xsi:type="dcterms:W3CDTF">2018-06-06T09:32:03Z</dcterms:created>
  <dcterms:modified xsi:type="dcterms:W3CDTF">2022-11-14T13:00:05Z</dcterms:modified>
</cp:coreProperties>
</file>