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7636\Desktop\110學校預算編列\110國高中預算編列\"/>
    </mc:Choice>
  </mc:AlternateContent>
  <bookViews>
    <workbookView xWindow="480" yWindow="75" windowWidth="15480" windowHeight="6510" tabRatio="692"/>
  </bookViews>
  <sheets>
    <sheet name="110年基金來源彙整" sheetId="16" r:id="rId1"/>
    <sheet name="工作表3" sheetId="22" r:id="rId2"/>
    <sheet name="工作表2" sheetId="21" r:id="rId3"/>
    <sheet name="工作表1" sheetId="20" r:id="rId4"/>
    <sheet name="1-導師費" sheetId="17" r:id="rId5"/>
    <sheet name="2-專輔師" sheetId="18" r:id="rId6"/>
    <sheet name="3-合理教師員額" sheetId="19" r:id="rId7"/>
  </sheets>
  <externalReferences>
    <externalReference r:id="rId8"/>
  </externalReferences>
  <definedNames>
    <definedName name="_xlnm._FilterDatabase" localSheetId="4" hidden="1">'1-導師費'!$C$30:$I$30</definedName>
    <definedName name="_xlnm.Print_Area" localSheetId="0">'110年基金來源彙整'!$A$1:$T$29</definedName>
    <definedName name="_xlnm.Print_Area" localSheetId="4">'1-導師費'!$C$1:$M$132</definedName>
    <definedName name="_xlnm.Print_Area" localSheetId="5">'2-專輔師'!$A$1:$E$27</definedName>
    <definedName name="_xlnm.Print_Titles" localSheetId="4">'1-導師費'!$1:$4</definedName>
    <definedName name="已屆年功頂">[1]資料庫!$S$2:$S$3</definedName>
    <definedName name="主管加給">[1]資料庫!$D$2:$D$6</definedName>
    <definedName name="教師本薪">[1]資料庫!$A$2:$A$32</definedName>
  </definedNames>
  <calcPr calcId="162913"/>
</workbook>
</file>

<file path=xl/calcChain.xml><?xml version="1.0" encoding="utf-8"?>
<calcChain xmlns="http://schemas.openxmlformats.org/spreadsheetml/2006/main">
  <c r="B26" i="22" l="1"/>
  <c r="C26" i="22"/>
  <c r="D26" i="22"/>
  <c r="D28" i="22"/>
  <c r="C28" i="22"/>
  <c r="B28" i="22"/>
  <c r="B29" i="16" l="1"/>
  <c r="O5" i="16" l="1"/>
  <c r="O6" i="16"/>
  <c r="O7" i="16"/>
  <c r="O8" i="16"/>
  <c r="O9" i="16"/>
  <c r="O10" i="16"/>
  <c r="O11" i="16"/>
  <c r="O12" i="16"/>
  <c r="O13" i="16"/>
  <c r="O14" i="16"/>
  <c r="O15" i="16"/>
  <c r="O16" i="16"/>
  <c r="O17" i="16"/>
  <c r="O18" i="16"/>
  <c r="O19" i="16"/>
  <c r="O20" i="16"/>
  <c r="O21" i="16"/>
  <c r="O22" i="16"/>
  <c r="O23" i="16"/>
  <c r="O24" i="16"/>
  <c r="O25" i="16"/>
  <c r="O26" i="16"/>
  <c r="O27" i="16"/>
  <c r="O28" i="16"/>
  <c r="O4" i="16"/>
  <c r="J29" i="16"/>
  <c r="C12" i="19"/>
  <c r="B12" i="19"/>
  <c r="S29" i="16" l="1"/>
  <c r="T28" i="16"/>
  <c r="Q28" i="16"/>
  <c r="T27" i="16"/>
  <c r="Q27" i="16"/>
  <c r="Q5" i="16"/>
  <c r="T5" i="16"/>
  <c r="Q6" i="16"/>
  <c r="T6" i="16"/>
  <c r="Q7" i="16"/>
  <c r="T7" i="16"/>
  <c r="Q8" i="16"/>
  <c r="T8" i="16"/>
  <c r="Q9" i="16"/>
  <c r="T9" i="16"/>
  <c r="Q10" i="16"/>
  <c r="T10" i="16"/>
  <c r="Q11" i="16"/>
  <c r="T11" i="16"/>
  <c r="Q12" i="16"/>
  <c r="T12" i="16"/>
  <c r="Q13" i="16"/>
  <c r="T13" i="16"/>
  <c r="Q14" i="16"/>
  <c r="T14" i="16"/>
  <c r="Q15" i="16"/>
  <c r="T15" i="16"/>
  <c r="Q16" i="16"/>
  <c r="T16" i="16"/>
  <c r="Q17" i="16"/>
  <c r="T17" i="16"/>
  <c r="Q18" i="16"/>
  <c r="T18" i="16"/>
  <c r="Q19" i="16"/>
  <c r="T19" i="16"/>
  <c r="Q20" i="16"/>
  <c r="T20" i="16"/>
  <c r="Q21" i="16"/>
  <c r="T21" i="16"/>
  <c r="Q22" i="16"/>
  <c r="T22" i="16"/>
  <c r="Q23" i="16"/>
  <c r="T23" i="16"/>
  <c r="Q24" i="16"/>
  <c r="T24" i="16"/>
  <c r="Q25" i="16"/>
  <c r="T25" i="16"/>
  <c r="Q26" i="16"/>
  <c r="T26" i="16"/>
  <c r="T4" i="16"/>
  <c r="Q4" i="16"/>
  <c r="R4" i="16" s="1"/>
  <c r="R23" i="16" l="1"/>
  <c r="R19" i="16"/>
  <c r="R15" i="16"/>
  <c r="R11" i="16"/>
  <c r="R7" i="16"/>
  <c r="R24" i="16"/>
  <c r="T29" i="16"/>
  <c r="R20" i="16"/>
  <c r="R16" i="16"/>
  <c r="R12" i="16"/>
  <c r="R6" i="16"/>
  <c r="R25" i="16"/>
  <c r="R22" i="16"/>
  <c r="R17" i="16"/>
  <c r="R14" i="16"/>
  <c r="R9" i="16"/>
  <c r="R28" i="16"/>
  <c r="R26" i="16"/>
  <c r="R21" i="16"/>
  <c r="R18" i="16"/>
  <c r="R13" i="16"/>
  <c r="R10" i="16"/>
  <c r="R8" i="16"/>
  <c r="R27" i="16"/>
  <c r="R5" i="16"/>
  <c r="C3" i="18"/>
  <c r="D3" i="18"/>
  <c r="E3" i="18"/>
  <c r="C4" i="18"/>
  <c r="D4" i="18"/>
  <c r="E4" i="18"/>
  <c r="C5" i="18"/>
  <c r="D5" i="18"/>
  <c r="E5" i="18"/>
  <c r="C6" i="18"/>
  <c r="D6" i="18"/>
  <c r="E6" i="18"/>
  <c r="C7" i="18"/>
  <c r="D7" i="18"/>
  <c r="E7" i="18"/>
  <c r="C8" i="18"/>
  <c r="D8" i="18"/>
  <c r="E8" i="18"/>
  <c r="C9" i="18"/>
  <c r="D9" i="18"/>
  <c r="E9" i="18"/>
  <c r="C10" i="18"/>
  <c r="D10" i="18"/>
  <c r="E10" i="18"/>
  <c r="C11" i="18"/>
  <c r="D11" i="18"/>
  <c r="E11" i="18"/>
  <c r="C12" i="18"/>
  <c r="D12" i="18"/>
  <c r="E12" i="18"/>
  <c r="C13" i="18"/>
  <c r="D13" i="18"/>
  <c r="E13" i="18"/>
  <c r="C14" i="18"/>
  <c r="D14" i="18"/>
  <c r="E14" i="18"/>
  <c r="C15" i="18"/>
  <c r="D15" i="18"/>
  <c r="E15" i="18"/>
  <c r="C16" i="18"/>
  <c r="D16" i="18"/>
  <c r="E16" i="18"/>
  <c r="C17" i="18"/>
  <c r="D17" i="18"/>
  <c r="E17" i="18"/>
  <c r="C18" i="18"/>
  <c r="D18" i="18"/>
  <c r="E18" i="18"/>
  <c r="C19" i="18"/>
  <c r="D19" i="18"/>
  <c r="E19" i="18"/>
  <c r="C20" i="18"/>
  <c r="D20" i="18"/>
  <c r="E20" i="18"/>
  <c r="C21" i="18"/>
  <c r="D21" i="18"/>
  <c r="E21" i="18"/>
  <c r="C22" i="18"/>
  <c r="D22" i="18"/>
  <c r="E22" i="18"/>
  <c r="C23" i="18"/>
  <c r="D23" i="18"/>
  <c r="E23" i="18"/>
  <c r="C24" i="18"/>
  <c r="D24" i="18"/>
  <c r="E24" i="18"/>
  <c r="C25" i="18"/>
  <c r="D25" i="18"/>
  <c r="E25" i="18"/>
  <c r="C26" i="18"/>
  <c r="D26" i="18"/>
  <c r="E26" i="18"/>
  <c r="B27" i="18"/>
  <c r="C27" i="18"/>
  <c r="D27" i="18"/>
  <c r="E27" i="18"/>
  <c r="G5" i="17"/>
  <c r="E6" i="17"/>
  <c r="G6" i="17"/>
  <c r="H6" i="17"/>
  <c r="K6" i="17"/>
  <c r="L6" i="17"/>
  <c r="M6" i="17"/>
  <c r="G7" i="17"/>
  <c r="E8" i="17"/>
  <c r="G8" i="17"/>
  <c r="H8" i="17"/>
  <c r="K8" i="17"/>
  <c r="L8" i="17"/>
  <c r="M8" i="17"/>
  <c r="G9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E29" i="17"/>
  <c r="F29" i="17"/>
  <c r="G29" i="17"/>
  <c r="H29" i="17"/>
  <c r="I29" i="17"/>
  <c r="J29" i="17"/>
  <c r="K29" i="17"/>
  <c r="L29" i="17"/>
  <c r="M29" i="17"/>
  <c r="C30" i="17"/>
  <c r="G30" i="17"/>
  <c r="J30" i="17"/>
  <c r="K30" i="17"/>
  <c r="L30" i="17"/>
  <c r="M30" i="17"/>
  <c r="C31" i="17"/>
  <c r="G31" i="17"/>
  <c r="J31" i="17"/>
  <c r="K31" i="17"/>
  <c r="L31" i="17"/>
  <c r="M31" i="17"/>
  <c r="C32" i="17"/>
  <c r="G32" i="17"/>
  <c r="J32" i="17"/>
  <c r="K32" i="17"/>
  <c r="L32" i="17"/>
  <c r="M32" i="17"/>
  <c r="C33" i="17"/>
  <c r="G33" i="17"/>
  <c r="J33" i="17"/>
  <c r="K33" i="17"/>
  <c r="L33" i="17"/>
  <c r="M33" i="17"/>
  <c r="C34" i="17"/>
  <c r="G34" i="17"/>
  <c r="J34" i="17"/>
  <c r="K34" i="17"/>
  <c r="L34" i="17"/>
  <c r="M34" i="17"/>
  <c r="C35" i="17"/>
  <c r="G35" i="17"/>
  <c r="J35" i="17"/>
  <c r="K35" i="17"/>
  <c r="L35" i="17"/>
  <c r="M35" i="17"/>
  <c r="C36" i="17"/>
  <c r="G36" i="17"/>
  <c r="J36" i="17"/>
  <c r="K36" i="17"/>
  <c r="L36" i="17"/>
  <c r="M36" i="17"/>
  <c r="C37" i="17"/>
  <c r="G37" i="17"/>
  <c r="J37" i="17"/>
  <c r="K37" i="17"/>
  <c r="L37" i="17"/>
  <c r="M37" i="17"/>
  <c r="C38" i="17"/>
  <c r="G38" i="17"/>
  <c r="J38" i="17"/>
  <c r="K38" i="17"/>
  <c r="L38" i="17"/>
  <c r="M38" i="17"/>
  <c r="C39" i="17"/>
  <c r="G39" i="17"/>
  <c r="J39" i="17"/>
  <c r="K39" i="17"/>
  <c r="L39" i="17"/>
  <c r="M39" i="17"/>
  <c r="C40" i="17"/>
  <c r="G40" i="17"/>
  <c r="J40" i="17"/>
  <c r="K40" i="17"/>
  <c r="L40" i="17"/>
  <c r="M40" i="17"/>
  <c r="C41" i="17"/>
  <c r="G41" i="17"/>
  <c r="J41" i="17"/>
  <c r="K41" i="17"/>
  <c r="L41" i="17"/>
  <c r="M41" i="17"/>
  <c r="C42" i="17"/>
  <c r="G42" i="17"/>
  <c r="J42" i="17"/>
  <c r="K42" i="17"/>
  <c r="L42" i="17"/>
  <c r="M42" i="17"/>
  <c r="C43" i="17"/>
  <c r="G43" i="17"/>
  <c r="J43" i="17"/>
  <c r="K43" i="17"/>
  <c r="L43" i="17"/>
  <c r="M43" i="17"/>
  <c r="C44" i="17"/>
  <c r="G44" i="17"/>
  <c r="J44" i="17"/>
  <c r="K44" i="17"/>
  <c r="L44" i="17"/>
  <c r="M44" i="17"/>
  <c r="C45" i="17"/>
  <c r="G45" i="17"/>
  <c r="J45" i="17"/>
  <c r="K45" i="17"/>
  <c r="L45" i="17"/>
  <c r="M45" i="17"/>
  <c r="C46" i="17"/>
  <c r="G46" i="17"/>
  <c r="J46" i="17"/>
  <c r="K46" i="17"/>
  <c r="L46" i="17"/>
  <c r="M46" i="17"/>
  <c r="C47" i="17"/>
  <c r="E47" i="17"/>
  <c r="G47" i="17"/>
  <c r="H47" i="17"/>
  <c r="J47" i="17"/>
  <c r="K47" i="17"/>
  <c r="L47" i="17"/>
  <c r="M47" i="17"/>
  <c r="C48" i="17"/>
  <c r="G48" i="17"/>
  <c r="J48" i="17"/>
  <c r="K48" i="17"/>
  <c r="L48" i="17"/>
  <c r="M48" i="17"/>
  <c r="C49" i="17"/>
  <c r="G49" i="17"/>
  <c r="J49" i="17"/>
  <c r="K49" i="17"/>
  <c r="L49" i="17"/>
  <c r="M49" i="17"/>
  <c r="C50" i="17"/>
  <c r="G50" i="17"/>
  <c r="J50" i="17"/>
  <c r="K50" i="17"/>
  <c r="L50" i="17"/>
  <c r="M50" i="17"/>
  <c r="C51" i="17"/>
  <c r="G51" i="17"/>
  <c r="J51" i="17"/>
  <c r="K51" i="17"/>
  <c r="L51" i="17"/>
  <c r="M51" i="17"/>
  <c r="C52" i="17"/>
  <c r="G52" i="17"/>
  <c r="J52" i="17"/>
  <c r="K52" i="17"/>
  <c r="L52" i="17"/>
  <c r="M52" i="17"/>
  <c r="C53" i="17"/>
  <c r="G53" i="17"/>
  <c r="J53" i="17"/>
  <c r="K53" i="17"/>
  <c r="L53" i="17"/>
  <c r="M53" i="17"/>
  <c r="C54" i="17"/>
  <c r="G54" i="17"/>
  <c r="J54" i="17"/>
  <c r="K54" i="17"/>
  <c r="L54" i="17"/>
  <c r="M54" i="17"/>
  <c r="C55" i="17"/>
  <c r="G55" i="17"/>
  <c r="J55" i="17"/>
  <c r="K55" i="17"/>
  <c r="L55" i="17"/>
  <c r="M55" i="17"/>
  <c r="C56" i="17"/>
  <c r="G56" i="17"/>
  <c r="J56" i="17"/>
  <c r="K56" i="17"/>
  <c r="L56" i="17"/>
  <c r="M56" i="17"/>
  <c r="C57" i="17"/>
  <c r="G57" i="17"/>
  <c r="J57" i="17"/>
  <c r="K57" i="17"/>
  <c r="L57" i="17"/>
  <c r="M57" i="17"/>
  <c r="C58" i="17"/>
  <c r="G58" i="17"/>
  <c r="J58" i="17"/>
  <c r="K58" i="17"/>
  <c r="L58" i="17"/>
  <c r="M58" i="17"/>
  <c r="C59" i="17"/>
  <c r="G59" i="17"/>
  <c r="J59" i="17"/>
  <c r="K59" i="17"/>
  <c r="L59" i="17"/>
  <c r="M59" i="17"/>
  <c r="C60" i="17"/>
  <c r="G60" i="17"/>
  <c r="J60" i="17"/>
  <c r="K60" i="17"/>
  <c r="L60" i="17"/>
  <c r="M60" i="17"/>
  <c r="C61" i="17"/>
  <c r="E61" i="17"/>
  <c r="G61" i="17"/>
  <c r="H61" i="17"/>
  <c r="J61" i="17"/>
  <c r="K61" i="17"/>
  <c r="L61" i="17"/>
  <c r="M61" i="17"/>
  <c r="C62" i="17"/>
  <c r="G62" i="17"/>
  <c r="J62" i="17"/>
  <c r="K62" i="17"/>
  <c r="L62" i="17"/>
  <c r="M62" i="17"/>
  <c r="C63" i="17"/>
  <c r="G63" i="17"/>
  <c r="J63" i="17"/>
  <c r="K63" i="17"/>
  <c r="L63" i="17"/>
  <c r="M63" i="17"/>
  <c r="C64" i="17"/>
  <c r="G64" i="17"/>
  <c r="J64" i="17"/>
  <c r="K64" i="17"/>
  <c r="L64" i="17"/>
  <c r="M64" i="17"/>
  <c r="C65" i="17"/>
  <c r="G65" i="17"/>
  <c r="J65" i="17"/>
  <c r="K65" i="17"/>
  <c r="L65" i="17"/>
  <c r="M65" i="17"/>
  <c r="C66" i="17"/>
  <c r="G66" i="17"/>
  <c r="J66" i="17"/>
  <c r="K66" i="17"/>
  <c r="L66" i="17"/>
  <c r="M66" i="17"/>
  <c r="C67" i="17"/>
  <c r="G67" i="17"/>
  <c r="J67" i="17"/>
  <c r="K67" i="17"/>
  <c r="L67" i="17"/>
  <c r="M67" i="17"/>
  <c r="C68" i="17"/>
  <c r="G68" i="17"/>
  <c r="J68" i="17"/>
  <c r="K68" i="17"/>
  <c r="L68" i="17"/>
  <c r="M68" i="17"/>
  <c r="C69" i="17"/>
  <c r="G69" i="17"/>
  <c r="J69" i="17"/>
  <c r="K69" i="17"/>
  <c r="L69" i="17"/>
  <c r="M69" i="17"/>
  <c r="C70" i="17"/>
  <c r="G70" i="17"/>
  <c r="J70" i="17"/>
  <c r="K70" i="17"/>
  <c r="L70" i="17"/>
  <c r="M70" i="17"/>
  <c r="C71" i="17"/>
  <c r="G71" i="17"/>
  <c r="J71" i="17"/>
  <c r="K71" i="17"/>
  <c r="L71" i="17"/>
  <c r="M71" i="17"/>
  <c r="C72" i="17"/>
  <c r="G72" i="17"/>
  <c r="J72" i="17"/>
  <c r="K72" i="17"/>
  <c r="L72" i="17"/>
  <c r="M72" i="17"/>
  <c r="C73" i="17"/>
  <c r="G73" i="17"/>
  <c r="J73" i="17"/>
  <c r="K73" i="17"/>
  <c r="L73" i="17"/>
  <c r="M73" i="17"/>
  <c r="C74" i="17"/>
  <c r="G74" i="17"/>
  <c r="J74" i="17"/>
  <c r="K74" i="17"/>
  <c r="L74" i="17"/>
  <c r="M74" i="17"/>
  <c r="C75" i="17"/>
  <c r="G75" i="17"/>
  <c r="J75" i="17"/>
  <c r="K75" i="17"/>
  <c r="L75" i="17"/>
  <c r="M75" i="17"/>
  <c r="C76" i="17"/>
  <c r="G76" i="17"/>
  <c r="J76" i="17"/>
  <c r="K76" i="17"/>
  <c r="L76" i="17"/>
  <c r="M76" i="17"/>
  <c r="C77" i="17"/>
  <c r="G77" i="17"/>
  <c r="J77" i="17"/>
  <c r="K77" i="17"/>
  <c r="L77" i="17"/>
  <c r="M77" i="17"/>
  <c r="C78" i="17"/>
  <c r="G78" i="17"/>
  <c r="J78" i="17"/>
  <c r="K78" i="17"/>
  <c r="L78" i="17"/>
  <c r="M78" i="17"/>
  <c r="C79" i="17"/>
  <c r="E79" i="17"/>
  <c r="G79" i="17"/>
  <c r="H79" i="17"/>
  <c r="J79" i="17"/>
  <c r="K79" i="17"/>
  <c r="L79" i="17"/>
  <c r="M79" i="17"/>
  <c r="C80" i="17"/>
  <c r="G80" i="17"/>
  <c r="J80" i="17"/>
  <c r="K80" i="17"/>
  <c r="L80" i="17"/>
  <c r="M80" i="17"/>
  <c r="C81" i="17"/>
  <c r="G81" i="17"/>
  <c r="J81" i="17"/>
  <c r="K81" i="17"/>
  <c r="L81" i="17"/>
  <c r="M81" i="17"/>
  <c r="C82" i="17"/>
  <c r="G82" i="17"/>
  <c r="J82" i="17"/>
  <c r="K82" i="17"/>
  <c r="L82" i="17"/>
  <c r="M82" i="17"/>
  <c r="C83" i="17"/>
  <c r="G83" i="17"/>
  <c r="J83" i="17"/>
  <c r="K83" i="17"/>
  <c r="L83" i="17"/>
  <c r="M83" i="17"/>
  <c r="C84" i="17"/>
  <c r="G84" i="17"/>
  <c r="J84" i="17"/>
  <c r="K84" i="17"/>
  <c r="L84" i="17"/>
  <c r="M84" i="17"/>
  <c r="C85" i="17"/>
  <c r="G85" i="17"/>
  <c r="J85" i="17"/>
  <c r="K85" i="17"/>
  <c r="L85" i="17"/>
  <c r="M85" i="17"/>
  <c r="C86" i="17"/>
  <c r="G86" i="17"/>
  <c r="J86" i="17"/>
  <c r="K86" i="17"/>
  <c r="L86" i="17"/>
  <c r="M86" i="17"/>
  <c r="C87" i="17"/>
  <c r="G87" i="17"/>
  <c r="J87" i="17"/>
  <c r="K87" i="17"/>
  <c r="L87" i="17"/>
  <c r="M87" i="17"/>
  <c r="C88" i="17"/>
  <c r="G88" i="17"/>
  <c r="J88" i="17"/>
  <c r="K88" i="17"/>
  <c r="L88" i="17"/>
  <c r="M88" i="17"/>
  <c r="C89" i="17"/>
  <c r="G89" i="17"/>
  <c r="J89" i="17"/>
  <c r="K89" i="17"/>
  <c r="L89" i="17"/>
  <c r="M89" i="17"/>
  <c r="C90" i="17"/>
  <c r="G90" i="17"/>
  <c r="J90" i="17"/>
  <c r="K90" i="17"/>
  <c r="L90" i="17"/>
  <c r="M90" i="17"/>
  <c r="C91" i="17"/>
  <c r="G91" i="17"/>
  <c r="J91" i="17"/>
  <c r="K91" i="17"/>
  <c r="L91" i="17"/>
  <c r="M91" i="17"/>
  <c r="C92" i="17"/>
  <c r="G92" i="17"/>
  <c r="J92" i="17"/>
  <c r="K92" i="17"/>
  <c r="L92" i="17"/>
  <c r="M92" i="17"/>
  <c r="C93" i="17"/>
  <c r="G93" i="17"/>
  <c r="J93" i="17"/>
  <c r="K93" i="17"/>
  <c r="L93" i="17"/>
  <c r="M93" i="17"/>
  <c r="C94" i="17"/>
  <c r="G94" i="17"/>
  <c r="J94" i="17"/>
  <c r="K94" i="17"/>
  <c r="L94" i="17"/>
  <c r="M94" i="17"/>
  <c r="C95" i="17"/>
  <c r="G95" i="17"/>
  <c r="J95" i="17"/>
  <c r="K95" i="17"/>
  <c r="L95" i="17"/>
  <c r="M95" i="17"/>
  <c r="C96" i="17"/>
  <c r="G96" i="17"/>
  <c r="J96" i="17"/>
  <c r="K96" i="17"/>
  <c r="L96" i="17"/>
  <c r="M96" i="17"/>
  <c r="C97" i="17"/>
  <c r="G97" i="17"/>
  <c r="J97" i="17"/>
  <c r="K97" i="17"/>
  <c r="L97" i="17"/>
  <c r="M97" i="17"/>
  <c r="C98" i="17"/>
  <c r="G98" i="17"/>
  <c r="J98" i="17"/>
  <c r="K98" i="17"/>
  <c r="L98" i="17"/>
  <c r="M98" i="17"/>
  <c r="C99" i="17"/>
  <c r="G99" i="17"/>
  <c r="J99" i="17"/>
  <c r="K99" i="17"/>
  <c r="L99" i="17"/>
  <c r="M99" i="17"/>
  <c r="C100" i="17"/>
  <c r="G100" i="17"/>
  <c r="J100" i="17"/>
  <c r="K100" i="17"/>
  <c r="L100" i="17"/>
  <c r="M100" i="17"/>
  <c r="C101" i="17"/>
  <c r="G101" i="17"/>
  <c r="J101" i="17"/>
  <c r="K101" i="17"/>
  <c r="L101" i="17"/>
  <c r="M101" i="17"/>
  <c r="C102" i="17"/>
  <c r="G102" i="17"/>
  <c r="J102" i="17"/>
  <c r="K102" i="17"/>
  <c r="L102" i="17"/>
  <c r="M102" i="17"/>
  <c r="C103" i="17"/>
  <c r="G103" i="17"/>
  <c r="J103" i="17"/>
  <c r="K103" i="17"/>
  <c r="L103" i="17"/>
  <c r="M103" i="17"/>
  <c r="C104" i="17"/>
  <c r="G104" i="17"/>
  <c r="J104" i="17"/>
  <c r="K104" i="17"/>
  <c r="L104" i="17"/>
  <c r="M104" i="17"/>
  <c r="C105" i="17"/>
  <c r="G105" i="17"/>
  <c r="J105" i="17"/>
  <c r="K105" i="17"/>
  <c r="L105" i="17"/>
  <c r="M105" i="17"/>
  <c r="C106" i="17"/>
  <c r="G106" i="17"/>
  <c r="J106" i="17"/>
  <c r="K106" i="17"/>
  <c r="L106" i="17"/>
  <c r="M106" i="17"/>
  <c r="C107" i="17"/>
  <c r="G107" i="17"/>
  <c r="J107" i="17"/>
  <c r="K107" i="17"/>
  <c r="L107" i="17"/>
  <c r="M107" i="17"/>
  <c r="C108" i="17"/>
  <c r="G108" i="17"/>
  <c r="J108" i="17"/>
  <c r="K108" i="17"/>
  <c r="L108" i="17"/>
  <c r="M108" i="17"/>
  <c r="C109" i="17"/>
  <c r="G109" i="17"/>
  <c r="J109" i="17"/>
  <c r="K109" i="17"/>
  <c r="L109" i="17"/>
  <c r="M109" i="17"/>
  <c r="C110" i="17"/>
  <c r="G110" i="17"/>
  <c r="J110" i="17"/>
  <c r="K110" i="17"/>
  <c r="L110" i="17"/>
  <c r="M110" i="17"/>
  <c r="C111" i="17"/>
  <c r="G111" i="17"/>
  <c r="J111" i="17"/>
  <c r="K111" i="17"/>
  <c r="L111" i="17"/>
  <c r="M111" i="17"/>
  <c r="C112" i="17"/>
  <c r="G112" i="17"/>
  <c r="J112" i="17"/>
  <c r="K112" i="17"/>
  <c r="L112" i="17"/>
  <c r="M112" i="17"/>
  <c r="C113" i="17"/>
  <c r="G113" i="17"/>
  <c r="J113" i="17"/>
  <c r="K113" i="17"/>
  <c r="L113" i="17"/>
  <c r="M113" i="17"/>
  <c r="C114" i="17"/>
  <c r="G114" i="17"/>
  <c r="J114" i="17"/>
  <c r="K114" i="17"/>
  <c r="L114" i="17"/>
  <c r="M114" i="17"/>
  <c r="C115" i="17"/>
  <c r="G115" i="17"/>
  <c r="J115" i="17"/>
  <c r="K115" i="17"/>
  <c r="L115" i="17"/>
  <c r="M115" i="17"/>
  <c r="C116" i="17"/>
  <c r="G116" i="17"/>
  <c r="J116" i="17"/>
  <c r="K116" i="17"/>
  <c r="L116" i="17"/>
  <c r="M116" i="17"/>
  <c r="C117" i="17"/>
  <c r="G117" i="17"/>
  <c r="J117" i="17"/>
  <c r="K117" i="17"/>
  <c r="L117" i="17"/>
  <c r="M117" i="17"/>
  <c r="C118" i="17"/>
  <c r="G118" i="17"/>
  <c r="J118" i="17"/>
  <c r="K118" i="17"/>
  <c r="L118" i="17"/>
  <c r="M118" i="17"/>
  <c r="C119" i="17"/>
  <c r="G119" i="17"/>
  <c r="J119" i="17"/>
  <c r="K119" i="17"/>
  <c r="L119" i="17"/>
  <c r="M119" i="17"/>
  <c r="C120" i="17"/>
  <c r="G120" i="17"/>
  <c r="J120" i="17"/>
  <c r="K120" i="17"/>
  <c r="L120" i="17"/>
  <c r="M120" i="17"/>
  <c r="C121" i="17"/>
  <c r="G121" i="17"/>
  <c r="J121" i="17"/>
  <c r="K121" i="17"/>
  <c r="L121" i="17"/>
  <c r="M121" i="17"/>
  <c r="C122" i="17"/>
  <c r="G122" i="17"/>
  <c r="J122" i="17"/>
  <c r="K122" i="17"/>
  <c r="L122" i="17"/>
  <c r="M122" i="17"/>
  <c r="C123" i="17"/>
  <c r="G123" i="17"/>
  <c r="J123" i="17"/>
  <c r="K123" i="17"/>
  <c r="L123" i="17"/>
  <c r="M123" i="17"/>
  <c r="C124" i="17"/>
  <c r="G124" i="17"/>
  <c r="J124" i="17"/>
  <c r="K124" i="17"/>
  <c r="L124" i="17"/>
  <c r="M124" i="17"/>
  <c r="C125" i="17"/>
  <c r="G125" i="17"/>
  <c r="J125" i="17"/>
  <c r="K125" i="17"/>
  <c r="L125" i="17"/>
  <c r="M125" i="17"/>
  <c r="C126" i="17"/>
  <c r="G126" i="17"/>
  <c r="J126" i="17"/>
  <c r="K126" i="17"/>
  <c r="L126" i="17"/>
  <c r="M126" i="17"/>
  <c r="C127" i="17"/>
  <c r="G127" i="17"/>
  <c r="J127" i="17"/>
  <c r="K127" i="17"/>
  <c r="L127" i="17"/>
  <c r="M127" i="17"/>
  <c r="C128" i="17"/>
  <c r="G128" i="17"/>
  <c r="J128" i="17"/>
  <c r="K128" i="17"/>
  <c r="L128" i="17"/>
  <c r="M128" i="17"/>
  <c r="C129" i="17"/>
  <c r="G129" i="17"/>
  <c r="J129" i="17"/>
  <c r="K129" i="17"/>
  <c r="L129" i="17"/>
  <c r="M129" i="17"/>
  <c r="C130" i="17"/>
  <c r="G130" i="17"/>
  <c r="J130" i="17"/>
  <c r="K130" i="17"/>
  <c r="L130" i="17"/>
  <c r="M130" i="17"/>
  <c r="E131" i="17"/>
  <c r="F131" i="17"/>
  <c r="G131" i="17"/>
  <c r="H131" i="17"/>
  <c r="I131" i="17"/>
  <c r="J131" i="17"/>
  <c r="K131" i="17"/>
  <c r="L131" i="17"/>
  <c r="M131" i="17"/>
  <c r="E132" i="17"/>
  <c r="F132" i="17"/>
  <c r="G132" i="17"/>
  <c r="H132" i="17"/>
  <c r="I132" i="17"/>
  <c r="J132" i="17"/>
  <c r="K132" i="17"/>
  <c r="L132" i="17"/>
  <c r="M132" i="17"/>
  <c r="H133" i="17"/>
  <c r="N29" i="16"/>
  <c r="Q29" i="16"/>
  <c r="I29" i="16"/>
  <c r="P29" i="16"/>
  <c r="M29" i="16"/>
  <c r="L29" i="16"/>
  <c r="K29" i="16"/>
  <c r="H29" i="16"/>
  <c r="G29" i="16"/>
  <c r="F29" i="16"/>
  <c r="D29" i="16"/>
  <c r="C29" i="16"/>
  <c r="E29" i="16"/>
  <c r="O29" i="16" l="1"/>
  <c r="R29" i="16"/>
</calcChain>
</file>

<file path=xl/comments1.xml><?xml version="1.0" encoding="utf-8"?>
<comments xmlns="http://schemas.openxmlformats.org/spreadsheetml/2006/main">
  <authors>
    <author>張瑋芩</author>
    <author>user</author>
  </authors>
  <commentList>
    <comment ref="N2" authorId="0" shapeId="0">
      <text>
        <r>
          <rPr>
            <b/>
            <sz val="9"/>
            <color indexed="81"/>
            <rFont val="細明體"/>
            <family val="3"/>
            <charset val="136"/>
          </rPr>
          <t>張瑋芩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用途別</t>
        </r>
        <r>
          <rPr>
            <sz val="9"/>
            <color indexed="81"/>
            <rFont val="Tahoma"/>
            <family val="2"/>
          </rPr>
          <t>-</t>
        </r>
        <r>
          <rPr>
            <sz val="9"/>
            <color indexed="81"/>
            <rFont val="細明體"/>
            <family val="3"/>
            <charset val="136"/>
          </rPr>
          <t>移用以前年度賸餘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細明體"/>
            <family val="3"/>
            <charset val="136"/>
          </rPr>
          <t>可留存數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細明體"/>
            <family val="3"/>
            <charset val="136"/>
          </rPr>
          <t xml:space="preserve">那一欄
</t>
        </r>
      </text>
    </comment>
    <comment ref="O2" authorId="1" shapeId="0">
      <text>
        <r>
          <rPr>
            <sz val="12"/>
            <color indexed="81"/>
            <rFont val="新細明體"/>
            <family val="1"/>
            <charset val="136"/>
          </rPr>
          <t>(K)=(A)+(B)+(C)+(E)+(G)+(H)+(I)+(J)+(R)</t>
        </r>
      </text>
    </comment>
    <comment ref="B3" authorId="1" shapeId="0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參考sheet 106學年度員額編製(班級數-集中)*1000*12月</t>
        </r>
      </text>
    </comment>
    <comment ref="C3" authorId="1" shapeId="0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參考sheet 106學年度員額編製集中式班*4000*12月</t>
        </r>
      </text>
    </comment>
  </commentList>
</comments>
</file>

<file path=xl/sharedStrings.xml><?xml version="1.0" encoding="utf-8"?>
<sst xmlns="http://schemas.openxmlformats.org/spreadsheetml/2006/main" count="270" uniqueCount="246">
  <si>
    <t>計畫型補助款</t>
    <phoneticPr fontId="5" type="noConversion"/>
  </si>
  <si>
    <t>花崗國中</t>
    <phoneticPr fontId="5" type="noConversion"/>
  </si>
  <si>
    <t>國風國中</t>
    <phoneticPr fontId="5" type="noConversion"/>
  </si>
  <si>
    <t>玉東國中</t>
    <phoneticPr fontId="5" type="noConversion"/>
  </si>
  <si>
    <t>富北國中</t>
    <phoneticPr fontId="5" type="noConversion"/>
  </si>
  <si>
    <t>合計</t>
    <phoneticPr fontId="5" type="noConversion"/>
  </si>
  <si>
    <t>南平中學</t>
    <phoneticPr fontId="5" type="noConversion"/>
  </si>
  <si>
    <t>學校名稱</t>
    <phoneticPr fontId="5" type="noConversion"/>
  </si>
  <si>
    <t>美崙國中</t>
    <phoneticPr fontId="5" type="noConversion"/>
  </si>
  <si>
    <t>自強國中</t>
    <phoneticPr fontId="5" type="noConversion"/>
  </si>
  <si>
    <t>秀林國中</t>
    <phoneticPr fontId="5" type="noConversion"/>
  </si>
  <si>
    <t>新城國中</t>
    <phoneticPr fontId="5" type="noConversion"/>
  </si>
  <si>
    <t>宜昌國中</t>
    <phoneticPr fontId="5" type="noConversion"/>
  </si>
  <si>
    <t>化仁國中</t>
    <phoneticPr fontId="5" type="noConversion"/>
  </si>
  <si>
    <t>吉安國中</t>
    <phoneticPr fontId="5" type="noConversion"/>
  </si>
  <si>
    <t>平和國中</t>
    <phoneticPr fontId="5" type="noConversion"/>
  </si>
  <si>
    <t>壽豐國中</t>
    <phoneticPr fontId="5" type="noConversion"/>
  </si>
  <si>
    <t>鳳林國中</t>
    <phoneticPr fontId="5" type="noConversion"/>
  </si>
  <si>
    <t>萬榮國中</t>
    <phoneticPr fontId="5" type="noConversion"/>
  </si>
  <si>
    <t>光復國中</t>
    <phoneticPr fontId="5" type="noConversion"/>
  </si>
  <si>
    <t>富源國中</t>
    <phoneticPr fontId="5" type="noConversion"/>
  </si>
  <si>
    <t>瑞穗國中</t>
    <phoneticPr fontId="5" type="noConversion"/>
  </si>
  <si>
    <t>三民國中</t>
    <phoneticPr fontId="5" type="noConversion"/>
  </si>
  <si>
    <t>玉里國中</t>
    <phoneticPr fontId="5" type="noConversion"/>
  </si>
  <si>
    <t>富里國中</t>
    <phoneticPr fontId="5" type="noConversion"/>
  </si>
  <si>
    <t>豐濱國中</t>
    <phoneticPr fontId="5" type="noConversion"/>
  </si>
  <si>
    <t>東里國中</t>
    <phoneticPr fontId="5" type="noConversion"/>
  </si>
  <si>
    <t>收支對列</t>
    <phoneticPr fontId="5" type="noConversion"/>
  </si>
  <si>
    <t>體育高中</t>
    <phoneticPr fontId="5" type="noConversion"/>
  </si>
  <si>
    <t>導師費
(1000元/班/月)
(A)</t>
    <phoneticPr fontId="5" type="noConversion"/>
  </si>
  <si>
    <t>身心障礙
集中式導師費
(4000元/班/月)
(B)</t>
    <phoneticPr fontId="5" type="noConversion"/>
  </si>
  <si>
    <t>專任輔導教師
(計畫型)
(C)</t>
    <phoneticPr fontId="5" type="noConversion"/>
  </si>
  <si>
    <t>專任輔導教師
(縣配合)
(D)</t>
    <phoneticPr fontId="5" type="noConversion"/>
  </si>
  <si>
    <t>慈暉班
(計畫型)
(E)</t>
    <phoneticPr fontId="5" type="noConversion"/>
  </si>
  <si>
    <t>慈暉班
(縣配合)
(F)</t>
    <phoneticPr fontId="5" type="noConversion"/>
  </si>
  <si>
    <t>移用以前年度賸餘
(J)</t>
    <phoneticPr fontId="5" type="noConversion"/>
  </si>
  <si>
    <r>
      <t>合計
(左列加總，</t>
    </r>
    <r>
      <rPr>
        <b/>
        <sz val="12"/>
        <color indexed="10"/>
        <rFont val="新細明體"/>
        <family val="1"/>
        <charset val="136"/>
      </rPr>
      <t xml:space="preserve">除專任輔導教師、慈輝班-縣配合款)
</t>
    </r>
    <r>
      <rPr>
        <b/>
        <sz val="12"/>
        <color indexed="8"/>
        <rFont val="新細明體"/>
        <family val="1"/>
        <charset val="136"/>
      </rPr>
      <t>(K)</t>
    </r>
    <phoneticPr fontId="5" type="noConversion"/>
  </si>
  <si>
    <t>各國民中學概算額度
(基金用途)
(L)</t>
    <phoneticPr fontId="5" type="noConversion"/>
  </si>
  <si>
    <t>縣負擔款
(N)=(L)-(K)-(M)+(O)</t>
    <phoneticPr fontId="5" type="noConversion"/>
  </si>
  <si>
    <t>調整至千元
(O)</t>
    <phoneticPr fontId="5" type="noConversion"/>
  </si>
  <si>
    <r>
      <t>審查意見書</t>
    </r>
    <r>
      <rPr>
        <b/>
        <sz val="12"/>
        <color indexed="8"/>
        <rFont val="新細明體"/>
        <family val="1"/>
        <charset val="136"/>
      </rPr>
      <t>縣庫撥款收入</t>
    </r>
    <phoneticPr fontId="5" type="noConversion"/>
  </si>
  <si>
    <r>
      <t>預算書</t>
    </r>
    <r>
      <rPr>
        <b/>
        <sz val="12"/>
        <color indexed="8"/>
        <rFont val="新細明體"/>
        <family val="1"/>
        <charset val="136"/>
      </rPr>
      <t>上基金來源總數
(P)=(L)-(J)</t>
    </r>
    <phoneticPr fontId="5" type="noConversion"/>
  </si>
  <si>
    <t>營養師
(縣配合)
(Q)</t>
    <phoneticPr fontId="5" type="noConversion"/>
  </si>
  <si>
    <t>自有收入</t>
    <phoneticPr fontId="5" type="noConversion"/>
  </si>
  <si>
    <t>縣配合款
(M)=(D)+(F)+(Q)</t>
    <phoneticPr fontId="5" type="noConversion"/>
  </si>
  <si>
    <t>營養師(計畫型)
(G)</t>
    <phoneticPr fontId="5" type="noConversion"/>
  </si>
  <si>
    <t>一般性補助款(I)</t>
    <phoneticPr fontId="5" type="noConversion"/>
  </si>
  <si>
    <t>學校留存數充作財源</t>
    <phoneticPr fontId="5" type="noConversion"/>
  </si>
  <si>
    <t>公立(125校)合計</t>
    <phoneticPr fontId="5" type="noConversion"/>
  </si>
  <si>
    <t>國小(101校)合計</t>
    <phoneticPr fontId="5" type="noConversion"/>
  </si>
  <si>
    <t>708西寶國小</t>
  </si>
  <si>
    <t>707中原國小</t>
  </si>
  <si>
    <t>706大興國小</t>
  </si>
  <si>
    <t>705西富國小</t>
  </si>
  <si>
    <t>703卓楓國小</t>
  </si>
  <si>
    <t>702卓樂國小</t>
  </si>
  <si>
    <t>701立山國小</t>
  </si>
  <si>
    <t>700古風國小</t>
  </si>
  <si>
    <t>699卓清國小</t>
  </si>
  <si>
    <t>698太平國小</t>
  </si>
  <si>
    <t>697崙山國小</t>
  </si>
  <si>
    <t>696卓溪國小</t>
  </si>
  <si>
    <t>695明利國小</t>
  </si>
  <si>
    <t>694紅葉國小</t>
  </si>
  <si>
    <t>693馬遠國小</t>
  </si>
  <si>
    <t>692見晴國小</t>
  </si>
  <si>
    <t>691西林國小</t>
  </si>
  <si>
    <t>690萬榮國小</t>
  </si>
  <si>
    <t>689銅蘭國小</t>
  </si>
  <si>
    <t>688三棧國小</t>
  </si>
  <si>
    <t>687景美國小</t>
  </si>
  <si>
    <t>686文蘭國小</t>
  </si>
  <si>
    <t>685崇德國小</t>
  </si>
  <si>
    <t>684水源國小</t>
  </si>
  <si>
    <t>683銅門國小</t>
  </si>
  <si>
    <t>682佳民國小</t>
  </si>
  <si>
    <t>681和平國小</t>
  </si>
  <si>
    <t>680富世國小</t>
  </si>
  <si>
    <t>679秀林國小</t>
  </si>
  <si>
    <t>678吳江國小</t>
  </si>
  <si>
    <t>676明里國小</t>
  </si>
  <si>
    <t>675東里國小</t>
  </si>
  <si>
    <t>674東竹國小</t>
  </si>
  <si>
    <t>673學田國小</t>
  </si>
  <si>
    <t>672永豐國小</t>
  </si>
  <si>
    <t>671萬寧國小</t>
  </si>
  <si>
    <t>670富里國小</t>
  </si>
  <si>
    <t>669高寮國小</t>
  </si>
  <si>
    <t>668松浦國小</t>
  </si>
  <si>
    <t>667大禹國小</t>
  </si>
  <si>
    <t>666長良國小</t>
  </si>
  <si>
    <t>665中城國小</t>
  </si>
  <si>
    <t>664德武國小</t>
  </si>
  <si>
    <t>663春日國小</t>
  </si>
  <si>
    <t>662三民國小</t>
  </si>
  <si>
    <t>661觀音國小</t>
  </si>
  <si>
    <t>660樂合國小</t>
  </si>
  <si>
    <t>659源城國小</t>
  </si>
  <si>
    <t>658玉里國小</t>
  </si>
  <si>
    <t>657新社國小</t>
  </si>
  <si>
    <t>656靜浦國小</t>
  </si>
  <si>
    <t>655港口國小</t>
  </si>
  <si>
    <t>654豐濱國小</t>
  </si>
  <si>
    <t>653瑞北國小</t>
  </si>
  <si>
    <t>652富源國小</t>
  </si>
  <si>
    <t>651奇美國小</t>
  </si>
  <si>
    <t>650舞鶴國小</t>
  </si>
  <si>
    <t>649鶴岡國小</t>
  </si>
  <si>
    <t>648瑞美國小</t>
  </si>
  <si>
    <t>647瑞穗國小</t>
  </si>
  <si>
    <t>645大進國小</t>
  </si>
  <si>
    <t>642太巴塱國小</t>
  </si>
  <si>
    <t>641光復國小</t>
  </si>
  <si>
    <t>639鳳仁國小</t>
  </si>
  <si>
    <t>638北林國小</t>
  </si>
  <si>
    <t>636長橋國小</t>
  </si>
  <si>
    <t>635林榮國小</t>
  </si>
  <si>
    <t>634大榮國小</t>
  </si>
  <si>
    <t>633鳳林國小</t>
  </si>
  <si>
    <t>632溪口國小</t>
  </si>
  <si>
    <t>631水璉國小</t>
  </si>
  <si>
    <t>630月眉國小</t>
  </si>
  <si>
    <t>629志學國小</t>
  </si>
  <si>
    <t>628豐山國小</t>
  </si>
  <si>
    <t>627豐裡國小</t>
  </si>
  <si>
    <t>626壽豐國小</t>
  </si>
  <si>
    <t>625平和國小</t>
  </si>
  <si>
    <t>624太昌國小</t>
  </si>
  <si>
    <t>623化仁國小</t>
  </si>
  <si>
    <t>622南華國小</t>
  </si>
  <si>
    <t>621稻香國小</t>
  </si>
  <si>
    <t>620光華國小</t>
  </si>
  <si>
    <t>619北昌國小</t>
  </si>
  <si>
    <t>618宜昌國小</t>
  </si>
  <si>
    <t>617吉安國小</t>
  </si>
  <si>
    <t>616嘉里國小</t>
  </si>
  <si>
    <t>615康樂國小</t>
  </si>
  <si>
    <t>614北埔國小</t>
  </si>
  <si>
    <t>613新城國小</t>
  </si>
  <si>
    <t>612國福國小</t>
  </si>
  <si>
    <t>611鑄強國小</t>
  </si>
  <si>
    <t>610北濱國小</t>
  </si>
  <si>
    <t>609忠孝國小</t>
  </si>
  <si>
    <t>608中華國小</t>
  </si>
  <si>
    <t>607復興國小</t>
  </si>
  <si>
    <t>606信義國小</t>
  </si>
  <si>
    <t>605中正國小</t>
  </si>
  <si>
    <t>604明恥國小</t>
  </si>
  <si>
    <t>603明廉國小</t>
  </si>
  <si>
    <t>602明義國小</t>
  </si>
  <si>
    <t>601明禮國小</t>
  </si>
  <si>
    <t>國中(含南平24校)合計</t>
    <phoneticPr fontId="5" type="noConversion"/>
  </si>
  <si>
    <t>338南平中學</t>
  </si>
  <si>
    <t>337東里國中</t>
  </si>
  <si>
    <t>336豐濱國中</t>
  </si>
  <si>
    <t>335富里國中</t>
  </si>
  <si>
    <t>334富北國中</t>
  </si>
  <si>
    <t>333玉東國中</t>
  </si>
  <si>
    <t>332玉里國中</t>
  </si>
  <si>
    <t>330三民國中</t>
  </si>
  <si>
    <t>329瑞穗國中</t>
  </si>
  <si>
    <t>328富源國中</t>
  </si>
  <si>
    <t>327光復國中</t>
  </si>
  <si>
    <t>326萬榮國中</t>
  </si>
  <si>
    <t>325鳳林國中</t>
  </si>
  <si>
    <t>322壽豐國中</t>
  </si>
  <si>
    <t>321平和國中</t>
  </si>
  <si>
    <t>320吉安國中</t>
  </si>
  <si>
    <t>318化仁國中</t>
  </si>
  <si>
    <t>317宜昌國中</t>
  </si>
  <si>
    <t>316新城國中</t>
  </si>
  <si>
    <t>315秀林國中</t>
  </si>
  <si>
    <t>313自強國中</t>
  </si>
  <si>
    <t>312國風國中</t>
  </si>
  <si>
    <t>311花崗國中</t>
  </si>
  <si>
    <t>310美崙國中</t>
    <phoneticPr fontId="5" type="noConversion"/>
  </si>
  <si>
    <r>
      <t xml:space="preserve">109學年度
第2學期
</t>
    </r>
    <r>
      <rPr>
        <sz val="10"/>
        <rFont val="標楷體"/>
        <family val="4"/>
        <charset val="136"/>
      </rPr>
      <t>(110/2-7月)</t>
    </r>
    <phoneticPr fontId="5" type="noConversion"/>
  </si>
  <si>
    <r>
      <t xml:space="preserve">109學年度
第1學期
</t>
    </r>
    <r>
      <rPr>
        <sz val="10"/>
        <rFont val="標楷體"/>
        <family val="4"/>
        <charset val="136"/>
      </rPr>
      <t>(110/1月)</t>
    </r>
    <phoneticPr fontId="5" type="noConversion"/>
  </si>
  <si>
    <r>
      <t xml:space="preserve">109學年度
第1學期
</t>
    </r>
    <r>
      <rPr>
        <sz val="10"/>
        <rFont val="標楷體"/>
        <family val="4"/>
        <charset val="136"/>
      </rPr>
      <t>(109/8-12月)</t>
    </r>
    <phoneticPr fontId="5" type="noConversion"/>
  </si>
  <si>
    <t>與108學年度班級數比較</t>
    <phoneticPr fontId="5" type="noConversion"/>
  </si>
  <si>
    <t>108學年度班級數</t>
    <phoneticPr fontId="5" type="noConversion"/>
  </si>
  <si>
    <t>109學年度班級數</t>
    <phoneticPr fontId="5" type="noConversion"/>
  </si>
  <si>
    <t>學校名稱</t>
  </si>
  <si>
    <t>編號</t>
  </si>
  <si>
    <t>合計</t>
  </si>
  <si>
    <t>核定撥補數</t>
  </si>
  <si>
    <r>
      <t xml:space="preserve">集中式特教班導師費
</t>
    </r>
    <r>
      <rPr>
        <sz val="10"/>
        <rFont val="標楷體"/>
        <family val="4"/>
        <charset val="136"/>
      </rPr>
      <t>(C×4000)×12
(110/1-12月)</t>
    </r>
    <phoneticPr fontId="5" type="noConversion"/>
  </si>
  <si>
    <r>
      <t xml:space="preserve">不含集中式教教班之導師費
</t>
    </r>
    <r>
      <rPr>
        <sz val="10"/>
        <rFont val="標楷體"/>
        <family val="4"/>
        <charset val="136"/>
      </rPr>
      <t>(A×1000)×12
(110/1-12月)</t>
    </r>
    <phoneticPr fontId="5" type="noConversion"/>
  </si>
  <si>
    <t>普通班*</t>
    <phoneticPr fontId="5" type="noConversion"/>
  </si>
  <si>
    <t>導師費(不需掣據)</t>
    <phoneticPr fontId="5" type="noConversion"/>
  </si>
  <si>
    <r>
      <t>教育部國教署補助本縣109學年度「課稅配套方案之公立國中小導師費」經費編列一覽表_</t>
    </r>
    <r>
      <rPr>
        <sz val="14"/>
        <color indexed="10"/>
        <rFont val="標楷體"/>
        <family val="4"/>
        <charset val="136"/>
      </rPr>
      <t>1090804修</t>
    </r>
    <phoneticPr fontId="5" type="noConversion"/>
  </si>
  <si>
    <t>合計</t>
    <phoneticPr fontId="31" type="noConversion"/>
  </si>
  <si>
    <t>310美崙國中</t>
    <phoneticPr fontId="31" type="noConversion"/>
  </si>
  <si>
    <t>縣配合款</t>
    <phoneticPr fontId="31" type="noConversion"/>
  </si>
  <si>
    <t>中央補助款</t>
    <phoneticPr fontId="31" type="noConversion"/>
  </si>
  <si>
    <t>核定金額</t>
    <phoneticPr fontId="31" type="noConversion"/>
  </si>
  <si>
    <t>專任輔導教師員額</t>
    <phoneticPr fontId="31" type="noConversion"/>
  </si>
  <si>
    <t>學校</t>
    <phoneticPr fontId="31" type="noConversion"/>
  </si>
  <si>
    <t>花蓮縣110年輔導人力運用計畫-專任輔導教師人事費編列表</t>
    <phoneticPr fontId="31" type="noConversion"/>
  </si>
  <si>
    <t>營養師＆南平中學
(I)</t>
    <phoneticPr fontId="5" type="noConversion"/>
  </si>
  <si>
    <t>平和國中(偏遠)</t>
    <phoneticPr fontId="5" type="noConversion"/>
  </si>
  <si>
    <t>萬榮國中(偏遠)</t>
    <phoneticPr fontId="5" type="noConversion"/>
  </si>
  <si>
    <t>光復國中(偏遠)</t>
    <phoneticPr fontId="5" type="noConversion"/>
  </si>
  <si>
    <t>富源國中(偏遠)</t>
    <phoneticPr fontId="5" type="noConversion"/>
  </si>
  <si>
    <t>瑞穗國中(偏遠)</t>
    <phoneticPr fontId="5" type="noConversion"/>
  </si>
  <si>
    <t>三民國中(特偏)</t>
    <phoneticPr fontId="5" type="noConversion"/>
  </si>
  <si>
    <t>玉東國中(特偏)</t>
    <phoneticPr fontId="5" type="noConversion"/>
  </si>
  <si>
    <t>富北國中(偏遠)</t>
    <phoneticPr fontId="5" type="noConversion"/>
  </si>
  <si>
    <t>富里國中(偏遠)</t>
    <phoneticPr fontId="5" type="noConversion"/>
  </si>
  <si>
    <t>豐濱國中(特偏)</t>
    <phoneticPr fontId="5" type="noConversion"/>
  </si>
  <si>
    <r>
      <t>小</t>
    </r>
    <r>
      <rPr>
        <sz val="12"/>
        <color indexed="8"/>
        <rFont val="Times New Roman"/>
        <family val="1"/>
      </rPr>
      <t xml:space="preserve">   </t>
    </r>
    <r>
      <rPr>
        <sz val="12"/>
        <color indexed="8"/>
        <rFont val="標楷體"/>
        <family val="4"/>
        <charset val="136"/>
      </rPr>
      <t>計</t>
    </r>
  </si>
  <si>
    <t>偏遠國中
合理員額</t>
  </si>
  <si>
    <t>經費</t>
    <phoneticPr fontId="22" type="noConversion"/>
  </si>
  <si>
    <t xml:space="preserve">偏遠地區合理教師員額
( R)
</t>
    <phoneticPr fontId="14" type="noConversion"/>
  </si>
  <si>
    <r>
      <t>請學校核對報送教育處之"</t>
    </r>
    <r>
      <rPr>
        <sz val="12"/>
        <color theme="1"/>
        <rFont val="新細明體"/>
        <family val="1"/>
        <charset val="136"/>
        <scheme val="minor"/>
      </rPr>
      <t>110年度基金來源預算總表"
(H)</t>
    </r>
    <phoneticPr fontId="5" type="noConversion"/>
  </si>
  <si>
    <t>110年高國中基金來源分析_體中及各國民中學(0819)</t>
    <phoneticPr fontId="5" type="noConversion"/>
  </si>
  <si>
    <t>15310美崙國中</t>
    <phoneticPr fontId="5" type="noConversion"/>
  </si>
  <si>
    <t>15311花崗國中</t>
    <phoneticPr fontId="5" type="noConversion"/>
  </si>
  <si>
    <t>15312國風國中</t>
    <phoneticPr fontId="5" type="noConversion"/>
  </si>
  <si>
    <t>15313自強國中</t>
    <phoneticPr fontId="5" type="noConversion"/>
  </si>
  <si>
    <t>15315秀林國中</t>
    <phoneticPr fontId="5" type="noConversion"/>
  </si>
  <si>
    <t>15316新城國中</t>
    <phoneticPr fontId="5" type="noConversion"/>
  </si>
  <si>
    <t>15317宜昌國中</t>
    <phoneticPr fontId="5" type="noConversion"/>
  </si>
  <si>
    <t>15318化仁國中</t>
    <phoneticPr fontId="5" type="noConversion"/>
  </si>
  <si>
    <t>15320吉安國中</t>
    <phoneticPr fontId="5" type="noConversion"/>
  </si>
  <si>
    <t>15321平和國中</t>
    <phoneticPr fontId="5" type="noConversion"/>
  </si>
  <si>
    <t>15322壽豐國中</t>
    <phoneticPr fontId="5" type="noConversion"/>
  </si>
  <si>
    <t>15325鳳林國中</t>
    <phoneticPr fontId="5" type="noConversion"/>
  </si>
  <si>
    <t>15326萬榮國中</t>
    <phoneticPr fontId="5" type="noConversion"/>
  </si>
  <si>
    <t>15327光復國中</t>
    <phoneticPr fontId="5" type="noConversion"/>
  </si>
  <si>
    <t>15328富源國中</t>
    <phoneticPr fontId="5" type="noConversion"/>
  </si>
  <si>
    <t>15329瑞穗國中</t>
    <phoneticPr fontId="5" type="noConversion"/>
  </si>
  <si>
    <t>15330三民國中</t>
    <phoneticPr fontId="5" type="noConversion"/>
  </si>
  <si>
    <t>15332玉里國中</t>
    <phoneticPr fontId="5" type="noConversion"/>
  </si>
  <si>
    <t>15333玉東國中</t>
    <phoneticPr fontId="5" type="noConversion"/>
  </si>
  <si>
    <t>15334富北國中</t>
    <phoneticPr fontId="5" type="noConversion"/>
  </si>
  <si>
    <t>15335富里國中</t>
    <phoneticPr fontId="5" type="noConversion"/>
  </si>
  <si>
    <t>15336豐濱國中</t>
    <phoneticPr fontId="5" type="noConversion"/>
  </si>
  <si>
    <t>15337東里國中</t>
    <phoneticPr fontId="5" type="noConversion"/>
  </si>
  <si>
    <t>15338南平中學</t>
    <phoneticPr fontId="5" type="noConversion"/>
  </si>
  <si>
    <t>15800體育高中</t>
    <phoneticPr fontId="5" type="noConversion"/>
  </si>
  <si>
    <t>基金來源</t>
    <phoneticPr fontId="22" type="noConversion"/>
  </si>
  <si>
    <t>基金用途</t>
    <phoneticPr fontId="22" type="noConversion"/>
  </si>
  <si>
    <t>移用留存數</t>
    <phoneticPr fontId="22" type="noConversion"/>
  </si>
  <si>
    <t>高國中合計</t>
    <phoneticPr fontId="22" type="noConversion"/>
  </si>
  <si>
    <t>國中合計(公式)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</si>
</sst>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-* #,##0_-;\-* #,##0_-;_-* &quot;-&quot;_-;_-@_-"/>
    <numFmt numFmtId="43" formatCode="_-* #,##0.00_-;\-* #,##0.00_-;_-* &quot;-&quot;??_-;_-@_-"/>
    <numFmt numFmtId="176" formatCode="#,##0_ "/>
    <numFmt numFmtId="177" formatCode="_-* #,##0_-;\-* #,##0_-;_-* &quot;-&quot;??_-;_-@_-"/>
    <numFmt numFmtId="178" formatCode="_(* #,##0_);_(* \(#,##0\);_(* \-_);_(@_)"/>
    <numFmt numFmtId="179" formatCode="#,##0_);[Red]\(#,##0\)"/>
    <numFmt numFmtId="180" formatCode="_-* #,##0_-;\-* #,##0_-;_-* &quot;-&quot;?_-;_-@_-"/>
    <numFmt numFmtId="181" formatCode="0_);[Red]\(0\)"/>
    <numFmt numFmtId="182" formatCode="0_ "/>
    <numFmt numFmtId="183" formatCode="#,##0_);\(#,##0\)"/>
  </numFmts>
  <fonts count="38"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indexed="8"/>
      <name val="新細明體"/>
      <family val="1"/>
      <charset val="136"/>
    </font>
    <font>
      <sz val="12"/>
      <color indexed="8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9"/>
      <color indexed="81"/>
      <name val="新細明體"/>
      <family val="1"/>
      <charset val="136"/>
    </font>
    <font>
      <b/>
      <sz val="9"/>
      <color indexed="81"/>
      <name val="新細明體"/>
      <family val="1"/>
      <charset val="136"/>
    </font>
    <font>
      <sz val="12"/>
      <name val="標楷體"/>
      <family val="4"/>
      <charset val="136"/>
    </font>
    <font>
      <sz val="12"/>
      <color indexed="81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sz val="12"/>
      <color indexed="12"/>
      <name val="新細明體"/>
      <family val="1"/>
      <charset val="136"/>
    </font>
    <font>
      <b/>
      <u/>
      <sz val="14"/>
      <color indexed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微軟正黑體"/>
      <family val="2"/>
      <charset val="13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細明體"/>
      <family val="3"/>
      <charset val="136"/>
    </font>
    <font>
      <b/>
      <sz val="9"/>
      <color indexed="81"/>
      <name val="細明體"/>
      <family val="3"/>
      <charset val="136"/>
    </font>
    <font>
      <u/>
      <sz val="12"/>
      <color theme="1"/>
      <name val="新細明體"/>
      <family val="1"/>
      <charset val="136"/>
      <scheme val="minor"/>
    </font>
    <font>
      <b/>
      <u/>
      <sz val="12"/>
      <color rgb="FF000000"/>
      <name val="新細明體"/>
      <family val="1"/>
      <charset val="136"/>
    </font>
    <font>
      <sz val="9"/>
      <name val="新細明體"/>
      <family val="1"/>
      <charset val="136"/>
      <scheme val="minor"/>
    </font>
    <font>
      <b/>
      <sz val="11"/>
      <name val="標楷體"/>
      <family val="4"/>
      <charset val="136"/>
    </font>
    <font>
      <b/>
      <sz val="12"/>
      <name val="標楷體"/>
      <family val="4"/>
      <charset val="136"/>
    </font>
    <font>
      <sz val="10"/>
      <name val="標楷體"/>
      <family val="4"/>
      <charset val="136"/>
    </font>
    <font>
      <sz val="20"/>
      <name val="標楷體"/>
      <family val="4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14"/>
      <color indexed="10"/>
      <name val="標楷體"/>
      <family val="4"/>
      <charset val="136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6"/>
      <color theme="1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color indexed="8"/>
      <name val="Times New Roman"/>
      <family val="1"/>
    </font>
    <font>
      <sz val="14"/>
      <color theme="1"/>
      <name val="新細明體"/>
      <family val="1"/>
      <charset val="136"/>
      <scheme val="minor"/>
    </font>
    <font>
      <sz val="14"/>
      <color theme="1"/>
      <name val="標楷體"/>
      <family val="4"/>
      <charset val="136"/>
    </font>
    <font>
      <sz val="16"/>
      <color theme="1"/>
      <name val="新細明體"/>
      <family val="1"/>
      <charset val="136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2" fillId="0" borderId="0">
      <alignment vertical="center"/>
    </xf>
    <xf numFmtId="0" fontId="15" fillId="0" borderId="0"/>
    <xf numFmtId="43" fontId="3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178" fontId="15" fillId="0" borderId="0" applyFill="0" applyBorder="0" applyAlignment="0" applyProtection="0"/>
    <xf numFmtId="0" fontId="6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171">
    <xf numFmtId="0" fontId="0" fillId="0" borderId="0" xfId="0">
      <alignment vertical="center"/>
    </xf>
    <xf numFmtId="176" fontId="0" fillId="0" borderId="1" xfId="0" applyNumberFormat="1" applyFill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>
      <alignment vertical="center"/>
    </xf>
    <xf numFmtId="0" fontId="0" fillId="0" borderId="0" xfId="0" applyAlignment="1">
      <alignment vertical="center" shrinkToFit="1"/>
    </xf>
    <xf numFmtId="0" fontId="4" fillId="7" borderId="1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6" fillId="0" borderId="1" xfId="0" applyNumberFormat="1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7" fontId="6" fillId="11" borderId="1" xfId="3" applyNumberFormat="1" applyFont="1" applyFill="1" applyBorder="1">
      <alignment vertical="center"/>
    </xf>
    <xf numFmtId="0" fontId="9" fillId="0" borderId="0" xfId="6" applyFont="1">
      <alignment vertical="center"/>
    </xf>
    <xf numFmtId="0" fontId="9" fillId="0" borderId="0" xfId="6" applyFont="1" applyAlignment="1">
      <alignment horizontal="center" vertical="center"/>
    </xf>
    <xf numFmtId="176" fontId="23" fillId="13" borderId="7" xfId="6" applyNumberFormat="1" applyFont="1" applyFill="1" applyBorder="1">
      <alignment vertical="center"/>
    </xf>
    <xf numFmtId="176" fontId="24" fillId="13" borderId="8" xfId="6" applyNumberFormat="1" applyFont="1" applyFill="1" applyBorder="1">
      <alignment vertical="center"/>
    </xf>
    <xf numFmtId="176" fontId="24" fillId="13" borderId="9" xfId="6" applyNumberFormat="1" applyFont="1" applyFill="1" applyBorder="1">
      <alignment vertical="center"/>
    </xf>
    <xf numFmtId="176" fontId="24" fillId="13" borderId="10" xfId="6" applyNumberFormat="1" applyFont="1" applyFill="1" applyBorder="1">
      <alignment vertical="center"/>
    </xf>
    <xf numFmtId="176" fontId="9" fillId="13" borderId="11" xfId="6" applyNumberFormat="1" applyFont="1" applyFill="1" applyBorder="1">
      <alignment vertical="center"/>
    </xf>
    <xf numFmtId="176" fontId="9" fillId="13" borderId="9" xfId="6" applyNumberFormat="1" applyFont="1" applyFill="1" applyBorder="1">
      <alignment vertical="center"/>
    </xf>
    <xf numFmtId="176" fontId="9" fillId="13" borderId="12" xfId="6" applyNumberFormat="1" applyFont="1" applyFill="1" applyBorder="1">
      <alignment vertical="center"/>
    </xf>
    <xf numFmtId="176" fontId="23" fillId="4" borderId="14" xfId="6" applyNumberFormat="1" applyFont="1" applyFill="1" applyBorder="1">
      <alignment vertical="center"/>
    </xf>
    <xf numFmtId="176" fontId="24" fillId="4" borderId="15" xfId="6" applyNumberFormat="1" applyFont="1" applyFill="1" applyBorder="1">
      <alignment vertical="center"/>
    </xf>
    <xf numFmtId="176" fontId="24" fillId="4" borderId="16" xfId="6" applyNumberFormat="1" applyFont="1" applyFill="1" applyBorder="1">
      <alignment vertical="center"/>
    </xf>
    <xf numFmtId="176" fontId="24" fillId="4" borderId="6" xfId="6" applyNumberFormat="1" applyFont="1" applyFill="1" applyBorder="1">
      <alignment vertical="center"/>
    </xf>
    <xf numFmtId="176" fontId="9" fillId="4" borderId="17" xfId="6" applyNumberFormat="1" applyFont="1" applyFill="1" applyBorder="1">
      <alignment vertical="center"/>
    </xf>
    <xf numFmtId="176" fontId="9" fillId="4" borderId="16" xfId="6" applyNumberFormat="1" applyFont="1" applyFill="1" applyBorder="1">
      <alignment vertical="center"/>
    </xf>
    <xf numFmtId="176" fontId="9" fillId="4" borderId="18" xfId="6" applyNumberFormat="1" applyFont="1" applyFill="1" applyBorder="1">
      <alignment vertical="center"/>
    </xf>
    <xf numFmtId="177" fontId="9" fillId="14" borderId="19" xfId="7" applyNumberFormat="1" applyFont="1" applyFill="1" applyBorder="1">
      <alignment vertical="center"/>
    </xf>
    <xf numFmtId="177" fontId="9" fillId="11" borderId="20" xfId="7" applyNumberFormat="1" applyFont="1" applyFill="1" applyBorder="1">
      <alignment vertical="center"/>
    </xf>
    <xf numFmtId="177" fontId="9" fillId="11" borderId="1" xfId="7" applyNumberFormat="1" applyFont="1" applyFill="1" applyBorder="1">
      <alignment vertical="center"/>
    </xf>
    <xf numFmtId="177" fontId="9" fillId="11" borderId="21" xfId="7" applyNumberFormat="1" applyFont="1" applyFill="1" applyBorder="1">
      <alignment vertical="center"/>
    </xf>
    <xf numFmtId="179" fontId="24" fillId="15" borderId="22" xfId="7" applyNumberFormat="1" applyFont="1" applyFill="1" applyBorder="1">
      <alignment vertical="center"/>
    </xf>
    <xf numFmtId="179" fontId="24" fillId="15" borderId="23" xfId="7" applyNumberFormat="1" applyFont="1" applyFill="1" applyBorder="1">
      <alignment vertical="center"/>
    </xf>
    <xf numFmtId="176" fontId="9" fillId="11" borderId="24" xfId="6" applyNumberFormat="1" applyFont="1" applyFill="1" applyBorder="1" applyAlignment="1">
      <alignment horizontal="center" vertical="center"/>
    </xf>
    <xf numFmtId="176" fontId="9" fillId="11" borderId="25" xfId="6" applyNumberFormat="1" applyFont="1" applyFill="1" applyBorder="1" applyAlignment="1">
      <alignment horizontal="center" vertical="center"/>
    </xf>
    <xf numFmtId="176" fontId="9" fillId="16" borderId="26" xfId="6" applyNumberFormat="1" applyFont="1" applyFill="1" applyBorder="1" applyAlignment="1">
      <alignment horizontal="center" vertical="center"/>
    </xf>
    <xf numFmtId="179" fontId="9" fillId="11" borderId="27" xfId="6" applyNumberFormat="1" applyFont="1" applyFill="1" applyBorder="1" applyAlignment="1">
      <alignment horizontal="center" vertical="center" wrapText="1"/>
    </xf>
    <xf numFmtId="0" fontId="9" fillId="11" borderId="28" xfId="6" applyFont="1" applyFill="1" applyBorder="1" applyAlignment="1">
      <alignment horizontal="center" vertical="center"/>
    </xf>
    <xf numFmtId="179" fontId="24" fillId="15" borderId="20" xfId="7" applyNumberFormat="1" applyFont="1" applyFill="1" applyBorder="1">
      <alignment vertical="center"/>
    </xf>
    <xf numFmtId="179" fontId="24" fillId="15" borderId="29" xfId="7" applyNumberFormat="1" applyFont="1" applyFill="1" applyBorder="1">
      <alignment vertical="center"/>
    </xf>
    <xf numFmtId="176" fontId="9" fillId="11" borderId="1" xfId="6" applyNumberFormat="1" applyFont="1" applyFill="1" applyBorder="1" applyAlignment="1">
      <alignment horizontal="center" vertical="center"/>
    </xf>
    <xf numFmtId="176" fontId="9" fillId="16" borderId="21" xfId="6" applyNumberFormat="1" applyFont="1" applyFill="1" applyBorder="1" applyAlignment="1">
      <alignment horizontal="center" vertical="center"/>
    </xf>
    <xf numFmtId="179" fontId="9" fillId="11" borderId="3" xfId="6" applyNumberFormat="1" applyFont="1" applyFill="1" applyBorder="1" applyAlignment="1">
      <alignment horizontal="center" vertical="center" wrapText="1"/>
    </xf>
    <xf numFmtId="0" fontId="9" fillId="11" borderId="30" xfId="6" applyFont="1" applyFill="1" applyBorder="1" applyAlignment="1">
      <alignment horizontal="center" vertical="center"/>
    </xf>
    <xf numFmtId="176" fontId="9" fillId="12" borderId="24" xfId="6" applyNumberFormat="1" applyFont="1" applyFill="1" applyBorder="1" applyAlignment="1">
      <alignment horizontal="center" vertical="center"/>
    </xf>
    <xf numFmtId="177" fontId="9" fillId="17" borderId="19" xfId="7" applyNumberFormat="1" applyFont="1" applyFill="1" applyBorder="1">
      <alignment vertical="center"/>
    </xf>
    <xf numFmtId="177" fontId="9" fillId="17" borderId="20" xfId="7" applyNumberFormat="1" applyFont="1" applyFill="1" applyBorder="1">
      <alignment vertical="center"/>
    </xf>
    <xf numFmtId="177" fontId="9" fillId="17" borderId="1" xfId="7" applyNumberFormat="1" applyFont="1" applyFill="1" applyBorder="1">
      <alignment vertical="center"/>
    </xf>
    <xf numFmtId="179" fontId="24" fillId="17" borderId="29" xfId="7" applyNumberFormat="1" applyFont="1" applyFill="1" applyBorder="1">
      <alignment vertical="center"/>
    </xf>
    <xf numFmtId="176" fontId="9" fillId="17" borderId="21" xfId="6" applyNumberFormat="1" applyFont="1" applyFill="1" applyBorder="1" applyAlignment="1">
      <alignment horizontal="center" vertical="center"/>
    </xf>
    <xf numFmtId="179" fontId="25" fillId="11" borderId="3" xfId="6" applyNumberFormat="1" applyFont="1" applyFill="1" applyBorder="1" applyAlignment="1">
      <alignment horizontal="center" vertical="center" wrapText="1"/>
    </xf>
    <xf numFmtId="177" fontId="9" fillId="14" borderId="31" xfId="7" applyNumberFormat="1" applyFont="1" applyFill="1" applyBorder="1">
      <alignment vertical="center"/>
    </xf>
    <xf numFmtId="177" fontId="9" fillId="11" borderId="32" xfId="7" applyNumberFormat="1" applyFont="1" applyFill="1" applyBorder="1">
      <alignment vertical="center"/>
    </xf>
    <xf numFmtId="177" fontId="9" fillId="11" borderId="33" xfId="7" applyNumberFormat="1" applyFont="1" applyFill="1" applyBorder="1">
      <alignment vertical="center"/>
    </xf>
    <xf numFmtId="177" fontId="9" fillId="11" borderId="29" xfId="7" applyNumberFormat="1" applyFont="1" applyFill="1" applyBorder="1">
      <alignment vertical="center"/>
    </xf>
    <xf numFmtId="179" fontId="24" fillId="15" borderId="32" xfId="7" applyNumberFormat="1" applyFont="1" applyFill="1" applyBorder="1">
      <alignment vertical="center"/>
    </xf>
    <xf numFmtId="176" fontId="9" fillId="11" borderId="33" xfId="6" applyNumberFormat="1" applyFont="1" applyFill="1" applyBorder="1" applyAlignment="1">
      <alignment horizontal="center" vertical="center"/>
    </xf>
    <xf numFmtId="176" fontId="9" fillId="16" borderId="29" xfId="6" applyNumberFormat="1" applyFont="1" applyFill="1" applyBorder="1" applyAlignment="1">
      <alignment horizontal="center" vertical="center"/>
    </xf>
    <xf numFmtId="179" fontId="9" fillId="11" borderId="34" xfId="6" applyNumberFormat="1" applyFont="1" applyFill="1" applyBorder="1" applyAlignment="1">
      <alignment horizontal="center" vertical="center" wrapText="1"/>
    </xf>
    <xf numFmtId="0" fontId="9" fillId="11" borderId="35" xfId="6" applyFont="1" applyFill="1" applyBorder="1" applyAlignment="1">
      <alignment horizontal="center" vertical="center"/>
    </xf>
    <xf numFmtId="176" fontId="24" fillId="4" borderId="14" xfId="6" applyNumberFormat="1" applyFont="1" applyFill="1" applyBorder="1">
      <alignment vertical="center"/>
    </xf>
    <xf numFmtId="176" fontId="9" fillId="4" borderId="17" xfId="6" applyNumberFormat="1" applyFont="1" applyFill="1" applyBorder="1" applyAlignment="1">
      <alignment horizontal="center" vertical="center"/>
    </xf>
    <xf numFmtId="176" fontId="9" fillId="4" borderId="16" xfId="6" applyNumberFormat="1" applyFont="1" applyFill="1" applyBorder="1" applyAlignment="1">
      <alignment horizontal="center" vertical="center"/>
    </xf>
    <xf numFmtId="176" fontId="9" fillId="4" borderId="6" xfId="6" applyNumberFormat="1" applyFont="1" applyFill="1" applyBorder="1" applyAlignment="1">
      <alignment horizontal="center" vertical="center"/>
    </xf>
    <xf numFmtId="177" fontId="9" fillId="14" borderId="36" xfId="7" applyNumberFormat="1" applyFont="1" applyFill="1" applyBorder="1">
      <alignment vertical="center"/>
    </xf>
    <xf numFmtId="177" fontId="9" fillId="11" borderId="22" xfId="7" applyNumberFormat="1" applyFont="1" applyFill="1" applyBorder="1">
      <alignment vertical="center"/>
    </xf>
    <xf numFmtId="177" fontId="9" fillId="11" borderId="37" xfId="7" applyNumberFormat="1" applyFont="1" applyFill="1" applyBorder="1">
      <alignment vertical="center"/>
    </xf>
    <xf numFmtId="177" fontId="9" fillId="11" borderId="26" xfId="7" applyNumberFormat="1" applyFont="1" applyFill="1" applyBorder="1">
      <alignment vertical="center"/>
    </xf>
    <xf numFmtId="176" fontId="9" fillId="11" borderId="38" xfId="6" applyNumberFormat="1" applyFont="1" applyFill="1" applyBorder="1" applyAlignment="1">
      <alignment horizontal="center" vertical="center"/>
    </xf>
    <xf numFmtId="176" fontId="9" fillId="11" borderId="37" xfId="6" applyNumberFormat="1" applyFont="1" applyFill="1" applyBorder="1" applyAlignment="1">
      <alignment horizontal="center" vertical="center"/>
    </xf>
    <xf numFmtId="176" fontId="9" fillId="11" borderId="39" xfId="6" applyNumberFormat="1" applyFont="1" applyFill="1" applyBorder="1" applyAlignment="1">
      <alignment horizontal="center" vertical="center"/>
    </xf>
    <xf numFmtId="0" fontId="9" fillId="16" borderId="40" xfId="6" applyFont="1" applyFill="1" applyBorder="1" applyAlignment="1">
      <alignment horizontal="center" vertical="center" wrapText="1"/>
    </xf>
    <xf numFmtId="0" fontId="9" fillId="16" borderId="25" xfId="6" applyFont="1" applyFill="1" applyBorder="1" applyAlignment="1">
      <alignment horizontal="center" vertical="center" wrapText="1"/>
    </xf>
    <xf numFmtId="0" fontId="9" fillId="16" borderId="41" xfId="6" applyFont="1" applyFill="1" applyBorder="1" applyAlignment="1">
      <alignment horizontal="center" vertical="center" wrapText="1"/>
    </xf>
    <xf numFmtId="0" fontId="25" fillId="19" borderId="11" xfId="6" applyFont="1" applyFill="1" applyBorder="1" applyAlignment="1">
      <alignment horizontal="center" vertical="center" wrapText="1"/>
    </xf>
    <xf numFmtId="0" fontId="25" fillId="19" borderId="9" xfId="6" applyFont="1" applyFill="1" applyBorder="1" applyAlignment="1">
      <alignment horizontal="center" vertical="center" wrapText="1"/>
    </xf>
    <xf numFmtId="0" fontId="25" fillId="19" borderId="10" xfId="6" applyFont="1" applyFill="1" applyBorder="1" applyAlignment="1">
      <alignment horizontal="center" vertical="center" wrapText="1"/>
    </xf>
    <xf numFmtId="0" fontId="9" fillId="19" borderId="40" xfId="6" applyFont="1" applyFill="1" applyBorder="1" applyAlignment="1">
      <alignment horizontal="center" vertical="center"/>
    </xf>
    <xf numFmtId="0" fontId="9" fillId="19" borderId="42" xfId="6" applyFont="1" applyFill="1" applyBorder="1" applyAlignment="1">
      <alignment horizontal="center" vertical="center"/>
    </xf>
    <xf numFmtId="0" fontId="26" fillId="19" borderId="49" xfId="6" applyFont="1" applyFill="1" applyBorder="1" applyAlignment="1">
      <alignment horizontal="center" vertical="center"/>
    </xf>
    <xf numFmtId="0" fontId="26" fillId="19" borderId="29" xfId="6" applyFont="1" applyFill="1" applyBorder="1" applyAlignment="1">
      <alignment horizontal="center" vertical="center"/>
    </xf>
    <xf numFmtId="0" fontId="26" fillId="19" borderId="51" xfId="6" applyFont="1" applyFill="1" applyBorder="1" applyAlignment="1">
      <alignment horizontal="center" vertical="center"/>
    </xf>
    <xf numFmtId="0" fontId="26" fillId="19" borderId="48" xfId="6" applyFont="1" applyFill="1" applyBorder="1" applyAlignment="1">
      <alignment horizontal="center" vertical="center"/>
    </xf>
    <xf numFmtId="0" fontId="1" fillId="0" borderId="0" xfId="8">
      <alignment vertical="center"/>
    </xf>
    <xf numFmtId="180" fontId="30" fillId="0" borderId="25" xfId="8" applyNumberFormat="1" applyFont="1" applyBorder="1">
      <alignment vertical="center"/>
    </xf>
    <xf numFmtId="177" fontId="30" fillId="0" borderId="25" xfId="8" applyNumberFormat="1" applyFont="1" applyBorder="1">
      <alignment vertical="center"/>
    </xf>
    <xf numFmtId="181" fontId="30" fillId="0" borderId="25" xfId="8" applyNumberFormat="1" applyFont="1" applyBorder="1" applyAlignment="1">
      <alignment horizontal="center" vertical="center"/>
    </xf>
    <xf numFmtId="0" fontId="30" fillId="0" borderId="42" xfId="8" applyFont="1" applyBorder="1" applyAlignment="1">
      <alignment horizontal="right" vertical="center"/>
    </xf>
    <xf numFmtId="180" fontId="30" fillId="0" borderId="20" xfId="8" applyNumberFormat="1" applyFont="1" applyBorder="1">
      <alignment vertical="center"/>
    </xf>
    <xf numFmtId="180" fontId="30" fillId="0" borderId="1" xfId="8" applyNumberFormat="1" applyFont="1" applyBorder="1">
      <alignment vertical="center"/>
    </xf>
    <xf numFmtId="177" fontId="30" fillId="0" borderId="1" xfId="9" applyNumberFormat="1" applyFont="1" applyBorder="1">
      <alignment vertical="center"/>
    </xf>
    <xf numFmtId="181" fontId="9" fillId="0" borderId="1" xfId="10" applyNumberFormat="1" applyFont="1" applyFill="1" applyBorder="1" applyAlignment="1">
      <alignment horizontal="center" vertical="center" wrapText="1"/>
    </xf>
    <xf numFmtId="0" fontId="9" fillId="0" borderId="30" xfId="10" applyFont="1" applyFill="1" applyBorder="1" applyAlignment="1">
      <alignment horizontal="center" vertical="center" wrapText="1"/>
    </xf>
    <xf numFmtId="181" fontId="30" fillId="0" borderId="1" xfId="10" applyNumberFormat="1" applyFont="1" applyFill="1" applyBorder="1" applyAlignment="1">
      <alignment horizontal="center" vertical="center" wrapText="1"/>
    </xf>
    <xf numFmtId="181" fontId="1" fillId="0" borderId="0" xfId="8" applyNumberFormat="1">
      <alignment vertical="center"/>
    </xf>
    <xf numFmtId="0" fontId="30" fillId="0" borderId="47" xfId="8" applyFont="1" applyBorder="1" applyAlignment="1">
      <alignment horizontal="center" vertical="center"/>
    </xf>
    <xf numFmtId="0" fontId="30" fillId="0" borderId="39" xfId="8" applyFont="1" applyBorder="1" applyAlignment="1">
      <alignment horizontal="center" vertical="center"/>
    </xf>
    <xf numFmtId="0" fontId="30" fillId="0" borderId="53" xfId="8" applyFont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2" xfId="0" applyFont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shrinkToFit="1"/>
    </xf>
    <xf numFmtId="182" fontId="34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183" fontId="34" fillId="0" borderId="1" xfId="0" applyNumberFormat="1" applyFont="1" applyFill="1" applyBorder="1" applyAlignment="1">
      <alignment horizontal="center" vertical="center" shrinkToFit="1"/>
    </xf>
    <xf numFmtId="176" fontId="0" fillId="0" borderId="0" xfId="0" applyNumberFormat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35" fillId="0" borderId="0" xfId="0" applyFont="1">
      <alignment vertical="center"/>
    </xf>
    <xf numFmtId="0" fontId="36" fillId="0" borderId="0" xfId="0" applyFont="1" applyAlignment="1">
      <alignment horizontal="center" vertical="center"/>
    </xf>
    <xf numFmtId="177" fontId="32" fillId="0" borderId="1" xfId="3" applyNumberFormat="1" applyFont="1" applyBorder="1" applyAlignment="1">
      <alignment horizontal="center" vertical="center"/>
    </xf>
    <xf numFmtId="177" fontId="37" fillId="0" borderId="1" xfId="3" applyNumberFormat="1" applyFont="1" applyBorder="1">
      <alignment vertical="center"/>
    </xf>
    <xf numFmtId="177" fontId="37" fillId="0" borderId="0" xfId="3" applyNumberFormat="1" applyFont="1">
      <alignment vertical="center"/>
    </xf>
    <xf numFmtId="0" fontId="32" fillId="0" borderId="1" xfId="0" applyFont="1" applyBorder="1" applyAlignment="1">
      <alignment horizontal="center" vertical="center"/>
    </xf>
    <xf numFmtId="0" fontId="27" fillId="0" borderId="1" xfId="10" applyFont="1" applyFill="1" applyBorder="1" applyAlignment="1">
      <alignment horizontal="center" vertical="center"/>
    </xf>
    <xf numFmtId="0" fontId="32" fillId="0" borderId="1" xfId="10" applyFont="1" applyFill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9" borderId="1" xfId="0" applyFont="1" applyFill="1" applyBorder="1" applyAlignment="1">
      <alignment horizontal="center" vertical="center" wrapText="1"/>
    </xf>
    <xf numFmtId="0" fontId="21" fillId="8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77" fontId="9" fillId="12" borderId="6" xfId="7" applyNumberFormat="1" applyFont="1" applyFill="1" applyBorder="1" applyAlignment="1">
      <alignment horizontal="center" vertical="center"/>
    </xf>
    <xf numFmtId="177" fontId="9" fillId="12" borderId="5" xfId="7" applyNumberFormat="1" applyFont="1" applyFill="1" applyBorder="1" applyAlignment="1">
      <alignment horizontal="center" vertical="center"/>
    </xf>
    <xf numFmtId="0" fontId="9" fillId="4" borderId="6" xfId="6" applyFont="1" applyFill="1" applyBorder="1" applyAlignment="1">
      <alignment horizontal="center" vertical="center"/>
    </xf>
    <xf numFmtId="0" fontId="9" fillId="4" borderId="5" xfId="6" applyFont="1" applyFill="1" applyBorder="1" applyAlignment="1">
      <alignment horizontal="center" vertical="center"/>
    </xf>
    <xf numFmtId="0" fontId="27" fillId="19" borderId="50" xfId="6" applyFont="1" applyFill="1" applyBorder="1" applyAlignment="1">
      <alignment horizontal="center" vertical="center" wrapText="1"/>
    </xf>
    <xf numFmtId="0" fontId="9" fillId="19" borderId="46" xfId="6" applyFont="1" applyFill="1" applyBorder="1" applyAlignment="1">
      <alignment horizontal="center" vertical="center" wrapText="1"/>
    </xf>
    <xf numFmtId="0" fontId="9" fillId="19" borderId="45" xfId="6" applyFont="1" applyFill="1" applyBorder="1" applyAlignment="1">
      <alignment horizontal="center" vertical="center" wrapText="1"/>
    </xf>
    <xf numFmtId="0" fontId="9" fillId="19" borderId="44" xfId="6" applyFont="1" applyFill="1" applyBorder="1" applyAlignment="1">
      <alignment horizontal="center" vertical="center" wrapText="1"/>
    </xf>
    <xf numFmtId="0" fontId="28" fillId="0" borderId="52" xfId="6" applyFont="1" applyBorder="1" applyAlignment="1">
      <alignment horizontal="center" vertical="center"/>
    </xf>
    <xf numFmtId="0" fontId="9" fillId="13" borderId="10" xfId="6" applyFont="1" applyFill="1" applyBorder="1" applyAlignment="1">
      <alignment horizontal="center" vertical="center"/>
    </xf>
    <xf numFmtId="0" fontId="9" fillId="13" borderId="13" xfId="6" applyFont="1" applyFill="1" applyBorder="1" applyAlignment="1">
      <alignment horizontal="center" vertical="center"/>
    </xf>
    <xf numFmtId="0" fontId="9" fillId="18" borderId="6" xfId="6" applyFont="1" applyFill="1" applyBorder="1" applyAlignment="1">
      <alignment horizontal="center" vertical="center"/>
    </xf>
    <xf numFmtId="0" fontId="9" fillId="18" borderId="5" xfId="6" applyFont="1" applyFill="1" applyBorder="1" applyAlignment="1">
      <alignment horizontal="center" vertical="center"/>
    </xf>
    <xf numFmtId="0" fontId="9" fillId="18" borderId="48" xfId="6" applyFont="1" applyFill="1" applyBorder="1" applyAlignment="1">
      <alignment horizontal="center" vertical="center" wrapText="1"/>
    </xf>
    <xf numFmtId="0" fontId="9" fillId="18" borderId="10" xfId="6" applyFont="1" applyFill="1" applyBorder="1" applyAlignment="1">
      <alignment horizontal="center" vertical="center" wrapText="1"/>
    </xf>
    <xf numFmtId="0" fontId="9" fillId="18" borderId="47" xfId="6" applyFont="1" applyFill="1" applyBorder="1" applyAlignment="1">
      <alignment horizontal="center" vertical="center" wrapText="1"/>
    </xf>
    <xf numFmtId="0" fontId="9" fillId="18" borderId="40" xfId="6" applyFont="1" applyFill="1" applyBorder="1" applyAlignment="1">
      <alignment horizontal="center" vertical="center" wrapText="1"/>
    </xf>
    <xf numFmtId="0" fontId="9" fillId="16" borderId="18" xfId="6" applyFont="1" applyFill="1" applyBorder="1" applyAlignment="1">
      <alignment horizontal="center" vertical="center"/>
    </xf>
    <xf numFmtId="0" fontId="9" fillId="16" borderId="16" xfId="6" applyFont="1" applyFill="1" applyBorder="1" applyAlignment="1">
      <alignment horizontal="center" vertical="center"/>
    </xf>
    <xf numFmtId="0" fontId="9" fillId="16" borderId="15" xfId="6" applyFont="1" applyFill="1" applyBorder="1" applyAlignment="1">
      <alignment horizontal="center" vertical="center"/>
    </xf>
    <xf numFmtId="0" fontId="9" fillId="16" borderId="46" xfId="6" applyFont="1" applyFill="1" applyBorder="1" applyAlignment="1">
      <alignment horizontal="center" vertical="center"/>
    </xf>
    <xf numFmtId="0" fontId="9" fillId="16" borderId="45" xfId="6" applyFont="1" applyFill="1" applyBorder="1" applyAlignment="1">
      <alignment horizontal="center" vertical="center"/>
    </xf>
    <xf numFmtId="0" fontId="9" fillId="16" borderId="44" xfId="6" applyFont="1" applyFill="1" applyBorder="1" applyAlignment="1">
      <alignment horizontal="center" vertical="center"/>
    </xf>
    <xf numFmtId="0" fontId="9" fillId="16" borderId="43" xfId="6" applyFont="1" applyFill="1" applyBorder="1" applyAlignment="1">
      <alignment horizontal="center" vertical="center" wrapText="1"/>
    </xf>
    <xf numFmtId="0" fontId="9" fillId="16" borderId="7" xfId="6" applyFont="1" applyFill="1" applyBorder="1" applyAlignment="1">
      <alignment horizontal="center" vertical="center" wrapText="1"/>
    </xf>
    <xf numFmtId="0" fontId="32" fillId="0" borderId="6" xfId="8" applyFont="1" applyBorder="1" applyAlignment="1">
      <alignment horizontal="center" vertical="center"/>
    </xf>
    <xf numFmtId="0" fontId="32" fillId="0" borderId="50" xfId="8" applyFont="1" applyBorder="1" applyAlignment="1">
      <alignment horizontal="center" vertical="center"/>
    </xf>
    <xf numFmtId="0" fontId="32" fillId="0" borderId="5" xfId="8" applyFont="1" applyBorder="1" applyAlignment="1">
      <alignment horizontal="center" vertical="center"/>
    </xf>
    <xf numFmtId="176" fontId="0" fillId="12" borderId="1" xfId="0" applyNumberFormat="1" applyFill="1" applyBorder="1">
      <alignment vertical="center"/>
    </xf>
    <xf numFmtId="176" fontId="12" fillId="12" borderId="1" xfId="0" applyNumberFormat="1" applyFont="1" applyFill="1" applyBorder="1">
      <alignment vertical="center"/>
    </xf>
  </cellXfs>
  <cellStyles count="11">
    <cellStyle name="一般" xfId="0" builtinId="0"/>
    <cellStyle name="一般 2" xfId="1"/>
    <cellStyle name="一般 2 2" xfId="10"/>
    <cellStyle name="一般 3" xfId="2"/>
    <cellStyle name="一般 4" xfId="6"/>
    <cellStyle name="一般 5" xfId="8"/>
    <cellStyle name="千分位" xfId="3" builtinId="3"/>
    <cellStyle name="千分位 2" xfId="7"/>
    <cellStyle name="千分位 3" xfId="9"/>
    <cellStyle name="千分位[0] 2" xfId="4"/>
    <cellStyle name="千分位[0]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Local%20Settings/Temporary%20Internet%20Files/Content.IE5/80CMCDGP/106&#24180;&#22283;&#39640;&#20013;&#38928;&#31639;&#32232;&#35069;(&#23416;&#26657;)/106&#24180;&#22283;&#20013;&#20154;&#20107;&#36027;&#27010;&#31639;&#27284;&#26696;&#24409;&#32317;/106&#24180;&#20154;&#20107;&#36027;&#35373;&#31639;-329&#29790;&#31319;&#22283;&#2001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6填表說明"/>
      <sheetName val="人事費概算表"/>
      <sheetName val="公務人員"/>
      <sheetName val="教育人員1-7月"/>
      <sheetName val="教育人員8-12月 "/>
      <sheetName val="工友"/>
      <sheetName val="資料庫"/>
      <sheetName val="公健保分級表"/>
      <sheetName val="勞健保分級表 "/>
      <sheetName val="勞保費分級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A2">
            <v>90</v>
          </cell>
          <cell r="D2">
            <v>3740</v>
          </cell>
          <cell r="S2" t="str">
            <v>是</v>
          </cell>
        </row>
        <row r="3">
          <cell r="A3">
            <v>100</v>
          </cell>
          <cell r="D3">
            <v>4220</v>
          </cell>
          <cell r="S3" t="str">
            <v>否</v>
          </cell>
        </row>
        <row r="4">
          <cell r="A4">
            <v>110</v>
          </cell>
          <cell r="D4">
            <v>5140</v>
          </cell>
        </row>
        <row r="5">
          <cell r="A5">
            <v>120</v>
          </cell>
          <cell r="D5">
            <v>6740</v>
          </cell>
        </row>
        <row r="6">
          <cell r="A6">
            <v>130</v>
          </cell>
          <cell r="D6">
            <v>8700</v>
          </cell>
        </row>
        <row r="7">
          <cell r="A7">
            <v>140</v>
          </cell>
        </row>
        <row r="8">
          <cell r="A8">
            <v>150</v>
          </cell>
        </row>
        <row r="9">
          <cell r="A9">
            <v>160</v>
          </cell>
        </row>
        <row r="10">
          <cell r="A10">
            <v>170</v>
          </cell>
        </row>
        <row r="11">
          <cell r="A11">
            <v>180</v>
          </cell>
        </row>
        <row r="12">
          <cell r="A12">
            <v>190</v>
          </cell>
        </row>
        <row r="13">
          <cell r="A13">
            <v>200</v>
          </cell>
        </row>
        <row r="14">
          <cell r="A14">
            <v>210</v>
          </cell>
        </row>
        <row r="15">
          <cell r="A15">
            <v>220</v>
          </cell>
        </row>
        <row r="16">
          <cell r="A16">
            <v>230</v>
          </cell>
        </row>
        <row r="17">
          <cell r="A17">
            <v>245</v>
          </cell>
        </row>
        <row r="18">
          <cell r="A18">
            <v>260</v>
          </cell>
        </row>
        <row r="19">
          <cell r="A19">
            <v>275</v>
          </cell>
        </row>
        <row r="20">
          <cell r="A20">
            <v>290</v>
          </cell>
        </row>
        <row r="21">
          <cell r="A21">
            <v>310</v>
          </cell>
        </row>
        <row r="22">
          <cell r="A22">
            <v>330</v>
          </cell>
        </row>
        <row r="23">
          <cell r="A23">
            <v>350</v>
          </cell>
        </row>
        <row r="24">
          <cell r="A24">
            <v>370</v>
          </cell>
        </row>
        <row r="25">
          <cell r="A25">
            <v>390</v>
          </cell>
        </row>
        <row r="26">
          <cell r="A26">
            <v>410</v>
          </cell>
        </row>
        <row r="27">
          <cell r="A27">
            <v>430</v>
          </cell>
        </row>
        <row r="28">
          <cell r="A28">
            <v>450</v>
          </cell>
        </row>
        <row r="29">
          <cell r="A29">
            <v>475</v>
          </cell>
        </row>
        <row r="30">
          <cell r="A30">
            <v>500</v>
          </cell>
        </row>
        <row r="31">
          <cell r="A31">
            <v>525</v>
          </cell>
        </row>
        <row r="32">
          <cell r="A32">
            <v>550</v>
          </cell>
        </row>
      </sheetData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2"/>
  </sheetPr>
  <dimension ref="A1:T30"/>
  <sheetViews>
    <sheetView tabSelected="1" view="pageBreakPreview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O22" sqref="O22"/>
    </sheetView>
  </sheetViews>
  <sheetFormatPr defaultRowHeight="16.5"/>
  <cols>
    <col min="1" max="1" width="9.875" customWidth="1"/>
    <col min="2" max="2" width="10.875" customWidth="1"/>
    <col min="3" max="3" width="14.125" customWidth="1"/>
    <col min="4" max="4" width="11.25" customWidth="1"/>
    <col min="5" max="5" width="12.5" customWidth="1"/>
    <col min="6" max="6" width="9.25" customWidth="1"/>
    <col min="7" max="7" width="8.75" customWidth="1"/>
    <col min="8" max="8" width="7.875" customWidth="1"/>
    <col min="9" max="9" width="8.5" customWidth="1"/>
    <col min="10" max="10" width="11.25" customWidth="1"/>
    <col min="11" max="11" width="10.875" customWidth="1"/>
    <col min="12" max="12" width="11.125" customWidth="1"/>
    <col min="13" max="13" width="10.875" customWidth="1"/>
    <col min="14" max="14" width="12.25" customWidth="1"/>
    <col min="15" max="15" width="13.375" customWidth="1"/>
    <col min="16" max="16" width="13.625" customWidth="1"/>
    <col min="17" max="17" width="13.5" customWidth="1"/>
    <col min="18" max="18" width="13.875" customWidth="1"/>
    <col min="19" max="19" width="6.375" customWidth="1"/>
    <col min="20" max="20" width="13.625" customWidth="1"/>
  </cols>
  <sheetData>
    <row r="1" spans="1:20" ht="26.25" customHeight="1">
      <c r="A1" s="125" t="s">
        <v>215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6"/>
      <c r="S1" s="127"/>
      <c r="T1" s="127"/>
    </row>
    <row r="2" spans="1:20" ht="45.75" customHeight="1">
      <c r="A2" s="126" t="s">
        <v>7</v>
      </c>
      <c r="B2" s="138" t="s">
        <v>0</v>
      </c>
      <c r="C2" s="139"/>
      <c r="D2" s="139"/>
      <c r="E2" s="139"/>
      <c r="F2" s="139"/>
      <c r="G2" s="139"/>
      <c r="H2" s="139"/>
      <c r="I2" s="139"/>
      <c r="J2" s="140"/>
      <c r="K2" s="4" t="s">
        <v>43</v>
      </c>
      <c r="L2" s="5" t="s">
        <v>27</v>
      </c>
      <c r="M2" s="10" t="s">
        <v>46</v>
      </c>
      <c r="N2" s="15" t="s">
        <v>47</v>
      </c>
      <c r="O2" s="128" t="s">
        <v>36</v>
      </c>
      <c r="P2" s="129" t="s">
        <v>37</v>
      </c>
      <c r="Q2" s="131" t="s">
        <v>40</v>
      </c>
      <c r="R2" s="132"/>
      <c r="S2" s="133"/>
      <c r="T2" s="134" t="s">
        <v>41</v>
      </c>
    </row>
    <row r="3" spans="1:20" ht="88.5" customHeight="1">
      <c r="A3" s="126"/>
      <c r="B3" s="17" t="s">
        <v>29</v>
      </c>
      <c r="C3" s="3" t="s">
        <v>30</v>
      </c>
      <c r="D3" s="16" t="s">
        <v>31</v>
      </c>
      <c r="E3" s="3" t="s">
        <v>32</v>
      </c>
      <c r="F3" s="3" t="s">
        <v>33</v>
      </c>
      <c r="G3" s="3" t="s">
        <v>34</v>
      </c>
      <c r="H3" s="3" t="s">
        <v>45</v>
      </c>
      <c r="I3" s="3" t="s">
        <v>42</v>
      </c>
      <c r="J3" s="3" t="s">
        <v>213</v>
      </c>
      <c r="K3" s="136" t="s">
        <v>214</v>
      </c>
      <c r="L3" s="137"/>
      <c r="M3" s="14" t="s">
        <v>199</v>
      </c>
      <c r="N3" s="107" t="s">
        <v>35</v>
      </c>
      <c r="O3" s="126"/>
      <c r="P3" s="130"/>
      <c r="Q3" s="8" t="s">
        <v>44</v>
      </c>
      <c r="R3" s="8" t="s">
        <v>38</v>
      </c>
      <c r="S3" s="8" t="s">
        <v>39</v>
      </c>
      <c r="T3" s="135"/>
    </row>
    <row r="4" spans="1:20" ht="25.5" customHeight="1">
      <c r="A4" s="11" t="s">
        <v>8</v>
      </c>
      <c r="B4" s="6">
        <v>204000</v>
      </c>
      <c r="C4" s="1">
        <v>48000</v>
      </c>
      <c r="D4" s="1">
        <v>1440000</v>
      </c>
      <c r="E4" s="1">
        <v>160000</v>
      </c>
      <c r="F4" s="1"/>
      <c r="G4" s="1"/>
      <c r="H4" s="1"/>
      <c r="I4" s="1"/>
      <c r="J4" s="1"/>
      <c r="K4" s="1">
        <v>15000</v>
      </c>
      <c r="L4" s="1">
        <v>126000</v>
      </c>
      <c r="M4" s="1"/>
      <c r="N4" s="12">
        <v>500000</v>
      </c>
      <c r="O4" s="1">
        <f>B4+C4+D4+F4+H4+K4+L4+M4+N4+J4</f>
        <v>2333000</v>
      </c>
      <c r="P4" s="1">
        <v>102323000</v>
      </c>
      <c r="Q4" s="1">
        <f t="shared" ref="Q4:Q28" si="0">E4+G4+I4</f>
        <v>160000</v>
      </c>
      <c r="R4" s="1">
        <f t="shared" ref="R4:R28" si="1">P4-O4-Q4+S4</f>
        <v>99830000</v>
      </c>
      <c r="S4" s="2"/>
      <c r="T4" s="1">
        <f>P4-N4</f>
        <v>101823000</v>
      </c>
    </row>
    <row r="5" spans="1:20" ht="25.5" customHeight="1">
      <c r="A5" s="11" t="s">
        <v>1</v>
      </c>
      <c r="B5" s="6">
        <v>552000</v>
      </c>
      <c r="C5" s="1">
        <v>48000</v>
      </c>
      <c r="D5" s="1">
        <v>2160000</v>
      </c>
      <c r="E5" s="1">
        <v>240000</v>
      </c>
      <c r="F5" s="1"/>
      <c r="G5" s="1"/>
      <c r="H5" s="1"/>
      <c r="I5" s="1"/>
      <c r="J5" s="1"/>
      <c r="K5" s="1">
        <v>16000</v>
      </c>
      <c r="L5" s="1">
        <v>545000</v>
      </c>
      <c r="M5" s="18">
        <v>1178000</v>
      </c>
      <c r="N5" s="12">
        <v>450000</v>
      </c>
      <c r="O5" s="1">
        <f t="shared" ref="O5:O29" si="2">B5+C5+D5+F5+H5+K5+L5+M5+N5+J5</f>
        <v>4949000</v>
      </c>
      <c r="P5" s="12">
        <v>207472000</v>
      </c>
      <c r="Q5" s="1">
        <f t="shared" si="0"/>
        <v>240000</v>
      </c>
      <c r="R5" s="1">
        <f t="shared" si="1"/>
        <v>202283000</v>
      </c>
      <c r="S5" s="2"/>
      <c r="T5" s="1">
        <f t="shared" ref="T5:T26" si="3">P5-N5</f>
        <v>207022000</v>
      </c>
    </row>
    <row r="6" spans="1:20" ht="25.5" customHeight="1">
      <c r="A6" s="11" t="s">
        <v>2</v>
      </c>
      <c r="B6" s="6">
        <v>684000</v>
      </c>
      <c r="C6" s="1">
        <v>96000</v>
      </c>
      <c r="D6" s="1">
        <v>2160000</v>
      </c>
      <c r="E6" s="1">
        <v>240000</v>
      </c>
      <c r="F6" s="1"/>
      <c r="G6" s="1"/>
      <c r="H6" s="12">
        <v>672000</v>
      </c>
      <c r="I6" s="1">
        <v>168000</v>
      </c>
      <c r="J6" s="1"/>
      <c r="K6" s="1">
        <v>15000</v>
      </c>
      <c r="L6" s="1">
        <v>766000</v>
      </c>
      <c r="M6" s="1"/>
      <c r="N6" s="12">
        <v>120000</v>
      </c>
      <c r="O6" s="1">
        <f t="shared" si="2"/>
        <v>4513000</v>
      </c>
      <c r="P6" s="12">
        <v>264800000</v>
      </c>
      <c r="Q6" s="1">
        <f t="shared" si="0"/>
        <v>408000</v>
      </c>
      <c r="R6" s="1">
        <f t="shared" si="1"/>
        <v>259879000</v>
      </c>
      <c r="S6" s="2"/>
      <c r="T6" s="1">
        <f t="shared" si="3"/>
        <v>264680000</v>
      </c>
    </row>
    <row r="7" spans="1:20" ht="25.5" customHeight="1">
      <c r="A7" s="11" t="s">
        <v>9</v>
      </c>
      <c r="B7" s="6">
        <v>300000</v>
      </c>
      <c r="C7" s="1">
        <v>0</v>
      </c>
      <c r="D7" s="1">
        <v>1440000</v>
      </c>
      <c r="E7" s="1">
        <v>160000</v>
      </c>
      <c r="F7" s="1"/>
      <c r="G7" s="1"/>
      <c r="H7" s="1"/>
      <c r="I7" s="1"/>
      <c r="J7" s="1"/>
      <c r="K7" s="9">
        <v>24000</v>
      </c>
      <c r="L7" s="1">
        <v>988000</v>
      </c>
      <c r="M7" s="1"/>
      <c r="N7" s="12">
        <v>300000</v>
      </c>
      <c r="O7" s="1">
        <f t="shared" si="2"/>
        <v>3052000</v>
      </c>
      <c r="P7" s="1">
        <v>113555000</v>
      </c>
      <c r="Q7" s="1">
        <f t="shared" si="0"/>
        <v>160000</v>
      </c>
      <c r="R7" s="1">
        <f t="shared" si="1"/>
        <v>110343000</v>
      </c>
      <c r="S7" s="2"/>
      <c r="T7" s="1">
        <f t="shared" si="3"/>
        <v>113255000</v>
      </c>
    </row>
    <row r="8" spans="1:20" ht="25.5" customHeight="1">
      <c r="A8" s="11" t="s">
        <v>10</v>
      </c>
      <c r="B8" s="6">
        <v>132000</v>
      </c>
      <c r="C8" s="1">
        <v>48000</v>
      </c>
      <c r="D8" s="1">
        <v>720000</v>
      </c>
      <c r="E8" s="1">
        <v>80000</v>
      </c>
      <c r="F8" s="169">
        <v>4074000</v>
      </c>
      <c r="G8" s="169">
        <v>626000</v>
      </c>
      <c r="H8" s="1"/>
      <c r="I8" s="1"/>
      <c r="J8" s="1"/>
      <c r="K8" s="1">
        <v>3000</v>
      </c>
      <c r="L8" s="1">
        <v>21000</v>
      </c>
      <c r="M8" s="1"/>
      <c r="N8" s="12">
        <v>0</v>
      </c>
      <c r="O8" s="1">
        <f t="shared" si="2"/>
        <v>4998000</v>
      </c>
      <c r="P8" s="1">
        <v>58636000</v>
      </c>
      <c r="Q8" s="1">
        <f t="shared" si="0"/>
        <v>706000</v>
      </c>
      <c r="R8" s="1">
        <f t="shared" si="1"/>
        <v>52932000</v>
      </c>
      <c r="S8" s="2"/>
      <c r="T8" s="1">
        <f t="shared" si="3"/>
        <v>58636000</v>
      </c>
    </row>
    <row r="9" spans="1:20" ht="25.5" customHeight="1">
      <c r="A9" s="11" t="s">
        <v>11</v>
      </c>
      <c r="B9" s="6">
        <v>132000</v>
      </c>
      <c r="C9" s="1">
        <v>48000</v>
      </c>
      <c r="D9" s="1">
        <v>720000</v>
      </c>
      <c r="E9" s="1">
        <v>80000</v>
      </c>
      <c r="F9" s="1"/>
      <c r="G9" s="1"/>
      <c r="H9" s="1"/>
      <c r="I9" s="1"/>
      <c r="J9" s="1"/>
      <c r="K9" s="9">
        <v>2000</v>
      </c>
      <c r="L9" s="1">
        <v>9000</v>
      </c>
      <c r="M9" s="1"/>
      <c r="N9" s="12">
        <v>0</v>
      </c>
      <c r="O9" s="1">
        <f t="shared" si="2"/>
        <v>911000</v>
      </c>
      <c r="P9" s="1">
        <v>60045000</v>
      </c>
      <c r="Q9" s="1">
        <f t="shared" si="0"/>
        <v>80000</v>
      </c>
      <c r="R9" s="1">
        <f t="shared" si="1"/>
        <v>59054000</v>
      </c>
      <c r="S9" s="2"/>
      <c r="T9" s="1">
        <f t="shared" si="3"/>
        <v>60045000</v>
      </c>
    </row>
    <row r="10" spans="1:20" ht="25.5" customHeight="1">
      <c r="A10" s="11" t="s">
        <v>12</v>
      </c>
      <c r="B10" s="6">
        <v>384000</v>
      </c>
      <c r="C10" s="1">
        <v>0</v>
      </c>
      <c r="D10" s="1">
        <v>1440000</v>
      </c>
      <c r="E10" s="1">
        <v>160000</v>
      </c>
      <c r="F10" s="1"/>
      <c r="G10" s="1"/>
      <c r="H10" s="1"/>
      <c r="I10" s="1"/>
      <c r="J10" s="1"/>
      <c r="K10" s="1">
        <v>18000</v>
      </c>
      <c r="L10" s="1">
        <v>600000</v>
      </c>
      <c r="M10" s="1"/>
      <c r="N10" s="12">
        <v>450000</v>
      </c>
      <c r="O10" s="1">
        <f t="shared" si="2"/>
        <v>2892000</v>
      </c>
      <c r="P10" s="1">
        <v>154423000</v>
      </c>
      <c r="Q10" s="1">
        <f t="shared" si="0"/>
        <v>160000</v>
      </c>
      <c r="R10" s="1">
        <f t="shared" si="1"/>
        <v>151371000</v>
      </c>
      <c r="S10" s="2"/>
      <c r="T10" s="1">
        <f t="shared" si="3"/>
        <v>153973000</v>
      </c>
    </row>
    <row r="11" spans="1:20" ht="25.5" customHeight="1">
      <c r="A11" s="11" t="s">
        <v>13</v>
      </c>
      <c r="B11" s="6">
        <v>192000</v>
      </c>
      <c r="C11" s="1">
        <v>0</v>
      </c>
      <c r="D11" s="1">
        <v>720000</v>
      </c>
      <c r="E11" s="1">
        <v>80000</v>
      </c>
      <c r="F11" s="1"/>
      <c r="G11" s="1"/>
      <c r="H11" s="1"/>
      <c r="I11" s="1"/>
      <c r="J11" s="1"/>
      <c r="K11" s="1">
        <v>4000</v>
      </c>
      <c r="L11" s="1">
        <v>500000</v>
      </c>
      <c r="M11" s="1"/>
      <c r="N11" s="12">
        <v>250000</v>
      </c>
      <c r="O11" s="1">
        <f t="shared" si="2"/>
        <v>1666000</v>
      </c>
      <c r="P11" s="1">
        <v>75688000</v>
      </c>
      <c r="Q11" s="1">
        <f t="shared" si="0"/>
        <v>80000</v>
      </c>
      <c r="R11" s="1">
        <f t="shared" si="1"/>
        <v>73942000</v>
      </c>
      <c r="S11" s="2"/>
      <c r="T11" s="1">
        <f t="shared" si="3"/>
        <v>75438000</v>
      </c>
    </row>
    <row r="12" spans="1:20" ht="25.5" customHeight="1">
      <c r="A12" s="11" t="s">
        <v>14</v>
      </c>
      <c r="B12" s="6">
        <v>132000</v>
      </c>
      <c r="C12" s="1">
        <v>0</v>
      </c>
      <c r="D12" s="1">
        <v>720000</v>
      </c>
      <c r="E12" s="1">
        <v>80000</v>
      </c>
      <c r="F12" s="1"/>
      <c r="G12" s="1"/>
      <c r="H12" s="1"/>
      <c r="I12" s="1"/>
      <c r="J12" s="1"/>
      <c r="K12" s="1">
        <v>3000</v>
      </c>
      <c r="L12" s="1">
        <v>61000</v>
      </c>
      <c r="M12" s="1"/>
      <c r="N12" s="12">
        <v>188000</v>
      </c>
      <c r="O12" s="1">
        <f t="shared" si="2"/>
        <v>1104000</v>
      </c>
      <c r="P12" s="1">
        <v>70573000</v>
      </c>
      <c r="Q12" s="1">
        <f t="shared" si="0"/>
        <v>80000</v>
      </c>
      <c r="R12" s="1">
        <f t="shared" si="1"/>
        <v>69389000</v>
      </c>
      <c r="S12" s="2"/>
      <c r="T12" s="1">
        <f t="shared" si="3"/>
        <v>70385000</v>
      </c>
    </row>
    <row r="13" spans="1:20" ht="25.5" customHeight="1">
      <c r="A13" s="11" t="s">
        <v>15</v>
      </c>
      <c r="B13" s="6">
        <v>60000</v>
      </c>
      <c r="C13" s="1">
        <v>0</v>
      </c>
      <c r="D13" s="1">
        <v>720000</v>
      </c>
      <c r="E13" s="1">
        <v>80000</v>
      </c>
      <c r="F13" s="1"/>
      <c r="G13" s="1"/>
      <c r="H13" s="1"/>
      <c r="I13" s="1"/>
      <c r="J13" s="115">
        <v>3500000</v>
      </c>
      <c r="K13" s="12">
        <v>17000</v>
      </c>
      <c r="L13" s="1">
        <v>110000</v>
      </c>
      <c r="M13" s="1"/>
      <c r="N13" s="12">
        <v>30000</v>
      </c>
      <c r="O13" s="1">
        <f t="shared" si="2"/>
        <v>4437000</v>
      </c>
      <c r="P13" s="1">
        <v>35255000</v>
      </c>
      <c r="Q13" s="1">
        <f t="shared" si="0"/>
        <v>80000</v>
      </c>
      <c r="R13" s="1">
        <f t="shared" si="1"/>
        <v>30738000</v>
      </c>
      <c r="S13" s="2"/>
      <c r="T13" s="1">
        <f t="shared" si="3"/>
        <v>35225000</v>
      </c>
    </row>
    <row r="14" spans="1:20" ht="25.5" customHeight="1">
      <c r="A14" s="11" t="s">
        <v>16</v>
      </c>
      <c r="B14" s="6">
        <v>84000</v>
      </c>
      <c r="C14" s="1">
        <v>0</v>
      </c>
      <c r="D14" s="1">
        <v>720000</v>
      </c>
      <c r="E14" s="1">
        <v>80000</v>
      </c>
      <c r="F14" s="1"/>
      <c r="G14" s="1"/>
      <c r="H14" s="1"/>
      <c r="I14" s="1"/>
      <c r="J14" s="1"/>
      <c r="K14" s="9">
        <v>22000</v>
      </c>
      <c r="L14" s="1">
        <v>30000</v>
      </c>
      <c r="M14" s="1"/>
      <c r="N14" s="12">
        <v>0</v>
      </c>
      <c r="O14" s="1">
        <f t="shared" si="2"/>
        <v>856000</v>
      </c>
      <c r="P14" s="1">
        <v>37286000</v>
      </c>
      <c r="Q14" s="1">
        <f t="shared" si="0"/>
        <v>80000</v>
      </c>
      <c r="R14" s="1">
        <f t="shared" si="1"/>
        <v>36350000</v>
      </c>
      <c r="S14" s="2"/>
      <c r="T14" s="1">
        <f t="shared" si="3"/>
        <v>37286000</v>
      </c>
    </row>
    <row r="15" spans="1:20" ht="25.5" customHeight="1">
      <c r="A15" s="11" t="s">
        <v>17</v>
      </c>
      <c r="B15" s="6">
        <v>132000</v>
      </c>
      <c r="C15" s="1">
        <v>48000</v>
      </c>
      <c r="D15" s="1">
        <v>720000</v>
      </c>
      <c r="E15" s="1">
        <v>80000</v>
      </c>
      <c r="F15" s="1"/>
      <c r="G15" s="1"/>
      <c r="H15" s="1"/>
      <c r="I15" s="1"/>
      <c r="J15" s="1"/>
      <c r="K15" s="1">
        <v>101000</v>
      </c>
      <c r="L15" s="1">
        <v>60000</v>
      </c>
      <c r="M15" s="1"/>
      <c r="N15" s="12">
        <v>50000</v>
      </c>
      <c r="O15" s="1">
        <f t="shared" si="2"/>
        <v>1111000</v>
      </c>
      <c r="P15" s="1">
        <v>55539000</v>
      </c>
      <c r="Q15" s="1">
        <f t="shared" si="0"/>
        <v>80000</v>
      </c>
      <c r="R15" s="1">
        <f t="shared" si="1"/>
        <v>54348000</v>
      </c>
      <c r="S15" s="2"/>
      <c r="T15" s="1">
        <f t="shared" si="3"/>
        <v>55489000</v>
      </c>
    </row>
    <row r="16" spans="1:20" ht="25.5" customHeight="1">
      <c r="A16" s="11" t="s">
        <v>18</v>
      </c>
      <c r="B16" s="6">
        <v>36000</v>
      </c>
      <c r="C16" s="1">
        <v>0</v>
      </c>
      <c r="D16" s="1">
        <v>720000</v>
      </c>
      <c r="E16" s="1">
        <v>80000</v>
      </c>
      <c r="F16" s="1"/>
      <c r="G16" s="1"/>
      <c r="H16" s="1"/>
      <c r="I16" s="1"/>
      <c r="J16" s="115">
        <v>3500000</v>
      </c>
      <c r="K16" s="1">
        <v>1000</v>
      </c>
      <c r="L16" s="1">
        <v>10000</v>
      </c>
      <c r="M16" s="1"/>
      <c r="N16" s="12">
        <v>0</v>
      </c>
      <c r="O16" s="1">
        <f t="shared" si="2"/>
        <v>4267000</v>
      </c>
      <c r="P16" s="1">
        <v>21438000</v>
      </c>
      <c r="Q16" s="1">
        <f t="shared" si="0"/>
        <v>80000</v>
      </c>
      <c r="R16" s="1">
        <f t="shared" si="1"/>
        <v>17091000</v>
      </c>
      <c r="S16" s="2"/>
      <c r="T16" s="1">
        <f t="shared" si="3"/>
        <v>21438000</v>
      </c>
    </row>
    <row r="17" spans="1:20" ht="25.5" customHeight="1">
      <c r="A17" s="11" t="s">
        <v>19</v>
      </c>
      <c r="B17" s="6">
        <v>132000</v>
      </c>
      <c r="C17" s="1">
        <v>0</v>
      </c>
      <c r="D17" s="1">
        <v>720000</v>
      </c>
      <c r="E17" s="1">
        <v>80000</v>
      </c>
      <c r="F17" s="1"/>
      <c r="G17" s="1"/>
      <c r="H17" s="1"/>
      <c r="I17" s="1"/>
      <c r="J17" s="115">
        <v>4200000</v>
      </c>
      <c r="K17" s="1">
        <v>15000</v>
      </c>
      <c r="L17" s="1">
        <v>178000</v>
      </c>
      <c r="M17" s="1"/>
      <c r="N17" s="12">
        <v>10000</v>
      </c>
      <c r="O17" s="1">
        <f t="shared" si="2"/>
        <v>5255000</v>
      </c>
      <c r="P17" s="1">
        <v>58655000</v>
      </c>
      <c r="Q17" s="1">
        <f t="shared" si="0"/>
        <v>80000</v>
      </c>
      <c r="R17" s="1">
        <f t="shared" si="1"/>
        <v>53320000</v>
      </c>
      <c r="S17" s="2"/>
      <c r="T17" s="1">
        <f t="shared" si="3"/>
        <v>58645000</v>
      </c>
    </row>
    <row r="18" spans="1:20" ht="25.5" customHeight="1">
      <c r="A18" s="11" t="s">
        <v>20</v>
      </c>
      <c r="B18" s="6">
        <v>48000</v>
      </c>
      <c r="C18" s="1">
        <v>0</v>
      </c>
      <c r="D18" s="1">
        <v>720000</v>
      </c>
      <c r="E18" s="1">
        <v>80000</v>
      </c>
      <c r="F18" s="1"/>
      <c r="G18" s="1"/>
      <c r="H18" s="1"/>
      <c r="I18" s="1"/>
      <c r="J18" s="115">
        <v>3500000</v>
      </c>
      <c r="K18" s="1">
        <v>7000</v>
      </c>
      <c r="L18" s="1">
        <v>60000</v>
      </c>
      <c r="M18" s="1"/>
      <c r="N18" s="12">
        <v>150000</v>
      </c>
      <c r="O18" s="1">
        <f t="shared" si="2"/>
        <v>4485000</v>
      </c>
      <c r="P18" s="1">
        <v>23957000</v>
      </c>
      <c r="Q18" s="1">
        <f t="shared" si="0"/>
        <v>80000</v>
      </c>
      <c r="R18" s="1">
        <f t="shared" si="1"/>
        <v>19392000</v>
      </c>
      <c r="S18" s="2"/>
      <c r="T18" s="1">
        <f t="shared" si="3"/>
        <v>23807000</v>
      </c>
    </row>
    <row r="19" spans="1:20" ht="25.5" customHeight="1">
      <c r="A19" s="11" t="s">
        <v>21</v>
      </c>
      <c r="B19" s="6">
        <v>144000</v>
      </c>
      <c r="C19" s="1">
        <v>48000</v>
      </c>
      <c r="D19" s="1">
        <v>720000</v>
      </c>
      <c r="E19" s="1">
        <v>80000</v>
      </c>
      <c r="F19" s="1"/>
      <c r="G19" s="1"/>
      <c r="H19" s="1"/>
      <c r="I19" s="1"/>
      <c r="J19" s="115">
        <v>4200000</v>
      </c>
      <c r="K19" s="1">
        <v>79000</v>
      </c>
      <c r="L19" s="1">
        <v>130000</v>
      </c>
      <c r="M19" s="1"/>
      <c r="N19" s="12">
        <v>0</v>
      </c>
      <c r="O19" s="1">
        <f t="shared" si="2"/>
        <v>5321000</v>
      </c>
      <c r="P19" s="1">
        <v>68344000</v>
      </c>
      <c r="Q19" s="1">
        <f t="shared" si="0"/>
        <v>80000</v>
      </c>
      <c r="R19" s="1">
        <f t="shared" si="1"/>
        <v>62943000</v>
      </c>
      <c r="S19" s="2"/>
      <c r="T19" s="1">
        <f t="shared" si="3"/>
        <v>68344000</v>
      </c>
    </row>
    <row r="20" spans="1:20" ht="25.5" customHeight="1">
      <c r="A20" s="11" t="s">
        <v>22</v>
      </c>
      <c r="B20" s="6">
        <v>72000</v>
      </c>
      <c r="C20" s="1">
        <v>0</v>
      </c>
      <c r="D20" s="1">
        <v>720000</v>
      </c>
      <c r="E20" s="1">
        <v>80000</v>
      </c>
      <c r="F20" s="1"/>
      <c r="G20" s="1"/>
      <c r="H20" s="1"/>
      <c r="I20" s="1"/>
      <c r="J20" s="115">
        <v>3500000</v>
      </c>
      <c r="K20" s="170">
        <v>23000</v>
      </c>
      <c r="L20" s="1">
        <v>0</v>
      </c>
      <c r="M20" s="1"/>
      <c r="N20" s="12">
        <v>0</v>
      </c>
      <c r="O20" s="1">
        <f t="shared" si="2"/>
        <v>4315000</v>
      </c>
      <c r="P20" s="1">
        <v>28408000</v>
      </c>
      <c r="Q20" s="1">
        <f t="shared" si="0"/>
        <v>80000</v>
      </c>
      <c r="R20" s="1">
        <f t="shared" si="1"/>
        <v>24013000</v>
      </c>
      <c r="S20" s="2"/>
      <c r="T20" s="1">
        <f t="shared" si="3"/>
        <v>28408000</v>
      </c>
    </row>
    <row r="21" spans="1:20" ht="25.5" customHeight="1">
      <c r="A21" s="11" t="s">
        <v>23</v>
      </c>
      <c r="B21" s="6">
        <v>252000</v>
      </c>
      <c r="C21" s="1">
        <v>48000</v>
      </c>
      <c r="D21" s="1">
        <v>1440000</v>
      </c>
      <c r="E21" s="1">
        <v>160000</v>
      </c>
      <c r="F21" s="1"/>
      <c r="G21" s="1"/>
      <c r="H21" s="1"/>
      <c r="I21" s="1"/>
      <c r="J21" s="1"/>
      <c r="K21" s="1">
        <v>36000</v>
      </c>
      <c r="L21" s="1">
        <v>40000</v>
      </c>
      <c r="M21" s="1"/>
      <c r="N21" s="12">
        <v>0</v>
      </c>
      <c r="O21" s="1">
        <f t="shared" si="2"/>
        <v>1816000</v>
      </c>
      <c r="P21" s="1">
        <v>100131000</v>
      </c>
      <c r="Q21" s="1">
        <f t="shared" si="0"/>
        <v>160000</v>
      </c>
      <c r="R21" s="1">
        <f t="shared" si="1"/>
        <v>98155000</v>
      </c>
      <c r="S21" s="2"/>
      <c r="T21" s="1">
        <f t="shared" si="3"/>
        <v>100131000</v>
      </c>
    </row>
    <row r="22" spans="1:20" ht="25.5" customHeight="1">
      <c r="A22" s="11" t="s">
        <v>3</v>
      </c>
      <c r="B22" s="6">
        <v>72000</v>
      </c>
      <c r="C22" s="1">
        <v>0</v>
      </c>
      <c r="D22" s="1">
        <v>720000</v>
      </c>
      <c r="E22" s="1">
        <v>80000</v>
      </c>
      <c r="F22" s="1"/>
      <c r="G22" s="1"/>
      <c r="H22" s="1"/>
      <c r="I22" s="1"/>
      <c r="J22" s="115">
        <v>3500000</v>
      </c>
      <c r="K22" s="1">
        <v>5000</v>
      </c>
      <c r="L22" s="1">
        <v>100000</v>
      </c>
      <c r="M22" s="1"/>
      <c r="N22" s="12">
        <v>0</v>
      </c>
      <c r="O22" s="1">
        <f t="shared" si="2"/>
        <v>4397000</v>
      </c>
      <c r="P22" s="1">
        <v>30923000</v>
      </c>
      <c r="Q22" s="1">
        <f t="shared" si="0"/>
        <v>80000</v>
      </c>
      <c r="R22" s="1">
        <f t="shared" si="1"/>
        <v>26446000</v>
      </c>
      <c r="S22" s="2"/>
      <c r="T22" s="1">
        <f t="shared" si="3"/>
        <v>30923000</v>
      </c>
    </row>
    <row r="23" spans="1:20" ht="25.5" customHeight="1">
      <c r="A23" s="11" t="s">
        <v>4</v>
      </c>
      <c r="B23" s="6">
        <v>60000</v>
      </c>
      <c r="C23" s="1">
        <v>0</v>
      </c>
      <c r="D23" s="1">
        <v>720000</v>
      </c>
      <c r="E23" s="1">
        <v>80000</v>
      </c>
      <c r="F23" s="1"/>
      <c r="G23" s="1"/>
      <c r="H23" s="1"/>
      <c r="I23" s="1"/>
      <c r="J23" s="115">
        <v>3500000</v>
      </c>
      <c r="K23" s="1">
        <v>38000</v>
      </c>
      <c r="L23" s="1">
        <v>8000</v>
      </c>
      <c r="M23" s="1"/>
      <c r="N23" s="12">
        <v>0</v>
      </c>
      <c r="O23" s="1">
        <f t="shared" si="2"/>
        <v>4326000</v>
      </c>
      <c r="P23" s="1">
        <v>22675000</v>
      </c>
      <c r="Q23" s="1">
        <f t="shared" si="0"/>
        <v>80000</v>
      </c>
      <c r="R23" s="1">
        <f t="shared" si="1"/>
        <v>18269000</v>
      </c>
      <c r="S23" s="2"/>
      <c r="T23" s="1">
        <f t="shared" si="3"/>
        <v>22675000</v>
      </c>
    </row>
    <row r="24" spans="1:20" ht="25.5" customHeight="1">
      <c r="A24" s="11" t="s">
        <v>24</v>
      </c>
      <c r="B24" s="6">
        <v>72000</v>
      </c>
      <c r="C24" s="1">
        <v>48000</v>
      </c>
      <c r="D24" s="1">
        <v>720000</v>
      </c>
      <c r="E24" s="1">
        <v>80000</v>
      </c>
      <c r="F24" s="1"/>
      <c r="G24" s="1"/>
      <c r="H24" s="1"/>
      <c r="I24" s="1"/>
      <c r="J24" s="115">
        <v>3500000</v>
      </c>
      <c r="K24" s="12">
        <v>35000</v>
      </c>
      <c r="L24" s="1">
        <v>5000</v>
      </c>
      <c r="M24" s="1"/>
      <c r="N24" s="12">
        <v>80000</v>
      </c>
      <c r="O24" s="1">
        <f t="shared" si="2"/>
        <v>4460000</v>
      </c>
      <c r="P24" s="1">
        <v>37319000</v>
      </c>
      <c r="Q24" s="1">
        <f t="shared" si="0"/>
        <v>80000</v>
      </c>
      <c r="R24" s="1">
        <f t="shared" si="1"/>
        <v>32779000</v>
      </c>
      <c r="S24" s="2"/>
      <c r="T24" s="1">
        <f t="shared" si="3"/>
        <v>37239000</v>
      </c>
    </row>
    <row r="25" spans="1:20" ht="25.5" customHeight="1">
      <c r="A25" s="11" t="s">
        <v>25</v>
      </c>
      <c r="B25" s="6">
        <v>60000</v>
      </c>
      <c r="C25" s="1">
        <v>0</v>
      </c>
      <c r="D25" s="1">
        <v>720000</v>
      </c>
      <c r="E25" s="1">
        <v>80000</v>
      </c>
      <c r="F25" s="1"/>
      <c r="G25" s="1"/>
      <c r="H25" s="1"/>
      <c r="I25" s="1"/>
      <c r="J25" s="115">
        <v>3500000</v>
      </c>
      <c r="K25" s="1">
        <v>3000</v>
      </c>
      <c r="L25" s="1">
        <v>30000</v>
      </c>
      <c r="M25" s="1"/>
      <c r="N25" s="12">
        <v>0</v>
      </c>
      <c r="O25" s="1">
        <f t="shared" si="2"/>
        <v>4313000</v>
      </c>
      <c r="P25" s="1">
        <v>28934000</v>
      </c>
      <c r="Q25" s="1">
        <f t="shared" si="0"/>
        <v>80000</v>
      </c>
      <c r="R25" s="1">
        <f t="shared" si="1"/>
        <v>24541000</v>
      </c>
      <c r="S25" s="2"/>
      <c r="T25" s="1">
        <f t="shared" si="3"/>
        <v>28934000</v>
      </c>
    </row>
    <row r="26" spans="1:20" ht="25.5" customHeight="1">
      <c r="A26" s="11" t="s">
        <v>26</v>
      </c>
      <c r="B26" s="6">
        <v>36000</v>
      </c>
      <c r="C26" s="1">
        <v>0</v>
      </c>
      <c r="D26" s="1">
        <v>720000</v>
      </c>
      <c r="E26" s="1">
        <v>80000</v>
      </c>
      <c r="F26" s="1"/>
      <c r="G26" s="1"/>
      <c r="H26" s="2"/>
      <c r="I26" s="1"/>
      <c r="J26" s="1"/>
      <c r="K26" s="1">
        <v>1000</v>
      </c>
      <c r="L26" s="1">
        <v>0</v>
      </c>
      <c r="M26" s="1"/>
      <c r="N26" s="12">
        <v>0</v>
      </c>
      <c r="O26" s="1">
        <f t="shared" si="2"/>
        <v>757000</v>
      </c>
      <c r="P26" s="1">
        <v>20140000</v>
      </c>
      <c r="Q26" s="1">
        <f t="shared" si="0"/>
        <v>80000</v>
      </c>
      <c r="R26" s="1">
        <f t="shared" si="1"/>
        <v>19303000</v>
      </c>
      <c r="S26" s="2"/>
      <c r="T26" s="1">
        <f t="shared" si="3"/>
        <v>20140000</v>
      </c>
    </row>
    <row r="27" spans="1:20" s="106" customFormat="1" ht="25.5" customHeight="1">
      <c r="A27" s="13" t="s">
        <v>6</v>
      </c>
      <c r="B27" s="6">
        <v>48000</v>
      </c>
      <c r="C27" s="1">
        <v>0</v>
      </c>
      <c r="D27" s="1">
        <v>720000</v>
      </c>
      <c r="E27" s="1">
        <v>80000</v>
      </c>
      <c r="F27" s="1"/>
      <c r="G27" s="1"/>
      <c r="H27" s="1"/>
      <c r="I27" s="1"/>
      <c r="J27" s="1"/>
      <c r="K27" s="1">
        <v>129000</v>
      </c>
      <c r="L27" s="1">
        <v>31000</v>
      </c>
      <c r="M27" s="9">
        <v>21613000</v>
      </c>
      <c r="N27" s="9">
        <v>10441000</v>
      </c>
      <c r="O27" s="1">
        <f t="shared" si="2"/>
        <v>32982000</v>
      </c>
      <c r="P27" s="1">
        <v>33270000</v>
      </c>
      <c r="Q27" s="1">
        <f t="shared" si="0"/>
        <v>80000</v>
      </c>
      <c r="R27" s="1">
        <f t="shared" si="1"/>
        <v>208000</v>
      </c>
      <c r="S27" s="2"/>
      <c r="T27" s="1">
        <f t="shared" ref="T27:T28" si="4">P27-N27</f>
        <v>22829000</v>
      </c>
    </row>
    <row r="28" spans="1:20" ht="25.5" customHeight="1">
      <c r="A28" s="13" t="s">
        <v>28</v>
      </c>
      <c r="B28" s="6"/>
      <c r="C28" s="1"/>
      <c r="D28" s="1"/>
      <c r="E28" s="1"/>
      <c r="F28" s="1"/>
      <c r="G28" s="1"/>
      <c r="H28" s="1"/>
      <c r="I28" s="1"/>
      <c r="J28" s="1"/>
      <c r="K28" s="1">
        <v>2052000</v>
      </c>
      <c r="L28" s="1">
        <v>1269000</v>
      </c>
      <c r="M28" s="1"/>
      <c r="N28" s="12"/>
      <c r="O28" s="1">
        <f t="shared" si="2"/>
        <v>3321000</v>
      </c>
      <c r="P28" s="12">
        <v>57257000</v>
      </c>
      <c r="Q28" s="1">
        <f t="shared" si="0"/>
        <v>0</v>
      </c>
      <c r="R28" s="1">
        <f t="shared" si="1"/>
        <v>53936000</v>
      </c>
      <c r="S28" s="1"/>
      <c r="T28" s="1">
        <f t="shared" si="4"/>
        <v>57257000</v>
      </c>
    </row>
    <row r="29" spans="1:20" ht="25.5" customHeight="1">
      <c r="A29" s="11" t="s">
        <v>5</v>
      </c>
      <c r="B29" s="6">
        <f>SUM(B4:B28)</f>
        <v>4020000</v>
      </c>
      <c r="C29" s="6">
        <f t="shared" ref="C29:T29" si="5">SUM(C4:C28)</f>
        <v>480000</v>
      </c>
      <c r="D29" s="6">
        <f t="shared" si="5"/>
        <v>23040000</v>
      </c>
      <c r="E29" s="6">
        <f t="shared" si="5"/>
        <v>2560000</v>
      </c>
      <c r="F29" s="6">
        <f t="shared" si="5"/>
        <v>4074000</v>
      </c>
      <c r="G29" s="6">
        <f t="shared" si="5"/>
        <v>626000</v>
      </c>
      <c r="H29" s="6">
        <f t="shared" si="5"/>
        <v>672000</v>
      </c>
      <c r="I29" s="6">
        <f>SUM(I4:I28)</f>
        <v>168000</v>
      </c>
      <c r="J29" s="6">
        <f>SUM(J4:J28)</f>
        <v>36400000</v>
      </c>
      <c r="K29" s="6">
        <f t="shared" si="5"/>
        <v>2664000</v>
      </c>
      <c r="L29" s="6">
        <f t="shared" si="5"/>
        <v>5677000</v>
      </c>
      <c r="M29" s="6">
        <f t="shared" si="5"/>
        <v>22791000</v>
      </c>
      <c r="N29" s="6">
        <f t="shared" si="5"/>
        <v>13019000</v>
      </c>
      <c r="O29" s="1">
        <f t="shared" si="2"/>
        <v>112837000</v>
      </c>
      <c r="P29" s="6">
        <f t="shared" si="5"/>
        <v>1767046000</v>
      </c>
      <c r="Q29" s="6">
        <f t="shared" si="5"/>
        <v>3354000</v>
      </c>
      <c r="R29" s="6">
        <f t="shared" si="5"/>
        <v>1650855000</v>
      </c>
      <c r="S29" s="6">
        <f t="shared" si="5"/>
        <v>0</v>
      </c>
      <c r="T29" s="6">
        <f t="shared" si="5"/>
        <v>1754027000</v>
      </c>
    </row>
    <row r="30" spans="1:20">
      <c r="B30" s="7"/>
    </row>
  </sheetData>
  <mergeCells count="8">
    <mergeCell ref="A1:T1"/>
    <mergeCell ref="A2:A3"/>
    <mergeCell ref="O2:O3"/>
    <mergeCell ref="P2:P3"/>
    <mergeCell ref="Q2:S2"/>
    <mergeCell ref="T2:T3"/>
    <mergeCell ref="K3:L3"/>
    <mergeCell ref="B2:J2"/>
  </mergeCells>
  <phoneticPr fontId="14" type="noConversion"/>
  <pageMargins left="0.21" right="0.16" top="0.34" bottom="1.0900000000000001" header="0.16" footer="0.5"/>
  <pageSetup paperSize="8" scale="9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workbookViewId="0">
      <selection activeCell="B28" sqref="B28"/>
    </sheetView>
  </sheetViews>
  <sheetFormatPr defaultRowHeight="28.5" customHeight="1"/>
  <cols>
    <col min="1" max="1" width="24.875" style="124" customWidth="1"/>
    <col min="2" max="4" width="21.625" style="120" customWidth="1"/>
    <col min="5" max="5" width="15.125" style="116" customWidth="1"/>
    <col min="6" max="16384" width="9" style="116"/>
  </cols>
  <sheetData>
    <row r="1" spans="1:4" s="117" customFormat="1" ht="28.5" customHeight="1">
      <c r="A1" s="121"/>
      <c r="B1" s="118" t="s">
        <v>241</v>
      </c>
      <c r="C1" s="118" t="s">
        <v>242</v>
      </c>
      <c r="D1" s="118" t="s">
        <v>243</v>
      </c>
    </row>
    <row r="2" spans="1:4" ht="28.5" customHeight="1">
      <c r="A2" s="122" t="s">
        <v>216</v>
      </c>
      <c r="B2" s="119">
        <v>101823000</v>
      </c>
      <c r="C2" s="119">
        <v>102323000</v>
      </c>
      <c r="D2" s="119">
        <v>500000</v>
      </c>
    </row>
    <row r="3" spans="1:4" ht="28.5" customHeight="1">
      <c r="A3" s="123" t="s">
        <v>217</v>
      </c>
      <c r="B3" s="119">
        <v>207022000</v>
      </c>
      <c r="C3" s="119">
        <v>207472000</v>
      </c>
      <c r="D3" s="119">
        <v>450000</v>
      </c>
    </row>
    <row r="4" spans="1:4" ht="28.5" customHeight="1">
      <c r="A4" s="122" t="s">
        <v>218</v>
      </c>
      <c r="B4" s="119">
        <v>264680000</v>
      </c>
      <c r="C4" s="119">
        <v>264800000</v>
      </c>
      <c r="D4" s="119">
        <v>120000</v>
      </c>
    </row>
    <row r="5" spans="1:4" ht="28.5" customHeight="1">
      <c r="A5" s="122" t="s">
        <v>219</v>
      </c>
      <c r="B5" s="119">
        <v>113255000</v>
      </c>
      <c r="C5" s="119">
        <v>113555000</v>
      </c>
      <c r="D5" s="119">
        <v>300000</v>
      </c>
    </row>
    <row r="6" spans="1:4" ht="28.5" customHeight="1">
      <c r="A6" s="122" t="s">
        <v>220</v>
      </c>
      <c r="B6" s="119">
        <v>58636000</v>
      </c>
      <c r="C6" s="119">
        <v>58636000</v>
      </c>
      <c r="D6" s="119">
        <v>0</v>
      </c>
    </row>
    <row r="7" spans="1:4" ht="28.5" customHeight="1">
      <c r="A7" s="122" t="s">
        <v>221</v>
      </c>
      <c r="B7" s="119">
        <v>60045000</v>
      </c>
      <c r="C7" s="119">
        <v>60045000</v>
      </c>
      <c r="D7" s="119">
        <v>0</v>
      </c>
    </row>
    <row r="8" spans="1:4" ht="28.5" customHeight="1">
      <c r="A8" s="122" t="s">
        <v>222</v>
      </c>
      <c r="B8" s="119">
        <v>153973000</v>
      </c>
      <c r="C8" s="119">
        <v>154423000</v>
      </c>
      <c r="D8" s="119">
        <v>450000</v>
      </c>
    </row>
    <row r="9" spans="1:4" ht="28.5" customHeight="1">
      <c r="A9" s="122" t="s">
        <v>223</v>
      </c>
      <c r="B9" s="119">
        <v>75438000</v>
      </c>
      <c r="C9" s="119">
        <v>75688000</v>
      </c>
      <c r="D9" s="119">
        <v>250000</v>
      </c>
    </row>
    <row r="10" spans="1:4" ht="28.5" customHeight="1">
      <c r="A10" s="122" t="s">
        <v>224</v>
      </c>
      <c r="B10" s="119">
        <v>70385000</v>
      </c>
      <c r="C10" s="119">
        <v>70573000</v>
      </c>
      <c r="D10" s="119">
        <v>188000</v>
      </c>
    </row>
    <row r="11" spans="1:4" ht="28.5" customHeight="1">
      <c r="A11" s="122" t="s">
        <v>225</v>
      </c>
      <c r="B11" s="119">
        <v>35225000</v>
      </c>
      <c r="C11" s="119">
        <v>35255000</v>
      </c>
      <c r="D11" s="119">
        <v>30000</v>
      </c>
    </row>
    <row r="12" spans="1:4" ht="28.5" customHeight="1">
      <c r="A12" s="122" t="s">
        <v>226</v>
      </c>
      <c r="B12" s="119">
        <v>37286000</v>
      </c>
      <c r="C12" s="119">
        <v>37286000</v>
      </c>
      <c r="D12" s="119">
        <v>0</v>
      </c>
    </row>
    <row r="13" spans="1:4" ht="28.5" customHeight="1">
      <c r="A13" s="123" t="s">
        <v>227</v>
      </c>
      <c r="B13" s="119">
        <v>55489000</v>
      </c>
      <c r="C13" s="119">
        <v>55539000</v>
      </c>
      <c r="D13" s="119">
        <v>50000</v>
      </c>
    </row>
    <row r="14" spans="1:4" ht="28.5" customHeight="1">
      <c r="A14" s="122" t="s">
        <v>228</v>
      </c>
      <c r="B14" s="119">
        <v>21438000</v>
      </c>
      <c r="C14" s="119">
        <v>21438000</v>
      </c>
      <c r="D14" s="119">
        <v>0</v>
      </c>
    </row>
    <row r="15" spans="1:4" ht="28.5" customHeight="1">
      <c r="A15" s="122" t="s">
        <v>229</v>
      </c>
      <c r="B15" s="119">
        <v>58645000</v>
      </c>
      <c r="C15" s="119">
        <v>58655000</v>
      </c>
      <c r="D15" s="119">
        <v>10000</v>
      </c>
    </row>
    <row r="16" spans="1:4" ht="28.5" customHeight="1">
      <c r="A16" s="122" t="s">
        <v>230</v>
      </c>
      <c r="B16" s="119">
        <v>23807000</v>
      </c>
      <c r="C16" s="119">
        <v>23957000</v>
      </c>
      <c r="D16" s="119">
        <v>150000</v>
      </c>
    </row>
    <row r="17" spans="1:4" ht="28.5" customHeight="1">
      <c r="A17" s="122" t="s">
        <v>231</v>
      </c>
      <c r="B17" s="119">
        <v>68344000</v>
      </c>
      <c r="C17" s="119">
        <v>68344000</v>
      </c>
      <c r="D17" s="119">
        <v>0</v>
      </c>
    </row>
    <row r="18" spans="1:4" ht="28.5" customHeight="1">
      <c r="A18" s="122" t="s">
        <v>232</v>
      </c>
      <c r="B18" s="119">
        <v>28408000</v>
      </c>
      <c r="C18" s="119">
        <v>28408000</v>
      </c>
      <c r="D18" s="119">
        <v>0</v>
      </c>
    </row>
    <row r="19" spans="1:4" ht="28.5" customHeight="1">
      <c r="A19" s="122" t="s">
        <v>233</v>
      </c>
      <c r="B19" s="119">
        <v>100131000</v>
      </c>
      <c r="C19" s="119">
        <v>100131000</v>
      </c>
      <c r="D19" s="119">
        <v>0</v>
      </c>
    </row>
    <row r="20" spans="1:4" ht="28.5" customHeight="1">
      <c r="A20" s="122" t="s">
        <v>234</v>
      </c>
      <c r="B20" s="119">
        <v>30923000</v>
      </c>
      <c r="C20" s="119">
        <v>30923000</v>
      </c>
      <c r="D20" s="119">
        <v>0</v>
      </c>
    </row>
    <row r="21" spans="1:4" ht="28.5" customHeight="1">
      <c r="A21" s="122" t="s">
        <v>235</v>
      </c>
      <c r="B21" s="119">
        <v>22675000</v>
      </c>
      <c r="C21" s="119">
        <v>22675000</v>
      </c>
      <c r="D21" s="119">
        <v>0</v>
      </c>
    </row>
    <row r="22" spans="1:4" ht="28.5" customHeight="1">
      <c r="A22" s="122" t="s">
        <v>236</v>
      </c>
      <c r="B22" s="119">
        <v>37239000</v>
      </c>
      <c r="C22" s="119">
        <v>37319000</v>
      </c>
      <c r="D22" s="119">
        <v>80000</v>
      </c>
    </row>
    <row r="23" spans="1:4" ht="28.5" customHeight="1">
      <c r="A23" s="122" t="s">
        <v>237</v>
      </c>
      <c r="B23" s="119">
        <v>28934000</v>
      </c>
      <c r="C23" s="119">
        <v>28934000</v>
      </c>
      <c r="D23" s="119">
        <v>0</v>
      </c>
    </row>
    <row r="24" spans="1:4" ht="28.5" customHeight="1">
      <c r="A24" s="122" t="s">
        <v>238</v>
      </c>
      <c r="B24" s="119">
        <v>20140000</v>
      </c>
      <c r="C24" s="119">
        <v>20140000</v>
      </c>
      <c r="D24" s="119">
        <v>0</v>
      </c>
    </row>
    <row r="25" spans="1:4" ht="28.5" customHeight="1">
      <c r="A25" s="122" t="s">
        <v>239</v>
      </c>
      <c r="B25" s="119">
        <v>22829000</v>
      </c>
      <c r="C25" s="119">
        <v>33270000</v>
      </c>
      <c r="D25" s="119">
        <v>10441000</v>
      </c>
    </row>
    <row r="26" spans="1:4" ht="28.5" customHeight="1">
      <c r="A26" s="122" t="s">
        <v>245</v>
      </c>
      <c r="B26" s="119">
        <f>SUM(B2:B25)</f>
        <v>1696770000</v>
      </c>
      <c r="C26" s="119">
        <f>SUM(C2:C25)</f>
        <v>1709789000</v>
      </c>
      <c r="D26" s="119">
        <f>SUM(D2:D25)</f>
        <v>13019000</v>
      </c>
    </row>
    <row r="27" spans="1:4" ht="28.5" customHeight="1">
      <c r="A27" s="122" t="s">
        <v>240</v>
      </c>
      <c r="B27" s="119">
        <v>57257000</v>
      </c>
      <c r="C27" s="119">
        <v>57257000</v>
      </c>
      <c r="D27" s="119"/>
    </row>
    <row r="28" spans="1:4" ht="28.5" customHeight="1">
      <c r="A28" s="122" t="s">
        <v>244</v>
      </c>
      <c r="B28" s="119">
        <f>B27+B26</f>
        <v>1754027000</v>
      </c>
      <c r="C28" s="119">
        <f>C27+C26</f>
        <v>1767046000</v>
      </c>
      <c r="D28" s="119">
        <f>D27+D26</f>
        <v>13019000</v>
      </c>
    </row>
  </sheetData>
  <phoneticPr fontId="22" type="noConversion"/>
  <pageMargins left="0.7" right="0.7" top="0.75" bottom="0.75" header="0.3" footer="0.3"/>
  <pageSetup paperSize="9" scale="9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2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2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3"/>
  <sheetViews>
    <sheetView zoomScaleNormal="100" workbookViewId="0">
      <pane xSplit="4" ySplit="4" topLeftCell="E5" activePane="bottomRight" state="frozen"/>
      <selection pane="topRight" activeCell="C1" sqref="C1"/>
      <selection pane="bottomLeft" activeCell="A3" sqref="A3"/>
      <selection pane="bottomRight" activeCell="P11" sqref="P11"/>
    </sheetView>
  </sheetViews>
  <sheetFormatPr defaultColWidth="9" defaultRowHeight="16.5"/>
  <cols>
    <col min="1" max="2" width="9" style="20"/>
    <col min="3" max="3" width="6.25" style="19" customWidth="1"/>
    <col min="4" max="4" width="16.875" style="19" customWidth="1"/>
    <col min="5" max="7" width="7.625" style="19" customWidth="1"/>
    <col min="8" max="9" width="15.5" style="19" customWidth="1"/>
    <col min="10" max="12" width="13.875" style="19" customWidth="1"/>
    <col min="13" max="13" width="15.125" style="19" customWidth="1"/>
    <col min="14" max="14" width="9" style="19"/>
    <col min="15" max="15" width="12.5" style="19" customWidth="1"/>
    <col min="16" max="16384" width="9" style="19"/>
  </cols>
  <sheetData>
    <row r="1" spans="3:13" ht="18" customHeight="1" thickBot="1">
      <c r="C1" s="149" t="s">
        <v>190</v>
      </c>
      <c r="D1" s="149"/>
      <c r="E1" s="149"/>
      <c r="F1" s="149"/>
      <c r="G1" s="149"/>
      <c r="H1" s="149"/>
      <c r="I1" s="149"/>
      <c r="J1" s="149"/>
      <c r="K1" s="149"/>
      <c r="L1" s="149"/>
      <c r="M1" s="149"/>
    </row>
    <row r="2" spans="3:13" ht="20.45" customHeight="1" thickBot="1">
      <c r="C2" s="90"/>
      <c r="D2" s="89"/>
      <c r="E2" s="145"/>
      <c r="F2" s="145"/>
      <c r="G2" s="145"/>
      <c r="H2" s="152" t="s">
        <v>189</v>
      </c>
      <c r="I2" s="153"/>
      <c r="J2" s="158" t="s">
        <v>189</v>
      </c>
      <c r="K2" s="159"/>
      <c r="L2" s="159"/>
      <c r="M2" s="160"/>
    </row>
    <row r="3" spans="3:13" ht="17.45" customHeight="1">
      <c r="C3" s="88"/>
      <c r="D3" s="87"/>
      <c r="E3" s="146" t="s">
        <v>188</v>
      </c>
      <c r="F3" s="147"/>
      <c r="G3" s="148"/>
      <c r="H3" s="154" t="s">
        <v>187</v>
      </c>
      <c r="I3" s="156" t="s">
        <v>186</v>
      </c>
      <c r="J3" s="161" t="s">
        <v>185</v>
      </c>
      <c r="K3" s="162"/>
      <c r="L3" s="163"/>
      <c r="M3" s="164" t="s">
        <v>184</v>
      </c>
    </row>
    <row r="4" spans="3:13" ht="56.45" customHeight="1" thickBot="1">
      <c r="C4" s="86" t="s">
        <v>183</v>
      </c>
      <c r="D4" s="85" t="s">
        <v>182</v>
      </c>
      <c r="E4" s="84" t="s">
        <v>181</v>
      </c>
      <c r="F4" s="83" t="s">
        <v>180</v>
      </c>
      <c r="G4" s="82" t="s">
        <v>179</v>
      </c>
      <c r="H4" s="155"/>
      <c r="I4" s="157"/>
      <c r="J4" s="81" t="s">
        <v>178</v>
      </c>
      <c r="K4" s="80" t="s">
        <v>177</v>
      </c>
      <c r="L4" s="79" t="s">
        <v>176</v>
      </c>
      <c r="M4" s="165"/>
    </row>
    <row r="5" spans="3:13" ht="16.899999999999999" customHeight="1">
      <c r="C5" s="67">
        <v>1</v>
      </c>
      <c r="D5" s="66" t="s">
        <v>175</v>
      </c>
      <c r="E5" s="65">
        <v>13</v>
      </c>
      <c r="F5" s="78">
        <v>14</v>
      </c>
      <c r="G5" s="52">
        <f t="shared" ref="G5:G28" si="0">E5-F5</f>
        <v>-1</v>
      </c>
      <c r="H5" s="47">
        <v>204000</v>
      </c>
      <c r="I5" s="63">
        <v>48000</v>
      </c>
      <c r="J5" s="62">
        <v>105000</v>
      </c>
      <c r="K5" s="61">
        <v>21000</v>
      </c>
      <c r="L5" s="60">
        <v>126000</v>
      </c>
      <c r="M5" s="59">
        <v>252000</v>
      </c>
    </row>
    <row r="6" spans="3:13" ht="16.899999999999999" customHeight="1">
      <c r="C6" s="51">
        <v>2</v>
      </c>
      <c r="D6" s="50" t="s">
        <v>174</v>
      </c>
      <c r="E6" s="57">
        <f>38+1</f>
        <v>39</v>
      </c>
      <c r="F6" s="48">
        <v>39</v>
      </c>
      <c r="G6" s="52">
        <f t="shared" si="0"/>
        <v>0</v>
      </c>
      <c r="H6" s="56">
        <f>540000+12000</f>
        <v>552000</v>
      </c>
      <c r="I6" s="46">
        <v>48000</v>
      </c>
      <c r="J6" s="38">
        <v>245000</v>
      </c>
      <c r="K6" s="55">
        <f>49000+1000</f>
        <v>50000</v>
      </c>
      <c r="L6" s="54">
        <f>294000+6000</f>
        <v>300000</v>
      </c>
      <c r="M6" s="53">
        <f>588000+7000</f>
        <v>595000</v>
      </c>
    </row>
    <row r="7" spans="3:13" ht="16.899999999999999" customHeight="1">
      <c r="C7" s="51">
        <v>3</v>
      </c>
      <c r="D7" s="50" t="s">
        <v>173</v>
      </c>
      <c r="E7" s="49">
        <v>48</v>
      </c>
      <c r="F7" s="48">
        <v>48</v>
      </c>
      <c r="G7" s="41">
        <f t="shared" si="0"/>
        <v>0</v>
      </c>
      <c r="H7" s="47">
        <v>684000</v>
      </c>
      <c r="I7" s="46">
        <v>96000</v>
      </c>
      <c r="J7" s="38">
        <v>325000</v>
      </c>
      <c r="K7" s="37">
        <v>65000</v>
      </c>
      <c r="L7" s="36">
        <v>390000</v>
      </c>
      <c r="M7" s="35">
        <v>780000</v>
      </c>
    </row>
    <row r="8" spans="3:13" ht="16.899999999999999" customHeight="1">
      <c r="C8" s="51">
        <v>4</v>
      </c>
      <c r="D8" s="50" t="s">
        <v>172</v>
      </c>
      <c r="E8" s="57">
        <f>19+1</f>
        <v>20</v>
      </c>
      <c r="F8" s="48">
        <v>22</v>
      </c>
      <c r="G8" s="52">
        <f t="shared" si="0"/>
        <v>-2</v>
      </c>
      <c r="H8" s="56">
        <f>288000+12000</f>
        <v>300000</v>
      </c>
      <c r="I8" s="46">
        <v>0</v>
      </c>
      <c r="J8" s="38">
        <v>120000</v>
      </c>
      <c r="K8" s="55">
        <f>24000+1000</f>
        <v>25000</v>
      </c>
      <c r="L8" s="54">
        <f>144000+6000</f>
        <v>150000</v>
      </c>
      <c r="M8" s="53">
        <f>288000+7000</f>
        <v>295000</v>
      </c>
    </row>
    <row r="9" spans="3:13" ht="16.899999999999999" customHeight="1">
      <c r="C9" s="51">
        <v>5</v>
      </c>
      <c r="D9" s="50" t="s">
        <v>171</v>
      </c>
      <c r="E9" s="49">
        <v>9</v>
      </c>
      <c r="F9" s="48">
        <v>10</v>
      </c>
      <c r="G9" s="52">
        <f t="shared" si="0"/>
        <v>-1</v>
      </c>
      <c r="H9" s="47">
        <v>132000</v>
      </c>
      <c r="I9" s="46">
        <v>48000</v>
      </c>
      <c r="J9" s="38">
        <v>75000</v>
      </c>
      <c r="K9" s="37">
        <v>15000</v>
      </c>
      <c r="L9" s="36">
        <v>90000</v>
      </c>
      <c r="M9" s="35">
        <v>180000</v>
      </c>
    </row>
    <row r="10" spans="3:13" ht="16.899999999999999" customHeight="1">
      <c r="C10" s="51">
        <v>6</v>
      </c>
      <c r="D10" s="50" t="s">
        <v>170</v>
      </c>
      <c r="E10" s="49">
        <v>10</v>
      </c>
      <c r="F10" s="48">
        <v>10</v>
      </c>
      <c r="G10" s="41">
        <f t="shared" si="0"/>
        <v>0</v>
      </c>
      <c r="H10" s="47">
        <v>132000</v>
      </c>
      <c r="I10" s="46">
        <v>48000</v>
      </c>
      <c r="J10" s="38">
        <v>75000</v>
      </c>
      <c r="K10" s="37">
        <v>15000</v>
      </c>
      <c r="L10" s="36">
        <v>90000</v>
      </c>
      <c r="M10" s="35">
        <v>180000</v>
      </c>
    </row>
    <row r="11" spans="3:13" ht="16.899999999999999" customHeight="1">
      <c r="C11" s="51">
        <v>7</v>
      </c>
      <c r="D11" s="50" t="s">
        <v>169</v>
      </c>
      <c r="E11" s="49">
        <v>23</v>
      </c>
      <c r="F11" s="48">
        <v>24</v>
      </c>
      <c r="G11" s="52">
        <f t="shared" si="0"/>
        <v>-1</v>
      </c>
      <c r="H11" s="47">
        <v>384000</v>
      </c>
      <c r="I11" s="46">
        <v>0</v>
      </c>
      <c r="J11" s="38">
        <v>160000</v>
      </c>
      <c r="K11" s="37">
        <v>32000</v>
      </c>
      <c r="L11" s="36">
        <v>192000</v>
      </c>
      <c r="M11" s="35">
        <v>384000</v>
      </c>
    </row>
    <row r="12" spans="3:13" ht="16.899999999999999" customHeight="1">
      <c r="C12" s="51">
        <v>8</v>
      </c>
      <c r="D12" s="50" t="s">
        <v>168</v>
      </c>
      <c r="E12" s="49">
        <v>9</v>
      </c>
      <c r="F12" s="48">
        <v>9</v>
      </c>
      <c r="G12" s="41">
        <f t="shared" si="0"/>
        <v>0</v>
      </c>
      <c r="H12" s="47">
        <v>192000</v>
      </c>
      <c r="I12" s="46">
        <v>0</v>
      </c>
      <c r="J12" s="38">
        <v>80000</v>
      </c>
      <c r="K12" s="37">
        <v>16000</v>
      </c>
      <c r="L12" s="36">
        <v>96000</v>
      </c>
      <c r="M12" s="35">
        <v>192000</v>
      </c>
    </row>
    <row r="13" spans="3:13" ht="16.899999999999999" customHeight="1">
      <c r="C13" s="51">
        <v>9</v>
      </c>
      <c r="D13" s="50" t="s">
        <v>167</v>
      </c>
      <c r="E13" s="49">
        <v>10</v>
      </c>
      <c r="F13" s="48">
        <v>11</v>
      </c>
      <c r="G13" s="52">
        <f t="shared" si="0"/>
        <v>-1</v>
      </c>
      <c r="H13" s="47">
        <v>132000</v>
      </c>
      <c r="I13" s="46">
        <v>0</v>
      </c>
      <c r="J13" s="38">
        <v>55000</v>
      </c>
      <c r="K13" s="37">
        <v>11000</v>
      </c>
      <c r="L13" s="36">
        <v>66000</v>
      </c>
      <c r="M13" s="35">
        <v>132000</v>
      </c>
    </row>
    <row r="14" spans="3:13" ht="16.899999999999999" customHeight="1">
      <c r="C14" s="51">
        <v>10</v>
      </c>
      <c r="D14" s="50" t="s">
        <v>166</v>
      </c>
      <c r="E14" s="49">
        <v>4</v>
      </c>
      <c r="F14" s="48">
        <v>6</v>
      </c>
      <c r="G14" s="52">
        <f t="shared" si="0"/>
        <v>-2</v>
      </c>
      <c r="H14" s="47">
        <v>60000</v>
      </c>
      <c r="I14" s="46">
        <v>0</v>
      </c>
      <c r="J14" s="38">
        <v>25000</v>
      </c>
      <c r="K14" s="37">
        <v>5000</v>
      </c>
      <c r="L14" s="36">
        <v>30000</v>
      </c>
      <c r="M14" s="35">
        <v>60000</v>
      </c>
    </row>
    <row r="15" spans="3:13" ht="16.899999999999999" customHeight="1">
      <c r="C15" s="51">
        <v>11</v>
      </c>
      <c r="D15" s="50" t="s">
        <v>165</v>
      </c>
      <c r="E15" s="49">
        <v>7</v>
      </c>
      <c r="F15" s="48">
        <v>8</v>
      </c>
      <c r="G15" s="52">
        <f t="shared" si="0"/>
        <v>-1</v>
      </c>
      <c r="H15" s="47">
        <v>84000</v>
      </c>
      <c r="I15" s="46">
        <v>0</v>
      </c>
      <c r="J15" s="38">
        <v>35000</v>
      </c>
      <c r="K15" s="37">
        <v>7000</v>
      </c>
      <c r="L15" s="36">
        <v>42000</v>
      </c>
      <c r="M15" s="35">
        <v>84000</v>
      </c>
    </row>
    <row r="16" spans="3:13" ht="16.899999999999999" customHeight="1">
      <c r="C16" s="51">
        <v>12</v>
      </c>
      <c r="D16" s="50" t="s">
        <v>164</v>
      </c>
      <c r="E16" s="49">
        <v>10</v>
      </c>
      <c r="F16" s="48">
        <v>11</v>
      </c>
      <c r="G16" s="52">
        <f t="shared" si="0"/>
        <v>-1</v>
      </c>
      <c r="H16" s="47">
        <v>132000</v>
      </c>
      <c r="I16" s="46">
        <v>48000</v>
      </c>
      <c r="J16" s="38">
        <v>75000</v>
      </c>
      <c r="K16" s="37">
        <v>15000</v>
      </c>
      <c r="L16" s="36">
        <v>90000</v>
      </c>
      <c r="M16" s="35">
        <v>180000</v>
      </c>
    </row>
    <row r="17" spans="3:13" ht="16.899999999999999" customHeight="1">
      <c r="C17" s="51">
        <v>13</v>
      </c>
      <c r="D17" s="50" t="s">
        <v>163</v>
      </c>
      <c r="E17" s="49">
        <v>3</v>
      </c>
      <c r="F17" s="48">
        <v>3</v>
      </c>
      <c r="G17" s="41">
        <f t="shared" si="0"/>
        <v>0</v>
      </c>
      <c r="H17" s="47">
        <v>36000</v>
      </c>
      <c r="I17" s="46">
        <v>0</v>
      </c>
      <c r="J17" s="38">
        <v>15000</v>
      </c>
      <c r="K17" s="37">
        <v>3000</v>
      </c>
      <c r="L17" s="36">
        <v>18000</v>
      </c>
      <c r="M17" s="35">
        <v>36000</v>
      </c>
    </row>
    <row r="18" spans="3:13" ht="16.899999999999999" customHeight="1">
      <c r="C18" s="51">
        <v>14</v>
      </c>
      <c r="D18" s="50" t="s">
        <v>162</v>
      </c>
      <c r="E18" s="49">
        <v>7</v>
      </c>
      <c r="F18" s="48">
        <v>7</v>
      </c>
      <c r="G18" s="41">
        <f t="shared" si="0"/>
        <v>0</v>
      </c>
      <c r="H18" s="47">
        <v>132000</v>
      </c>
      <c r="I18" s="46">
        <v>0</v>
      </c>
      <c r="J18" s="38">
        <v>55000</v>
      </c>
      <c r="K18" s="37">
        <v>11000</v>
      </c>
      <c r="L18" s="36">
        <v>66000</v>
      </c>
      <c r="M18" s="35">
        <v>132000</v>
      </c>
    </row>
    <row r="19" spans="3:13" ht="16.899999999999999" customHeight="1">
      <c r="C19" s="51">
        <v>15</v>
      </c>
      <c r="D19" s="50" t="s">
        <v>161</v>
      </c>
      <c r="E19" s="49">
        <v>4</v>
      </c>
      <c r="F19" s="48">
        <v>4</v>
      </c>
      <c r="G19" s="41">
        <f t="shared" si="0"/>
        <v>0</v>
      </c>
      <c r="H19" s="47">
        <v>48000</v>
      </c>
      <c r="I19" s="46">
        <v>0</v>
      </c>
      <c r="J19" s="38">
        <v>20000</v>
      </c>
      <c r="K19" s="37">
        <v>4000</v>
      </c>
      <c r="L19" s="36">
        <v>24000</v>
      </c>
      <c r="M19" s="35">
        <v>48000</v>
      </c>
    </row>
    <row r="20" spans="3:13" ht="16.899999999999999" customHeight="1">
      <c r="C20" s="51">
        <v>16</v>
      </c>
      <c r="D20" s="50" t="s">
        <v>160</v>
      </c>
      <c r="E20" s="49">
        <v>8</v>
      </c>
      <c r="F20" s="48">
        <v>9</v>
      </c>
      <c r="G20" s="52">
        <f t="shared" si="0"/>
        <v>-1</v>
      </c>
      <c r="H20" s="47">
        <v>144000</v>
      </c>
      <c r="I20" s="46">
        <v>48000</v>
      </c>
      <c r="J20" s="38">
        <v>80000</v>
      </c>
      <c r="K20" s="37">
        <v>16000</v>
      </c>
      <c r="L20" s="36">
        <v>96000</v>
      </c>
      <c r="M20" s="35">
        <v>192000</v>
      </c>
    </row>
    <row r="21" spans="3:13" ht="16.899999999999999" customHeight="1">
      <c r="C21" s="51">
        <v>17</v>
      </c>
      <c r="D21" s="50" t="s">
        <v>159</v>
      </c>
      <c r="E21" s="49">
        <v>3</v>
      </c>
      <c r="F21" s="48">
        <v>3</v>
      </c>
      <c r="G21" s="41">
        <f t="shared" si="0"/>
        <v>0</v>
      </c>
      <c r="H21" s="47">
        <v>72000</v>
      </c>
      <c r="I21" s="46">
        <v>0</v>
      </c>
      <c r="J21" s="38">
        <v>30000</v>
      </c>
      <c r="K21" s="37">
        <v>6000</v>
      </c>
      <c r="L21" s="36">
        <v>36000</v>
      </c>
      <c r="M21" s="35">
        <v>72000</v>
      </c>
    </row>
    <row r="22" spans="3:13" ht="16.899999999999999" customHeight="1">
      <c r="C22" s="51">
        <v>18</v>
      </c>
      <c r="D22" s="50" t="s">
        <v>158</v>
      </c>
      <c r="E22" s="49">
        <v>17</v>
      </c>
      <c r="F22" s="48">
        <v>18</v>
      </c>
      <c r="G22" s="52">
        <f t="shared" si="0"/>
        <v>-1</v>
      </c>
      <c r="H22" s="47">
        <v>252000</v>
      </c>
      <c r="I22" s="46">
        <v>48000</v>
      </c>
      <c r="J22" s="38">
        <v>125000</v>
      </c>
      <c r="K22" s="37">
        <v>25000</v>
      </c>
      <c r="L22" s="36">
        <v>150000</v>
      </c>
      <c r="M22" s="35">
        <v>300000</v>
      </c>
    </row>
    <row r="23" spans="3:13" ht="16.899999999999999" customHeight="1">
      <c r="C23" s="51">
        <v>19</v>
      </c>
      <c r="D23" s="50" t="s">
        <v>157</v>
      </c>
      <c r="E23" s="49">
        <v>5</v>
      </c>
      <c r="F23" s="48">
        <v>6</v>
      </c>
      <c r="G23" s="52">
        <f t="shared" si="0"/>
        <v>-1</v>
      </c>
      <c r="H23" s="47">
        <v>72000</v>
      </c>
      <c r="I23" s="46">
        <v>0</v>
      </c>
      <c r="J23" s="38">
        <v>30000</v>
      </c>
      <c r="K23" s="37">
        <v>6000</v>
      </c>
      <c r="L23" s="36">
        <v>36000</v>
      </c>
      <c r="M23" s="35">
        <v>72000</v>
      </c>
    </row>
    <row r="24" spans="3:13" ht="16.899999999999999" customHeight="1">
      <c r="C24" s="51">
        <v>20</v>
      </c>
      <c r="D24" s="50" t="s">
        <v>156</v>
      </c>
      <c r="E24" s="49">
        <v>4</v>
      </c>
      <c r="F24" s="48">
        <v>6</v>
      </c>
      <c r="G24" s="52">
        <f t="shared" si="0"/>
        <v>-2</v>
      </c>
      <c r="H24" s="47">
        <v>60000</v>
      </c>
      <c r="I24" s="46">
        <v>0</v>
      </c>
      <c r="J24" s="38">
        <v>25000</v>
      </c>
      <c r="K24" s="37">
        <v>5000</v>
      </c>
      <c r="L24" s="36">
        <v>30000</v>
      </c>
      <c r="M24" s="35">
        <v>60000</v>
      </c>
    </row>
    <row r="25" spans="3:13" ht="16.899999999999999" customHeight="1">
      <c r="C25" s="51">
        <v>21</v>
      </c>
      <c r="D25" s="50" t="s">
        <v>155</v>
      </c>
      <c r="E25" s="49">
        <v>6</v>
      </c>
      <c r="F25" s="48">
        <v>6</v>
      </c>
      <c r="G25" s="41">
        <f t="shared" si="0"/>
        <v>0</v>
      </c>
      <c r="H25" s="47">
        <v>72000</v>
      </c>
      <c r="I25" s="46">
        <v>48000</v>
      </c>
      <c r="J25" s="38">
        <v>50000</v>
      </c>
      <c r="K25" s="37">
        <v>10000</v>
      </c>
      <c r="L25" s="36">
        <v>60000</v>
      </c>
      <c r="M25" s="35">
        <v>120000</v>
      </c>
    </row>
    <row r="26" spans="3:13" ht="16.899999999999999" customHeight="1">
      <c r="C26" s="51">
        <v>22</v>
      </c>
      <c r="D26" s="50" t="s">
        <v>154</v>
      </c>
      <c r="E26" s="49">
        <v>4</v>
      </c>
      <c r="F26" s="48">
        <v>4</v>
      </c>
      <c r="G26" s="41">
        <f t="shared" si="0"/>
        <v>0</v>
      </c>
      <c r="H26" s="47">
        <v>60000</v>
      </c>
      <c r="I26" s="46">
        <v>0</v>
      </c>
      <c r="J26" s="38">
        <v>25000</v>
      </c>
      <c r="K26" s="37">
        <v>5000</v>
      </c>
      <c r="L26" s="36">
        <v>30000</v>
      </c>
      <c r="M26" s="35">
        <v>60000</v>
      </c>
    </row>
    <row r="27" spans="3:13" ht="16.899999999999999" customHeight="1">
      <c r="C27" s="51">
        <v>23</v>
      </c>
      <c r="D27" s="50" t="s">
        <v>153</v>
      </c>
      <c r="E27" s="49">
        <v>3</v>
      </c>
      <c r="F27" s="48">
        <v>3</v>
      </c>
      <c r="G27" s="41">
        <f t="shared" si="0"/>
        <v>0</v>
      </c>
      <c r="H27" s="47">
        <v>36000</v>
      </c>
      <c r="I27" s="46">
        <v>0</v>
      </c>
      <c r="J27" s="38">
        <v>15000</v>
      </c>
      <c r="K27" s="37">
        <v>3000</v>
      </c>
      <c r="L27" s="36">
        <v>18000</v>
      </c>
      <c r="M27" s="35">
        <v>36000</v>
      </c>
    </row>
    <row r="28" spans="3:13" ht="16.899999999999999" customHeight="1" thickBot="1">
      <c r="C28" s="45">
        <v>24</v>
      </c>
      <c r="D28" s="44" t="s">
        <v>152</v>
      </c>
      <c r="E28" s="43">
        <v>4</v>
      </c>
      <c r="F28" s="77">
        <v>4</v>
      </c>
      <c r="G28" s="76">
        <f t="shared" si="0"/>
        <v>0</v>
      </c>
      <c r="H28" s="40">
        <v>48000</v>
      </c>
      <c r="I28" s="39">
        <v>0</v>
      </c>
      <c r="J28" s="75">
        <v>20000</v>
      </c>
      <c r="K28" s="74">
        <v>4000</v>
      </c>
      <c r="L28" s="73">
        <v>24000</v>
      </c>
      <c r="M28" s="72">
        <v>48000</v>
      </c>
    </row>
    <row r="29" spans="3:13" ht="16.899999999999999" customHeight="1" thickBot="1">
      <c r="C29" s="143" t="s">
        <v>151</v>
      </c>
      <c r="D29" s="144"/>
      <c r="E29" s="71">
        <f t="shared" ref="E29:M29" si="1">SUM(E5:E28)</f>
        <v>270</v>
      </c>
      <c r="F29" s="70">
        <f t="shared" si="1"/>
        <v>285</v>
      </c>
      <c r="G29" s="69">
        <f t="shared" si="1"/>
        <v>-15</v>
      </c>
      <c r="H29" s="31">
        <f t="shared" si="1"/>
        <v>4020000</v>
      </c>
      <c r="I29" s="31">
        <f t="shared" si="1"/>
        <v>480000</v>
      </c>
      <c r="J29" s="31">
        <f t="shared" si="1"/>
        <v>1865000</v>
      </c>
      <c r="K29" s="31">
        <f t="shared" si="1"/>
        <v>375000</v>
      </c>
      <c r="L29" s="31">
        <f t="shared" si="1"/>
        <v>2250000</v>
      </c>
      <c r="M29" s="68">
        <f t="shared" si="1"/>
        <v>4490000</v>
      </c>
    </row>
    <row r="30" spans="3:13" ht="16.899999999999999" customHeight="1">
      <c r="C30" s="67">
        <f>C28+1</f>
        <v>25</v>
      </c>
      <c r="D30" s="66" t="s">
        <v>150</v>
      </c>
      <c r="E30" s="65">
        <v>11</v>
      </c>
      <c r="F30" s="64">
        <v>11</v>
      </c>
      <c r="G30" s="41">
        <f t="shared" ref="G30:G61" si="2">E30-F30</f>
        <v>0</v>
      </c>
      <c r="H30" s="47">
        <v>132000</v>
      </c>
      <c r="I30" s="63">
        <v>48000</v>
      </c>
      <c r="J30" s="62">
        <f t="shared" ref="J30:J61" si="3">(H30+I30)/12*5</f>
        <v>75000</v>
      </c>
      <c r="K30" s="61">
        <f t="shared" ref="K30:K61" si="4">(H30+I30)/12</f>
        <v>15000</v>
      </c>
      <c r="L30" s="60">
        <f t="shared" ref="L30:L61" si="5">(H30+I30)/12*6</f>
        <v>90000</v>
      </c>
      <c r="M30" s="59">
        <f t="shared" ref="M30:M61" si="6">K30+L30+J30</f>
        <v>180000</v>
      </c>
    </row>
    <row r="31" spans="3:13" ht="16.899999999999999" customHeight="1">
      <c r="C31" s="51">
        <f t="shared" ref="C31:C62" si="7">C30+1</f>
        <v>26</v>
      </c>
      <c r="D31" s="50" t="s">
        <v>149</v>
      </c>
      <c r="E31" s="49">
        <v>47</v>
      </c>
      <c r="F31" s="48">
        <v>48</v>
      </c>
      <c r="G31" s="52">
        <f t="shared" si="2"/>
        <v>-1</v>
      </c>
      <c r="H31" s="47">
        <v>696000</v>
      </c>
      <c r="I31" s="46">
        <v>0</v>
      </c>
      <c r="J31" s="38">
        <f t="shared" si="3"/>
        <v>290000</v>
      </c>
      <c r="K31" s="37">
        <f t="shared" si="4"/>
        <v>58000</v>
      </c>
      <c r="L31" s="36">
        <f t="shared" si="5"/>
        <v>348000</v>
      </c>
      <c r="M31" s="35">
        <f t="shared" si="6"/>
        <v>696000</v>
      </c>
    </row>
    <row r="32" spans="3:13" ht="16.899999999999999" customHeight="1">
      <c r="C32" s="51">
        <f t="shared" si="7"/>
        <v>27</v>
      </c>
      <c r="D32" s="50" t="s">
        <v>148</v>
      </c>
      <c r="E32" s="49">
        <v>20</v>
      </c>
      <c r="F32" s="48">
        <v>20</v>
      </c>
      <c r="G32" s="41">
        <f t="shared" si="2"/>
        <v>0</v>
      </c>
      <c r="H32" s="47">
        <v>252000</v>
      </c>
      <c r="I32" s="46">
        <v>0</v>
      </c>
      <c r="J32" s="38">
        <f t="shared" si="3"/>
        <v>105000</v>
      </c>
      <c r="K32" s="37">
        <f t="shared" si="4"/>
        <v>21000</v>
      </c>
      <c r="L32" s="36">
        <f t="shared" si="5"/>
        <v>126000</v>
      </c>
      <c r="M32" s="35">
        <f t="shared" si="6"/>
        <v>252000</v>
      </c>
    </row>
    <row r="33" spans="3:13" ht="16.899999999999999" customHeight="1">
      <c r="C33" s="51">
        <f t="shared" si="7"/>
        <v>28</v>
      </c>
      <c r="D33" s="50" t="s">
        <v>147</v>
      </c>
      <c r="E33" s="49">
        <v>12</v>
      </c>
      <c r="F33" s="48">
        <v>12</v>
      </c>
      <c r="G33" s="41">
        <f t="shared" si="2"/>
        <v>0</v>
      </c>
      <c r="H33" s="47">
        <v>168000</v>
      </c>
      <c r="I33" s="46">
        <v>96000</v>
      </c>
      <c r="J33" s="38">
        <f t="shared" si="3"/>
        <v>110000</v>
      </c>
      <c r="K33" s="37">
        <f t="shared" si="4"/>
        <v>22000</v>
      </c>
      <c r="L33" s="36">
        <f t="shared" si="5"/>
        <v>132000</v>
      </c>
      <c r="M33" s="35">
        <f t="shared" si="6"/>
        <v>264000</v>
      </c>
    </row>
    <row r="34" spans="3:13" ht="16.899999999999999" customHeight="1">
      <c r="C34" s="51">
        <f t="shared" si="7"/>
        <v>29</v>
      </c>
      <c r="D34" s="50" t="s">
        <v>146</v>
      </c>
      <c r="E34" s="49">
        <v>36</v>
      </c>
      <c r="F34" s="48">
        <v>36</v>
      </c>
      <c r="G34" s="41">
        <f t="shared" si="2"/>
        <v>0</v>
      </c>
      <c r="H34" s="47">
        <v>468000</v>
      </c>
      <c r="I34" s="46">
        <v>0</v>
      </c>
      <c r="J34" s="38">
        <f t="shared" si="3"/>
        <v>195000</v>
      </c>
      <c r="K34" s="37">
        <f t="shared" si="4"/>
        <v>39000</v>
      </c>
      <c r="L34" s="36">
        <f t="shared" si="5"/>
        <v>234000</v>
      </c>
      <c r="M34" s="35">
        <f t="shared" si="6"/>
        <v>468000</v>
      </c>
    </row>
    <row r="35" spans="3:13" ht="16.899999999999999" customHeight="1">
      <c r="C35" s="51">
        <f t="shared" si="7"/>
        <v>30</v>
      </c>
      <c r="D35" s="50" t="s">
        <v>145</v>
      </c>
      <c r="E35" s="49">
        <v>6</v>
      </c>
      <c r="F35" s="48">
        <v>6</v>
      </c>
      <c r="G35" s="41">
        <f t="shared" si="2"/>
        <v>0</v>
      </c>
      <c r="H35" s="47">
        <v>72000</v>
      </c>
      <c r="I35" s="46">
        <v>0</v>
      </c>
      <c r="J35" s="38">
        <f t="shared" si="3"/>
        <v>30000</v>
      </c>
      <c r="K35" s="37">
        <f t="shared" si="4"/>
        <v>6000</v>
      </c>
      <c r="L35" s="36">
        <f t="shared" si="5"/>
        <v>36000</v>
      </c>
      <c r="M35" s="35">
        <f t="shared" si="6"/>
        <v>72000</v>
      </c>
    </row>
    <row r="36" spans="3:13" ht="16.899999999999999" customHeight="1">
      <c r="C36" s="51">
        <f t="shared" si="7"/>
        <v>31</v>
      </c>
      <c r="D36" s="50" t="s">
        <v>144</v>
      </c>
      <c r="E36" s="49">
        <v>6</v>
      </c>
      <c r="F36" s="48">
        <v>6</v>
      </c>
      <c r="G36" s="41">
        <f t="shared" si="2"/>
        <v>0</v>
      </c>
      <c r="H36" s="47">
        <v>72000</v>
      </c>
      <c r="I36" s="46">
        <v>0</v>
      </c>
      <c r="J36" s="38">
        <f t="shared" si="3"/>
        <v>30000</v>
      </c>
      <c r="K36" s="37">
        <f t="shared" si="4"/>
        <v>6000</v>
      </c>
      <c r="L36" s="36">
        <f t="shared" si="5"/>
        <v>36000</v>
      </c>
      <c r="M36" s="35">
        <f t="shared" si="6"/>
        <v>72000</v>
      </c>
    </row>
    <row r="37" spans="3:13" ht="16.899999999999999" customHeight="1">
      <c r="C37" s="51">
        <f t="shared" si="7"/>
        <v>32</v>
      </c>
      <c r="D37" s="50" t="s">
        <v>143</v>
      </c>
      <c r="E37" s="49">
        <v>12</v>
      </c>
      <c r="F37" s="48">
        <v>12</v>
      </c>
      <c r="G37" s="41">
        <f t="shared" si="2"/>
        <v>0</v>
      </c>
      <c r="H37" s="47">
        <v>168000</v>
      </c>
      <c r="I37" s="46">
        <v>0</v>
      </c>
      <c r="J37" s="38">
        <f t="shared" si="3"/>
        <v>70000</v>
      </c>
      <c r="K37" s="37">
        <f t="shared" si="4"/>
        <v>14000</v>
      </c>
      <c r="L37" s="36">
        <f t="shared" si="5"/>
        <v>84000</v>
      </c>
      <c r="M37" s="35">
        <f t="shared" si="6"/>
        <v>168000</v>
      </c>
    </row>
    <row r="38" spans="3:13" ht="16.899999999999999" customHeight="1">
      <c r="C38" s="51">
        <f t="shared" si="7"/>
        <v>33</v>
      </c>
      <c r="D38" s="50" t="s">
        <v>142</v>
      </c>
      <c r="E38" s="49">
        <v>19</v>
      </c>
      <c r="F38" s="48">
        <v>19</v>
      </c>
      <c r="G38" s="41">
        <f t="shared" si="2"/>
        <v>0</v>
      </c>
      <c r="H38" s="47">
        <v>228000</v>
      </c>
      <c r="I38" s="46">
        <v>0</v>
      </c>
      <c r="J38" s="38">
        <f t="shared" si="3"/>
        <v>95000</v>
      </c>
      <c r="K38" s="37">
        <f t="shared" si="4"/>
        <v>19000</v>
      </c>
      <c r="L38" s="36">
        <f t="shared" si="5"/>
        <v>114000</v>
      </c>
      <c r="M38" s="35">
        <f t="shared" si="6"/>
        <v>228000</v>
      </c>
    </row>
    <row r="39" spans="3:13" ht="16.899999999999999" customHeight="1">
      <c r="C39" s="51">
        <f t="shared" si="7"/>
        <v>34</v>
      </c>
      <c r="D39" s="50" t="s">
        <v>141</v>
      </c>
      <c r="E39" s="49">
        <v>6</v>
      </c>
      <c r="F39" s="48">
        <v>6</v>
      </c>
      <c r="G39" s="41">
        <f t="shared" si="2"/>
        <v>0</v>
      </c>
      <c r="H39" s="47">
        <v>72000</v>
      </c>
      <c r="I39" s="46">
        <v>0</v>
      </c>
      <c r="J39" s="38">
        <f t="shared" si="3"/>
        <v>30000</v>
      </c>
      <c r="K39" s="37">
        <f t="shared" si="4"/>
        <v>6000</v>
      </c>
      <c r="L39" s="36">
        <f t="shared" si="5"/>
        <v>36000</v>
      </c>
      <c r="M39" s="35">
        <f t="shared" si="6"/>
        <v>72000</v>
      </c>
    </row>
    <row r="40" spans="3:13" ht="16.899999999999999" customHeight="1">
      <c r="C40" s="51">
        <f t="shared" si="7"/>
        <v>35</v>
      </c>
      <c r="D40" s="50" t="s">
        <v>140</v>
      </c>
      <c r="E40" s="49">
        <v>22</v>
      </c>
      <c r="F40" s="48">
        <v>22</v>
      </c>
      <c r="G40" s="41">
        <f t="shared" si="2"/>
        <v>0</v>
      </c>
      <c r="H40" s="47">
        <v>300000</v>
      </c>
      <c r="I40" s="46">
        <v>0</v>
      </c>
      <c r="J40" s="38">
        <f t="shared" si="3"/>
        <v>125000</v>
      </c>
      <c r="K40" s="37">
        <f t="shared" si="4"/>
        <v>25000</v>
      </c>
      <c r="L40" s="36">
        <f t="shared" si="5"/>
        <v>150000</v>
      </c>
      <c r="M40" s="35">
        <f t="shared" si="6"/>
        <v>300000</v>
      </c>
    </row>
    <row r="41" spans="3:13" ht="16.899999999999999" customHeight="1">
      <c r="C41" s="51">
        <f t="shared" si="7"/>
        <v>36</v>
      </c>
      <c r="D41" s="50" t="s">
        <v>139</v>
      </c>
      <c r="E41" s="49">
        <v>6</v>
      </c>
      <c r="F41" s="48">
        <v>6</v>
      </c>
      <c r="G41" s="41">
        <f t="shared" si="2"/>
        <v>0</v>
      </c>
      <c r="H41" s="47">
        <v>72000</v>
      </c>
      <c r="I41" s="46">
        <v>0</v>
      </c>
      <c r="J41" s="38">
        <f t="shared" si="3"/>
        <v>30000</v>
      </c>
      <c r="K41" s="37">
        <f t="shared" si="4"/>
        <v>6000</v>
      </c>
      <c r="L41" s="36">
        <f t="shared" si="5"/>
        <v>36000</v>
      </c>
      <c r="M41" s="35">
        <f t="shared" si="6"/>
        <v>72000</v>
      </c>
    </row>
    <row r="42" spans="3:13" ht="16.899999999999999" customHeight="1">
      <c r="C42" s="51">
        <f t="shared" si="7"/>
        <v>37</v>
      </c>
      <c r="D42" s="50" t="s">
        <v>138</v>
      </c>
      <c r="E42" s="49">
        <v>12</v>
      </c>
      <c r="F42" s="48">
        <v>12</v>
      </c>
      <c r="G42" s="41">
        <f t="shared" si="2"/>
        <v>0</v>
      </c>
      <c r="H42" s="47">
        <v>156000</v>
      </c>
      <c r="I42" s="46">
        <v>48000</v>
      </c>
      <c r="J42" s="38">
        <f t="shared" si="3"/>
        <v>85000</v>
      </c>
      <c r="K42" s="37">
        <f t="shared" si="4"/>
        <v>17000</v>
      </c>
      <c r="L42" s="36">
        <f t="shared" si="5"/>
        <v>102000</v>
      </c>
      <c r="M42" s="35">
        <f t="shared" si="6"/>
        <v>204000</v>
      </c>
    </row>
    <row r="43" spans="3:13" ht="16.899999999999999" customHeight="1">
      <c r="C43" s="51">
        <f t="shared" si="7"/>
        <v>38</v>
      </c>
      <c r="D43" s="50" t="s">
        <v>137</v>
      </c>
      <c r="E43" s="49">
        <v>18</v>
      </c>
      <c r="F43" s="48">
        <v>18</v>
      </c>
      <c r="G43" s="41">
        <f t="shared" si="2"/>
        <v>0</v>
      </c>
      <c r="H43" s="47">
        <v>228000</v>
      </c>
      <c r="I43" s="46">
        <v>0</v>
      </c>
      <c r="J43" s="38">
        <f t="shared" si="3"/>
        <v>95000</v>
      </c>
      <c r="K43" s="37">
        <f t="shared" si="4"/>
        <v>19000</v>
      </c>
      <c r="L43" s="36">
        <f t="shared" si="5"/>
        <v>114000</v>
      </c>
      <c r="M43" s="35">
        <f t="shared" si="6"/>
        <v>228000</v>
      </c>
    </row>
    <row r="44" spans="3:13" ht="16.899999999999999" customHeight="1">
      <c r="C44" s="51">
        <f t="shared" si="7"/>
        <v>39</v>
      </c>
      <c r="D44" s="50" t="s">
        <v>136</v>
      </c>
      <c r="E44" s="49">
        <v>7</v>
      </c>
      <c r="F44" s="48">
        <v>7</v>
      </c>
      <c r="G44" s="41">
        <f t="shared" si="2"/>
        <v>0</v>
      </c>
      <c r="H44" s="47">
        <v>84000</v>
      </c>
      <c r="I44" s="46">
        <v>0</v>
      </c>
      <c r="J44" s="38">
        <f t="shared" si="3"/>
        <v>35000</v>
      </c>
      <c r="K44" s="37">
        <f t="shared" si="4"/>
        <v>7000</v>
      </c>
      <c r="L44" s="36">
        <f t="shared" si="5"/>
        <v>42000</v>
      </c>
      <c r="M44" s="35">
        <f t="shared" si="6"/>
        <v>84000</v>
      </c>
    </row>
    <row r="45" spans="3:13" ht="16.899999999999999" customHeight="1">
      <c r="C45" s="51">
        <f t="shared" si="7"/>
        <v>40</v>
      </c>
      <c r="D45" s="50" t="s">
        <v>135</v>
      </c>
      <c r="E45" s="49">
        <v>6</v>
      </c>
      <c r="F45" s="48">
        <v>6</v>
      </c>
      <c r="G45" s="41">
        <f t="shared" si="2"/>
        <v>0</v>
      </c>
      <c r="H45" s="47">
        <v>72000</v>
      </c>
      <c r="I45" s="46">
        <v>0</v>
      </c>
      <c r="J45" s="38">
        <f t="shared" si="3"/>
        <v>30000</v>
      </c>
      <c r="K45" s="37">
        <f t="shared" si="4"/>
        <v>6000</v>
      </c>
      <c r="L45" s="36">
        <f t="shared" si="5"/>
        <v>36000</v>
      </c>
      <c r="M45" s="35">
        <f t="shared" si="6"/>
        <v>72000</v>
      </c>
    </row>
    <row r="46" spans="3:13" ht="16.899999999999999" customHeight="1">
      <c r="C46" s="51">
        <f t="shared" si="7"/>
        <v>41</v>
      </c>
      <c r="D46" s="50" t="s">
        <v>134</v>
      </c>
      <c r="E46" s="49">
        <v>12</v>
      </c>
      <c r="F46" s="48">
        <v>12</v>
      </c>
      <c r="G46" s="41">
        <f t="shared" si="2"/>
        <v>0</v>
      </c>
      <c r="H46" s="47">
        <v>156000</v>
      </c>
      <c r="I46" s="46">
        <v>0</v>
      </c>
      <c r="J46" s="38">
        <f t="shared" si="3"/>
        <v>65000</v>
      </c>
      <c r="K46" s="37">
        <f t="shared" si="4"/>
        <v>13000</v>
      </c>
      <c r="L46" s="36">
        <f t="shared" si="5"/>
        <v>78000</v>
      </c>
      <c r="M46" s="35">
        <f t="shared" si="6"/>
        <v>156000</v>
      </c>
    </row>
    <row r="47" spans="3:13" ht="16.899999999999999" customHeight="1">
      <c r="C47" s="51">
        <f t="shared" si="7"/>
        <v>42</v>
      </c>
      <c r="D47" s="50" t="s">
        <v>133</v>
      </c>
      <c r="E47" s="57">
        <f>31+1</f>
        <v>32</v>
      </c>
      <c r="F47" s="48">
        <v>31</v>
      </c>
      <c r="G47" s="41">
        <f t="shared" si="2"/>
        <v>1</v>
      </c>
      <c r="H47" s="56">
        <f>444000+12000</f>
        <v>456000</v>
      </c>
      <c r="I47" s="46">
        <v>0</v>
      </c>
      <c r="J47" s="38">
        <f t="shared" si="3"/>
        <v>190000</v>
      </c>
      <c r="K47" s="55">
        <f t="shared" si="4"/>
        <v>38000</v>
      </c>
      <c r="L47" s="54">
        <f t="shared" si="5"/>
        <v>228000</v>
      </c>
      <c r="M47" s="53">
        <f t="shared" si="6"/>
        <v>456000</v>
      </c>
    </row>
    <row r="48" spans="3:13" ht="16.899999999999999" customHeight="1">
      <c r="C48" s="51">
        <f t="shared" si="7"/>
        <v>43</v>
      </c>
      <c r="D48" s="50" t="s">
        <v>132</v>
      </c>
      <c r="E48" s="49">
        <v>30</v>
      </c>
      <c r="F48" s="48">
        <v>30</v>
      </c>
      <c r="G48" s="41">
        <f t="shared" si="2"/>
        <v>0</v>
      </c>
      <c r="H48" s="47">
        <v>384000</v>
      </c>
      <c r="I48" s="46">
        <v>0</v>
      </c>
      <c r="J48" s="38">
        <f t="shared" si="3"/>
        <v>160000</v>
      </c>
      <c r="K48" s="37">
        <f t="shared" si="4"/>
        <v>32000</v>
      </c>
      <c r="L48" s="36">
        <f t="shared" si="5"/>
        <v>192000</v>
      </c>
      <c r="M48" s="35">
        <f t="shared" si="6"/>
        <v>384000</v>
      </c>
    </row>
    <row r="49" spans="3:13" ht="16.899999999999999" customHeight="1">
      <c r="C49" s="51">
        <f t="shared" si="7"/>
        <v>44</v>
      </c>
      <c r="D49" s="50" t="s">
        <v>131</v>
      </c>
      <c r="E49" s="49">
        <v>6</v>
      </c>
      <c r="F49" s="48">
        <v>6</v>
      </c>
      <c r="G49" s="41">
        <f t="shared" si="2"/>
        <v>0</v>
      </c>
      <c r="H49" s="47">
        <v>72000</v>
      </c>
      <c r="I49" s="46">
        <v>0</v>
      </c>
      <c r="J49" s="38">
        <f t="shared" si="3"/>
        <v>30000</v>
      </c>
      <c r="K49" s="37">
        <f t="shared" si="4"/>
        <v>6000</v>
      </c>
      <c r="L49" s="36">
        <f t="shared" si="5"/>
        <v>36000</v>
      </c>
      <c r="M49" s="35">
        <f t="shared" si="6"/>
        <v>72000</v>
      </c>
    </row>
    <row r="50" spans="3:13" ht="16.899999999999999" customHeight="1">
      <c r="C50" s="51">
        <f t="shared" si="7"/>
        <v>45</v>
      </c>
      <c r="D50" s="50" t="s">
        <v>130</v>
      </c>
      <c r="E50" s="49">
        <v>12</v>
      </c>
      <c r="F50" s="48">
        <v>12</v>
      </c>
      <c r="G50" s="41">
        <f t="shared" si="2"/>
        <v>0</v>
      </c>
      <c r="H50" s="47">
        <v>144000</v>
      </c>
      <c r="I50" s="46">
        <v>48000</v>
      </c>
      <c r="J50" s="38">
        <f t="shared" si="3"/>
        <v>80000</v>
      </c>
      <c r="K50" s="37">
        <f t="shared" si="4"/>
        <v>16000</v>
      </c>
      <c r="L50" s="36">
        <f t="shared" si="5"/>
        <v>96000</v>
      </c>
      <c r="M50" s="35">
        <f t="shared" si="6"/>
        <v>192000</v>
      </c>
    </row>
    <row r="51" spans="3:13" ht="16.899999999999999" customHeight="1">
      <c r="C51" s="51">
        <f t="shared" si="7"/>
        <v>46</v>
      </c>
      <c r="D51" s="50" t="s">
        <v>129</v>
      </c>
      <c r="E51" s="49">
        <v>6</v>
      </c>
      <c r="F51" s="48">
        <v>6</v>
      </c>
      <c r="G51" s="41">
        <f t="shared" si="2"/>
        <v>0</v>
      </c>
      <c r="H51" s="47">
        <v>72000</v>
      </c>
      <c r="I51" s="46">
        <v>0</v>
      </c>
      <c r="J51" s="38">
        <f t="shared" si="3"/>
        <v>30000</v>
      </c>
      <c r="K51" s="37">
        <f t="shared" si="4"/>
        <v>6000</v>
      </c>
      <c r="L51" s="36">
        <f t="shared" si="5"/>
        <v>36000</v>
      </c>
      <c r="M51" s="35">
        <f t="shared" si="6"/>
        <v>72000</v>
      </c>
    </row>
    <row r="52" spans="3:13" ht="16.899999999999999" customHeight="1">
      <c r="C52" s="51">
        <f t="shared" si="7"/>
        <v>47</v>
      </c>
      <c r="D52" s="50" t="s">
        <v>128</v>
      </c>
      <c r="E52" s="49">
        <v>12</v>
      </c>
      <c r="F52" s="48">
        <v>12</v>
      </c>
      <c r="G52" s="41">
        <f t="shared" si="2"/>
        <v>0</v>
      </c>
      <c r="H52" s="47">
        <v>156000</v>
      </c>
      <c r="I52" s="46">
        <v>0</v>
      </c>
      <c r="J52" s="38">
        <f t="shared" si="3"/>
        <v>65000</v>
      </c>
      <c r="K52" s="37">
        <f t="shared" si="4"/>
        <v>13000</v>
      </c>
      <c r="L52" s="36">
        <f t="shared" si="5"/>
        <v>78000</v>
      </c>
      <c r="M52" s="35">
        <f t="shared" si="6"/>
        <v>156000</v>
      </c>
    </row>
    <row r="53" spans="3:13" ht="16.899999999999999" customHeight="1">
      <c r="C53" s="51">
        <f t="shared" si="7"/>
        <v>48</v>
      </c>
      <c r="D53" s="50" t="s">
        <v>127</v>
      </c>
      <c r="E53" s="49">
        <v>15</v>
      </c>
      <c r="F53" s="48">
        <v>15</v>
      </c>
      <c r="G53" s="41">
        <f t="shared" si="2"/>
        <v>0</v>
      </c>
      <c r="H53" s="47">
        <v>192000</v>
      </c>
      <c r="I53" s="46">
        <v>48000</v>
      </c>
      <c r="J53" s="38">
        <f t="shared" si="3"/>
        <v>100000</v>
      </c>
      <c r="K53" s="37">
        <f t="shared" si="4"/>
        <v>20000</v>
      </c>
      <c r="L53" s="36">
        <f t="shared" si="5"/>
        <v>120000</v>
      </c>
      <c r="M53" s="35">
        <f t="shared" si="6"/>
        <v>240000</v>
      </c>
    </row>
    <row r="54" spans="3:13" ht="16.899999999999999" customHeight="1">
      <c r="C54" s="51">
        <f t="shared" si="7"/>
        <v>49</v>
      </c>
      <c r="D54" s="50" t="s">
        <v>126</v>
      </c>
      <c r="E54" s="49">
        <v>6</v>
      </c>
      <c r="F54" s="48">
        <v>6</v>
      </c>
      <c r="G54" s="41">
        <f t="shared" si="2"/>
        <v>0</v>
      </c>
      <c r="H54" s="47">
        <v>72000</v>
      </c>
      <c r="I54" s="46">
        <v>0</v>
      </c>
      <c r="J54" s="38">
        <f t="shared" si="3"/>
        <v>30000</v>
      </c>
      <c r="K54" s="37">
        <f t="shared" si="4"/>
        <v>6000</v>
      </c>
      <c r="L54" s="36">
        <f t="shared" si="5"/>
        <v>36000</v>
      </c>
      <c r="M54" s="35">
        <f t="shared" si="6"/>
        <v>72000</v>
      </c>
    </row>
    <row r="55" spans="3:13" ht="16.899999999999999" customHeight="1">
      <c r="C55" s="51">
        <f t="shared" si="7"/>
        <v>50</v>
      </c>
      <c r="D55" s="50" t="s">
        <v>125</v>
      </c>
      <c r="E55" s="49">
        <v>7</v>
      </c>
      <c r="F55" s="48">
        <v>7</v>
      </c>
      <c r="G55" s="41">
        <f t="shared" si="2"/>
        <v>0</v>
      </c>
      <c r="H55" s="47">
        <v>96000</v>
      </c>
      <c r="I55" s="46">
        <v>0</v>
      </c>
      <c r="J55" s="38">
        <f t="shared" si="3"/>
        <v>40000</v>
      </c>
      <c r="K55" s="37">
        <f t="shared" si="4"/>
        <v>8000</v>
      </c>
      <c r="L55" s="36">
        <f t="shared" si="5"/>
        <v>48000</v>
      </c>
      <c r="M55" s="35">
        <f t="shared" si="6"/>
        <v>96000</v>
      </c>
    </row>
    <row r="56" spans="3:13" ht="16.899999999999999" customHeight="1">
      <c r="C56" s="51">
        <f t="shared" si="7"/>
        <v>51</v>
      </c>
      <c r="D56" s="50" t="s">
        <v>124</v>
      </c>
      <c r="E56" s="49">
        <v>6</v>
      </c>
      <c r="F56" s="48">
        <v>6</v>
      </c>
      <c r="G56" s="41">
        <f t="shared" si="2"/>
        <v>0</v>
      </c>
      <c r="H56" s="47">
        <v>72000</v>
      </c>
      <c r="I56" s="46">
        <v>0</v>
      </c>
      <c r="J56" s="38">
        <f t="shared" si="3"/>
        <v>30000</v>
      </c>
      <c r="K56" s="37">
        <f t="shared" si="4"/>
        <v>6000</v>
      </c>
      <c r="L56" s="36">
        <f t="shared" si="5"/>
        <v>36000</v>
      </c>
      <c r="M56" s="35">
        <f t="shared" si="6"/>
        <v>72000</v>
      </c>
    </row>
    <row r="57" spans="3:13" ht="16.899999999999999" customHeight="1">
      <c r="C57" s="51">
        <f t="shared" si="7"/>
        <v>52</v>
      </c>
      <c r="D57" s="50" t="s">
        <v>123</v>
      </c>
      <c r="E57" s="49">
        <v>6</v>
      </c>
      <c r="F57" s="48">
        <v>6</v>
      </c>
      <c r="G57" s="41">
        <f t="shared" si="2"/>
        <v>0</v>
      </c>
      <c r="H57" s="47">
        <v>72000</v>
      </c>
      <c r="I57" s="46">
        <v>0</v>
      </c>
      <c r="J57" s="38">
        <f t="shared" si="3"/>
        <v>30000</v>
      </c>
      <c r="K57" s="37">
        <f t="shared" si="4"/>
        <v>6000</v>
      </c>
      <c r="L57" s="36">
        <f t="shared" si="5"/>
        <v>36000</v>
      </c>
      <c r="M57" s="35">
        <f t="shared" si="6"/>
        <v>72000</v>
      </c>
    </row>
    <row r="58" spans="3:13" ht="16.899999999999999" customHeight="1">
      <c r="C58" s="51">
        <f t="shared" si="7"/>
        <v>53</v>
      </c>
      <c r="D58" s="50" t="s">
        <v>122</v>
      </c>
      <c r="E58" s="49">
        <v>6</v>
      </c>
      <c r="F58" s="48">
        <v>6</v>
      </c>
      <c r="G58" s="41">
        <f t="shared" si="2"/>
        <v>0</v>
      </c>
      <c r="H58" s="47">
        <v>84000</v>
      </c>
      <c r="I58" s="46">
        <v>0</v>
      </c>
      <c r="J58" s="38">
        <f t="shared" si="3"/>
        <v>35000</v>
      </c>
      <c r="K58" s="37">
        <f t="shared" si="4"/>
        <v>7000</v>
      </c>
      <c r="L58" s="36">
        <f t="shared" si="5"/>
        <v>42000</v>
      </c>
      <c r="M58" s="35">
        <f t="shared" si="6"/>
        <v>84000</v>
      </c>
    </row>
    <row r="59" spans="3:13" ht="16.899999999999999" customHeight="1">
      <c r="C59" s="51">
        <f t="shared" si="7"/>
        <v>54</v>
      </c>
      <c r="D59" s="50" t="s">
        <v>121</v>
      </c>
      <c r="E59" s="49">
        <v>6</v>
      </c>
      <c r="F59" s="48">
        <v>6</v>
      </c>
      <c r="G59" s="41">
        <f t="shared" si="2"/>
        <v>0</v>
      </c>
      <c r="H59" s="47">
        <v>72000</v>
      </c>
      <c r="I59" s="46">
        <v>0</v>
      </c>
      <c r="J59" s="38">
        <f t="shared" si="3"/>
        <v>30000</v>
      </c>
      <c r="K59" s="37">
        <f t="shared" si="4"/>
        <v>6000</v>
      </c>
      <c r="L59" s="36">
        <f t="shared" si="5"/>
        <v>36000</v>
      </c>
      <c r="M59" s="35">
        <f t="shared" si="6"/>
        <v>72000</v>
      </c>
    </row>
    <row r="60" spans="3:13" ht="16.899999999999999" customHeight="1">
      <c r="C60" s="51">
        <f t="shared" si="7"/>
        <v>55</v>
      </c>
      <c r="D60" s="50" t="s">
        <v>120</v>
      </c>
      <c r="E60" s="49">
        <v>6</v>
      </c>
      <c r="F60" s="48">
        <v>6</v>
      </c>
      <c r="G60" s="41">
        <f t="shared" si="2"/>
        <v>0</v>
      </c>
      <c r="H60" s="47">
        <v>72000</v>
      </c>
      <c r="I60" s="46">
        <v>0</v>
      </c>
      <c r="J60" s="38">
        <f t="shared" si="3"/>
        <v>30000</v>
      </c>
      <c r="K60" s="37">
        <f t="shared" si="4"/>
        <v>6000</v>
      </c>
      <c r="L60" s="36">
        <f t="shared" si="5"/>
        <v>36000</v>
      </c>
      <c r="M60" s="35">
        <f t="shared" si="6"/>
        <v>72000</v>
      </c>
    </row>
    <row r="61" spans="3:13" ht="16.899999999999999" customHeight="1">
      <c r="C61" s="51">
        <f t="shared" si="7"/>
        <v>56</v>
      </c>
      <c r="D61" s="50" t="s">
        <v>119</v>
      </c>
      <c r="E61" s="57">
        <f>4+1</f>
        <v>5</v>
      </c>
      <c r="F61" s="48">
        <v>5</v>
      </c>
      <c r="G61" s="52">
        <f t="shared" si="2"/>
        <v>0</v>
      </c>
      <c r="H61" s="56">
        <f>48000+12000</f>
        <v>60000</v>
      </c>
      <c r="I61" s="46">
        <v>0</v>
      </c>
      <c r="J61" s="38">
        <f t="shared" si="3"/>
        <v>25000</v>
      </c>
      <c r="K61" s="55">
        <f t="shared" si="4"/>
        <v>5000</v>
      </c>
      <c r="L61" s="54">
        <f t="shared" si="5"/>
        <v>30000</v>
      </c>
      <c r="M61" s="53">
        <f t="shared" si="6"/>
        <v>60000</v>
      </c>
    </row>
    <row r="62" spans="3:13" ht="16.899999999999999" customHeight="1">
      <c r="C62" s="51">
        <f t="shared" si="7"/>
        <v>57</v>
      </c>
      <c r="D62" s="50" t="s">
        <v>118</v>
      </c>
      <c r="E62" s="49">
        <v>9</v>
      </c>
      <c r="F62" s="48">
        <v>10</v>
      </c>
      <c r="G62" s="52">
        <f t="shared" ref="G62:G93" si="8">E62-F62</f>
        <v>-1</v>
      </c>
      <c r="H62" s="47">
        <v>120000</v>
      </c>
      <c r="I62" s="46">
        <v>48000</v>
      </c>
      <c r="J62" s="38">
        <f t="shared" ref="J62:J93" si="9">(H62+I62)/12*5</f>
        <v>70000</v>
      </c>
      <c r="K62" s="37">
        <f t="shared" ref="K62:K93" si="10">(H62+I62)/12</f>
        <v>14000</v>
      </c>
      <c r="L62" s="36">
        <f t="shared" ref="L62:L93" si="11">(H62+I62)/12*6</f>
        <v>84000</v>
      </c>
      <c r="M62" s="35">
        <f t="shared" ref="M62:M93" si="12">K62+L62+J62</f>
        <v>168000</v>
      </c>
    </row>
    <row r="63" spans="3:13" ht="16.899999999999999" customHeight="1">
      <c r="C63" s="51">
        <f t="shared" ref="C63:C94" si="13">C62+1</f>
        <v>58</v>
      </c>
      <c r="D63" s="50" t="s">
        <v>117</v>
      </c>
      <c r="E63" s="49">
        <v>6</v>
      </c>
      <c r="F63" s="48">
        <v>6</v>
      </c>
      <c r="G63" s="41">
        <f t="shared" si="8"/>
        <v>0</v>
      </c>
      <c r="H63" s="47">
        <v>72000</v>
      </c>
      <c r="I63" s="46">
        <v>0</v>
      </c>
      <c r="J63" s="38">
        <f t="shared" si="9"/>
        <v>30000</v>
      </c>
      <c r="K63" s="37">
        <f t="shared" si="10"/>
        <v>6000</v>
      </c>
      <c r="L63" s="36">
        <f t="shared" si="11"/>
        <v>36000</v>
      </c>
      <c r="M63" s="35">
        <f t="shared" si="12"/>
        <v>72000</v>
      </c>
    </row>
    <row r="64" spans="3:13" ht="16.899999999999999" customHeight="1">
      <c r="C64" s="51">
        <f t="shared" si="13"/>
        <v>59</v>
      </c>
      <c r="D64" s="50" t="s">
        <v>116</v>
      </c>
      <c r="E64" s="49">
        <v>6</v>
      </c>
      <c r="F64" s="48">
        <v>6</v>
      </c>
      <c r="G64" s="41">
        <f t="shared" si="8"/>
        <v>0</v>
      </c>
      <c r="H64" s="47">
        <v>72000</v>
      </c>
      <c r="I64" s="46">
        <v>0</v>
      </c>
      <c r="J64" s="38">
        <f t="shared" si="9"/>
        <v>30000</v>
      </c>
      <c r="K64" s="37">
        <f t="shared" si="10"/>
        <v>6000</v>
      </c>
      <c r="L64" s="36">
        <f t="shared" si="11"/>
        <v>36000</v>
      </c>
      <c r="M64" s="35">
        <f t="shared" si="12"/>
        <v>72000</v>
      </c>
    </row>
    <row r="65" spans="3:13" ht="16.899999999999999" customHeight="1">
      <c r="C65" s="51">
        <f t="shared" si="13"/>
        <v>60</v>
      </c>
      <c r="D65" s="50" t="s">
        <v>115</v>
      </c>
      <c r="E65" s="49">
        <v>6</v>
      </c>
      <c r="F65" s="48">
        <v>6</v>
      </c>
      <c r="G65" s="41">
        <f t="shared" si="8"/>
        <v>0</v>
      </c>
      <c r="H65" s="47">
        <v>72000</v>
      </c>
      <c r="I65" s="46">
        <v>0</v>
      </c>
      <c r="J65" s="38">
        <f t="shared" si="9"/>
        <v>30000</v>
      </c>
      <c r="K65" s="37">
        <f t="shared" si="10"/>
        <v>6000</v>
      </c>
      <c r="L65" s="36">
        <f t="shared" si="11"/>
        <v>36000</v>
      </c>
      <c r="M65" s="35">
        <f t="shared" si="12"/>
        <v>72000</v>
      </c>
    </row>
    <row r="66" spans="3:13" ht="16.899999999999999" customHeight="1">
      <c r="C66" s="51">
        <f t="shared" si="13"/>
        <v>61</v>
      </c>
      <c r="D66" s="50" t="s">
        <v>114</v>
      </c>
      <c r="E66" s="49">
        <v>6</v>
      </c>
      <c r="F66" s="48">
        <v>6</v>
      </c>
      <c r="G66" s="41">
        <f t="shared" si="8"/>
        <v>0</v>
      </c>
      <c r="H66" s="47">
        <v>72000</v>
      </c>
      <c r="I66" s="46">
        <v>0</v>
      </c>
      <c r="J66" s="38">
        <f t="shared" si="9"/>
        <v>30000</v>
      </c>
      <c r="K66" s="37">
        <f t="shared" si="10"/>
        <v>6000</v>
      </c>
      <c r="L66" s="36">
        <f t="shared" si="11"/>
        <v>36000</v>
      </c>
      <c r="M66" s="35">
        <f t="shared" si="12"/>
        <v>72000</v>
      </c>
    </row>
    <row r="67" spans="3:13" ht="16.899999999999999" customHeight="1">
      <c r="C67" s="51">
        <f t="shared" si="13"/>
        <v>62</v>
      </c>
      <c r="D67" s="50" t="s">
        <v>113</v>
      </c>
      <c r="E67" s="49">
        <v>6</v>
      </c>
      <c r="F67" s="48">
        <v>6</v>
      </c>
      <c r="G67" s="41">
        <f t="shared" si="8"/>
        <v>0</v>
      </c>
      <c r="H67" s="47">
        <v>72000</v>
      </c>
      <c r="I67" s="46">
        <v>0</v>
      </c>
      <c r="J67" s="38">
        <f t="shared" si="9"/>
        <v>30000</v>
      </c>
      <c r="K67" s="37">
        <f t="shared" si="10"/>
        <v>6000</v>
      </c>
      <c r="L67" s="36">
        <f t="shared" si="11"/>
        <v>36000</v>
      </c>
      <c r="M67" s="35">
        <f t="shared" si="12"/>
        <v>72000</v>
      </c>
    </row>
    <row r="68" spans="3:13" ht="16.899999999999999" customHeight="1">
      <c r="C68" s="51">
        <f t="shared" si="13"/>
        <v>63</v>
      </c>
      <c r="D68" s="50" t="s">
        <v>112</v>
      </c>
      <c r="E68" s="49">
        <v>6</v>
      </c>
      <c r="F68" s="48">
        <v>7</v>
      </c>
      <c r="G68" s="52">
        <f t="shared" si="8"/>
        <v>-1</v>
      </c>
      <c r="H68" s="47">
        <v>84000</v>
      </c>
      <c r="I68" s="46">
        <v>0</v>
      </c>
      <c r="J68" s="38">
        <f t="shared" si="9"/>
        <v>35000</v>
      </c>
      <c r="K68" s="37">
        <f t="shared" si="10"/>
        <v>7000</v>
      </c>
      <c r="L68" s="36">
        <f t="shared" si="11"/>
        <v>42000</v>
      </c>
      <c r="M68" s="35">
        <f t="shared" si="12"/>
        <v>84000</v>
      </c>
    </row>
    <row r="69" spans="3:13" ht="16.899999999999999" customHeight="1">
      <c r="C69" s="51">
        <f t="shared" si="13"/>
        <v>64</v>
      </c>
      <c r="D69" s="58" t="s">
        <v>111</v>
      </c>
      <c r="E69" s="49">
        <v>6</v>
      </c>
      <c r="F69" s="48">
        <v>6</v>
      </c>
      <c r="G69" s="41">
        <f t="shared" si="8"/>
        <v>0</v>
      </c>
      <c r="H69" s="47">
        <v>72000</v>
      </c>
      <c r="I69" s="46">
        <v>0</v>
      </c>
      <c r="J69" s="38">
        <f t="shared" si="9"/>
        <v>30000</v>
      </c>
      <c r="K69" s="37">
        <f t="shared" si="10"/>
        <v>6000</v>
      </c>
      <c r="L69" s="36">
        <f t="shared" si="11"/>
        <v>36000</v>
      </c>
      <c r="M69" s="35">
        <f t="shared" si="12"/>
        <v>72000</v>
      </c>
    </row>
    <row r="70" spans="3:13" ht="16.899999999999999" customHeight="1">
      <c r="C70" s="51">
        <f t="shared" si="13"/>
        <v>65</v>
      </c>
      <c r="D70" s="50" t="s">
        <v>110</v>
      </c>
      <c r="E70" s="49">
        <v>6</v>
      </c>
      <c r="F70" s="48">
        <v>6</v>
      </c>
      <c r="G70" s="41">
        <f t="shared" si="8"/>
        <v>0</v>
      </c>
      <c r="H70" s="47">
        <v>72000</v>
      </c>
      <c r="I70" s="46">
        <v>0</v>
      </c>
      <c r="J70" s="38">
        <f t="shared" si="9"/>
        <v>30000</v>
      </c>
      <c r="K70" s="37">
        <f t="shared" si="10"/>
        <v>6000</v>
      </c>
      <c r="L70" s="36">
        <f t="shared" si="11"/>
        <v>36000</v>
      </c>
      <c r="M70" s="35">
        <f t="shared" si="12"/>
        <v>72000</v>
      </c>
    </row>
    <row r="71" spans="3:13" ht="16.899999999999999" customHeight="1">
      <c r="C71" s="51">
        <f t="shared" si="13"/>
        <v>66</v>
      </c>
      <c r="D71" s="50" t="s">
        <v>109</v>
      </c>
      <c r="E71" s="49">
        <v>12</v>
      </c>
      <c r="F71" s="48">
        <v>12</v>
      </c>
      <c r="G71" s="41">
        <f t="shared" si="8"/>
        <v>0</v>
      </c>
      <c r="H71" s="47">
        <v>156000</v>
      </c>
      <c r="I71" s="46">
        <v>48000</v>
      </c>
      <c r="J71" s="38">
        <f t="shared" si="9"/>
        <v>85000</v>
      </c>
      <c r="K71" s="37">
        <f t="shared" si="10"/>
        <v>17000</v>
      </c>
      <c r="L71" s="36">
        <f t="shared" si="11"/>
        <v>102000</v>
      </c>
      <c r="M71" s="35">
        <f t="shared" si="12"/>
        <v>204000</v>
      </c>
    </row>
    <row r="72" spans="3:13" ht="16.899999999999999" customHeight="1">
      <c r="C72" s="51">
        <f t="shared" si="13"/>
        <v>67</v>
      </c>
      <c r="D72" s="50" t="s">
        <v>108</v>
      </c>
      <c r="E72" s="49">
        <v>6</v>
      </c>
      <c r="F72" s="48">
        <v>6</v>
      </c>
      <c r="G72" s="41">
        <f t="shared" si="8"/>
        <v>0</v>
      </c>
      <c r="H72" s="47">
        <v>72000</v>
      </c>
      <c r="I72" s="46">
        <v>0</v>
      </c>
      <c r="J72" s="38">
        <f t="shared" si="9"/>
        <v>30000</v>
      </c>
      <c r="K72" s="37">
        <f t="shared" si="10"/>
        <v>6000</v>
      </c>
      <c r="L72" s="36">
        <f t="shared" si="11"/>
        <v>36000</v>
      </c>
      <c r="M72" s="35">
        <f t="shared" si="12"/>
        <v>72000</v>
      </c>
    </row>
    <row r="73" spans="3:13" ht="16.899999999999999" customHeight="1">
      <c r="C73" s="51">
        <f t="shared" si="13"/>
        <v>68</v>
      </c>
      <c r="D73" s="50" t="s">
        <v>107</v>
      </c>
      <c r="E73" s="49">
        <v>6</v>
      </c>
      <c r="F73" s="48">
        <v>6</v>
      </c>
      <c r="G73" s="41">
        <f t="shared" si="8"/>
        <v>0</v>
      </c>
      <c r="H73" s="47">
        <v>72000</v>
      </c>
      <c r="I73" s="46">
        <v>0</v>
      </c>
      <c r="J73" s="38">
        <f t="shared" si="9"/>
        <v>30000</v>
      </c>
      <c r="K73" s="37">
        <f t="shared" si="10"/>
        <v>6000</v>
      </c>
      <c r="L73" s="36">
        <f t="shared" si="11"/>
        <v>36000</v>
      </c>
      <c r="M73" s="35">
        <f t="shared" si="12"/>
        <v>72000</v>
      </c>
    </row>
    <row r="74" spans="3:13" ht="16.899999999999999" customHeight="1">
      <c r="C74" s="51">
        <f t="shared" si="13"/>
        <v>69</v>
      </c>
      <c r="D74" s="50" t="s">
        <v>106</v>
      </c>
      <c r="E74" s="49">
        <v>5</v>
      </c>
      <c r="F74" s="48">
        <v>6</v>
      </c>
      <c r="G74" s="52">
        <f t="shared" si="8"/>
        <v>-1</v>
      </c>
      <c r="H74" s="47">
        <v>60000</v>
      </c>
      <c r="I74" s="46">
        <v>0</v>
      </c>
      <c r="J74" s="38">
        <f t="shared" si="9"/>
        <v>25000</v>
      </c>
      <c r="K74" s="37">
        <f t="shared" si="10"/>
        <v>5000</v>
      </c>
      <c r="L74" s="36">
        <f t="shared" si="11"/>
        <v>30000</v>
      </c>
      <c r="M74" s="35">
        <f t="shared" si="12"/>
        <v>60000</v>
      </c>
    </row>
    <row r="75" spans="3:13" ht="16.899999999999999" customHeight="1">
      <c r="C75" s="51">
        <f t="shared" si="13"/>
        <v>70</v>
      </c>
      <c r="D75" s="50" t="s">
        <v>105</v>
      </c>
      <c r="E75" s="49">
        <v>6</v>
      </c>
      <c r="F75" s="48">
        <v>6</v>
      </c>
      <c r="G75" s="41">
        <f t="shared" si="8"/>
        <v>0</v>
      </c>
      <c r="H75" s="47">
        <v>72000</v>
      </c>
      <c r="I75" s="46">
        <v>0</v>
      </c>
      <c r="J75" s="38">
        <f t="shared" si="9"/>
        <v>30000</v>
      </c>
      <c r="K75" s="37">
        <f t="shared" si="10"/>
        <v>6000</v>
      </c>
      <c r="L75" s="36">
        <f t="shared" si="11"/>
        <v>36000</v>
      </c>
      <c r="M75" s="35">
        <f t="shared" si="12"/>
        <v>72000</v>
      </c>
    </row>
    <row r="76" spans="3:13" ht="16.899999999999999" customHeight="1">
      <c r="C76" s="51">
        <f t="shared" si="13"/>
        <v>71</v>
      </c>
      <c r="D76" s="50" t="s">
        <v>104</v>
      </c>
      <c r="E76" s="49">
        <v>6</v>
      </c>
      <c r="F76" s="48">
        <v>6</v>
      </c>
      <c r="G76" s="41">
        <f t="shared" si="8"/>
        <v>0</v>
      </c>
      <c r="H76" s="47">
        <v>72000</v>
      </c>
      <c r="I76" s="46">
        <v>0</v>
      </c>
      <c r="J76" s="38">
        <f t="shared" si="9"/>
        <v>30000</v>
      </c>
      <c r="K76" s="37">
        <f t="shared" si="10"/>
        <v>6000</v>
      </c>
      <c r="L76" s="36">
        <f t="shared" si="11"/>
        <v>36000</v>
      </c>
      <c r="M76" s="35">
        <f t="shared" si="12"/>
        <v>72000</v>
      </c>
    </row>
    <row r="77" spans="3:13" ht="16.899999999999999" customHeight="1">
      <c r="C77" s="51">
        <f t="shared" si="13"/>
        <v>72</v>
      </c>
      <c r="D77" s="50" t="s">
        <v>103</v>
      </c>
      <c r="E77" s="49">
        <v>6</v>
      </c>
      <c r="F77" s="48">
        <v>6</v>
      </c>
      <c r="G77" s="41">
        <f t="shared" si="8"/>
        <v>0</v>
      </c>
      <c r="H77" s="47">
        <v>72000</v>
      </c>
      <c r="I77" s="46">
        <v>0</v>
      </c>
      <c r="J77" s="38">
        <f t="shared" si="9"/>
        <v>30000</v>
      </c>
      <c r="K77" s="37">
        <f t="shared" si="10"/>
        <v>6000</v>
      </c>
      <c r="L77" s="36">
        <f t="shared" si="11"/>
        <v>36000</v>
      </c>
      <c r="M77" s="35">
        <f t="shared" si="12"/>
        <v>72000</v>
      </c>
    </row>
    <row r="78" spans="3:13" ht="16.899999999999999" customHeight="1">
      <c r="C78" s="51">
        <f t="shared" si="13"/>
        <v>73</v>
      </c>
      <c r="D78" s="50" t="s">
        <v>102</v>
      </c>
      <c r="E78" s="49">
        <v>6</v>
      </c>
      <c r="F78" s="48">
        <v>6</v>
      </c>
      <c r="G78" s="41">
        <f t="shared" si="8"/>
        <v>0</v>
      </c>
      <c r="H78" s="47">
        <v>84000</v>
      </c>
      <c r="I78" s="46">
        <v>0</v>
      </c>
      <c r="J78" s="38">
        <f t="shared" si="9"/>
        <v>35000</v>
      </c>
      <c r="K78" s="37">
        <f t="shared" si="10"/>
        <v>7000</v>
      </c>
      <c r="L78" s="36">
        <f t="shared" si="11"/>
        <v>42000</v>
      </c>
      <c r="M78" s="35">
        <f t="shared" si="12"/>
        <v>84000</v>
      </c>
    </row>
    <row r="79" spans="3:13" ht="16.899999999999999" customHeight="1">
      <c r="C79" s="51">
        <f t="shared" si="13"/>
        <v>74</v>
      </c>
      <c r="D79" s="50" t="s">
        <v>101</v>
      </c>
      <c r="E79" s="57">
        <f>6-1</f>
        <v>5</v>
      </c>
      <c r="F79" s="48">
        <v>5</v>
      </c>
      <c r="G79" s="52">
        <f t="shared" si="8"/>
        <v>0</v>
      </c>
      <c r="H79" s="56">
        <f>72000-12000</f>
        <v>60000</v>
      </c>
      <c r="I79" s="46">
        <v>0</v>
      </c>
      <c r="J79" s="38">
        <f t="shared" si="9"/>
        <v>25000</v>
      </c>
      <c r="K79" s="55">
        <f t="shared" si="10"/>
        <v>5000</v>
      </c>
      <c r="L79" s="54">
        <f t="shared" si="11"/>
        <v>30000</v>
      </c>
      <c r="M79" s="53">
        <f t="shared" si="12"/>
        <v>60000</v>
      </c>
    </row>
    <row r="80" spans="3:13" ht="16.899999999999999" customHeight="1">
      <c r="C80" s="51">
        <f t="shared" si="13"/>
        <v>75</v>
      </c>
      <c r="D80" s="50" t="s">
        <v>100</v>
      </c>
      <c r="E80" s="49">
        <v>6</v>
      </c>
      <c r="F80" s="48">
        <v>6</v>
      </c>
      <c r="G80" s="41">
        <f t="shared" si="8"/>
        <v>0</v>
      </c>
      <c r="H80" s="47">
        <v>72000</v>
      </c>
      <c r="I80" s="46">
        <v>0</v>
      </c>
      <c r="J80" s="38">
        <f t="shared" si="9"/>
        <v>30000</v>
      </c>
      <c r="K80" s="37">
        <f t="shared" si="10"/>
        <v>6000</v>
      </c>
      <c r="L80" s="36">
        <f t="shared" si="11"/>
        <v>36000</v>
      </c>
      <c r="M80" s="35">
        <f t="shared" si="12"/>
        <v>72000</v>
      </c>
    </row>
    <row r="81" spans="3:13" ht="16.899999999999999" customHeight="1">
      <c r="C81" s="51">
        <f t="shared" si="13"/>
        <v>76</v>
      </c>
      <c r="D81" s="50" t="s">
        <v>99</v>
      </c>
      <c r="E81" s="49">
        <v>6</v>
      </c>
      <c r="F81" s="48">
        <v>6</v>
      </c>
      <c r="G81" s="41">
        <f t="shared" si="8"/>
        <v>0</v>
      </c>
      <c r="H81" s="47">
        <v>72000</v>
      </c>
      <c r="I81" s="46">
        <v>0</v>
      </c>
      <c r="J81" s="38">
        <f t="shared" si="9"/>
        <v>30000</v>
      </c>
      <c r="K81" s="37">
        <f t="shared" si="10"/>
        <v>6000</v>
      </c>
      <c r="L81" s="36">
        <f t="shared" si="11"/>
        <v>36000</v>
      </c>
      <c r="M81" s="35">
        <f t="shared" si="12"/>
        <v>72000</v>
      </c>
    </row>
    <row r="82" spans="3:13" ht="16.899999999999999" customHeight="1">
      <c r="C82" s="51">
        <f t="shared" si="13"/>
        <v>77</v>
      </c>
      <c r="D82" s="50" t="s">
        <v>98</v>
      </c>
      <c r="E82" s="49">
        <v>12</v>
      </c>
      <c r="F82" s="48">
        <v>12</v>
      </c>
      <c r="G82" s="41">
        <f t="shared" si="8"/>
        <v>0</v>
      </c>
      <c r="H82" s="47">
        <v>192000</v>
      </c>
      <c r="I82" s="46">
        <v>96000</v>
      </c>
      <c r="J82" s="38">
        <f t="shared" si="9"/>
        <v>120000</v>
      </c>
      <c r="K82" s="37">
        <f t="shared" si="10"/>
        <v>24000</v>
      </c>
      <c r="L82" s="36">
        <f t="shared" si="11"/>
        <v>144000</v>
      </c>
      <c r="M82" s="35">
        <f t="shared" si="12"/>
        <v>288000</v>
      </c>
    </row>
    <row r="83" spans="3:13" ht="16.899999999999999" customHeight="1">
      <c r="C83" s="51">
        <f t="shared" si="13"/>
        <v>78</v>
      </c>
      <c r="D83" s="50" t="s">
        <v>97</v>
      </c>
      <c r="E83" s="49">
        <v>6</v>
      </c>
      <c r="F83" s="48">
        <v>6</v>
      </c>
      <c r="G83" s="41">
        <f t="shared" si="8"/>
        <v>0</v>
      </c>
      <c r="H83" s="47">
        <v>72000</v>
      </c>
      <c r="I83" s="46">
        <v>0</v>
      </c>
      <c r="J83" s="38">
        <f t="shared" si="9"/>
        <v>30000</v>
      </c>
      <c r="K83" s="37">
        <f t="shared" si="10"/>
        <v>6000</v>
      </c>
      <c r="L83" s="36">
        <f t="shared" si="11"/>
        <v>36000</v>
      </c>
      <c r="M83" s="35">
        <f t="shared" si="12"/>
        <v>72000</v>
      </c>
    </row>
    <row r="84" spans="3:13" ht="16.899999999999999" customHeight="1">
      <c r="C84" s="51">
        <f t="shared" si="13"/>
        <v>79</v>
      </c>
      <c r="D84" s="50" t="s">
        <v>96</v>
      </c>
      <c r="E84" s="49">
        <v>6</v>
      </c>
      <c r="F84" s="48">
        <v>6</v>
      </c>
      <c r="G84" s="41">
        <f t="shared" si="8"/>
        <v>0</v>
      </c>
      <c r="H84" s="47">
        <v>72000</v>
      </c>
      <c r="I84" s="46">
        <v>0</v>
      </c>
      <c r="J84" s="38">
        <f t="shared" si="9"/>
        <v>30000</v>
      </c>
      <c r="K84" s="37">
        <f t="shared" si="10"/>
        <v>6000</v>
      </c>
      <c r="L84" s="36">
        <f t="shared" si="11"/>
        <v>36000</v>
      </c>
      <c r="M84" s="35">
        <f t="shared" si="12"/>
        <v>72000</v>
      </c>
    </row>
    <row r="85" spans="3:13" ht="16.899999999999999" customHeight="1">
      <c r="C85" s="51">
        <f t="shared" si="13"/>
        <v>80</v>
      </c>
      <c r="D85" s="50" t="s">
        <v>95</v>
      </c>
      <c r="E85" s="49">
        <v>6</v>
      </c>
      <c r="F85" s="48">
        <v>6</v>
      </c>
      <c r="G85" s="41">
        <f t="shared" si="8"/>
        <v>0</v>
      </c>
      <c r="H85" s="47">
        <v>72000</v>
      </c>
      <c r="I85" s="46">
        <v>0</v>
      </c>
      <c r="J85" s="38">
        <f t="shared" si="9"/>
        <v>30000</v>
      </c>
      <c r="K85" s="37">
        <f t="shared" si="10"/>
        <v>6000</v>
      </c>
      <c r="L85" s="36">
        <f t="shared" si="11"/>
        <v>36000</v>
      </c>
      <c r="M85" s="35">
        <f t="shared" si="12"/>
        <v>72000</v>
      </c>
    </row>
    <row r="86" spans="3:13" ht="16.899999999999999" customHeight="1">
      <c r="C86" s="51">
        <f t="shared" si="13"/>
        <v>81</v>
      </c>
      <c r="D86" s="50" t="s">
        <v>94</v>
      </c>
      <c r="E86" s="49">
        <v>6</v>
      </c>
      <c r="F86" s="48">
        <v>6</v>
      </c>
      <c r="G86" s="41">
        <f t="shared" si="8"/>
        <v>0</v>
      </c>
      <c r="H86" s="47">
        <v>72000</v>
      </c>
      <c r="I86" s="46">
        <v>0</v>
      </c>
      <c r="J86" s="38">
        <f t="shared" si="9"/>
        <v>30000</v>
      </c>
      <c r="K86" s="37">
        <f t="shared" si="10"/>
        <v>6000</v>
      </c>
      <c r="L86" s="36">
        <f t="shared" si="11"/>
        <v>36000</v>
      </c>
      <c r="M86" s="35">
        <f t="shared" si="12"/>
        <v>72000</v>
      </c>
    </row>
    <row r="87" spans="3:13" ht="16.899999999999999" customHeight="1">
      <c r="C87" s="51">
        <f t="shared" si="13"/>
        <v>82</v>
      </c>
      <c r="D87" s="50" t="s">
        <v>93</v>
      </c>
      <c r="E87" s="49">
        <v>6</v>
      </c>
      <c r="F87" s="48">
        <v>6</v>
      </c>
      <c r="G87" s="41">
        <f t="shared" si="8"/>
        <v>0</v>
      </c>
      <c r="H87" s="47">
        <v>72000</v>
      </c>
      <c r="I87" s="46">
        <v>0</v>
      </c>
      <c r="J87" s="38">
        <f t="shared" si="9"/>
        <v>30000</v>
      </c>
      <c r="K87" s="37">
        <f t="shared" si="10"/>
        <v>6000</v>
      </c>
      <c r="L87" s="36">
        <f t="shared" si="11"/>
        <v>36000</v>
      </c>
      <c r="M87" s="35">
        <f t="shared" si="12"/>
        <v>72000</v>
      </c>
    </row>
    <row r="88" spans="3:13" ht="16.899999999999999" customHeight="1">
      <c r="C88" s="51">
        <f t="shared" si="13"/>
        <v>83</v>
      </c>
      <c r="D88" s="50" t="s">
        <v>92</v>
      </c>
      <c r="E88" s="49">
        <v>6</v>
      </c>
      <c r="F88" s="48">
        <v>6</v>
      </c>
      <c r="G88" s="41">
        <f t="shared" si="8"/>
        <v>0</v>
      </c>
      <c r="H88" s="47">
        <v>72000</v>
      </c>
      <c r="I88" s="46">
        <v>0</v>
      </c>
      <c r="J88" s="38">
        <f t="shared" si="9"/>
        <v>30000</v>
      </c>
      <c r="K88" s="37">
        <f t="shared" si="10"/>
        <v>6000</v>
      </c>
      <c r="L88" s="36">
        <f t="shared" si="11"/>
        <v>36000</v>
      </c>
      <c r="M88" s="35">
        <f t="shared" si="12"/>
        <v>72000</v>
      </c>
    </row>
    <row r="89" spans="3:13" ht="16.899999999999999" customHeight="1">
      <c r="C89" s="51">
        <f t="shared" si="13"/>
        <v>84</v>
      </c>
      <c r="D89" s="50" t="s">
        <v>91</v>
      </c>
      <c r="E89" s="49">
        <v>14</v>
      </c>
      <c r="F89" s="48">
        <v>15</v>
      </c>
      <c r="G89" s="52">
        <f t="shared" si="8"/>
        <v>-1</v>
      </c>
      <c r="H89" s="47">
        <v>168000</v>
      </c>
      <c r="I89" s="46">
        <v>0</v>
      </c>
      <c r="J89" s="38">
        <f t="shared" si="9"/>
        <v>70000</v>
      </c>
      <c r="K89" s="37">
        <f t="shared" si="10"/>
        <v>14000</v>
      </c>
      <c r="L89" s="36">
        <f t="shared" si="11"/>
        <v>84000</v>
      </c>
      <c r="M89" s="35">
        <f t="shared" si="12"/>
        <v>168000</v>
      </c>
    </row>
    <row r="90" spans="3:13" ht="16.899999999999999" customHeight="1">
      <c r="C90" s="51">
        <f t="shared" si="13"/>
        <v>85</v>
      </c>
      <c r="D90" s="50" t="s">
        <v>90</v>
      </c>
      <c r="E90" s="49">
        <v>6</v>
      </c>
      <c r="F90" s="48">
        <v>6</v>
      </c>
      <c r="G90" s="41">
        <f t="shared" si="8"/>
        <v>0</v>
      </c>
      <c r="H90" s="47">
        <v>72000</v>
      </c>
      <c r="I90" s="46">
        <v>0</v>
      </c>
      <c r="J90" s="38">
        <f t="shared" si="9"/>
        <v>30000</v>
      </c>
      <c r="K90" s="37">
        <f t="shared" si="10"/>
        <v>6000</v>
      </c>
      <c r="L90" s="36">
        <f t="shared" si="11"/>
        <v>36000</v>
      </c>
      <c r="M90" s="35">
        <f t="shared" si="12"/>
        <v>72000</v>
      </c>
    </row>
    <row r="91" spans="3:13" ht="16.899999999999999" customHeight="1">
      <c r="C91" s="51">
        <f t="shared" si="13"/>
        <v>86</v>
      </c>
      <c r="D91" s="50" t="s">
        <v>89</v>
      </c>
      <c r="E91" s="49">
        <v>6</v>
      </c>
      <c r="F91" s="48">
        <v>6</v>
      </c>
      <c r="G91" s="41">
        <f t="shared" si="8"/>
        <v>0</v>
      </c>
      <c r="H91" s="47">
        <v>72000</v>
      </c>
      <c r="I91" s="46">
        <v>0</v>
      </c>
      <c r="J91" s="38">
        <f t="shared" si="9"/>
        <v>30000</v>
      </c>
      <c r="K91" s="37">
        <f t="shared" si="10"/>
        <v>6000</v>
      </c>
      <c r="L91" s="36">
        <f t="shared" si="11"/>
        <v>36000</v>
      </c>
      <c r="M91" s="35">
        <f t="shared" si="12"/>
        <v>72000</v>
      </c>
    </row>
    <row r="92" spans="3:13" ht="16.899999999999999" customHeight="1">
      <c r="C92" s="51">
        <f t="shared" si="13"/>
        <v>87</v>
      </c>
      <c r="D92" s="50" t="s">
        <v>88</v>
      </c>
      <c r="E92" s="49">
        <v>6</v>
      </c>
      <c r="F92" s="48">
        <v>6</v>
      </c>
      <c r="G92" s="41">
        <f t="shared" si="8"/>
        <v>0</v>
      </c>
      <c r="H92" s="47">
        <v>72000</v>
      </c>
      <c r="I92" s="46">
        <v>0</v>
      </c>
      <c r="J92" s="38">
        <f t="shared" si="9"/>
        <v>30000</v>
      </c>
      <c r="K92" s="37">
        <f t="shared" si="10"/>
        <v>6000</v>
      </c>
      <c r="L92" s="36">
        <f t="shared" si="11"/>
        <v>36000</v>
      </c>
      <c r="M92" s="35">
        <f t="shared" si="12"/>
        <v>72000</v>
      </c>
    </row>
    <row r="93" spans="3:13" ht="16.899999999999999" customHeight="1">
      <c r="C93" s="51">
        <f t="shared" si="13"/>
        <v>88</v>
      </c>
      <c r="D93" s="50" t="s">
        <v>87</v>
      </c>
      <c r="E93" s="49">
        <v>6</v>
      </c>
      <c r="F93" s="48">
        <v>6</v>
      </c>
      <c r="G93" s="41">
        <f t="shared" si="8"/>
        <v>0</v>
      </c>
      <c r="H93" s="47">
        <v>72000</v>
      </c>
      <c r="I93" s="46">
        <v>0</v>
      </c>
      <c r="J93" s="38">
        <f t="shared" si="9"/>
        <v>30000</v>
      </c>
      <c r="K93" s="37">
        <f t="shared" si="10"/>
        <v>6000</v>
      </c>
      <c r="L93" s="36">
        <f t="shared" si="11"/>
        <v>36000</v>
      </c>
      <c r="M93" s="35">
        <f t="shared" si="12"/>
        <v>72000</v>
      </c>
    </row>
    <row r="94" spans="3:13" ht="16.899999999999999" customHeight="1">
      <c r="C94" s="51">
        <f t="shared" si="13"/>
        <v>89</v>
      </c>
      <c r="D94" s="50" t="s">
        <v>86</v>
      </c>
      <c r="E94" s="49">
        <v>6</v>
      </c>
      <c r="F94" s="48">
        <v>6</v>
      </c>
      <c r="G94" s="41">
        <f t="shared" ref="G94:G125" si="14">E94-F94</f>
        <v>0</v>
      </c>
      <c r="H94" s="47">
        <v>84000</v>
      </c>
      <c r="I94" s="46">
        <v>48000</v>
      </c>
      <c r="J94" s="38">
        <f t="shared" ref="J94:J125" si="15">(H94+I94)/12*5</f>
        <v>55000</v>
      </c>
      <c r="K94" s="37">
        <f t="shared" ref="K94:K130" si="16">(H94+I94)/12</f>
        <v>11000</v>
      </c>
      <c r="L94" s="36">
        <f t="shared" ref="L94:L130" si="17">(H94+I94)/12*6</f>
        <v>66000</v>
      </c>
      <c r="M94" s="35">
        <f t="shared" ref="M94:M125" si="18">K94+L94+J94</f>
        <v>132000</v>
      </c>
    </row>
    <row r="95" spans="3:13" ht="16.899999999999999" customHeight="1">
      <c r="C95" s="51">
        <f t="shared" ref="C95:C130" si="19">C94+1</f>
        <v>90</v>
      </c>
      <c r="D95" s="50" t="s">
        <v>85</v>
      </c>
      <c r="E95" s="49">
        <v>6</v>
      </c>
      <c r="F95" s="48">
        <v>6</v>
      </c>
      <c r="G95" s="41">
        <f t="shared" si="14"/>
        <v>0</v>
      </c>
      <c r="H95" s="47">
        <v>72000</v>
      </c>
      <c r="I95" s="46">
        <v>0</v>
      </c>
      <c r="J95" s="38">
        <f t="shared" si="15"/>
        <v>30000</v>
      </c>
      <c r="K95" s="37">
        <f t="shared" si="16"/>
        <v>6000</v>
      </c>
      <c r="L95" s="36">
        <f t="shared" si="17"/>
        <v>36000</v>
      </c>
      <c r="M95" s="35">
        <f t="shared" si="18"/>
        <v>72000</v>
      </c>
    </row>
    <row r="96" spans="3:13" ht="16.899999999999999" customHeight="1">
      <c r="C96" s="51">
        <f t="shared" si="19"/>
        <v>91</v>
      </c>
      <c r="D96" s="50" t="s">
        <v>84</v>
      </c>
      <c r="E96" s="49">
        <v>6</v>
      </c>
      <c r="F96" s="48">
        <v>6</v>
      </c>
      <c r="G96" s="41">
        <f t="shared" si="14"/>
        <v>0</v>
      </c>
      <c r="H96" s="47">
        <v>72000</v>
      </c>
      <c r="I96" s="46">
        <v>0</v>
      </c>
      <c r="J96" s="38">
        <f t="shared" si="15"/>
        <v>30000</v>
      </c>
      <c r="K96" s="37">
        <f t="shared" si="16"/>
        <v>6000</v>
      </c>
      <c r="L96" s="36">
        <f t="shared" si="17"/>
        <v>36000</v>
      </c>
      <c r="M96" s="35">
        <f t="shared" si="18"/>
        <v>72000</v>
      </c>
    </row>
    <row r="97" spans="3:13" ht="16.899999999999999" customHeight="1">
      <c r="C97" s="51">
        <f t="shared" si="19"/>
        <v>92</v>
      </c>
      <c r="D97" s="50" t="s">
        <v>83</v>
      </c>
      <c r="E97" s="49">
        <v>6</v>
      </c>
      <c r="F97" s="48">
        <v>6</v>
      </c>
      <c r="G97" s="41">
        <f t="shared" si="14"/>
        <v>0</v>
      </c>
      <c r="H97" s="47">
        <v>72000</v>
      </c>
      <c r="I97" s="46">
        <v>0</v>
      </c>
      <c r="J97" s="38">
        <f t="shared" si="15"/>
        <v>30000</v>
      </c>
      <c r="K97" s="37">
        <f t="shared" si="16"/>
        <v>6000</v>
      </c>
      <c r="L97" s="36">
        <f t="shared" si="17"/>
        <v>36000</v>
      </c>
      <c r="M97" s="35">
        <f t="shared" si="18"/>
        <v>72000</v>
      </c>
    </row>
    <row r="98" spans="3:13" ht="16.899999999999999" customHeight="1">
      <c r="C98" s="51">
        <f t="shared" si="19"/>
        <v>93</v>
      </c>
      <c r="D98" s="50" t="s">
        <v>82</v>
      </c>
      <c r="E98" s="49">
        <v>6</v>
      </c>
      <c r="F98" s="48">
        <v>6</v>
      </c>
      <c r="G98" s="41">
        <f t="shared" si="14"/>
        <v>0</v>
      </c>
      <c r="H98" s="47">
        <v>72000</v>
      </c>
      <c r="I98" s="46">
        <v>0</v>
      </c>
      <c r="J98" s="38">
        <f t="shared" si="15"/>
        <v>30000</v>
      </c>
      <c r="K98" s="37">
        <f t="shared" si="16"/>
        <v>6000</v>
      </c>
      <c r="L98" s="36">
        <f t="shared" si="17"/>
        <v>36000</v>
      </c>
      <c r="M98" s="35">
        <f t="shared" si="18"/>
        <v>72000</v>
      </c>
    </row>
    <row r="99" spans="3:13" ht="16.899999999999999" customHeight="1">
      <c r="C99" s="51">
        <f t="shared" si="19"/>
        <v>94</v>
      </c>
      <c r="D99" s="50" t="s">
        <v>81</v>
      </c>
      <c r="E99" s="49">
        <v>6</v>
      </c>
      <c r="F99" s="48">
        <v>6</v>
      </c>
      <c r="G99" s="41">
        <f t="shared" si="14"/>
        <v>0</v>
      </c>
      <c r="H99" s="47">
        <v>72000</v>
      </c>
      <c r="I99" s="46">
        <v>0</v>
      </c>
      <c r="J99" s="38">
        <f t="shared" si="15"/>
        <v>30000</v>
      </c>
      <c r="K99" s="37">
        <f t="shared" si="16"/>
        <v>6000</v>
      </c>
      <c r="L99" s="36">
        <f t="shared" si="17"/>
        <v>36000</v>
      </c>
      <c r="M99" s="35">
        <f t="shared" si="18"/>
        <v>72000</v>
      </c>
    </row>
    <row r="100" spans="3:13" ht="16.899999999999999" customHeight="1">
      <c r="C100" s="51">
        <f t="shared" si="19"/>
        <v>95</v>
      </c>
      <c r="D100" s="50" t="s">
        <v>80</v>
      </c>
      <c r="E100" s="49">
        <v>6</v>
      </c>
      <c r="F100" s="48">
        <v>6</v>
      </c>
      <c r="G100" s="41">
        <f t="shared" si="14"/>
        <v>0</v>
      </c>
      <c r="H100" s="47">
        <v>72000</v>
      </c>
      <c r="I100" s="46">
        <v>0</v>
      </c>
      <c r="J100" s="38">
        <f t="shared" si="15"/>
        <v>30000</v>
      </c>
      <c r="K100" s="37">
        <f t="shared" si="16"/>
        <v>6000</v>
      </c>
      <c r="L100" s="36">
        <f t="shared" si="17"/>
        <v>36000</v>
      </c>
      <c r="M100" s="35">
        <f t="shared" si="18"/>
        <v>72000</v>
      </c>
    </row>
    <row r="101" spans="3:13" ht="16.899999999999999" customHeight="1">
      <c r="C101" s="51">
        <f t="shared" si="19"/>
        <v>96</v>
      </c>
      <c r="D101" s="50" t="s">
        <v>79</v>
      </c>
      <c r="E101" s="49">
        <v>6</v>
      </c>
      <c r="F101" s="48">
        <v>6</v>
      </c>
      <c r="G101" s="41">
        <f t="shared" si="14"/>
        <v>0</v>
      </c>
      <c r="H101" s="47">
        <v>72000</v>
      </c>
      <c r="I101" s="46">
        <v>0</v>
      </c>
      <c r="J101" s="38">
        <f t="shared" si="15"/>
        <v>30000</v>
      </c>
      <c r="K101" s="37">
        <f t="shared" si="16"/>
        <v>6000</v>
      </c>
      <c r="L101" s="36">
        <f t="shared" si="17"/>
        <v>36000</v>
      </c>
      <c r="M101" s="35">
        <f t="shared" si="18"/>
        <v>72000</v>
      </c>
    </row>
    <row r="102" spans="3:13" ht="16.899999999999999" customHeight="1">
      <c r="C102" s="51">
        <f t="shared" si="19"/>
        <v>97</v>
      </c>
      <c r="D102" s="50" t="s">
        <v>78</v>
      </c>
      <c r="E102" s="49">
        <v>6</v>
      </c>
      <c r="F102" s="48">
        <v>6</v>
      </c>
      <c r="G102" s="41">
        <f t="shared" si="14"/>
        <v>0</v>
      </c>
      <c r="H102" s="47">
        <v>84000</v>
      </c>
      <c r="I102" s="46">
        <v>0</v>
      </c>
      <c r="J102" s="38">
        <f t="shared" si="15"/>
        <v>35000</v>
      </c>
      <c r="K102" s="37">
        <f t="shared" si="16"/>
        <v>7000</v>
      </c>
      <c r="L102" s="36">
        <f t="shared" si="17"/>
        <v>42000</v>
      </c>
      <c r="M102" s="35">
        <f t="shared" si="18"/>
        <v>84000</v>
      </c>
    </row>
    <row r="103" spans="3:13" ht="16.899999999999999" customHeight="1">
      <c r="C103" s="51">
        <f t="shared" si="19"/>
        <v>98</v>
      </c>
      <c r="D103" s="50" t="s">
        <v>77</v>
      </c>
      <c r="E103" s="49">
        <v>6</v>
      </c>
      <c r="F103" s="48">
        <v>6</v>
      </c>
      <c r="G103" s="41">
        <f t="shared" si="14"/>
        <v>0</v>
      </c>
      <c r="H103" s="47">
        <v>72000</v>
      </c>
      <c r="I103" s="46">
        <v>0</v>
      </c>
      <c r="J103" s="38">
        <f t="shared" si="15"/>
        <v>30000</v>
      </c>
      <c r="K103" s="37">
        <f t="shared" si="16"/>
        <v>6000</v>
      </c>
      <c r="L103" s="36">
        <f t="shared" si="17"/>
        <v>36000</v>
      </c>
      <c r="M103" s="35">
        <f t="shared" si="18"/>
        <v>72000</v>
      </c>
    </row>
    <row r="104" spans="3:13" ht="16.899999999999999" customHeight="1">
      <c r="C104" s="51">
        <f t="shared" si="19"/>
        <v>99</v>
      </c>
      <c r="D104" s="50" t="s">
        <v>76</v>
      </c>
      <c r="E104" s="49">
        <v>6</v>
      </c>
      <c r="F104" s="48">
        <v>6</v>
      </c>
      <c r="G104" s="41">
        <f t="shared" si="14"/>
        <v>0</v>
      </c>
      <c r="H104" s="47">
        <v>84000</v>
      </c>
      <c r="I104" s="46">
        <v>0</v>
      </c>
      <c r="J104" s="38">
        <f t="shared" si="15"/>
        <v>35000</v>
      </c>
      <c r="K104" s="37">
        <f t="shared" si="16"/>
        <v>7000</v>
      </c>
      <c r="L104" s="36">
        <f t="shared" si="17"/>
        <v>42000</v>
      </c>
      <c r="M104" s="35">
        <f t="shared" si="18"/>
        <v>84000</v>
      </c>
    </row>
    <row r="105" spans="3:13" ht="16.899999999999999" customHeight="1">
      <c r="C105" s="51">
        <f t="shared" si="19"/>
        <v>100</v>
      </c>
      <c r="D105" s="50" t="s">
        <v>75</v>
      </c>
      <c r="E105" s="49">
        <v>6</v>
      </c>
      <c r="F105" s="48">
        <v>6</v>
      </c>
      <c r="G105" s="41">
        <f t="shared" si="14"/>
        <v>0</v>
      </c>
      <c r="H105" s="47">
        <v>72000</v>
      </c>
      <c r="I105" s="46">
        <v>0</v>
      </c>
      <c r="J105" s="38">
        <f t="shared" si="15"/>
        <v>30000</v>
      </c>
      <c r="K105" s="37">
        <f t="shared" si="16"/>
        <v>6000</v>
      </c>
      <c r="L105" s="36">
        <f t="shared" si="17"/>
        <v>36000</v>
      </c>
      <c r="M105" s="35">
        <f t="shared" si="18"/>
        <v>72000</v>
      </c>
    </row>
    <row r="106" spans="3:13" ht="16.899999999999999" customHeight="1">
      <c r="C106" s="51">
        <f t="shared" si="19"/>
        <v>101</v>
      </c>
      <c r="D106" s="50" t="s">
        <v>74</v>
      </c>
      <c r="E106" s="49">
        <v>6</v>
      </c>
      <c r="F106" s="48">
        <v>6</v>
      </c>
      <c r="G106" s="41">
        <f t="shared" si="14"/>
        <v>0</v>
      </c>
      <c r="H106" s="47">
        <v>72000</v>
      </c>
      <c r="I106" s="46">
        <v>0</v>
      </c>
      <c r="J106" s="38">
        <f t="shared" si="15"/>
        <v>30000</v>
      </c>
      <c r="K106" s="37">
        <f t="shared" si="16"/>
        <v>6000</v>
      </c>
      <c r="L106" s="36">
        <f t="shared" si="17"/>
        <v>36000</v>
      </c>
      <c r="M106" s="35">
        <f t="shared" si="18"/>
        <v>72000</v>
      </c>
    </row>
    <row r="107" spans="3:13" ht="16.899999999999999" customHeight="1">
      <c r="C107" s="51">
        <f t="shared" si="19"/>
        <v>102</v>
      </c>
      <c r="D107" s="50" t="s">
        <v>73</v>
      </c>
      <c r="E107" s="49">
        <v>6</v>
      </c>
      <c r="F107" s="48">
        <v>6</v>
      </c>
      <c r="G107" s="41">
        <f t="shared" si="14"/>
        <v>0</v>
      </c>
      <c r="H107" s="47">
        <v>72000</v>
      </c>
      <c r="I107" s="46">
        <v>0</v>
      </c>
      <c r="J107" s="38">
        <f t="shared" si="15"/>
        <v>30000</v>
      </c>
      <c r="K107" s="37">
        <f t="shared" si="16"/>
        <v>6000</v>
      </c>
      <c r="L107" s="36">
        <f t="shared" si="17"/>
        <v>36000</v>
      </c>
      <c r="M107" s="35">
        <f t="shared" si="18"/>
        <v>72000</v>
      </c>
    </row>
    <row r="108" spans="3:13" ht="16.899999999999999" customHeight="1">
      <c r="C108" s="51">
        <f t="shared" si="19"/>
        <v>103</v>
      </c>
      <c r="D108" s="50" t="s">
        <v>72</v>
      </c>
      <c r="E108" s="49">
        <v>6</v>
      </c>
      <c r="F108" s="48">
        <v>6</v>
      </c>
      <c r="G108" s="41">
        <f t="shared" si="14"/>
        <v>0</v>
      </c>
      <c r="H108" s="47">
        <v>72000</v>
      </c>
      <c r="I108" s="46">
        <v>0</v>
      </c>
      <c r="J108" s="38">
        <f t="shared" si="15"/>
        <v>30000</v>
      </c>
      <c r="K108" s="37">
        <f t="shared" si="16"/>
        <v>6000</v>
      </c>
      <c r="L108" s="36">
        <f t="shared" si="17"/>
        <v>36000</v>
      </c>
      <c r="M108" s="35">
        <f t="shared" si="18"/>
        <v>72000</v>
      </c>
    </row>
    <row r="109" spans="3:13" ht="16.899999999999999" customHeight="1">
      <c r="C109" s="51">
        <f t="shared" si="19"/>
        <v>104</v>
      </c>
      <c r="D109" s="50" t="s">
        <v>71</v>
      </c>
      <c r="E109" s="49">
        <v>6</v>
      </c>
      <c r="F109" s="48">
        <v>6</v>
      </c>
      <c r="G109" s="41">
        <f t="shared" si="14"/>
        <v>0</v>
      </c>
      <c r="H109" s="47">
        <v>72000</v>
      </c>
      <c r="I109" s="46">
        <v>0</v>
      </c>
      <c r="J109" s="38">
        <f t="shared" si="15"/>
        <v>30000</v>
      </c>
      <c r="K109" s="37">
        <f t="shared" si="16"/>
        <v>6000</v>
      </c>
      <c r="L109" s="36">
        <f t="shared" si="17"/>
        <v>36000</v>
      </c>
      <c r="M109" s="35">
        <f t="shared" si="18"/>
        <v>72000</v>
      </c>
    </row>
    <row r="110" spans="3:13" ht="16.899999999999999" customHeight="1">
      <c r="C110" s="51">
        <f t="shared" si="19"/>
        <v>105</v>
      </c>
      <c r="D110" s="50" t="s">
        <v>70</v>
      </c>
      <c r="E110" s="49">
        <v>6</v>
      </c>
      <c r="F110" s="48">
        <v>6</v>
      </c>
      <c r="G110" s="41">
        <f t="shared" si="14"/>
        <v>0</v>
      </c>
      <c r="H110" s="47">
        <v>84000</v>
      </c>
      <c r="I110" s="46">
        <v>0</v>
      </c>
      <c r="J110" s="38">
        <f t="shared" si="15"/>
        <v>35000</v>
      </c>
      <c r="K110" s="37">
        <f t="shared" si="16"/>
        <v>7000</v>
      </c>
      <c r="L110" s="36">
        <f t="shared" si="17"/>
        <v>42000</v>
      </c>
      <c r="M110" s="35">
        <f t="shared" si="18"/>
        <v>84000</v>
      </c>
    </row>
    <row r="111" spans="3:13" ht="16.899999999999999" customHeight="1">
      <c r="C111" s="51">
        <f t="shared" si="19"/>
        <v>106</v>
      </c>
      <c r="D111" s="50" t="s">
        <v>69</v>
      </c>
      <c r="E111" s="49">
        <v>6</v>
      </c>
      <c r="F111" s="48">
        <v>6</v>
      </c>
      <c r="G111" s="41">
        <f t="shared" si="14"/>
        <v>0</v>
      </c>
      <c r="H111" s="47">
        <v>72000</v>
      </c>
      <c r="I111" s="46">
        <v>0</v>
      </c>
      <c r="J111" s="38">
        <f t="shared" si="15"/>
        <v>30000</v>
      </c>
      <c r="K111" s="37">
        <f t="shared" si="16"/>
        <v>6000</v>
      </c>
      <c r="L111" s="36">
        <f t="shared" si="17"/>
        <v>36000</v>
      </c>
      <c r="M111" s="35">
        <f t="shared" si="18"/>
        <v>72000</v>
      </c>
    </row>
    <row r="112" spans="3:13" ht="16.899999999999999" customHeight="1">
      <c r="C112" s="51">
        <f t="shared" si="19"/>
        <v>107</v>
      </c>
      <c r="D112" s="50" t="s">
        <v>68</v>
      </c>
      <c r="E112" s="49">
        <v>6</v>
      </c>
      <c r="F112" s="48">
        <v>6</v>
      </c>
      <c r="G112" s="41">
        <f t="shared" si="14"/>
        <v>0</v>
      </c>
      <c r="H112" s="47">
        <v>72000</v>
      </c>
      <c r="I112" s="46">
        <v>0</v>
      </c>
      <c r="J112" s="38">
        <f t="shared" si="15"/>
        <v>30000</v>
      </c>
      <c r="K112" s="37">
        <f t="shared" si="16"/>
        <v>6000</v>
      </c>
      <c r="L112" s="36">
        <f t="shared" si="17"/>
        <v>36000</v>
      </c>
      <c r="M112" s="35">
        <f t="shared" si="18"/>
        <v>72000</v>
      </c>
    </row>
    <row r="113" spans="3:13" ht="16.899999999999999" customHeight="1">
      <c r="C113" s="51">
        <f t="shared" si="19"/>
        <v>108</v>
      </c>
      <c r="D113" s="50" t="s">
        <v>67</v>
      </c>
      <c r="E113" s="49">
        <v>6</v>
      </c>
      <c r="F113" s="48">
        <v>6</v>
      </c>
      <c r="G113" s="41">
        <f t="shared" si="14"/>
        <v>0</v>
      </c>
      <c r="H113" s="47">
        <v>108000</v>
      </c>
      <c r="I113" s="46">
        <v>0</v>
      </c>
      <c r="J113" s="38">
        <f t="shared" si="15"/>
        <v>45000</v>
      </c>
      <c r="K113" s="37">
        <f t="shared" si="16"/>
        <v>9000</v>
      </c>
      <c r="L113" s="36">
        <f t="shared" si="17"/>
        <v>54000</v>
      </c>
      <c r="M113" s="35">
        <f t="shared" si="18"/>
        <v>108000</v>
      </c>
    </row>
    <row r="114" spans="3:13" ht="16.899999999999999" customHeight="1">
      <c r="C114" s="51">
        <f t="shared" si="19"/>
        <v>109</v>
      </c>
      <c r="D114" s="50" t="s">
        <v>66</v>
      </c>
      <c r="E114" s="49">
        <v>6</v>
      </c>
      <c r="F114" s="48">
        <v>6</v>
      </c>
      <c r="G114" s="41">
        <f t="shared" si="14"/>
        <v>0</v>
      </c>
      <c r="H114" s="47">
        <v>72000</v>
      </c>
      <c r="I114" s="46">
        <v>0</v>
      </c>
      <c r="J114" s="38">
        <f t="shared" si="15"/>
        <v>30000</v>
      </c>
      <c r="K114" s="37">
        <f t="shared" si="16"/>
        <v>6000</v>
      </c>
      <c r="L114" s="36">
        <f t="shared" si="17"/>
        <v>36000</v>
      </c>
      <c r="M114" s="35">
        <f t="shared" si="18"/>
        <v>72000</v>
      </c>
    </row>
    <row r="115" spans="3:13" ht="16.899999999999999" customHeight="1">
      <c r="C115" s="51">
        <f t="shared" si="19"/>
        <v>110</v>
      </c>
      <c r="D115" s="50" t="s">
        <v>65</v>
      </c>
      <c r="E115" s="49">
        <v>6</v>
      </c>
      <c r="F115" s="48">
        <v>6</v>
      </c>
      <c r="G115" s="41">
        <f t="shared" si="14"/>
        <v>0</v>
      </c>
      <c r="H115" s="47">
        <v>72000</v>
      </c>
      <c r="I115" s="46">
        <v>0</v>
      </c>
      <c r="J115" s="38">
        <f t="shared" si="15"/>
        <v>30000</v>
      </c>
      <c r="K115" s="37">
        <f t="shared" si="16"/>
        <v>6000</v>
      </c>
      <c r="L115" s="36">
        <f t="shared" si="17"/>
        <v>36000</v>
      </c>
      <c r="M115" s="35">
        <f t="shared" si="18"/>
        <v>72000</v>
      </c>
    </row>
    <row r="116" spans="3:13" ht="16.899999999999999" customHeight="1">
      <c r="C116" s="51">
        <f t="shared" si="19"/>
        <v>111</v>
      </c>
      <c r="D116" s="50" t="s">
        <v>64</v>
      </c>
      <c r="E116" s="49">
        <v>6</v>
      </c>
      <c r="F116" s="48">
        <v>6</v>
      </c>
      <c r="G116" s="41">
        <f t="shared" si="14"/>
        <v>0</v>
      </c>
      <c r="H116" s="47">
        <v>72000</v>
      </c>
      <c r="I116" s="46">
        <v>0</v>
      </c>
      <c r="J116" s="38">
        <f t="shared" si="15"/>
        <v>30000</v>
      </c>
      <c r="K116" s="37">
        <f t="shared" si="16"/>
        <v>6000</v>
      </c>
      <c r="L116" s="36">
        <f t="shared" si="17"/>
        <v>36000</v>
      </c>
      <c r="M116" s="35">
        <f t="shared" si="18"/>
        <v>72000</v>
      </c>
    </row>
    <row r="117" spans="3:13" ht="16.899999999999999" customHeight="1">
      <c r="C117" s="51">
        <f t="shared" si="19"/>
        <v>112</v>
      </c>
      <c r="D117" s="50" t="s">
        <v>63</v>
      </c>
      <c r="E117" s="49">
        <v>6</v>
      </c>
      <c r="F117" s="48">
        <v>6</v>
      </c>
      <c r="G117" s="41">
        <f t="shared" si="14"/>
        <v>0</v>
      </c>
      <c r="H117" s="47">
        <v>72000</v>
      </c>
      <c r="I117" s="46">
        <v>0</v>
      </c>
      <c r="J117" s="38">
        <f t="shared" si="15"/>
        <v>30000</v>
      </c>
      <c r="K117" s="37">
        <f t="shared" si="16"/>
        <v>6000</v>
      </c>
      <c r="L117" s="36">
        <f t="shared" si="17"/>
        <v>36000</v>
      </c>
      <c r="M117" s="35">
        <f t="shared" si="18"/>
        <v>72000</v>
      </c>
    </row>
    <row r="118" spans="3:13" ht="16.899999999999999" customHeight="1">
      <c r="C118" s="51">
        <f t="shared" si="19"/>
        <v>113</v>
      </c>
      <c r="D118" s="50" t="s">
        <v>62</v>
      </c>
      <c r="E118" s="49">
        <v>6</v>
      </c>
      <c r="F118" s="48">
        <v>6</v>
      </c>
      <c r="G118" s="41">
        <f t="shared" si="14"/>
        <v>0</v>
      </c>
      <c r="H118" s="47">
        <v>72000</v>
      </c>
      <c r="I118" s="46">
        <v>0</v>
      </c>
      <c r="J118" s="38">
        <f t="shared" si="15"/>
        <v>30000</v>
      </c>
      <c r="K118" s="37">
        <f t="shared" si="16"/>
        <v>6000</v>
      </c>
      <c r="L118" s="36">
        <f t="shared" si="17"/>
        <v>36000</v>
      </c>
      <c r="M118" s="35">
        <f t="shared" si="18"/>
        <v>72000</v>
      </c>
    </row>
    <row r="119" spans="3:13" ht="16.899999999999999" customHeight="1">
      <c r="C119" s="51">
        <f t="shared" si="19"/>
        <v>114</v>
      </c>
      <c r="D119" s="50" t="s">
        <v>61</v>
      </c>
      <c r="E119" s="49">
        <v>6</v>
      </c>
      <c r="F119" s="48">
        <v>6</v>
      </c>
      <c r="G119" s="41">
        <f t="shared" si="14"/>
        <v>0</v>
      </c>
      <c r="H119" s="47">
        <v>72000</v>
      </c>
      <c r="I119" s="46">
        <v>0</v>
      </c>
      <c r="J119" s="38">
        <f t="shared" si="15"/>
        <v>30000</v>
      </c>
      <c r="K119" s="37">
        <f t="shared" si="16"/>
        <v>6000</v>
      </c>
      <c r="L119" s="36">
        <f t="shared" si="17"/>
        <v>36000</v>
      </c>
      <c r="M119" s="35">
        <f t="shared" si="18"/>
        <v>72000</v>
      </c>
    </row>
    <row r="120" spans="3:13" ht="16.899999999999999" customHeight="1">
      <c r="C120" s="51">
        <f t="shared" si="19"/>
        <v>115</v>
      </c>
      <c r="D120" s="50" t="s">
        <v>60</v>
      </c>
      <c r="E120" s="49">
        <v>6</v>
      </c>
      <c r="F120" s="48">
        <v>6</v>
      </c>
      <c r="G120" s="41">
        <f t="shared" si="14"/>
        <v>0</v>
      </c>
      <c r="H120" s="47">
        <v>72000</v>
      </c>
      <c r="I120" s="46">
        <v>0</v>
      </c>
      <c r="J120" s="38">
        <f t="shared" si="15"/>
        <v>30000</v>
      </c>
      <c r="K120" s="37">
        <f t="shared" si="16"/>
        <v>6000</v>
      </c>
      <c r="L120" s="36">
        <f t="shared" si="17"/>
        <v>36000</v>
      </c>
      <c r="M120" s="35">
        <f t="shared" si="18"/>
        <v>72000</v>
      </c>
    </row>
    <row r="121" spans="3:13" ht="16.899999999999999" customHeight="1">
      <c r="C121" s="51">
        <f t="shared" si="19"/>
        <v>116</v>
      </c>
      <c r="D121" s="50" t="s">
        <v>59</v>
      </c>
      <c r="E121" s="49">
        <v>6</v>
      </c>
      <c r="F121" s="48">
        <v>6</v>
      </c>
      <c r="G121" s="41">
        <f t="shared" si="14"/>
        <v>0</v>
      </c>
      <c r="H121" s="47">
        <v>72000</v>
      </c>
      <c r="I121" s="46">
        <v>0</v>
      </c>
      <c r="J121" s="38">
        <f t="shared" si="15"/>
        <v>30000</v>
      </c>
      <c r="K121" s="37">
        <f t="shared" si="16"/>
        <v>6000</v>
      </c>
      <c r="L121" s="36">
        <f t="shared" si="17"/>
        <v>36000</v>
      </c>
      <c r="M121" s="35">
        <f t="shared" si="18"/>
        <v>72000</v>
      </c>
    </row>
    <row r="122" spans="3:13" ht="16.899999999999999" customHeight="1">
      <c r="C122" s="51">
        <f t="shared" si="19"/>
        <v>117</v>
      </c>
      <c r="D122" s="50" t="s">
        <v>58</v>
      </c>
      <c r="E122" s="49">
        <v>6</v>
      </c>
      <c r="F122" s="48">
        <v>6</v>
      </c>
      <c r="G122" s="41">
        <f t="shared" si="14"/>
        <v>0</v>
      </c>
      <c r="H122" s="47">
        <v>72000</v>
      </c>
      <c r="I122" s="46">
        <v>0</v>
      </c>
      <c r="J122" s="38">
        <f t="shared" si="15"/>
        <v>30000</v>
      </c>
      <c r="K122" s="37">
        <f t="shared" si="16"/>
        <v>6000</v>
      </c>
      <c r="L122" s="36">
        <f t="shared" si="17"/>
        <v>36000</v>
      </c>
      <c r="M122" s="35">
        <f t="shared" si="18"/>
        <v>72000</v>
      </c>
    </row>
    <row r="123" spans="3:13" ht="16.899999999999999" customHeight="1">
      <c r="C123" s="51">
        <f t="shared" si="19"/>
        <v>118</v>
      </c>
      <c r="D123" s="50" t="s">
        <v>57</v>
      </c>
      <c r="E123" s="49">
        <v>6</v>
      </c>
      <c r="F123" s="48">
        <v>6</v>
      </c>
      <c r="G123" s="41">
        <f t="shared" si="14"/>
        <v>0</v>
      </c>
      <c r="H123" s="47">
        <v>72000</v>
      </c>
      <c r="I123" s="46">
        <v>0</v>
      </c>
      <c r="J123" s="38">
        <f t="shared" si="15"/>
        <v>30000</v>
      </c>
      <c r="K123" s="37">
        <f t="shared" si="16"/>
        <v>6000</v>
      </c>
      <c r="L123" s="36">
        <f t="shared" si="17"/>
        <v>36000</v>
      </c>
      <c r="M123" s="35">
        <f t="shared" si="18"/>
        <v>72000</v>
      </c>
    </row>
    <row r="124" spans="3:13" ht="16.899999999999999" customHeight="1">
      <c r="C124" s="51">
        <f t="shared" si="19"/>
        <v>119</v>
      </c>
      <c r="D124" s="50" t="s">
        <v>56</v>
      </c>
      <c r="E124" s="49">
        <v>6</v>
      </c>
      <c r="F124" s="48">
        <v>6</v>
      </c>
      <c r="G124" s="41">
        <f t="shared" si="14"/>
        <v>0</v>
      </c>
      <c r="H124" s="47">
        <v>72000</v>
      </c>
      <c r="I124" s="46">
        <v>0</v>
      </c>
      <c r="J124" s="38">
        <f t="shared" si="15"/>
        <v>30000</v>
      </c>
      <c r="K124" s="37">
        <f t="shared" si="16"/>
        <v>6000</v>
      </c>
      <c r="L124" s="36">
        <f t="shared" si="17"/>
        <v>36000</v>
      </c>
      <c r="M124" s="35">
        <f t="shared" si="18"/>
        <v>72000</v>
      </c>
    </row>
    <row r="125" spans="3:13" ht="16.899999999999999" customHeight="1">
      <c r="C125" s="51">
        <f t="shared" si="19"/>
        <v>120</v>
      </c>
      <c r="D125" s="50" t="s">
        <v>55</v>
      </c>
      <c r="E125" s="49">
        <v>6</v>
      </c>
      <c r="F125" s="48">
        <v>6</v>
      </c>
      <c r="G125" s="41">
        <f t="shared" si="14"/>
        <v>0</v>
      </c>
      <c r="H125" s="47">
        <v>72000</v>
      </c>
      <c r="I125" s="46">
        <v>0</v>
      </c>
      <c r="J125" s="38">
        <f t="shared" si="15"/>
        <v>30000</v>
      </c>
      <c r="K125" s="37">
        <f t="shared" si="16"/>
        <v>6000</v>
      </c>
      <c r="L125" s="36">
        <f t="shared" si="17"/>
        <v>36000</v>
      </c>
      <c r="M125" s="35">
        <f t="shared" si="18"/>
        <v>72000</v>
      </c>
    </row>
    <row r="126" spans="3:13" ht="16.899999999999999" customHeight="1">
      <c r="C126" s="51">
        <f t="shared" si="19"/>
        <v>121</v>
      </c>
      <c r="D126" s="50" t="s">
        <v>54</v>
      </c>
      <c r="E126" s="49">
        <v>6</v>
      </c>
      <c r="F126" s="48">
        <v>6</v>
      </c>
      <c r="G126" s="41">
        <f t="shared" ref="G126:G130" si="20">E126-F126</f>
        <v>0</v>
      </c>
      <c r="H126" s="47">
        <v>72000</v>
      </c>
      <c r="I126" s="46">
        <v>0</v>
      </c>
      <c r="J126" s="38">
        <f t="shared" ref="J126:J130" si="21">(H126+I126)/12*5</f>
        <v>30000</v>
      </c>
      <c r="K126" s="37">
        <f t="shared" si="16"/>
        <v>6000</v>
      </c>
      <c r="L126" s="36">
        <f t="shared" si="17"/>
        <v>36000</v>
      </c>
      <c r="M126" s="35">
        <f t="shared" ref="M126:M130" si="22">K126+L126+J126</f>
        <v>72000</v>
      </c>
    </row>
    <row r="127" spans="3:13" ht="16.899999999999999" customHeight="1">
      <c r="C127" s="51">
        <f t="shared" si="19"/>
        <v>122</v>
      </c>
      <c r="D127" s="50" t="s">
        <v>53</v>
      </c>
      <c r="E127" s="49">
        <v>6</v>
      </c>
      <c r="F127" s="48">
        <v>6</v>
      </c>
      <c r="G127" s="41">
        <f t="shared" si="20"/>
        <v>0</v>
      </c>
      <c r="H127" s="47">
        <v>72000</v>
      </c>
      <c r="I127" s="46">
        <v>0</v>
      </c>
      <c r="J127" s="38">
        <f t="shared" si="21"/>
        <v>30000</v>
      </c>
      <c r="K127" s="37">
        <f t="shared" si="16"/>
        <v>6000</v>
      </c>
      <c r="L127" s="36">
        <f t="shared" si="17"/>
        <v>36000</v>
      </c>
      <c r="M127" s="35">
        <f t="shared" si="22"/>
        <v>72000</v>
      </c>
    </row>
    <row r="128" spans="3:13" ht="16.899999999999999" customHeight="1">
      <c r="C128" s="51">
        <f t="shared" si="19"/>
        <v>123</v>
      </c>
      <c r="D128" s="50" t="s">
        <v>52</v>
      </c>
      <c r="E128" s="49">
        <v>6</v>
      </c>
      <c r="F128" s="48">
        <v>6</v>
      </c>
      <c r="G128" s="41">
        <f t="shared" si="20"/>
        <v>0</v>
      </c>
      <c r="H128" s="47">
        <v>72000</v>
      </c>
      <c r="I128" s="46">
        <v>0</v>
      </c>
      <c r="J128" s="38">
        <f t="shared" si="21"/>
        <v>30000</v>
      </c>
      <c r="K128" s="37">
        <f t="shared" si="16"/>
        <v>6000</v>
      </c>
      <c r="L128" s="36">
        <f t="shared" si="17"/>
        <v>36000</v>
      </c>
      <c r="M128" s="35">
        <f t="shared" si="22"/>
        <v>72000</v>
      </c>
    </row>
    <row r="129" spans="3:13" ht="16.899999999999999" customHeight="1">
      <c r="C129" s="51">
        <f t="shared" si="19"/>
        <v>124</v>
      </c>
      <c r="D129" s="50" t="s">
        <v>51</v>
      </c>
      <c r="E129" s="49">
        <v>12</v>
      </c>
      <c r="F129" s="48">
        <v>12</v>
      </c>
      <c r="G129" s="41">
        <f t="shared" si="20"/>
        <v>0</v>
      </c>
      <c r="H129" s="47">
        <v>204000</v>
      </c>
      <c r="I129" s="46">
        <v>96000</v>
      </c>
      <c r="J129" s="38">
        <f t="shared" si="21"/>
        <v>125000</v>
      </c>
      <c r="K129" s="37">
        <f t="shared" si="16"/>
        <v>25000</v>
      </c>
      <c r="L129" s="36">
        <f t="shared" si="17"/>
        <v>150000</v>
      </c>
      <c r="M129" s="35">
        <f t="shared" si="22"/>
        <v>300000</v>
      </c>
    </row>
    <row r="130" spans="3:13" ht="16.899999999999999" customHeight="1" thickBot="1">
      <c r="C130" s="45">
        <f t="shared" si="19"/>
        <v>125</v>
      </c>
      <c r="D130" s="44" t="s">
        <v>50</v>
      </c>
      <c r="E130" s="43">
        <v>6</v>
      </c>
      <c r="F130" s="42">
        <v>6</v>
      </c>
      <c r="G130" s="41">
        <f t="shared" si="20"/>
        <v>0</v>
      </c>
      <c r="H130" s="40">
        <v>72000</v>
      </c>
      <c r="I130" s="39">
        <v>0</v>
      </c>
      <c r="J130" s="38">
        <f t="shared" si="21"/>
        <v>30000</v>
      </c>
      <c r="K130" s="37">
        <f t="shared" si="16"/>
        <v>6000</v>
      </c>
      <c r="L130" s="36">
        <f t="shared" si="17"/>
        <v>36000</v>
      </c>
      <c r="M130" s="35">
        <f t="shared" si="22"/>
        <v>72000</v>
      </c>
    </row>
    <row r="131" spans="3:13" ht="16.899999999999999" customHeight="1" thickBot="1">
      <c r="C131" s="143" t="s">
        <v>49</v>
      </c>
      <c r="D131" s="144"/>
      <c r="E131" s="34">
        <f t="shared" ref="E131:M131" si="23">SUM(E30:E130)</f>
        <v>860</v>
      </c>
      <c r="F131" s="33">
        <f t="shared" si="23"/>
        <v>864</v>
      </c>
      <c r="G131" s="32">
        <f t="shared" si="23"/>
        <v>-4</v>
      </c>
      <c r="H131" s="31">
        <f t="shared" si="23"/>
        <v>11004000</v>
      </c>
      <c r="I131" s="31">
        <f t="shared" si="23"/>
        <v>624000</v>
      </c>
      <c r="J131" s="31">
        <f t="shared" si="23"/>
        <v>4845000</v>
      </c>
      <c r="K131" s="30">
        <f t="shared" si="23"/>
        <v>969000</v>
      </c>
      <c r="L131" s="29">
        <f t="shared" si="23"/>
        <v>5814000</v>
      </c>
      <c r="M131" s="28">
        <f t="shared" si="23"/>
        <v>11628000</v>
      </c>
    </row>
    <row r="132" spans="3:13" ht="16.899999999999999" customHeight="1" thickBot="1">
      <c r="C132" s="150" t="s">
        <v>48</v>
      </c>
      <c r="D132" s="151"/>
      <c r="E132" s="27">
        <f t="shared" ref="E132:M132" si="24">E29+E131</f>
        <v>1130</v>
      </c>
      <c r="F132" s="26">
        <f t="shared" si="24"/>
        <v>1149</v>
      </c>
      <c r="G132" s="25">
        <f t="shared" si="24"/>
        <v>-19</v>
      </c>
      <c r="H132" s="24">
        <f t="shared" si="24"/>
        <v>15024000</v>
      </c>
      <c r="I132" s="24">
        <f t="shared" si="24"/>
        <v>1104000</v>
      </c>
      <c r="J132" s="24">
        <f t="shared" si="24"/>
        <v>6710000</v>
      </c>
      <c r="K132" s="23">
        <f t="shared" si="24"/>
        <v>1344000</v>
      </c>
      <c r="L132" s="22">
        <f t="shared" si="24"/>
        <v>8064000</v>
      </c>
      <c r="M132" s="21">
        <f t="shared" si="24"/>
        <v>16118000</v>
      </c>
    </row>
    <row r="133" spans="3:13" ht="16.899999999999999" customHeight="1" thickBot="1">
      <c r="H133" s="141">
        <f>H132+I132</f>
        <v>16128000</v>
      </c>
      <c r="I133" s="142"/>
    </row>
  </sheetData>
  <mergeCells count="13">
    <mergeCell ref="C1:M1"/>
    <mergeCell ref="C132:D132"/>
    <mergeCell ref="H2:I2"/>
    <mergeCell ref="H3:H4"/>
    <mergeCell ref="I3:I4"/>
    <mergeCell ref="J2:M2"/>
    <mergeCell ref="J3:L3"/>
    <mergeCell ref="M3:M4"/>
    <mergeCell ref="H133:I133"/>
    <mergeCell ref="C29:D29"/>
    <mergeCell ref="C131:D131"/>
    <mergeCell ref="E2:G2"/>
    <mergeCell ref="E3:G3"/>
  </mergeCells>
  <phoneticPr fontId="22" type="noConversion"/>
  <printOptions horizontalCentered="1"/>
  <pageMargins left="0" right="0" top="0.15748031496062992" bottom="0.19685039370078741" header="0.19685039370078741" footer="7.874015748031496E-2"/>
  <pageSetup paperSize="9" scale="71" fitToHeight="2" orientation="portrait" r:id="rId1"/>
  <headerFooter alignWithMargins="0">
    <oddFooter>第 &amp;P 頁，共 &amp;N 頁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G8" sqref="G8:G13"/>
    </sheetView>
  </sheetViews>
  <sheetFormatPr defaultRowHeight="16.5"/>
  <cols>
    <col min="1" max="1" width="17" style="91" customWidth="1"/>
    <col min="2" max="2" width="20.25" style="91" bestFit="1" customWidth="1"/>
    <col min="3" max="3" width="17.75" style="91" bestFit="1" customWidth="1"/>
    <col min="4" max="4" width="16.5" style="91" bestFit="1" customWidth="1"/>
    <col min="5" max="5" width="14.125" style="91" bestFit="1" customWidth="1"/>
    <col min="6" max="16384" width="9" style="91"/>
  </cols>
  <sheetData>
    <row r="1" spans="1:7" ht="29.45" customHeight="1" thickBot="1">
      <c r="A1" s="166" t="s">
        <v>198</v>
      </c>
      <c r="B1" s="167"/>
      <c r="C1" s="167"/>
      <c r="D1" s="167"/>
      <c r="E1" s="168"/>
    </row>
    <row r="2" spans="1:7">
      <c r="A2" s="105" t="s">
        <v>197</v>
      </c>
      <c r="B2" s="104" t="s">
        <v>196</v>
      </c>
      <c r="C2" s="104" t="s">
        <v>195</v>
      </c>
      <c r="D2" s="104" t="s">
        <v>194</v>
      </c>
      <c r="E2" s="103" t="s">
        <v>193</v>
      </c>
    </row>
    <row r="3" spans="1:7" ht="18.75" customHeight="1">
      <c r="A3" s="100" t="s">
        <v>192</v>
      </c>
      <c r="B3" s="99">
        <v>2</v>
      </c>
      <c r="C3" s="98">
        <f t="shared" ref="C3:C26" si="0">800000*B3</f>
        <v>1600000</v>
      </c>
      <c r="D3" s="97">
        <f t="shared" ref="D3:D26" si="1">C3*0.9</f>
        <v>1440000</v>
      </c>
      <c r="E3" s="96">
        <f t="shared" ref="E3:E26" si="2">C3*0.1</f>
        <v>160000</v>
      </c>
    </row>
    <row r="4" spans="1:7" ht="18.75" customHeight="1">
      <c r="A4" s="100" t="s">
        <v>174</v>
      </c>
      <c r="B4" s="99">
        <v>3</v>
      </c>
      <c r="C4" s="98">
        <f t="shared" si="0"/>
        <v>2400000</v>
      </c>
      <c r="D4" s="97">
        <f t="shared" si="1"/>
        <v>2160000</v>
      </c>
      <c r="E4" s="96">
        <f t="shared" si="2"/>
        <v>240000</v>
      </c>
    </row>
    <row r="5" spans="1:7" ht="18.75" customHeight="1">
      <c r="A5" s="100" t="s">
        <v>173</v>
      </c>
      <c r="B5" s="99">
        <v>3</v>
      </c>
      <c r="C5" s="98">
        <f t="shared" si="0"/>
        <v>2400000</v>
      </c>
      <c r="D5" s="97">
        <f t="shared" si="1"/>
        <v>2160000</v>
      </c>
      <c r="E5" s="96">
        <f t="shared" si="2"/>
        <v>240000</v>
      </c>
    </row>
    <row r="6" spans="1:7" ht="18.75" customHeight="1">
      <c r="A6" s="100" t="s">
        <v>172</v>
      </c>
      <c r="B6" s="99">
        <v>2</v>
      </c>
      <c r="C6" s="98">
        <f t="shared" si="0"/>
        <v>1600000</v>
      </c>
      <c r="D6" s="97">
        <f t="shared" si="1"/>
        <v>1440000</v>
      </c>
      <c r="E6" s="96">
        <f t="shared" si="2"/>
        <v>160000</v>
      </c>
    </row>
    <row r="7" spans="1:7" ht="18.75" customHeight="1">
      <c r="A7" s="100" t="s">
        <v>171</v>
      </c>
      <c r="B7" s="99">
        <v>1</v>
      </c>
      <c r="C7" s="98">
        <f t="shared" si="0"/>
        <v>800000</v>
      </c>
      <c r="D7" s="97">
        <f t="shared" si="1"/>
        <v>720000</v>
      </c>
      <c r="E7" s="96">
        <f t="shared" si="2"/>
        <v>80000</v>
      </c>
    </row>
    <row r="8" spans="1:7" ht="18.75" customHeight="1">
      <c r="A8" s="100" t="s">
        <v>170</v>
      </c>
      <c r="B8" s="99">
        <v>1</v>
      </c>
      <c r="C8" s="98">
        <f t="shared" si="0"/>
        <v>800000</v>
      </c>
      <c r="D8" s="97">
        <f t="shared" si="1"/>
        <v>720000</v>
      </c>
      <c r="E8" s="96">
        <f t="shared" si="2"/>
        <v>80000</v>
      </c>
    </row>
    <row r="9" spans="1:7" ht="18.75" customHeight="1">
      <c r="A9" s="100" t="s">
        <v>169</v>
      </c>
      <c r="B9" s="99">
        <v>2</v>
      </c>
      <c r="C9" s="98">
        <f t="shared" si="0"/>
        <v>1600000</v>
      </c>
      <c r="D9" s="97">
        <f t="shared" si="1"/>
        <v>1440000</v>
      </c>
      <c r="E9" s="96">
        <f t="shared" si="2"/>
        <v>160000</v>
      </c>
      <c r="G9" s="102"/>
    </row>
    <row r="10" spans="1:7" ht="18.75" customHeight="1">
      <c r="A10" s="100" t="s">
        <v>168</v>
      </c>
      <c r="B10" s="99">
        <v>1</v>
      </c>
      <c r="C10" s="98">
        <f t="shared" si="0"/>
        <v>800000</v>
      </c>
      <c r="D10" s="97">
        <f t="shared" si="1"/>
        <v>720000</v>
      </c>
      <c r="E10" s="96">
        <f t="shared" si="2"/>
        <v>80000</v>
      </c>
      <c r="G10" s="102"/>
    </row>
    <row r="11" spans="1:7" ht="18.75" customHeight="1">
      <c r="A11" s="100" t="s">
        <v>167</v>
      </c>
      <c r="B11" s="99">
        <v>1</v>
      </c>
      <c r="C11" s="98">
        <f t="shared" si="0"/>
        <v>800000</v>
      </c>
      <c r="D11" s="97">
        <f t="shared" si="1"/>
        <v>720000</v>
      </c>
      <c r="E11" s="96">
        <f t="shared" si="2"/>
        <v>80000</v>
      </c>
    </row>
    <row r="12" spans="1:7" ht="18.75" customHeight="1">
      <c r="A12" s="100" t="s">
        <v>166</v>
      </c>
      <c r="B12" s="99">
        <v>1</v>
      </c>
      <c r="C12" s="98">
        <f t="shared" si="0"/>
        <v>800000</v>
      </c>
      <c r="D12" s="97">
        <f t="shared" si="1"/>
        <v>720000</v>
      </c>
      <c r="E12" s="96">
        <f t="shared" si="2"/>
        <v>80000</v>
      </c>
    </row>
    <row r="13" spans="1:7" ht="18.75" customHeight="1">
      <c r="A13" s="100" t="s">
        <v>165</v>
      </c>
      <c r="B13" s="99">
        <v>1</v>
      </c>
      <c r="C13" s="98">
        <f t="shared" si="0"/>
        <v>800000</v>
      </c>
      <c r="D13" s="97">
        <f t="shared" si="1"/>
        <v>720000</v>
      </c>
      <c r="E13" s="96">
        <f t="shared" si="2"/>
        <v>80000</v>
      </c>
    </row>
    <row r="14" spans="1:7" ht="18.75" customHeight="1">
      <c r="A14" s="100" t="s">
        <v>164</v>
      </c>
      <c r="B14" s="99">
        <v>1</v>
      </c>
      <c r="C14" s="98">
        <f t="shared" si="0"/>
        <v>800000</v>
      </c>
      <c r="D14" s="97">
        <f t="shared" si="1"/>
        <v>720000</v>
      </c>
      <c r="E14" s="96">
        <f t="shared" si="2"/>
        <v>80000</v>
      </c>
    </row>
    <row r="15" spans="1:7" ht="18.75" customHeight="1">
      <c r="A15" s="100" t="s">
        <v>163</v>
      </c>
      <c r="B15" s="99">
        <v>1</v>
      </c>
      <c r="C15" s="98">
        <f t="shared" si="0"/>
        <v>800000</v>
      </c>
      <c r="D15" s="97">
        <f t="shared" si="1"/>
        <v>720000</v>
      </c>
      <c r="E15" s="96">
        <f t="shared" si="2"/>
        <v>80000</v>
      </c>
    </row>
    <row r="16" spans="1:7" ht="18.75" customHeight="1">
      <c r="A16" s="100" t="s">
        <v>162</v>
      </c>
      <c r="B16" s="99">
        <v>1</v>
      </c>
      <c r="C16" s="98">
        <f t="shared" si="0"/>
        <v>800000</v>
      </c>
      <c r="D16" s="97">
        <f t="shared" si="1"/>
        <v>720000</v>
      </c>
      <c r="E16" s="96">
        <f t="shared" si="2"/>
        <v>80000</v>
      </c>
    </row>
    <row r="17" spans="1:5" ht="18.75" customHeight="1">
      <c r="A17" s="100" t="s">
        <v>161</v>
      </c>
      <c r="B17" s="99">
        <v>1</v>
      </c>
      <c r="C17" s="98">
        <f t="shared" si="0"/>
        <v>800000</v>
      </c>
      <c r="D17" s="97">
        <f t="shared" si="1"/>
        <v>720000</v>
      </c>
      <c r="E17" s="96">
        <f t="shared" si="2"/>
        <v>80000</v>
      </c>
    </row>
    <row r="18" spans="1:5" ht="18.75" customHeight="1">
      <c r="A18" s="100" t="s">
        <v>160</v>
      </c>
      <c r="B18" s="99">
        <v>1</v>
      </c>
      <c r="C18" s="98">
        <f t="shared" si="0"/>
        <v>800000</v>
      </c>
      <c r="D18" s="97">
        <f t="shared" si="1"/>
        <v>720000</v>
      </c>
      <c r="E18" s="96">
        <f t="shared" si="2"/>
        <v>80000</v>
      </c>
    </row>
    <row r="19" spans="1:5" ht="18.75" customHeight="1">
      <c r="A19" s="100" t="s">
        <v>159</v>
      </c>
      <c r="B19" s="99">
        <v>1</v>
      </c>
      <c r="C19" s="98">
        <f t="shared" si="0"/>
        <v>800000</v>
      </c>
      <c r="D19" s="97">
        <f t="shared" si="1"/>
        <v>720000</v>
      </c>
      <c r="E19" s="96">
        <f t="shared" si="2"/>
        <v>80000</v>
      </c>
    </row>
    <row r="20" spans="1:5" ht="18.75" customHeight="1">
      <c r="A20" s="100" t="s">
        <v>158</v>
      </c>
      <c r="B20" s="99">
        <v>2</v>
      </c>
      <c r="C20" s="98">
        <f t="shared" si="0"/>
        <v>1600000</v>
      </c>
      <c r="D20" s="97">
        <f t="shared" si="1"/>
        <v>1440000</v>
      </c>
      <c r="E20" s="96">
        <f t="shared" si="2"/>
        <v>160000</v>
      </c>
    </row>
    <row r="21" spans="1:5" ht="18.75" customHeight="1">
      <c r="A21" s="100" t="s">
        <v>157</v>
      </c>
      <c r="B21" s="99">
        <v>1</v>
      </c>
      <c r="C21" s="98">
        <f t="shared" si="0"/>
        <v>800000</v>
      </c>
      <c r="D21" s="97">
        <f t="shared" si="1"/>
        <v>720000</v>
      </c>
      <c r="E21" s="96">
        <f t="shared" si="2"/>
        <v>80000</v>
      </c>
    </row>
    <row r="22" spans="1:5" ht="18.75" customHeight="1">
      <c r="A22" s="100" t="s">
        <v>156</v>
      </c>
      <c r="B22" s="99">
        <v>1</v>
      </c>
      <c r="C22" s="98">
        <f t="shared" si="0"/>
        <v>800000</v>
      </c>
      <c r="D22" s="97">
        <f t="shared" si="1"/>
        <v>720000</v>
      </c>
      <c r="E22" s="96">
        <f t="shared" si="2"/>
        <v>80000</v>
      </c>
    </row>
    <row r="23" spans="1:5" ht="18.75" customHeight="1">
      <c r="A23" s="100" t="s">
        <v>155</v>
      </c>
      <c r="B23" s="99">
        <v>1</v>
      </c>
      <c r="C23" s="98">
        <f t="shared" si="0"/>
        <v>800000</v>
      </c>
      <c r="D23" s="97">
        <f t="shared" si="1"/>
        <v>720000</v>
      </c>
      <c r="E23" s="96">
        <f t="shared" si="2"/>
        <v>80000</v>
      </c>
    </row>
    <row r="24" spans="1:5" ht="18.75" customHeight="1">
      <c r="A24" s="100" t="s">
        <v>154</v>
      </c>
      <c r="B24" s="99">
        <v>1</v>
      </c>
      <c r="C24" s="98">
        <f t="shared" si="0"/>
        <v>800000</v>
      </c>
      <c r="D24" s="97">
        <f t="shared" si="1"/>
        <v>720000</v>
      </c>
      <c r="E24" s="96">
        <f t="shared" si="2"/>
        <v>80000</v>
      </c>
    </row>
    <row r="25" spans="1:5" ht="18.75" customHeight="1">
      <c r="A25" s="100" t="s">
        <v>153</v>
      </c>
      <c r="B25" s="99">
        <v>1</v>
      </c>
      <c r="C25" s="98">
        <f t="shared" si="0"/>
        <v>800000</v>
      </c>
      <c r="D25" s="97">
        <f t="shared" si="1"/>
        <v>720000</v>
      </c>
      <c r="E25" s="96">
        <f t="shared" si="2"/>
        <v>80000</v>
      </c>
    </row>
    <row r="26" spans="1:5" ht="18.75" customHeight="1">
      <c r="A26" s="100" t="s">
        <v>152</v>
      </c>
      <c r="B26" s="101">
        <v>1</v>
      </c>
      <c r="C26" s="98">
        <f t="shared" si="0"/>
        <v>800000</v>
      </c>
      <c r="D26" s="97">
        <f t="shared" si="1"/>
        <v>720000</v>
      </c>
      <c r="E26" s="96">
        <f t="shared" si="2"/>
        <v>80000</v>
      </c>
    </row>
    <row r="27" spans="1:5" ht="17.25" thickBot="1">
      <c r="A27" s="95" t="s">
        <v>191</v>
      </c>
      <c r="B27" s="94">
        <f>SUM(B3:B26)</f>
        <v>32</v>
      </c>
      <c r="C27" s="93">
        <f>SUM(C3:C26)</f>
        <v>25600000</v>
      </c>
      <c r="D27" s="92">
        <f>SUM(D3:D26)</f>
        <v>23040000</v>
      </c>
      <c r="E27" s="92">
        <f>SUM(E3:E26)</f>
        <v>2560000</v>
      </c>
    </row>
  </sheetData>
  <mergeCells count="1">
    <mergeCell ref="A1:E1"/>
  </mergeCells>
  <phoneticPr fontId="22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C4" sqref="C4"/>
    </sheetView>
  </sheetViews>
  <sheetFormatPr defaultRowHeight="16.5"/>
  <cols>
    <col min="1" max="1" width="20.375" customWidth="1"/>
    <col min="2" max="2" width="20.625" customWidth="1"/>
    <col min="3" max="3" width="23.5" style="112" customWidth="1"/>
  </cols>
  <sheetData>
    <row r="1" spans="1:3">
      <c r="A1" s="113"/>
      <c r="B1" s="113" t="s">
        <v>211</v>
      </c>
      <c r="C1" s="114" t="s">
        <v>212</v>
      </c>
    </row>
    <row r="2" spans="1:3">
      <c r="A2" s="108" t="s">
        <v>200</v>
      </c>
      <c r="B2" s="109">
        <v>5</v>
      </c>
      <c r="C2" s="115">
        <v>3500000</v>
      </c>
    </row>
    <row r="3" spans="1:3">
      <c r="A3" s="108" t="s">
        <v>201</v>
      </c>
      <c r="B3" s="109">
        <v>5</v>
      </c>
      <c r="C3" s="115">
        <v>3500000</v>
      </c>
    </row>
    <row r="4" spans="1:3">
      <c r="A4" s="108" t="s">
        <v>202</v>
      </c>
      <c r="B4" s="109">
        <v>6</v>
      </c>
      <c r="C4" s="115">
        <v>4200000</v>
      </c>
    </row>
    <row r="5" spans="1:3">
      <c r="A5" s="108" t="s">
        <v>203</v>
      </c>
      <c r="B5" s="109">
        <v>5</v>
      </c>
      <c r="C5" s="115">
        <v>3500000</v>
      </c>
    </row>
    <row r="6" spans="1:3">
      <c r="A6" s="108" t="s">
        <v>204</v>
      </c>
      <c r="B6" s="109">
        <v>6</v>
      </c>
      <c r="C6" s="115">
        <v>4200000</v>
      </c>
    </row>
    <row r="7" spans="1:3">
      <c r="A7" s="108" t="s">
        <v>205</v>
      </c>
      <c r="B7" s="109">
        <v>5</v>
      </c>
      <c r="C7" s="115">
        <v>3500000</v>
      </c>
    </row>
    <row r="8" spans="1:3">
      <c r="A8" s="108" t="s">
        <v>206</v>
      </c>
      <c r="B8" s="109">
        <v>5</v>
      </c>
      <c r="C8" s="115">
        <v>3500000</v>
      </c>
    </row>
    <row r="9" spans="1:3">
      <c r="A9" s="108" t="s">
        <v>207</v>
      </c>
      <c r="B9" s="109">
        <v>5</v>
      </c>
      <c r="C9" s="115">
        <v>3500000</v>
      </c>
    </row>
    <row r="10" spans="1:3">
      <c r="A10" s="108" t="s">
        <v>208</v>
      </c>
      <c r="B10" s="109">
        <v>5</v>
      </c>
      <c r="C10" s="115">
        <v>3500000</v>
      </c>
    </row>
    <row r="11" spans="1:3">
      <c r="A11" s="108" t="s">
        <v>209</v>
      </c>
      <c r="B11" s="109">
        <v>5</v>
      </c>
      <c r="C11" s="115">
        <v>3500000</v>
      </c>
    </row>
    <row r="12" spans="1:3">
      <c r="A12" s="110" t="s">
        <v>210</v>
      </c>
      <c r="B12" s="111">
        <f>SUM(B2:B11)</f>
        <v>52</v>
      </c>
      <c r="C12" s="111">
        <f>SUM(C2:C11)</f>
        <v>36400000</v>
      </c>
    </row>
  </sheetData>
  <phoneticPr fontId="2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已命名的範圍</vt:lpstr>
      </vt:variant>
      <vt:variant>
        <vt:i4>4</vt:i4>
      </vt:variant>
    </vt:vector>
  </HeadingPairs>
  <TitlesOfParts>
    <vt:vector size="11" baseType="lpstr">
      <vt:lpstr>110年基金來源彙整</vt:lpstr>
      <vt:lpstr>工作表3</vt:lpstr>
      <vt:lpstr>工作表2</vt:lpstr>
      <vt:lpstr>工作表1</vt:lpstr>
      <vt:lpstr>1-導師費</vt:lpstr>
      <vt:lpstr>2-專輔師</vt:lpstr>
      <vt:lpstr>3-合理教師員額</vt:lpstr>
      <vt:lpstr>'110年基金來源彙整'!Print_Area</vt:lpstr>
      <vt:lpstr>'1-導師費'!Print_Area</vt:lpstr>
      <vt:lpstr>'2-專輔師'!Print_Area</vt:lpstr>
      <vt:lpstr>'1-導師費'!Print_Titles</vt:lpstr>
    </vt:vector>
  </TitlesOfParts>
  <Company>0991107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WinXP</dc:creator>
  <cp:lastModifiedBy>廖尉辰</cp:lastModifiedBy>
  <cp:lastPrinted>2020-09-07T06:33:03Z</cp:lastPrinted>
  <dcterms:created xsi:type="dcterms:W3CDTF">2011-08-25T15:08:37Z</dcterms:created>
  <dcterms:modified xsi:type="dcterms:W3CDTF">2020-09-07T06:55:47Z</dcterms:modified>
</cp:coreProperties>
</file>