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6500\Downloads\"/>
    </mc:Choice>
  </mc:AlternateContent>
  <xr:revisionPtr revIDLastSave="0" documentId="8_{D28DA246-FA44-4A69-B4F1-1D242D6F9377}" xr6:coauthVersionLast="47" xr6:coauthVersionMax="47" xr10:uidLastSave="{00000000-0000-0000-0000-000000000000}"/>
  <bookViews>
    <workbookView xWindow="-120" yWindow="-120" windowWidth="29040" windowHeight="15720" activeTab="1" xr2:uid="{0F25C523-854A-43B7-A396-A11477913117}"/>
  </bookViews>
  <sheets>
    <sheet name="工作表1" sheetId="1" r:id="rId1"/>
    <sheet name="113-3偏遠31人" sheetId="2" r:id="rId2"/>
  </sheets>
  <definedNames>
    <definedName name="_xlnm._FilterDatabase" localSheetId="1" hidden="1">'113-3偏遠31人'!$A$5:$AL$56</definedName>
    <definedName name="_xlnm.Print_Area" localSheetId="1">'113-3偏遠31人'!$A$1:$AG$56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" i="2" l="1"/>
  <c r="K6" i="2"/>
  <c r="J6" i="2" s="1"/>
  <c r="N6" i="2"/>
  <c r="P6" i="2"/>
  <c r="Q6" i="2"/>
  <c r="S6" i="2"/>
  <c r="T6" i="2"/>
  <c r="AA6" i="2"/>
  <c r="AB6" i="2"/>
  <c r="AF6" i="2"/>
  <c r="AC6" i="2" s="1"/>
  <c r="AD6" i="2" s="1"/>
  <c r="K7" i="2"/>
  <c r="J7" i="2" s="1"/>
  <c r="L7" i="2"/>
  <c r="N7" i="2"/>
  <c r="P7" i="2"/>
  <c r="Q7" i="2"/>
  <c r="S7" i="2"/>
  <c r="T7" i="2"/>
  <c r="AA7" i="2"/>
  <c r="AB7" i="2"/>
  <c r="AF7" i="2"/>
  <c r="AJ7" i="2"/>
  <c r="K8" i="2"/>
  <c r="J8" i="2" s="1"/>
  <c r="N8" i="2"/>
  <c r="P8" i="2"/>
  <c r="Q8" i="2"/>
  <c r="S8" i="2"/>
  <c r="T8" i="2"/>
  <c r="U8" i="2"/>
  <c r="AA8" i="2"/>
  <c r="AB8" i="2"/>
  <c r="AF8" i="2"/>
  <c r="AJ8" i="2"/>
  <c r="AC9" i="2"/>
  <c r="AD9" i="2" s="1"/>
  <c r="K10" i="2"/>
  <c r="J10" i="2" s="1"/>
  <c r="N10" i="2"/>
  <c r="P10" i="2"/>
  <c r="Q10" i="2"/>
  <c r="S10" i="2"/>
  <c r="T10" i="2"/>
  <c r="AA10" i="2"/>
  <c r="L10" i="2" s="1"/>
  <c r="AB10" i="2"/>
  <c r="AF10" i="2"/>
  <c r="AJ10" i="2"/>
  <c r="AB11" i="2"/>
  <c r="AF11" i="2"/>
  <c r="AJ11" i="2"/>
  <c r="K12" i="2"/>
  <c r="J12" i="2" s="1"/>
  <c r="L12" i="2" s="1"/>
  <c r="N12" i="2"/>
  <c r="P12" i="2"/>
  <c r="Q12" i="2"/>
  <c r="AC12" i="2"/>
  <c r="AD12" i="2" s="1"/>
  <c r="K13" i="2"/>
  <c r="J13" i="2" s="1"/>
  <c r="N13" i="2"/>
  <c r="P13" i="2"/>
  <c r="Q13" i="2"/>
  <c r="S13" i="2"/>
  <c r="T13" i="2"/>
  <c r="AA13" i="2"/>
  <c r="AB13" i="2"/>
  <c r="AF13" i="2"/>
  <c r="AC13" i="2" s="1"/>
  <c r="AD13" i="2" s="1"/>
  <c r="AJ13" i="2"/>
  <c r="A14" i="2"/>
  <c r="K14" i="2"/>
  <c r="J14" i="2" s="1"/>
  <c r="N14" i="2"/>
  <c r="P14" i="2"/>
  <c r="Q14" i="2"/>
  <c r="S14" i="2"/>
  <c r="T14" i="2"/>
  <c r="AA14" i="2"/>
  <c r="AB14" i="2"/>
  <c r="AF14" i="2"/>
  <c r="AC14" i="2" s="1"/>
  <c r="AD14" i="2" s="1"/>
  <c r="AJ14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K15" i="2"/>
  <c r="J15" i="2" s="1"/>
  <c r="N15" i="2"/>
  <c r="P15" i="2"/>
  <c r="Q15" i="2"/>
  <c r="S15" i="2"/>
  <c r="T15" i="2"/>
  <c r="AA15" i="2"/>
  <c r="AB15" i="2"/>
  <c r="AF15" i="2"/>
  <c r="AC15" i="2" s="1"/>
  <c r="AD15" i="2" s="1"/>
  <c r="AJ15" i="2"/>
  <c r="K16" i="2"/>
  <c r="J16" i="2" s="1"/>
  <c r="N16" i="2"/>
  <c r="P16" i="2"/>
  <c r="Q16" i="2"/>
  <c r="S16" i="2"/>
  <c r="T16" i="2"/>
  <c r="AA16" i="2"/>
  <c r="AD16" i="2" s="1"/>
  <c r="AB16" i="2"/>
  <c r="AF16" i="2"/>
  <c r="AC16" i="2" s="1"/>
  <c r="AJ16" i="2"/>
  <c r="K17" i="2"/>
  <c r="J17" i="2" s="1"/>
  <c r="N17" i="2"/>
  <c r="P17" i="2"/>
  <c r="Q17" i="2"/>
  <c r="S17" i="2"/>
  <c r="T17" i="2"/>
  <c r="AA17" i="2"/>
  <c r="AB17" i="2"/>
  <c r="AF17" i="2"/>
  <c r="AC17" i="2" s="1"/>
  <c r="AD17" i="2" s="1"/>
  <c r="AJ17" i="2"/>
  <c r="K18" i="2"/>
  <c r="J18" i="2" s="1"/>
  <c r="N18" i="2"/>
  <c r="P18" i="2"/>
  <c r="Q18" i="2"/>
  <c r="S18" i="2"/>
  <c r="T18" i="2"/>
  <c r="AA18" i="2"/>
  <c r="AB18" i="2"/>
  <c r="AF18" i="2"/>
  <c r="AJ18" i="2"/>
  <c r="K19" i="2"/>
  <c r="J19" i="2" s="1"/>
  <c r="N19" i="2"/>
  <c r="P19" i="2"/>
  <c r="Q19" i="2"/>
  <c r="S19" i="2"/>
  <c r="T19" i="2"/>
  <c r="U19" i="2" s="1"/>
  <c r="AA19" i="2"/>
  <c r="AB19" i="2"/>
  <c r="AF19" i="2"/>
  <c r="AJ19" i="2"/>
  <c r="K20" i="2"/>
  <c r="J20" i="2" s="1"/>
  <c r="N20" i="2"/>
  <c r="P20" i="2"/>
  <c r="Q20" i="2"/>
  <c r="S20" i="2"/>
  <c r="T20" i="2"/>
  <c r="AA20" i="2"/>
  <c r="AB20" i="2"/>
  <c r="AF20" i="2"/>
  <c r="AJ20" i="2"/>
  <c r="J21" i="2"/>
  <c r="N21" i="2"/>
  <c r="P21" i="2"/>
  <c r="Q21" i="2"/>
  <c r="S21" i="2"/>
  <c r="T21" i="2"/>
  <c r="AA21" i="2"/>
  <c r="AB21" i="2"/>
  <c r="AF21" i="2"/>
  <c r="AJ21" i="2"/>
  <c r="K22" i="2"/>
  <c r="J22" i="2" s="1"/>
  <c r="N22" i="2"/>
  <c r="P22" i="2"/>
  <c r="Q22" i="2"/>
  <c r="S22" i="2"/>
  <c r="T22" i="2"/>
  <c r="AA22" i="2"/>
  <c r="AB22" i="2"/>
  <c r="AF22" i="2"/>
  <c r="AC22" i="2" s="1"/>
  <c r="AD22" i="2" s="1"/>
  <c r="AJ22" i="2"/>
  <c r="K23" i="2"/>
  <c r="J23" i="2" s="1"/>
  <c r="N23" i="2"/>
  <c r="P23" i="2"/>
  <c r="Q23" i="2"/>
  <c r="S23" i="2"/>
  <c r="T23" i="2"/>
  <c r="AA23" i="2"/>
  <c r="AB23" i="2"/>
  <c r="AF23" i="2"/>
  <c r="AJ23" i="2"/>
  <c r="K24" i="2"/>
  <c r="J24" i="2" s="1"/>
  <c r="N24" i="2"/>
  <c r="P24" i="2"/>
  <c r="Q24" i="2"/>
  <c r="S24" i="2"/>
  <c r="T24" i="2"/>
  <c r="AA24" i="2"/>
  <c r="AB24" i="2"/>
  <c r="AF24" i="2"/>
  <c r="AJ24" i="2"/>
  <c r="K25" i="2"/>
  <c r="J25" i="2" s="1"/>
  <c r="N25" i="2"/>
  <c r="P25" i="2"/>
  <c r="Q25" i="2"/>
  <c r="S25" i="2"/>
  <c r="T25" i="2"/>
  <c r="AA25" i="2"/>
  <c r="AB25" i="2"/>
  <c r="AF25" i="2"/>
  <c r="AJ25" i="2"/>
  <c r="K26" i="2"/>
  <c r="J26" i="2" s="1"/>
  <c r="N26" i="2"/>
  <c r="P26" i="2"/>
  <c r="Q26" i="2"/>
  <c r="S26" i="2"/>
  <c r="T26" i="2"/>
  <c r="AA26" i="2"/>
  <c r="AB26" i="2"/>
  <c r="AF26" i="2"/>
  <c r="AJ26" i="2"/>
  <c r="K27" i="2"/>
  <c r="J27" i="2" s="1"/>
  <c r="N27" i="2"/>
  <c r="P27" i="2"/>
  <c r="Q27" i="2"/>
  <c r="S27" i="2"/>
  <c r="T27" i="2"/>
  <c r="AA27" i="2"/>
  <c r="AB27" i="2"/>
  <c r="AF27" i="2"/>
  <c r="AJ27" i="2"/>
  <c r="K28" i="2"/>
  <c r="J28" i="2" s="1"/>
  <c r="N28" i="2"/>
  <c r="P28" i="2"/>
  <c r="Q28" i="2"/>
  <c r="S28" i="2"/>
  <c r="T28" i="2"/>
  <c r="AA28" i="2"/>
  <c r="AB28" i="2"/>
  <c r="AF28" i="2"/>
  <c r="AC28" i="2" s="1"/>
  <c r="AD28" i="2" s="1"/>
  <c r="AJ28" i="2"/>
  <c r="K29" i="2"/>
  <c r="J29" i="2" s="1"/>
  <c r="N29" i="2"/>
  <c r="P29" i="2"/>
  <c r="Q29" i="2"/>
  <c r="S29" i="2"/>
  <c r="T29" i="2"/>
  <c r="AA29" i="2"/>
  <c r="AB29" i="2"/>
  <c r="AF29" i="2"/>
  <c r="AJ29" i="2"/>
  <c r="K30" i="2"/>
  <c r="J30" i="2" s="1"/>
  <c r="N30" i="2"/>
  <c r="P30" i="2"/>
  <c r="Q30" i="2"/>
  <c r="S30" i="2"/>
  <c r="T30" i="2"/>
  <c r="AA30" i="2"/>
  <c r="AB30" i="2"/>
  <c r="AF30" i="2"/>
  <c r="AC30" i="2" s="1"/>
  <c r="AD30" i="2" s="1"/>
  <c r="AJ30" i="2"/>
  <c r="K31" i="2"/>
  <c r="J31" i="2" s="1"/>
  <c r="N31" i="2"/>
  <c r="P31" i="2"/>
  <c r="Q31" i="2"/>
  <c r="S31" i="2"/>
  <c r="T31" i="2"/>
  <c r="AA31" i="2"/>
  <c r="AB31" i="2"/>
  <c r="AF31" i="2"/>
  <c r="AC31" i="2" s="1"/>
  <c r="AD31" i="2" s="1"/>
  <c r="AJ31" i="2"/>
  <c r="A32" i="2"/>
  <c r="K32" i="2"/>
  <c r="J32" i="2" s="1"/>
  <c r="N32" i="2"/>
  <c r="P32" i="2"/>
  <c r="Q32" i="2"/>
  <c r="S32" i="2"/>
  <c r="T32" i="2"/>
  <c r="AA32" i="2"/>
  <c r="AB32" i="2"/>
  <c r="AF32" i="2"/>
  <c r="AC32" i="2" s="1"/>
  <c r="AD32" i="2" s="1"/>
  <c r="AJ32" i="2"/>
  <c r="S33" i="2"/>
  <c r="T33" i="2"/>
  <c r="AC33" i="2"/>
  <c r="AD33" i="2" s="1"/>
  <c r="K34" i="2"/>
  <c r="J34" i="2" s="1"/>
  <c r="N34" i="2"/>
  <c r="P34" i="2"/>
  <c r="Q34" i="2"/>
  <c r="S34" i="2"/>
  <c r="T34" i="2"/>
  <c r="AA34" i="2"/>
  <c r="AB34" i="2"/>
  <c r="AF34" i="2"/>
  <c r="AJ34" i="2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K35" i="2"/>
  <c r="J35" i="2" s="1"/>
  <c r="N35" i="2"/>
  <c r="P35" i="2"/>
  <c r="Q35" i="2"/>
  <c r="S35" i="2"/>
  <c r="T35" i="2"/>
  <c r="AA35" i="2"/>
  <c r="AB35" i="2"/>
  <c r="AF35" i="2"/>
  <c r="AC35" i="2" s="1"/>
  <c r="AD35" i="2" s="1"/>
  <c r="AJ35" i="2"/>
  <c r="K36" i="2"/>
  <c r="J36" i="2" s="1"/>
  <c r="N36" i="2"/>
  <c r="P36" i="2"/>
  <c r="Q36" i="2"/>
  <c r="S36" i="2"/>
  <c r="T36" i="2"/>
  <c r="AA36" i="2"/>
  <c r="AB36" i="2"/>
  <c r="AF36" i="2"/>
  <c r="AJ36" i="2"/>
  <c r="K37" i="2"/>
  <c r="J37" i="2" s="1"/>
  <c r="N37" i="2"/>
  <c r="P37" i="2"/>
  <c r="Q37" i="2"/>
  <c r="S37" i="2"/>
  <c r="U37" i="2" s="1"/>
  <c r="T37" i="2"/>
  <c r="AA37" i="2"/>
  <c r="AB37" i="2"/>
  <c r="AF37" i="2"/>
  <c r="AK37" i="2" s="1"/>
  <c r="AJ37" i="2"/>
  <c r="K38" i="2"/>
  <c r="J38" i="2" s="1"/>
  <c r="N38" i="2"/>
  <c r="P38" i="2"/>
  <c r="Q38" i="2"/>
  <c r="S38" i="2"/>
  <c r="T38" i="2"/>
  <c r="AA38" i="2"/>
  <c r="AB38" i="2"/>
  <c r="AF38" i="2"/>
  <c r="AJ38" i="2"/>
  <c r="K39" i="2"/>
  <c r="J39" i="2" s="1"/>
  <c r="N39" i="2"/>
  <c r="P39" i="2"/>
  <c r="Q39" i="2"/>
  <c r="S39" i="2"/>
  <c r="U39" i="2" s="1"/>
  <c r="T39" i="2"/>
  <c r="AA39" i="2"/>
  <c r="AB39" i="2"/>
  <c r="AF39" i="2"/>
  <c r="AC39" i="2" s="1"/>
  <c r="AD39" i="2" s="1"/>
  <c r="AJ39" i="2"/>
  <c r="K40" i="2"/>
  <c r="J40" i="2" s="1"/>
  <c r="N40" i="2"/>
  <c r="P40" i="2"/>
  <c r="Q40" i="2"/>
  <c r="S40" i="2"/>
  <c r="T40" i="2"/>
  <c r="AA40" i="2"/>
  <c r="AB40" i="2"/>
  <c r="AF40" i="2"/>
  <c r="AJ40" i="2"/>
  <c r="K41" i="2"/>
  <c r="J41" i="2" s="1"/>
  <c r="N41" i="2"/>
  <c r="P41" i="2"/>
  <c r="Q41" i="2"/>
  <c r="S41" i="2"/>
  <c r="T41" i="2"/>
  <c r="AA41" i="2"/>
  <c r="AB41" i="2"/>
  <c r="AF41" i="2"/>
  <c r="AC41" i="2" s="1"/>
  <c r="AD41" i="2" s="1"/>
  <c r="AJ41" i="2"/>
  <c r="K42" i="2"/>
  <c r="J42" i="2" s="1"/>
  <c r="N42" i="2"/>
  <c r="P42" i="2"/>
  <c r="Q42" i="2"/>
  <c r="S42" i="2"/>
  <c r="T42" i="2"/>
  <c r="AA42" i="2"/>
  <c r="AB42" i="2"/>
  <c r="AF42" i="2"/>
  <c r="AJ42" i="2"/>
  <c r="K43" i="2"/>
  <c r="J43" i="2" s="1"/>
  <c r="N43" i="2"/>
  <c r="P43" i="2"/>
  <c r="Q43" i="2"/>
  <c r="S43" i="2"/>
  <c r="T43" i="2"/>
  <c r="AA43" i="2"/>
  <c r="AB43" i="2"/>
  <c r="AF43" i="2"/>
  <c r="AJ43" i="2"/>
  <c r="K44" i="2"/>
  <c r="J44" i="2" s="1"/>
  <c r="N44" i="2"/>
  <c r="P44" i="2"/>
  <c r="Q44" i="2"/>
  <c r="S44" i="2"/>
  <c r="T44" i="2"/>
  <c r="AA44" i="2"/>
  <c r="AB44" i="2"/>
  <c r="AF44" i="2"/>
  <c r="AJ44" i="2"/>
  <c r="K45" i="2"/>
  <c r="J45" i="2" s="1"/>
  <c r="N45" i="2"/>
  <c r="P45" i="2"/>
  <c r="Q45" i="2"/>
  <c r="S45" i="2"/>
  <c r="T45" i="2"/>
  <c r="AA45" i="2"/>
  <c r="AB45" i="2"/>
  <c r="AF45" i="2"/>
  <c r="AC45" i="2" s="1"/>
  <c r="AD45" i="2" s="1"/>
  <c r="AJ45" i="2"/>
  <c r="K46" i="2"/>
  <c r="J46" i="2" s="1"/>
  <c r="N46" i="2"/>
  <c r="P46" i="2"/>
  <c r="Q46" i="2"/>
  <c r="S46" i="2"/>
  <c r="T46" i="2"/>
  <c r="AA46" i="2"/>
  <c r="AB46" i="2"/>
  <c r="AF46" i="2"/>
  <c r="AJ46" i="2"/>
  <c r="K47" i="2"/>
  <c r="J47" i="2" s="1"/>
  <c r="N47" i="2"/>
  <c r="P47" i="2"/>
  <c r="Q47" i="2"/>
  <c r="S47" i="2"/>
  <c r="T47" i="2"/>
  <c r="AA47" i="2"/>
  <c r="AB47" i="2"/>
  <c r="AF47" i="2"/>
  <c r="AC47" i="2" s="1"/>
  <c r="AD47" i="2" s="1"/>
  <c r="AJ47" i="2"/>
  <c r="K48" i="2"/>
  <c r="J48" i="2" s="1"/>
  <c r="N48" i="2"/>
  <c r="P48" i="2"/>
  <c r="Q48" i="2"/>
  <c r="S48" i="2"/>
  <c r="T48" i="2"/>
  <c r="AA48" i="2"/>
  <c r="AB48" i="2"/>
  <c r="AF48" i="2"/>
  <c r="AJ48" i="2"/>
  <c r="AB49" i="2"/>
  <c r="AF49" i="2"/>
  <c r="AC49" i="2" s="1"/>
  <c r="AD49" i="2" s="1"/>
  <c r="AJ49" i="2"/>
  <c r="AB50" i="2"/>
  <c r="AF50" i="2"/>
  <c r="AC50" i="2" s="1"/>
  <c r="AD50" i="2" s="1"/>
  <c r="AJ50" i="2"/>
  <c r="AC51" i="2"/>
  <c r="AD51" i="2" s="1"/>
  <c r="K52" i="2"/>
  <c r="J52" i="2" s="1"/>
  <c r="N52" i="2"/>
  <c r="P52" i="2"/>
  <c r="Q52" i="2"/>
  <c r="S52" i="2"/>
  <c r="T52" i="2"/>
  <c r="AA52" i="2"/>
  <c r="AC52" i="2"/>
  <c r="AD52" i="2" s="1"/>
  <c r="AB53" i="2"/>
  <c r="AF53" i="2"/>
  <c r="AC53" i="2" s="1"/>
  <c r="AD53" i="2" s="1"/>
  <c r="AJ53" i="2"/>
  <c r="AC54" i="2"/>
  <c r="AD54" i="2" s="1"/>
  <c r="AB55" i="2"/>
  <c r="AF55" i="2"/>
  <c r="AC55" i="2" s="1"/>
  <c r="AD55" i="2" s="1"/>
  <c r="AJ55" i="2"/>
  <c r="E56" i="2"/>
  <c r="F56" i="2"/>
  <c r="G56" i="2"/>
  <c r="H56" i="2"/>
  <c r="R56" i="2"/>
  <c r="W56" i="2"/>
  <c r="X56" i="2"/>
  <c r="Y56" i="2"/>
  <c r="Z56" i="2"/>
  <c r="AE56" i="2"/>
  <c r="AH56" i="2"/>
  <c r="AI56" i="2"/>
  <c r="L44" i="2" l="1"/>
  <c r="V43" i="2"/>
  <c r="U44" i="2"/>
  <c r="U26" i="2"/>
  <c r="AK22" i="2"/>
  <c r="L8" i="2"/>
  <c r="AK45" i="2"/>
  <c r="V26" i="2"/>
  <c r="V24" i="2"/>
  <c r="L20" i="2"/>
  <c r="V13" i="2"/>
  <c r="V46" i="2"/>
  <c r="V14" i="2"/>
  <c r="AK13" i="2"/>
  <c r="AK19" i="2"/>
  <c r="AK8" i="2"/>
  <c r="AK47" i="2"/>
  <c r="U45" i="2"/>
  <c r="AK43" i="2"/>
  <c r="U43" i="2"/>
  <c r="AK41" i="2"/>
  <c r="U38" i="2"/>
  <c r="V37" i="2"/>
  <c r="U30" i="2"/>
  <c r="U28" i="2"/>
  <c r="AK26" i="2"/>
  <c r="L25" i="2"/>
  <c r="U24" i="2"/>
  <c r="U17" i="2"/>
  <c r="V16" i="2"/>
  <c r="U13" i="2"/>
  <c r="U35" i="2"/>
  <c r="V42" i="2"/>
  <c r="U36" i="2"/>
  <c r="V32" i="2"/>
  <c r="L23" i="2"/>
  <c r="V19" i="2"/>
  <c r="U15" i="2"/>
  <c r="N56" i="2"/>
  <c r="L48" i="2"/>
  <c r="AK50" i="2"/>
  <c r="AK49" i="2"/>
  <c r="U46" i="2"/>
  <c r="V35" i="2"/>
  <c r="U32" i="2"/>
  <c r="AK30" i="2"/>
  <c r="U29" i="2"/>
  <c r="U22" i="2"/>
  <c r="V21" i="2"/>
  <c r="AK17" i="2"/>
  <c r="V17" i="2"/>
  <c r="AK11" i="2"/>
  <c r="U7" i="2"/>
  <c r="Q56" i="2"/>
  <c r="AK39" i="2"/>
  <c r="V36" i="2"/>
  <c r="V34" i="2"/>
  <c r="V31" i="2"/>
  <c r="AK24" i="2"/>
  <c r="L18" i="2"/>
  <c r="AC8" i="2"/>
  <c r="AD8" i="2" s="1"/>
  <c r="V6" i="2"/>
  <c r="P56" i="2"/>
  <c r="U47" i="2"/>
  <c r="U41" i="2"/>
  <c r="AK31" i="2"/>
  <c r="L29" i="2"/>
  <c r="K56" i="2"/>
  <c r="V47" i="2"/>
  <c r="U40" i="2"/>
  <c r="V39" i="2"/>
  <c r="U27" i="2"/>
  <c r="AC26" i="2"/>
  <c r="AD26" i="2" s="1"/>
  <c r="U25" i="2"/>
  <c r="V22" i="2"/>
  <c r="J56" i="2"/>
  <c r="U10" i="2"/>
  <c r="V45" i="2"/>
  <c r="AC43" i="2"/>
  <c r="AD43" i="2" s="1"/>
  <c r="U42" i="2"/>
  <c r="V41" i="2"/>
  <c r="V38" i="2"/>
  <c r="AC37" i="2"/>
  <c r="AD37" i="2" s="1"/>
  <c r="AK35" i="2"/>
  <c r="U34" i="2"/>
  <c r="U31" i="2"/>
  <c r="AK28" i="2"/>
  <c r="AC24" i="2"/>
  <c r="AD24" i="2" s="1"/>
  <c r="U23" i="2"/>
  <c r="AC19" i="2"/>
  <c r="AD19" i="2" s="1"/>
  <c r="U18" i="2"/>
  <c r="U16" i="2"/>
  <c r="U14" i="2"/>
  <c r="AC11" i="2"/>
  <c r="AD11" i="2" s="1"/>
  <c r="AB56" i="2"/>
  <c r="U48" i="2"/>
  <c r="V30" i="2"/>
  <c r="U20" i="2"/>
  <c r="V40" i="2"/>
  <c r="V28" i="2"/>
  <c r="V27" i="2"/>
  <c r="U21" i="2"/>
  <c r="AK15" i="2"/>
  <c r="V15" i="2"/>
  <c r="V8" i="2"/>
  <c r="AC48" i="2"/>
  <c r="AD48" i="2" s="1"/>
  <c r="AK48" i="2"/>
  <c r="AC44" i="2"/>
  <c r="AD44" i="2" s="1"/>
  <c r="AK44" i="2"/>
  <c r="AC25" i="2"/>
  <c r="AD25" i="2" s="1"/>
  <c r="AK25" i="2"/>
  <c r="AC20" i="2"/>
  <c r="AD20" i="2" s="1"/>
  <c r="AK20" i="2"/>
  <c r="AC7" i="2"/>
  <c r="AK7" i="2"/>
  <c r="AF56" i="2"/>
  <c r="T56" i="2"/>
  <c r="U52" i="2"/>
  <c r="AC29" i="2"/>
  <c r="AD29" i="2" s="1"/>
  <c r="AK29" i="2"/>
  <c r="AC23" i="2"/>
  <c r="AD23" i="2" s="1"/>
  <c r="AK23" i="2"/>
  <c r="AC18" i="2"/>
  <c r="AD18" i="2" s="1"/>
  <c r="AK18" i="2"/>
  <c r="AC10" i="2"/>
  <c r="AD10" i="2" s="1"/>
  <c r="AK10" i="2"/>
  <c r="AJ56" i="2"/>
  <c r="AA56" i="2"/>
  <c r="S56" i="2"/>
  <c r="AK55" i="2"/>
  <c r="AK53" i="2"/>
  <c r="L52" i="2"/>
  <c r="V48" i="2"/>
  <c r="AC46" i="2"/>
  <c r="AD46" i="2" s="1"/>
  <c r="AK46" i="2"/>
  <c r="L46" i="2"/>
  <c r="V44" i="2"/>
  <c r="AC42" i="2"/>
  <c r="AD42" i="2" s="1"/>
  <c r="AK42" i="2"/>
  <c r="L42" i="2"/>
  <c r="AC40" i="2"/>
  <c r="AD40" i="2" s="1"/>
  <c r="AK40" i="2"/>
  <c r="L40" i="2"/>
  <c r="AC38" i="2"/>
  <c r="AD38" i="2" s="1"/>
  <c r="AK38" i="2"/>
  <c r="L38" i="2"/>
  <c r="AC36" i="2"/>
  <c r="AD36" i="2" s="1"/>
  <c r="AK36" i="2"/>
  <c r="L36" i="2"/>
  <c r="AC34" i="2"/>
  <c r="AD34" i="2" s="1"/>
  <c r="AK34" i="2"/>
  <c r="L34" i="2"/>
  <c r="U33" i="2"/>
  <c r="V33" i="2"/>
  <c r="V25" i="2"/>
  <c r="AC21" i="2"/>
  <c r="AD21" i="2" s="1"/>
  <c r="AK21" i="2"/>
  <c r="V20" i="2"/>
  <c r="L16" i="2"/>
  <c r="V7" i="2"/>
  <c r="V52" i="2"/>
  <c r="L32" i="2"/>
  <c r="V29" i="2"/>
  <c r="AC27" i="2"/>
  <c r="AD27" i="2" s="1"/>
  <c r="AK27" i="2"/>
  <c r="L27" i="2"/>
  <c r="V23" i="2"/>
  <c r="V18" i="2"/>
  <c r="L14" i="2"/>
  <c r="V10" i="2"/>
  <c r="U6" i="2"/>
  <c r="AK32" i="2"/>
  <c r="L31" i="2"/>
  <c r="AK16" i="2"/>
  <c r="L15" i="2"/>
  <c r="AK14" i="2"/>
  <c r="L13" i="2"/>
  <c r="L6" i="2"/>
  <c r="L47" i="2"/>
  <c r="L45" i="2"/>
  <c r="L43" i="2"/>
  <c r="L41" i="2"/>
  <c r="L39" i="2"/>
  <c r="L37" i="2"/>
  <c r="L35" i="2"/>
  <c r="L30" i="2"/>
  <c r="L28" i="2"/>
  <c r="L26" i="2"/>
  <c r="L24" i="2"/>
  <c r="L22" i="2"/>
  <c r="L19" i="2"/>
  <c r="AK6" i="2"/>
  <c r="AK56" i="2" l="1"/>
  <c r="V56" i="2"/>
  <c r="U56" i="2"/>
  <c r="L56" i="2"/>
  <c r="AD7" i="2"/>
  <c r="AD56" i="2" s="1"/>
  <c r="AC56" i="2"/>
</calcChain>
</file>

<file path=xl/sharedStrings.xml><?xml version="1.0" encoding="utf-8"?>
<sst xmlns="http://schemas.openxmlformats.org/spreadsheetml/2006/main" count="129" uniqueCount="106">
  <si>
    <t>合計</t>
    <phoneticPr fontId="7" type="noConversion"/>
  </si>
  <si>
    <t>-</t>
    <phoneticPr fontId="7" type="noConversion"/>
  </si>
  <si>
    <t>113學年度減1人</t>
  </si>
  <si>
    <t>113學年度增1人</t>
  </si>
  <si>
    <t>113學年度增1人，墊付480,000改50,000</t>
    <phoneticPr fontId="7" type="noConversion"/>
  </si>
  <si>
    <t>113學年度增2人</t>
  </si>
  <si>
    <t>未交</t>
    <phoneticPr fontId="7" type="noConversion"/>
  </si>
  <si>
    <t>-</t>
  </si>
  <si>
    <t>1-7月</t>
    <phoneticPr fontId="7" type="noConversion"/>
  </si>
  <si>
    <t>8-12月</t>
    <phoneticPr fontId="7" type="noConversion"/>
  </si>
  <si>
    <t>教育處墊付</t>
    <phoneticPr fontId="7" type="noConversion"/>
  </si>
  <si>
    <t>中央款</t>
    <phoneticPr fontId="7" type="noConversion"/>
  </si>
  <si>
    <t>小計</t>
    <phoneticPr fontId="7" type="noConversion"/>
  </si>
  <si>
    <t>110年12月撥補數</t>
    <phoneticPr fontId="7" type="noConversion"/>
  </si>
  <si>
    <t>111年1月撥補數</t>
    <phoneticPr fontId="7" type="noConversion"/>
  </si>
  <si>
    <t>110年8-11月撥補數</t>
    <phoneticPr fontId="7" type="noConversion"/>
  </si>
  <si>
    <t>109年8-12月經費分配</t>
    <phoneticPr fontId="7" type="noConversion"/>
  </si>
  <si>
    <t>114年</t>
    <phoneticPr fontId="7" type="noConversion"/>
  </si>
  <si>
    <t>113年</t>
    <phoneticPr fontId="7" type="noConversion"/>
  </si>
  <si>
    <t>114年5-7月撥補數</t>
    <phoneticPr fontId="7" type="noConversion"/>
  </si>
  <si>
    <t>114年1-4月撥補數</t>
    <phoneticPr fontId="7" type="noConversion"/>
  </si>
  <si>
    <t>113年8-12月撥補數</t>
    <phoneticPr fontId="7" type="noConversion"/>
  </si>
  <si>
    <t>112年1-7月撥補數</t>
    <phoneticPr fontId="7" type="noConversion"/>
  </si>
  <si>
    <t>111年8-12月撥補數</t>
    <phoneticPr fontId="7" type="noConversion"/>
  </si>
  <si>
    <t>111年2-7月撥補數</t>
    <phoneticPr fontId="7" type="noConversion"/>
  </si>
  <si>
    <t>第3期款</t>
    <phoneticPr fontId="7" type="noConversion"/>
  </si>
  <si>
    <t>第2期</t>
    <phoneticPr fontId="7" type="noConversion"/>
  </si>
  <si>
    <t>第2期款</t>
    <phoneticPr fontId="7" type="noConversion"/>
  </si>
  <si>
    <t>第1期款</t>
    <phoneticPr fontId="7" type="noConversion"/>
  </si>
  <si>
    <t>110年2-7月撥補數</t>
    <phoneticPr fontId="7" type="noConversion"/>
  </si>
  <si>
    <t>110年1月撥補數</t>
    <phoneticPr fontId="7" type="noConversion"/>
  </si>
  <si>
    <t>備註</t>
    <phoneticPr fontId="7" type="noConversion"/>
  </si>
  <si>
    <t>113學年度
中央補助款
總金額</t>
    <phoneticPr fontId="7" type="noConversion"/>
  </si>
  <si>
    <t>111學年度
中央補助款
總金額</t>
    <phoneticPr fontId="7" type="noConversion"/>
  </si>
  <si>
    <t>113學年度中央補助款</t>
    <phoneticPr fontId="7" type="noConversion"/>
  </si>
  <si>
    <t>111學年度中央補助款</t>
    <phoneticPr fontId="7" type="noConversion"/>
  </si>
  <si>
    <t>110學年度中央補助款</t>
    <phoneticPr fontId="7" type="noConversion"/>
  </si>
  <si>
    <t>109學年度中央補助款</t>
    <phoneticPr fontId="7" type="noConversion"/>
  </si>
  <si>
    <t>人數調整</t>
    <phoneticPr fontId="7" type="noConversion"/>
  </si>
  <si>
    <t>113學年度人數</t>
    <phoneticPr fontId="7" type="noConversion"/>
  </si>
  <si>
    <t>112學年度人數</t>
    <phoneticPr fontId="7" type="noConversion"/>
  </si>
  <si>
    <t>110學年度人數</t>
    <phoneticPr fontId="7" type="noConversion"/>
  </si>
  <si>
    <t>109學年度人數</t>
    <phoneticPr fontId="7" type="noConversion"/>
  </si>
  <si>
    <t>代碼</t>
    <phoneticPr fontId="7" type="noConversion"/>
  </si>
  <si>
    <t>序號</t>
    <phoneticPr fontId="7" type="noConversion"/>
  </si>
  <si>
    <r>
      <t>花蓮縣國民小學113學年度偏遠地區全校學生數31人以上之學校
推動合理教師員額事項經費分配表-</t>
    </r>
    <r>
      <rPr>
        <b/>
        <sz val="12"/>
        <color rgb="FFFF0000"/>
        <rFont val="標楷體"/>
        <family val="4"/>
        <charset val="136"/>
      </rPr>
      <t>（請依核定金額扣除113年8-12月實支數做為114年1-7月核定數）</t>
    </r>
    <r>
      <rPr>
        <b/>
        <sz val="12"/>
        <rFont val="標楷體"/>
        <family val="4"/>
        <charset val="136"/>
      </rPr>
      <t xml:space="preserve">
(納入預算方式編列於各校用人費用)                                                                                  </t>
    </r>
    <r>
      <rPr>
        <b/>
        <sz val="8"/>
        <rFont val="標楷體"/>
        <family val="4"/>
        <charset val="136"/>
      </rPr>
      <t xml:space="preserve">                      </t>
    </r>
    <phoneticPr fontId="8" type="noConversion"/>
  </si>
  <si>
    <t>撥補數</t>
    <phoneticPr fontId="7" type="noConversion"/>
  </si>
  <si>
    <t>校名</t>
  </si>
  <si>
    <t>平和國小</t>
  </si>
  <si>
    <t>豐裡國小</t>
  </si>
  <si>
    <t>豐山國小</t>
  </si>
  <si>
    <t>月眉國小</t>
  </si>
  <si>
    <t>大榮國小</t>
  </si>
  <si>
    <t>林榮國小</t>
  </si>
  <si>
    <t>長橋國小</t>
  </si>
  <si>
    <t>鳳仁國小</t>
  </si>
  <si>
    <t>光復國小</t>
  </si>
  <si>
    <t>太巴塱國小</t>
  </si>
  <si>
    <t>大進國小</t>
  </si>
  <si>
    <t>瑞穗國小</t>
  </si>
  <si>
    <t>瑞美國小</t>
  </si>
  <si>
    <t>富源國小</t>
  </si>
  <si>
    <t>瑞北國小</t>
  </si>
  <si>
    <t>豐濱國小</t>
  </si>
  <si>
    <t>玉里國小</t>
  </si>
  <si>
    <t>源城國小</t>
  </si>
  <si>
    <t>樂合國小</t>
  </si>
  <si>
    <t>三民國小</t>
  </si>
  <si>
    <t>春日國小</t>
  </si>
  <si>
    <t>中城國小</t>
  </si>
  <si>
    <t>大禹國小</t>
  </si>
  <si>
    <t>松浦國小</t>
  </si>
  <si>
    <t>富里國小</t>
  </si>
  <si>
    <t>東竹國小</t>
  </si>
  <si>
    <t>東里國小</t>
  </si>
  <si>
    <t>吳江國小</t>
  </si>
  <si>
    <t>秀林國小</t>
  </si>
  <si>
    <t>富世國小</t>
  </si>
  <si>
    <t>和平國小</t>
  </si>
  <si>
    <t>銅門國小</t>
  </si>
  <si>
    <t>崇德國小</t>
  </si>
  <si>
    <t>文蘭國小</t>
  </si>
  <si>
    <t>三棧國小</t>
  </si>
  <si>
    <t>銅蘭國小</t>
  </si>
  <si>
    <t>萬榮國小</t>
  </si>
  <si>
    <t>西林國小</t>
  </si>
  <si>
    <t>見晴國小</t>
  </si>
  <si>
    <t>馬遠國小</t>
  </si>
  <si>
    <t>紅葉國小</t>
  </si>
  <si>
    <t>明利國小</t>
  </si>
  <si>
    <t>卓溪國小</t>
  </si>
  <si>
    <t>崙山國小</t>
  </si>
  <si>
    <t>太平國小</t>
  </si>
  <si>
    <t>卓清國小</t>
  </si>
  <si>
    <t>古風國小</t>
  </si>
  <si>
    <t>立山國小</t>
  </si>
  <si>
    <t>卓樂國小</t>
  </si>
  <si>
    <t>西寶國小</t>
  </si>
  <si>
    <t>113學年度
中央補助款
總金額
(A)</t>
    <phoneticPr fontId="5" type="noConversion"/>
  </si>
  <si>
    <t>(B)</t>
    <phoneticPr fontId="5" type="noConversion"/>
  </si>
  <si>
    <t>(C)</t>
    <phoneticPr fontId="5" type="noConversion"/>
  </si>
  <si>
    <t>(D)</t>
    <phoneticPr fontId="5" type="noConversion"/>
  </si>
  <si>
    <t>結報表實際剩餘數(F)</t>
    <phoneticPr fontId="7" type="noConversion"/>
  </si>
  <si>
    <t>以補75萬元或150萬補助款扣除實支數應有賸餘款
(E)=(A)-(D)</t>
    <phoneticPr fontId="7" type="noConversion"/>
  </si>
  <si>
    <t>(D)=(B)+(C)</t>
    <phoneticPr fontId="5" type="noConversion"/>
  </si>
  <si>
    <t>113學年度學校實支數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</si>
</sst>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8"/>
      <name val="標楷體"/>
      <family val="4"/>
      <charset val="136"/>
    </font>
    <font>
      <sz val="11"/>
      <name val="標楷體"/>
      <family val="4"/>
      <charset val="136"/>
    </font>
    <font>
      <sz val="12"/>
      <color rgb="FF9C57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/>
  </cellStyleXfs>
  <cellXfs count="89">
    <xf numFmtId="0" fontId="0" fillId="0" borderId="0" xfId="0">
      <alignment vertical="center"/>
    </xf>
    <xf numFmtId="176" fontId="6" fillId="0" borderId="0" xfId="5" applyNumberFormat="1" applyFont="1">
      <alignment vertical="center"/>
    </xf>
    <xf numFmtId="0" fontId="6" fillId="0" borderId="0" xfId="4" applyFont="1">
      <alignment vertical="center"/>
    </xf>
    <xf numFmtId="176" fontId="6" fillId="0" borderId="1" xfId="5" applyNumberFormat="1" applyFont="1" applyBorder="1">
      <alignment vertical="center"/>
    </xf>
    <xf numFmtId="0" fontId="6" fillId="0" borderId="1" xfId="4" applyFont="1" applyBorder="1">
      <alignment vertical="center"/>
    </xf>
    <xf numFmtId="176" fontId="6" fillId="6" borderId="1" xfId="5" applyNumberFormat="1" applyFont="1" applyFill="1" applyBorder="1">
      <alignment vertical="center"/>
    </xf>
    <xf numFmtId="176" fontId="6" fillId="0" borderId="1" xfId="5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 shrinkToFit="1"/>
    </xf>
    <xf numFmtId="176" fontId="6" fillId="0" borderId="1" xfId="5" applyNumberFormat="1" applyFont="1" applyBorder="1" applyAlignment="1">
      <alignment horizontal="center" vertical="center" shrinkToFit="1"/>
    </xf>
    <xf numFmtId="176" fontId="6" fillId="0" borderId="1" xfId="5" applyNumberFormat="1" applyFont="1" applyBorder="1" applyAlignment="1">
      <alignment horizontal="center" vertical="center" wrapText="1" shrinkToFit="1"/>
    </xf>
    <xf numFmtId="176" fontId="6" fillId="0" borderId="5" xfId="5" applyNumberFormat="1" applyFont="1" applyBorder="1">
      <alignment vertical="center"/>
    </xf>
    <xf numFmtId="0" fontId="9" fillId="0" borderId="13" xfId="6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2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wrapText="1" shrinkToFit="1"/>
    </xf>
    <xf numFmtId="0" fontId="6" fillId="0" borderId="4" xfId="4" applyFont="1" applyBorder="1" applyAlignment="1">
      <alignment horizontal="center" vertical="center" wrapText="1" shrinkToFit="1"/>
    </xf>
    <xf numFmtId="0" fontId="6" fillId="0" borderId="2" xfId="4" applyFont="1" applyBorder="1" applyAlignment="1">
      <alignment horizontal="center" vertical="center" wrapText="1" shrinkToFit="1"/>
    </xf>
    <xf numFmtId="0" fontId="6" fillId="0" borderId="12" xfId="4" applyFont="1" applyBorder="1" applyAlignment="1">
      <alignment horizontal="center" vertical="center" wrapText="1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11" xfId="4" applyFont="1" applyBorder="1" applyAlignment="1">
      <alignment horizontal="center" vertical="center" wrapText="1" shrinkToFit="1"/>
    </xf>
    <xf numFmtId="177" fontId="6" fillId="0" borderId="1" xfId="4" applyNumberFormat="1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wrapText="1" shrinkToFit="1"/>
    </xf>
    <xf numFmtId="177" fontId="6" fillId="0" borderId="1" xfId="4" applyNumberFormat="1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vertical="center" shrinkToFit="1"/>
    </xf>
    <xf numFmtId="0" fontId="12" fillId="6" borderId="1" xfId="6" applyFont="1" applyFill="1" applyBorder="1" applyAlignment="1">
      <alignment vertical="center" shrinkToFit="1"/>
    </xf>
    <xf numFmtId="0" fontId="6" fillId="0" borderId="0" xfId="4" applyFont="1" applyAlignment="1">
      <alignment vertical="center"/>
    </xf>
    <xf numFmtId="0" fontId="6" fillId="0" borderId="1" xfId="4" applyFont="1" applyBorder="1" applyAlignment="1">
      <alignment vertical="center"/>
    </xf>
    <xf numFmtId="0" fontId="6" fillId="7" borderId="5" xfId="4" applyFont="1" applyFill="1" applyBorder="1" applyAlignment="1">
      <alignment horizontal="center" vertical="center" wrapText="1" shrinkToFit="1"/>
    </xf>
    <xf numFmtId="0" fontId="6" fillId="7" borderId="4" xfId="4" applyFont="1" applyFill="1" applyBorder="1" applyAlignment="1">
      <alignment horizontal="center" vertical="center" wrapText="1" shrinkToFit="1"/>
    </xf>
    <xf numFmtId="0" fontId="6" fillId="7" borderId="2" xfId="4" applyFont="1" applyFill="1" applyBorder="1" applyAlignment="1">
      <alignment horizontal="center" vertical="center" wrapText="1" shrinkToFit="1"/>
    </xf>
    <xf numFmtId="0" fontId="12" fillId="7" borderId="1" xfId="6" applyFont="1" applyFill="1" applyBorder="1" applyAlignment="1">
      <alignment horizontal="center" vertical="center" shrinkToFit="1"/>
    </xf>
    <xf numFmtId="0" fontId="6" fillId="7" borderId="0" xfId="4" applyFont="1" applyFill="1">
      <alignment vertical="center"/>
    </xf>
    <xf numFmtId="0" fontId="6" fillId="0" borderId="1" xfId="6" applyFont="1" applyBorder="1" applyAlignment="1">
      <alignment vertical="center" shrinkToFit="1"/>
    </xf>
    <xf numFmtId="0" fontId="6" fillId="6" borderId="1" xfId="6" applyFont="1" applyFill="1" applyBorder="1" applyAlignment="1">
      <alignment vertical="center" shrinkToFit="1"/>
    </xf>
    <xf numFmtId="0" fontId="6" fillId="7" borderId="4" xfId="4" applyFont="1" applyFill="1" applyBorder="1" applyAlignment="1">
      <alignment vertical="center" shrinkToFit="1"/>
    </xf>
    <xf numFmtId="0" fontId="6" fillId="7" borderId="2" xfId="4" applyFont="1" applyFill="1" applyBorder="1" applyAlignment="1">
      <alignment vertical="center" shrinkToFit="1"/>
    </xf>
    <xf numFmtId="0" fontId="12" fillId="7" borderId="1" xfId="6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 shrinkToFit="1"/>
    </xf>
    <xf numFmtId="0" fontId="6" fillId="0" borderId="6" xfId="4" applyFont="1" applyBorder="1" applyAlignment="1">
      <alignment horizontal="center" vertical="center" wrapText="1" shrinkToFit="1"/>
    </xf>
    <xf numFmtId="0" fontId="6" fillId="0" borderId="11" xfId="4" applyFont="1" applyBorder="1" applyAlignment="1">
      <alignment horizontal="center" vertical="center" wrapText="1" shrinkToFit="1"/>
    </xf>
    <xf numFmtId="0" fontId="13" fillId="3" borderId="5" xfId="2" applyFont="1" applyBorder="1" applyAlignment="1">
      <alignment horizontal="center" vertical="center" wrapText="1" shrinkToFit="1"/>
    </xf>
    <xf numFmtId="0" fontId="6" fillId="5" borderId="5" xfId="4" applyFont="1" applyFill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wrapText="1" shrinkToFit="1"/>
    </xf>
    <xf numFmtId="0" fontId="6" fillId="0" borderId="9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0" fontId="6" fillId="0" borderId="7" xfId="4" applyFont="1" applyBorder="1" applyAlignment="1">
      <alignment horizontal="center" vertical="center" wrapText="1" shrinkToFit="1"/>
    </xf>
    <xf numFmtId="0" fontId="6" fillId="5" borderId="9" xfId="4" applyFont="1" applyFill="1" applyBorder="1" applyAlignment="1">
      <alignment vertical="center" wrapText="1" shrinkToFit="1"/>
    </xf>
    <xf numFmtId="0" fontId="6" fillId="5" borderId="12" xfId="4" applyFont="1" applyFill="1" applyBorder="1" applyAlignment="1">
      <alignment vertical="center" wrapText="1" shrinkToFit="1"/>
    </xf>
    <xf numFmtId="0" fontId="6" fillId="5" borderId="4" xfId="4" applyFont="1" applyFill="1" applyBorder="1" applyAlignment="1">
      <alignment horizontal="center" vertical="center" wrapText="1" shrinkToFit="1"/>
    </xf>
    <xf numFmtId="0" fontId="13" fillId="3" borderId="4" xfId="2" applyFont="1" applyBorder="1" applyAlignment="1">
      <alignment horizontal="center" vertical="center" wrapText="1" shrinkToFit="1"/>
    </xf>
    <xf numFmtId="0" fontId="6" fillId="5" borderId="4" xfId="4" applyFont="1" applyFill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5" borderId="10" xfId="4" applyFont="1" applyFill="1" applyBorder="1" applyAlignment="1">
      <alignment vertical="center" wrapText="1" shrinkToFit="1"/>
    </xf>
    <xf numFmtId="0" fontId="6" fillId="5" borderId="4" xfId="4" applyFont="1" applyFill="1" applyBorder="1" applyAlignment="1">
      <alignment vertical="center" wrapText="1" shrinkToFit="1"/>
    </xf>
    <xf numFmtId="177" fontId="6" fillId="5" borderId="5" xfId="4" applyNumberFormat="1" applyFont="1" applyFill="1" applyBorder="1" applyAlignment="1">
      <alignment horizontal="center" vertical="center"/>
    </xf>
    <xf numFmtId="177" fontId="6" fillId="5" borderId="4" xfId="4" applyNumberFormat="1" applyFont="1" applyFill="1" applyBorder="1" applyAlignment="1">
      <alignment horizontal="center" vertical="center"/>
    </xf>
    <xf numFmtId="0" fontId="13" fillId="3" borderId="10" xfId="2" applyFont="1" applyBorder="1" applyAlignment="1">
      <alignment horizontal="center" vertical="center" wrapText="1" shrinkToFit="1"/>
    </xf>
    <xf numFmtId="176" fontId="14" fillId="2" borderId="1" xfId="1" applyNumberFormat="1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wrapText="1" shrinkToFit="1"/>
    </xf>
    <xf numFmtId="0" fontId="6" fillId="5" borderId="3" xfId="4" applyFont="1" applyFill="1" applyBorder="1" applyAlignment="1">
      <alignment vertical="center" shrinkToFit="1"/>
    </xf>
    <xf numFmtId="0" fontId="6" fillId="5" borderId="2" xfId="4" applyFont="1" applyFill="1" applyBorder="1" applyAlignment="1">
      <alignment vertical="center" shrinkToFit="1"/>
    </xf>
    <xf numFmtId="177" fontId="6" fillId="5" borderId="2" xfId="4" applyNumberFormat="1" applyFont="1" applyFill="1" applyBorder="1" applyAlignment="1">
      <alignment horizontal="center" vertical="center"/>
    </xf>
    <xf numFmtId="177" fontId="6" fillId="5" borderId="2" xfId="4" applyNumberFormat="1" applyFont="1" applyFill="1" applyBorder="1" applyAlignment="1">
      <alignment horizontal="center" vertical="center"/>
    </xf>
    <xf numFmtId="0" fontId="13" fillId="3" borderId="3" xfId="2" applyFont="1" applyBorder="1" applyAlignment="1">
      <alignment horizontal="center" vertical="center" wrapText="1" shrinkToFit="1"/>
    </xf>
    <xf numFmtId="0" fontId="6" fillId="5" borderId="2" xfId="4" applyFont="1" applyFill="1" applyBorder="1" applyAlignment="1">
      <alignment horizontal="center" vertical="center" shrinkToFit="1"/>
    </xf>
    <xf numFmtId="177" fontId="6" fillId="5" borderId="1" xfId="4" applyNumberFormat="1" applyFont="1" applyFill="1" applyBorder="1" applyAlignment="1">
      <alignment horizontal="center" vertical="center"/>
    </xf>
    <xf numFmtId="0" fontId="6" fillId="5" borderId="1" xfId="4" applyFont="1" applyFill="1" applyBorder="1">
      <alignment vertical="center"/>
    </xf>
    <xf numFmtId="0" fontId="6" fillId="5" borderId="1" xfId="4" applyFont="1" applyFill="1" applyBorder="1" applyAlignment="1">
      <alignment vertical="center" wrapText="1"/>
    </xf>
    <xf numFmtId="0" fontId="6" fillId="7" borderId="1" xfId="4" applyFont="1" applyFill="1" applyBorder="1" applyAlignment="1">
      <alignment vertical="center"/>
    </xf>
    <xf numFmtId="0" fontId="6" fillId="7" borderId="1" xfId="4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5" borderId="0" xfId="4" applyFont="1" applyFill="1">
      <alignment vertical="center"/>
    </xf>
    <xf numFmtId="176" fontId="14" fillId="2" borderId="1" xfId="1" applyNumberFormat="1" applyFont="1" applyBorder="1" applyAlignment="1">
      <alignment horizontal="center" vertical="center" shrinkToFit="1"/>
    </xf>
    <xf numFmtId="0" fontId="15" fillId="4" borderId="1" xfId="3" applyFont="1" applyBorder="1" applyAlignment="1">
      <alignment horizontal="center" vertical="center" wrapText="1" shrinkToFit="1"/>
    </xf>
    <xf numFmtId="176" fontId="6" fillId="0" borderId="8" xfId="5" applyNumberFormat="1" applyFont="1" applyBorder="1" applyAlignment="1">
      <alignment horizontal="center" vertical="center" wrapText="1" shrinkToFit="1"/>
    </xf>
    <xf numFmtId="176" fontId="6" fillId="0" borderId="7" xfId="5" applyNumberFormat="1" applyFont="1" applyBorder="1" applyAlignment="1">
      <alignment horizontal="center" vertical="center" wrapText="1" shrinkToFit="1"/>
    </xf>
    <xf numFmtId="176" fontId="6" fillId="0" borderId="6" xfId="5" applyNumberFormat="1" applyFont="1" applyBorder="1" applyAlignment="1">
      <alignment horizontal="center" vertical="center" wrapText="1" shrinkToFit="1"/>
    </xf>
    <xf numFmtId="176" fontId="6" fillId="0" borderId="1" xfId="5" quotePrefix="1" applyNumberFormat="1" applyFont="1" applyBorder="1" applyAlignment="1">
      <alignment horizontal="center" vertical="center" wrapText="1" shrinkToFit="1"/>
    </xf>
    <xf numFmtId="177" fontId="13" fillId="3" borderId="1" xfId="2" applyNumberFormat="1" applyFont="1" applyBorder="1" applyAlignment="1">
      <alignment horizontal="center" vertical="center"/>
    </xf>
  </cellXfs>
  <cellStyles count="7">
    <cellStyle name="20% - 輔色5" xfId="3" builtinId="46"/>
    <cellStyle name="一般" xfId="0" builtinId="0"/>
    <cellStyle name="一般 2" xfId="4" xr:uid="{A31371B1-DB46-4663-9AA8-09765B48128F}"/>
    <cellStyle name="一般_員額編制表-國小" xfId="6" xr:uid="{B5A73C44-0FFD-4BAC-87AD-1C1884424ADD}"/>
    <cellStyle name="千分位 2" xfId="5" xr:uid="{39D145C7-779D-41A8-A19D-C5ABDADAA916}"/>
    <cellStyle name="中等" xfId="2" builtinId="28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F623-8E40-44C0-A14C-FA6ECCED5991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779D-AE5F-4D67-AB88-E47A4F2B0712}">
  <sheetPr filterMode="1">
    <tabColor theme="5" tint="0.79998168889431442"/>
    <pageSetUpPr fitToPage="1"/>
  </sheetPr>
  <dimension ref="A1:AL56"/>
  <sheetViews>
    <sheetView tabSelected="1" zoomScaleNormal="100" workbookViewId="0">
      <selection activeCell="AP18" sqref="AP18"/>
    </sheetView>
  </sheetViews>
  <sheetFormatPr defaultRowHeight="16.5" x14ac:dyDescent="0.25"/>
  <cols>
    <col min="1" max="1" width="3.625" style="2" customWidth="1"/>
    <col min="2" max="2" width="6" style="37" hidden="1" customWidth="1"/>
    <col min="3" max="3" width="5.5" style="31" bestFit="1" customWidth="1"/>
    <col min="4" max="4" width="12.875" style="31" customWidth="1"/>
    <col min="5" max="6" width="8.125" style="37" hidden="1" customWidth="1"/>
    <col min="7" max="7" width="5.75" style="37" hidden="1" customWidth="1"/>
    <col min="8" max="8" width="5.625" style="2" customWidth="1"/>
    <col min="9" max="9" width="4.75" style="2" hidden="1" customWidth="1"/>
    <col min="10" max="10" width="21.25" style="2" hidden="1" customWidth="1"/>
    <col min="11" max="11" width="15.5" style="2" hidden="1" customWidth="1"/>
    <col min="12" max="12" width="16.125" style="2" hidden="1" customWidth="1"/>
    <col min="13" max="13" width="10.25" style="2" hidden="1" customWidth="1"/>
    <col min="14" max="14" width="21.875" style="2" hidden="1" customWidth="1"/>
    <col min="15" max="15" width="15.25" style="2" hidden="1" customWidth="1"/>
    <col min="16" max="22" width="19" style="2" hidden="1" customWidth="1"/>
    <col min="23" max="23" width="12.125" style="2" customWidth="1"/>
    <col min="24" max="24" width="12" style="2" hidden="1" customWidth="1"/>
    <col min="25" max="25" width="13.5" style="2" hidden="1" customWidth="1"/>
    <col min="26" max="26" width="11.125" style="2" customWidth="1"/>
    <col min="27" max="28" width="11.125" style="81" hidden="1" customWidth="1"/>
    <col min="29" max="30" width="16.375" style="81" hidden="1" customWidth="1"/>
    <col min="31" max="31" width="12.375" style="2" customWidth="1"/>
    <col min="32" max="32" width="14.5" style="2" customWidth="1"/>
    <col min="33" max="33" width="35" style="81" hidden="1" customWidth="1"/>
    <col min="34" max="34" width="14" style="1" customWidth="1"/>
    <col min="35" max="36" width="13.875" style="1" bestFit="1" customWidth="1"/>
    <col min="37" max="37" width="15.875" style="2" customWidth="1"/>
    <col min="38" max="38" width="10.625" style="1" hidden="1" customWidth="1"/>
    <col min="39" max="16384" width="9" style="2"/>
  </cols>
  <sheetData>
    <row r="1" spans="1:38" ht="54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25.5" customHeight="1" x14ac:dyDescent="0.25">
      <c r="A2" s="15" t="s">
        <v>44</v>
      </c>
      <c r="C2" s="12" t="s">
        <v>43</v>
      </c>
      <c r="D2" s="12" t="s">
        <v>47</v>
      </c>
      <c r="E2" s="33" t="s">
        <v>42</v>
      </c>
      <c r="F2" s="33" t="s">
        <v>41</v>
      </c>
      <c r="G2" s="33" t="s">
        <v>40</v>
      </c>
      <c r="H2" s="15" t="s">
        <v>39</v>
      </c>
      <c r="I2" s="15" t="s">
        <v>38</v>
      </c>
      <c r="J2" s="19" t="s">
        <v>37</v>
      </c>
      <c r="K2" s="43"/>
      <c r="L2" s="44"/>
      <c r="M2" s="45"/>
      <c r="N2" s="18" t="s">
        <v>36</v>
      </c>
      <c r="O2" s="20"/>
      <c r="P2" s="20"/>
      <c r="Q2" s="20"/>
      <c r="R2" s="22"/>
      <c r="S2" s="19" t="s">
        <v>35</v>
      </c>
      <c r="T2" s="43"/>
      <c r="U2" s="43"/>
      <c r="V2" s="44"/>
      <c r="W2" s="18" t="s">
        <v>34</v>
      </c>
      <c r="X2" s="20"/>
      <c r="Y2" s="20"/>
      <c r="Z2" s="20"/>
      <c r="AA2" s="20"/>
      <c r="AB2" s="20"/>
      <c r="AC2" s="20"/>
      <c r="AD2" s="20"/>
      <c r="AE2" s="22"/>
      <c r="AF2" s="46" t="s">
        <v>98</v>
      </c>
      <c r="AG2" s="47" t="s">
        <v>31</v>
      </c>
      <c r="AH2" s="84" t="s">
        <v>105</v>
      </c>
      <c r="AI2" s="85"/>
      <c r="AJ2" s="86"/>
      <c r="AK2" s="83" t="s">
        <v>103</v>
      </c>
      <c r="AL2" s="6" t="s">
        <v>102</v>
      </c>
    </row>
    <row r="3" spans="1:38" ht="16.5" customHeight="1" x14ac:dyDescent="0.25">
      <c r="A3" s="16"/>
      <c r="B3" s="40"/>
      <c r="C3" s="13"/>
      <c r="D3" s="13"/>
      <c r="E3" s="34"/>
      <c r="F3" s="34"/>
      <c r="G3" s="34"/>
      <c r="H3" s="16"/>
      <c r="I3" s="16"/>
      <c r="J3" s="48"/>
      <c r="K3" s="49" t="s">
        <v>30</v>
      </c>
      <c r="L3" s="49" t="s">
        <v>29</v>
      </c>
      <c r="M3" s="50"/>
      <c r="N3" s="48" t="s">
        <v>28</v>
      </c>
      <c r="O3" s="51"/>
      <c r="P3" s="19" t="s">
        <v>27</v>
      </c>
      <c r="Q3" s="44"/>
      <c r="R3" s="48" t="s">
        <v>25</v>
      </c>
      <c r="S3" s="19" t="s">
        <v>28</v>
      </c>
      <c r="T3" s="43"/>
      <c r="U3" s="44"/>
      <c r="V3" s="23" t="s">
        <v>27</v>
      </c>
      <c r="W3" s="19" t="s">
        <v>28</v>
      </c>
      <c r="X3" s="43"/>
      <c r="Y3" s="44"/>
      <c r="Z3" s="21" t="s">
        <v>27</v>
      </c>
      <c r="AA3" s="52" t="s">
        <v>33</v>
      </c>
      <c r="AB3" s="53" t="s">
        <v>32</v>
      </c>
      <c r="AC3" s="54" t="s">
        <v>25</v>
      </c>
      <c r="AD3" s="54"/>
      <c r="AE3" s="23" t="s">
        <v>25</v>
      </c>
      <c r="AF3" s="55"/>
      <c r="AG3" s="56"/>
      <c r="AH3" s="64" t="s">
        <v>18</v>
      </c>
      <c r="AI3" s="64" t="s">
        <v>17</v>
      </c>
      <c r="AJ3" s="87" t="s">
        <v>104</v>
      </c>
      <c r="AK3" s="83"/>
      <c r="AL3" s="6"/>
    </row>
    <row r="4" spans="1:38" ht="16.5" customHeight="1" x14ac:dyDescent="0.25">
      <c r="A4" s="16"/>
      <c r="B4" s="40"/>
      <c r="C4" s="13"/>
      <c r="D4" s="13"/>
      <c r="E4" s="34"/>
      <c r="F4" s="34"/>
      <c r="G4" s="34"/>
      <c r="H4" s="16"/>
      <c r="I4" s="16"/>
      <c r="J4" s="48"/>
      <c r="K4" s="57"/>
      <c r="L4" s="57"/>
      <c r="M4" s="58"/>
      <c r="N4" s="48"/>
      <c r="O4" s="51"/>
      <c r="P4" s="48"/>
      <c r="Q4" s="22" t="s">
        <v>14</v>
      </c>
      <c r="R4" s="15" t="s">
        <v>24</v>
      </c>
      <c r="S4" s="19" t="s">
        <v>23</v>
      </c>
      <c r="T4" s="43"/>
      <c r="U4" s="44"/>
      <c r="V4" s="15" t="s">
        <v>22</v>
      </c>
      <c r="W4" s="7" t="s">
        <v>21</v>
      </c>
      <c r="X4" s="43"/>
      <c r="Y4" s="44"/>
      <c r="Z4" s="27" t="s">
        <v>20</v>
      </c>
      <c r="AA4" s="59"/>
      <c r="AB4" s="60" t="s">
        <v>26</v>
      </c>
      <c r="AC4" s="61" t="s">
        <v>19</v>
      </c>
      <c r="AD4" s="62"/>
      <c r="AE4" s="27" t="s">
        <v>19</v>
      </c>
      <c r="AF4" s="63"/>
      <c r="AG4" s="56"/>
      <c r="AH4" s="82" t="s">
        <v>9</v>
      </c>
      <c r="AI4" s="82" t="s">
        <v>8</v>
      </c>
      <c r="AJ4" s="9" t="s">
        <v>12</v>
      </c>
      <c r="AK4" s="83"/>
      <c r="AL4" s="6"/>
    </row>
    <row r="5" spans="1:38" ht="16.5" customHeight="1" x14ac:dyDescent="0.25">
      <c r="A5" s="17"/>
      <c r="B5" s="41"/>
      <c r="C5" s="14"/>
      <c r="D5" s="14"/>
      <c r="E5" s="35"/>
      <c r="F5" s="35"/>
      <c r="G5" s="35"/>
      <c r="H5" s="17"/>
      <c r="I5" s="17"/>
      <c r="J5" s="65" t="s">
        <v>16</v>
      </c>
      <c r="K5" s="66"/>
      <c r="L5" s="66"/>
      <c r="M5" s="67"/>
      <c r="N5" s="23" t="s">
        <v>15</v>
      </c>
      <c r="O5" s="65" t="s">
        <v>14</v>
      </c>
      <c r="P5" s="23" t="s">
        <v>13</v>
      </c>
      <c r="Q5" s="26"/>
      <c r="R5" s="17"/>
      <c r="S5" s="28" t="s">
        <v>12</v>
      </c>
      <c r="T5" s="28" t="s">
        <v>11</v>
      </c>
      <c r="U5" s="28" t="s">
        <v>10</v>
      </c>
      <c r="V5" s="17"/>
      <c r="W5" s="23" t="s">
        <v>46</v>
      </c>
      <c r="X5" s="68" t="s">
        <v>11</v>
      </c>
      <c r="Y5" s="23" t="s">
        <v>10</v>
      </c>
      <c r="Z5" s="27"/>
      <c r="AA5" s="69"/>
      <c r="AB5" s="70"/>
      <c r="AC5" s="71"/>
      <c r="AD5" s="72"/>
      <c r="AE5" s="27"/>
      <c r="AF5" s="73"/>
      <c r="AG5" s="74"/>
      <c r="AH5" s="82" t="s">
        <v>99</v>
      </c>
      <c r="AI5" s="82" t="s">
        <v>100</v>
      </c>
      <c r="AJ5" s="8" t="s">
        <v>101</v>
      </c>
      <c r="AK5" s="83"/>
      <c r="AL5" s="6"/>
    </row>
    <row r="6" spans="1:38" x14ac:dyDescent="0.25">
      <c r="A6" s="24">
        <v>1</v>
      </c>
      <c r="B6" s="42">
        <v>625</v>
      </c>
      <c r="C6" s="38">
        <v>625</v>
      </c>
      <c r="D6" s="29" t="s">
        <v>48</v>
      </c>
      <c r="E6" s="36">
        <v>1</v>
      </c>
      <c r="F6" s="36">
        <v>1</v>
      </c>
      <c r="G6" s="36">
        <v>1</v>
      </c>
      <c r="H6" s="25">
        <v>1</v>
      </c>
      <c r="I6" s="25"/>
      <c r="J6" s="21">
        <f>255000*E6-K6</f>
        <v>220000</v>
      </c>
      <c r="K6" s="21">
        <f>35000*E6</f>
        <v>35000</v>
      </c>
      <c r="L6" s="21">
        <f>AA6-J6-K6</f>
        <v>395000</v>
      </c>
      <c r="M6" s="21"/>
      <c r="N6" s="21">
        <f>195000*F6</f>
        <v>195000</v>
      </c>
      <c r="O6" s="21"/>
      <c r="P6" s="21">
        <f>25000*F6</f>
        <v>25000</v>
      </c>
      <c r="Q6" s="21">
        <f>40000*F6</f>
        <v>40000</v>
      </c>
      <c r="R6" s="21">
        <v>390000</v>
      </c>
      <c r="S6" s="21">
        <f>220000*G6</f>
        <v>220000</v>
      </c>
      <c r="T6" s="21">
        <f>195000*G6</f>
        <v>195000</v>
      </c>
      <c r="U6" s="21">
        <f>S6-T6</f>
        <v>25000</v>
      </c>
      <c r="V6" s="21">
        <f>AA6-S6</f>
        <v>430000</v>
      </c>
      <c r="W6" s="21">
        <v>220000</v>
      </c>
      <c r="X6" s="21">
        <v>195000</v>
      </c>
      <c r="Y6" s="21">
        <v>25000</v>
      </c>
      <c r="Z6" s="21">
        <v>141500</v>
      </c>
      <c r="AA6" s="75">
        <f>650000*G6</f>
        <v>650000</v>
      </c>
      <c r="AB6" s="75">
        <f>(750000*H6)/2</f>
        <v>375000</v>
      </c>
      <c r="AC6" s="75">
        <f>AF6-W6-Z6</f>
        <v>388500</v>
      </c>
      <c r="AD6" s="75">
        <f>W6+Z6+AC6</f>
        <v>750000</v>
      </c>
      <c r="AE6" s="21">
        <v>390000</v>
      </c>
      <c r="AF6" s="88">
        <f>750000*H6</f>
        <v>750000</v>
      </c>
      <c r="AG6" s="76"/>
      <c r="AH6" s="3">
        <v>274875</v>
      </c>
      <c r="AI6" s="3">
        <v>426703</v>
      </c>
      <c r="AJ6" s="3">
        <f>AH6+AI6</f>
        <v>701578</v>
      </c>
      <c r="AK6" s="3">
        <f>AF6-AJ6</f>
        <v>48422</v>
      </c>
      <c r="AL6" s="3">
        <v>48422</v>
      </c>
    </row>
    <row r="7" spans="1:38" x14ac:dyDescent="0.25">
      <c r="A7" s="24">
        <v>2</v>
      </c>
      <c r="B7" s="42">
        <v>627</v>
      </c>
      <c r="C7" s="38">
        <v>627</v>
      </c>
      <c r="D7" s="29" t="s">
        <v>49</v>
      </c>
      <c r="E7" s="36">
        <v>2</v>
      </c>
      <c r="F7" s="36">
        <v>2</v>
      </c>
      <c r="G7" s="36">
        <v>1</v>
      </c>
      <c r="H7" s="25">
        <v>1</v>
      </c>
      <c r="I7" s="25"/>
      <c r="J7" s="21">
        <f>255000*E7-K7</f>
        <v>440000</v>
      </c>
      <c r="K7" s="21">
        <f>35000*E7</f>
        <v>70000</v>
      </c>
      <c r="L7" s="21">
        <f>AA7-J7-K7</f>
        <v>140000</v>
      </c>
      <c r="M7" s="21"/>
      <c r="N7" s="21">
        <f>195000*F7</f>
        <v>390000</v>
      </c>
      <c r="O7" s="21"/>
      <c r="P7" s="21">
        <f>25000*F7</f>
        <v>50000</v>
      </c>
      <c r="Q7" s="21">
        <f>40000*F7</f>
        <v>80000</v>
      </c>
      <c r="R7" s="21">
        <v>780000</v>
      </c>
      <c r="S7" s="21">
        <f>220000*G7</f>
        <v>220000</v>
      </c>
      <c r="T7" s="21">
        <f>195000*G7</f>
        <v>195000</v>
      </c>
      <c r="U7" s="21">
        <f>S7-T7</f>
        <v>25000</v>
      </c>
      <c r="V7" s="21">
        <f>AA7-S7</f>
        <v>430000</v>
      </c>
      <c r="W7" s="21">
        <v>220000</v>
      </c>
      <c r="X7" s="21">
        <v>195000</v>
      </c>
      <c r="Y7" s="21">
        <v>25000</v>
      </c>
      <c r="Z7" s="21">
        <v>141500</v>
      </c>
      <c r="AA7" s="75">
        <f>650000*G7</f>
        <v>650000</v>
      </c>
      <c r="AB7" s="75">
        <f>(750000*H7)/2</f>
        <v>375000</v>
      </c>
      <c r="AC7" s="75">
        <f>AF7-W7-Z7</f>
        <v>388500</v>
      </c>
      <c r="AD7" s="75">
        <f>W7+Z7+AC7</f>
        <v>750000</v>
      </c>
      <c r="AE7" s="21">
        <v>390000</v>
      </c>
      <c r="AF7" s="88">
        <f>750000*H7</f>
        <v>750000</v>
      </c>
      <c r="AG7" s="76"/>
      <c r="AH7" s="3">
        <v>271710</v>
      </c>
      <c r="AI7" s="3">
        <v>453937</v>
      </c>
      <c r="AJ7" s="3">
        <f>AH7+AI7</f>
        <v>725647</v>
      </c>
      <c r="AK7" s="5">
        <f>AF7-AJ7</f>
        <v>24353</v>
      </c>
      <c r="AL7" s="5">
        <v>-75647</v>
      </c>
    </row>
    <row r="8" spans="1:38" x14ac:dyDescent="0.25">
      <c r="A8" s="24">
        <v>3</v>
      </c>
      <c r="B8" s="42">
        <v>628</v>
      </c>
      <c r="C8" s="38">
        <v>628</v>
      </c>
      <c r="D8" s="29" t="s">
        <v>50</v>
      </c>
      <c r="E8" s="36">
        <v>1</v>
      </c>
      <c r="F8" s="36">
        <v>1</v>
      </c>
      <c r="G8" s="36">
        <v>1</v>
      </c>
      <c r="H8" s="25">
        <v>1</v>
      </c>
      <c r="I8" s="25"/>
      <c r="J8" s="21">
        <f>255000*E8-K8</f>
        <v>220000</v>
      </c>
      <c r="K8" s="21">
        <f>35000*E8</f>
        <v>35000</v>
      </c>
      <c r="L8" s="21">
        <f>AA8-J8-K8</f>
        <v>395000</v>
      </c>
      <c r="M8" s="21"/>
      <c r="N8" s="21">
        <f>195000*F8</f>
        <v>195000</v>
      </c>
      <c r="O8" s="21"/>
      <c r="P8" s="21">
        <f>25000*F8</f>
        <v>25000</v>
      </c>
      <c r="Q8" s="21">
        <f>40000*F8</f>
        <v>40000</v>
      </c>
      <c r="R8" s="21">
        <v>390000</v>
      </c>
      <c r="S8" s="21">
        <f>220000*G8</f>
        <v>220000</v>
      </c>
      <c r="T8" s="21">
        <f>195000*G8</f>
        <v>195000</v>
      </c>
      <c r="U8" s="21">
        <f>S8-T8</f>
        <v>25000</v>
      </c>
      <c r="V8" s="21">
        <f>AA8-S8</f>
        <v>430000</v>
      </c>
      <c r="W8" s="21">
        <v>220000</v>
      </c>
      <c r="X8" s="21">
        <v>195000</v>
      </c>
      <c r="Y8" s="21">
        <v>25000</v>
      </c>
      <c r="Z8" s="21">
        <v>141500</v>
      </c>
      <c r="AA8" s="75">
        <f>650000*G8</f>
        <v>650000</v>
      </c>
      <c r="AB8" s="75">
        <f>(750000*H8)/2</f>
        <v>375000</v>
      </c>
      <c r="AC8" s="75">
        <f>AF8-W8-Z8</f>
        <v>388500</v>
      </c>
      <c r="AD8" s="75">
        <f>W8+Z8+AC8</f>
        <v>750000</v>
      </c>
      <c r="AE8" s="21">
        <v>390000</v>
      </c>
      <c r="AF8" s="88">
        <f>750000*H8</f>
        <v>750000</v>
      </c>
      <c r="AG8" s="76"/>
      <c r="AH8" s="3">
        <v>298331</v>
      </c>
      <c r="AI8" s="3">
        <v>497326</v>
      </c>
      <c r="AJ8" s="3">
        <f>AH8+AI8</f>
        <v>795657</v>
      </c>
      <c r="AK8" s="3">
        <f>AF8-AJ8</f>
        <v>-45657</v>
      </c>
      <c r="AL8" s="3">
        <v>-45657</v>
      </c>
    </row>
    <row r="9" spans="1:38" ht="16.5" hidden="1" customHeight="1" x14ac:dyDescent="0.25">
      <c r="A9" s="24"/>
      <c r="B9" s="42">
        <v>630</v>
      </c>
      <c r="C9" s="38">
        <v>630</v>
      </c>
      <c r="D9" s="29" t="s">
        <v>51</v>
      </c>
      <c r="E9" s="25">
        <v>1</v>
      </c>
      <c r="F9" s="25">
        <v>1</v>
      </c>
      <c r="G9" s="25">
        <v>1</v>
      </c>
      <c r="H9" s="25" t="s">
        <v>1</v>
      </c>
      <c r="I9" s="25">
        <v>-1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>
        <v>0</v>
      </c>
      <c r="X9" s="21">
        <v>0</v>
      </c>
      <c r="Y9" s="21">
        <v>0</v>
      </c>
      <c r="Z9" s="21">
        <v>0</v>
      </c>
      <c r="AA9" s="75"/>
      <c r="AB9" s="75">
        <v>0</v>
      </c>
      <c r="AC9" s="75">
        <f>AF9-W9-Z9</f>
        <v>0</v>
      </c>
      <c r="AD9" s="75">
        <f>W9+Z9+AC9</f>
        <v>0</v>
      </c>
      <c r="AE9" s="21">
        <v>0</v>
      </c>
      <c r="AF9" s="21">
        <v>0</v>
      </c>
      <c r="AG9" s="76" t="s">
        <v>2</v>
      </c>
      <c r="AH9" s="3"/>
      <c r="AI9" s="3"/>
      <c r="AJ9" s="3"/>
      <c r="AK9" s="4"/>
      <c r="AL9" s="2"/>
    </row>
    <row r="10" spans="1:38" x14ac:dyDescent="0.25">
      <c r="A10" s="24">
        <v>4</v>
      </c>
      <c r="B10" s="42">
        <v>634</v>
      </c>
      <c r="C10" s="38">
        <v>634</v>
      </c>
      <c r="D10" s="29" t="s">
        <v>52</v>
      </c>
      <c r="E10" s="36"/>
      <c r="F10" s="36" t="s">
        <v>7</v>
      </c>
      <c r="G10" s="36">
        <v>1</v>
      </c>
      <c r="H10" s="25">
        <v>1</v>
      </c>
      <c r="I10" s="25"/>
      <c r="J10" s="21">
        <f>255000*E10-K10</f>
        <v>0</v>
      </c>
      <c r="K10" s="21">
        <f>35000*E10</f>
        <v>0</v>
      </c>
      <c r="L10" s="21">
        <f>AA10-J10-K10</f>
        <v>650000</v>
      </c>
      <c r="M10" s="21"/>
      <c r="N10" s="21" t="e">
        <f>195000*F10</f>
        <v>#VALUE!</v>
      </c>
      <c r="O10" s="21"/>
      <c r="P10" s="21" t="e">
        <f>25000*F10</f>
        <v>#VALUE!</v>
      </c>
      <c r="Q10" s="21" t="e">
        <f>40000*F10</f>
        <v>#VALUE!</v>
      </c>
      <c r="R10" s="21">
        <v>390000</v>
      </c>
      <c r="S10" s="21">
        <f>220000*G10</f>
        <v>220000</v>
      </c>
      <c r="T10" s="21">
        <f>195000*G10</f>
        <v>195000</v>
      </c>
      <c r="U10" s="21">
        <f>S10-T10</f>
        <v>25000</v>
      </c>
      <c r="V10" s="21">
        <f>AA10-S10</f>
        <v>430000</v>
      </c>
      <c r="W10" s="21">
        <v>220000</v>
      </c>
      <c r="X10" s="21">
        <v>195000</v>
      </c>
      <c r="Y10" s="21">
        <v>25000</v>
      </c>
      <c r="Z10" s="21">
        <v>141500</v>
      </c>
      <c r="AA10" s="75">
        <f>650000*G10</f>
        <v>650000</v>
      </c>
      <c r="AB10" s="75">
        <f>(750000*H10)/2</f>
        <v>375000</v>
      </c>
      <c r="AC10" s="75">
        <f>AF10-W10-Z10</f>
        <v>388500</v>
      </c>
      <c r="AD10" s="75">
        <f>W10+Z10+AC10</f>
        <v>750000</v>
      </c>
      <c r="AE10" s="21">
        <v>390000</v>
      </c>
      <c r="AF10" s="88">
        <f>750000*H10</f>
        <v>750000</v>
      </c>
      <c r="AG10" s="76"/>
      <c r="AH10" s="3">
        <v>311475</v>
      </c>
      <c r="AI10" s="3">
        <v>523383</v>
      </c>
      <c r="AJ10" s="3">
        <f>AH10+AI10</f>
        <v>834858</v>
      </c>
      <c r="AK10" s="5">
        <f>AF10-AJ10</f>
        <v>-84858</v>
      </c>
      <c r="AL10" s="5">
        <v>-184858</v>
      </c>
    </row>
    <row r="11" spans="1:38" x14ac:dyDescent="0.25">
      <c r="A11" s="24">
        <v>5</v>
      </c>
      <c r="B11" s="42">
        <v>635</v>
      </c>
      <c r="C11" s="38">
        <v>635</v>
      </c>
      <c r="D11" s="29" t="s">
        <v>53</v>
      </c>
      <c r="E11" s="36">
        <v>1</v>
      </c>
      <c r="F11" s="36">
        <v>1</v>
      </c>
      <c r="G11" s="36">
        <v>1</v>
      </c>
      <c r="H11" s="25">
        <v>1</v>
      </c>
      <c r="I11" s="2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>
        <v>270833</v>
      </c>
      <c r="X11" s="21">
        <v>195000</v>
      </c>
      <c r="Y11" s="21">
        <v>75833</v>
      </c>
      <c r="Z11" s="21">
        <v>141500</v>
      </c>
      <c r="AA11" s="75"/>
      <c r="AB11" s="75">
        <f>(750000*H11)/2</f>
        <v>375000</v>
      </c>
      <c r="AC11" s="75">
        <f>AF11-W11-Z11</f>
        <v>337667</v>
      </c>
      <c r="AD11" s="75">
        <f>W11+Z11+AC11</f>
        <v>750000</v>
      </c>
      <c r="AE11" s="21">
        <v>390000</v>
      </c>
      <c r="AF11" s="88">
        <f>750000*H11</f>
        <v>750000</v>
      </c>
      <c r="AG11" s="76"/>
      <c r="AH11" s="3">
        <v>119595</v>
      </c>
      <c r="AI11" s="1">
        <v>281537</v>
      </c>
      <c r="AJ11" s="3">
        <f>AH11+AI11</f>
        <v>401132</v>
      </c>
      <c r="AK11" s="5">
        <f>AF11-AJ11</f>
        <v>348868</v>
      </c>
      <c r="AL11" s="5">
        <v>368463</v>
      </c>
    </row>
    <row r="12" spans="1:38" ht="16.5" hidden="1" customHeight="1" x14ac:dyDescent="0.25">
      <c r="A12" s="24"/>
      <c r="B12" s="42">
        <v>636</v>
      </c>
      <c r="C12" s="38">
        <v>636</v>
      </c>
      <c r="D12" s="29" t="s">
        <v>54</v>
      </c>
      <c r="E12" s="25">
        <v>1</v>
      </c>
      <c r="F12" s="25">
        <v>1</v>
      </c>
      <c r="G12" s="25">
        <v>1</v>
      </c>
      <c r="H12" s="25" t="s">
        <v>1</v>
      </c>
      <c r="I12" s="25">
        <v>-1</v>
      </c>
      <c r="J12" s="21">
        <f>255000*E12-K12</f>
        <v>220000</v>
      </c>
      <c r="K12" s="21">
        <f>35000*E12</f>
        <v>35000</v>
      </c>
      <c r="L12" s="21">
        <f>AA12-J12-K12</f>
        <v>-255000</v>
      </c>
      <c r="M12" s="21"/>
      <c r="N12" s="21">
        <f>195000*F12</f>
        <v>195000</v>
      </c>
      <c r="O12" s="21"/>
      <c r="P12" s="21">
        <f>25000*F12</f>
        <v>25000</v>
      </c>
      <c r="Q12" s="21">
        <f>40000*F12</f>
        <v>40000</v>
      </c>
      <c r="R12" s="21">
        <v>390000</v>
      </c>
      <c r="S12" s="21"/>
      <c r="T12" s="21"/>
      <c r="U12" s="21"/>
      <c r="V12" s="21"/>
      <c r="W12" s="21">
        <v>0</v>
      </c>
      <c r="X12" s="21">
        <v>0</v>
      </c>
      <c r="Y12" s="21">
        <v>0</v>
      </c>
      <c r="Z12" s="21">
        <v>0</v>
      </c>
      <c r="AA12" s="75"/>
      <c r="AB12" s="75">
        <v>0</v>
      </c>
      <c r="AC12" s="75">
        <f>AF12-W12-Z12</f>
        <v>0</v>
      </c>
      <c r="AD12" s="75">
        <f>W12+Z12+AC12</f>
        <v>0</v>
      </c>
      <c r="AE12" s="21">
        <v>0</v>
      </c>
      <c r="AF12" s="21">
        <v>0</v>
      </c>
      <c r="AG12" s="76" t="s">
        <v>2</v>
      </c>
      <c r="AH12" s="3"/>
      <c r="AJ12" s="3"/>
      <c r="AK12" s="4"/>
      <c r="AL12" s="2"/>
    </row>
    <row r="13" spans="1:38" x14ac:dyDescent="0.25">
      <c r="A13" s="24">
        <v>6</v>
      </c>
      <c r="B13" s="42">
        <v>639</v>
      </c>
      <c r="C13" s="38">
        <v>639</v>
      </c>
      <c r="D13" s="29" t="s">
        <v>55</v>
      </c>
      <c r="E13" s="36">
        <v>1</v>
      </c>
      <c r="F13" s="36">
        <v>1</v>
      </c>
      <c r="G13" s="36">
        <v>1</v>
      </c>
      <c r="H13" s="25">
        <v>1</v>
      </c>
      <c r="I13" s="25"/>
      <c r="J13" s="21">
        <f>255000*E13-K13</f>
        <v>220000</v>
      </c>
      <c r="K13" s="21">
        <f>35000*E13</f>
        <v>35000</v>
      </c>
      <c r="L13" s="21">
        <f>AA13-J13-K13</f>
        <v>395000</v>
      </c>
      <c r="M13" s="21"/>
      <c r="N13" s="21">
        <f>195000*F13</f>
        <v>195000</v>
      </c>
      <c r="O13" s="21"/>
      <c r="P13" s="21">
        <f>25000*F13</f>
        <v>25000</v>
      </c>
      <c r="Q13" s="21">
        <f>40000*F13</f>
        <v>40000</v>
      </c>
      <c r="R13" s="21">
        <v>390000</v>
      </c>
      <c r="S13" s="21">
        <f>220000*G13</f>
        <v>220000</v>
      </c>
      <c r="T13" s="21">
        <f>195000*G13</f>
        <v>195000</v>
      </c>
      <c r="U13" s="21">
        <f>S13-T13</f>
        <v>25000</v>
      </c>
      <c r="V13" s="21">
        <f>AA13-S13</f>
        <v>430000</v>
      </c>
      <c r="W13" s="21">
        <v>220000</v>
      </c>
      <c r="X13" s="21">
        <v>195000</v>
      </c>
      <c r="Y13" s="21">
        <v>25000</v>
      </c>
      <c r="Z13" s="21">
        <v>141500</v>
      </c>
      <c r="AA13" s="75">
        <f>650000*G13</f>
        <v>650000</v>
      </c>
      <c r="AB13" s="75">
        <f>(750000*H13)/2</f>
        <v>375000</v>
      </c>
      <c r="AC13" s="75">
        <f>AF13-W13-Z13</f>
        <v>388500</v>
      </c>
      <c r="AD13" s="75">
        <f>W13+Z13+AC13</f>
        <v>750000</v>
      </c>
      <c r="AE13" s="21">
        <v>390000</v>
      </c>
      <c r="AF13" s="88">
        <f>750000*H13</f>
        <v>750000</v>
      </c>
      <c r="AG13" s="76"/>
      <c r="AH13" s="3">
        <v>258506</v>
      </c>
      <c r="AI13" s="3">
        <v>445862</v>
      </c>
      <c r="AJ13" s="3">
        <f>AH13+AI13</f>
        <v>704368</v>
      </c>
      <c r="AK13" s="5">
        <f>AF13-AJ13</f>
        <v>45632</v>
      </c>
      <c r="AL13" s="5">
        <v>-54368</v>
      </c>
    </row>
    <row r="14" spans="1:38" x14ac:dyDescent="0.25">
      <c r="A14" s="24">
        <f>A13+1</f>
        <v>7</v>
      </c>
      <c r="B14" s="42">
        <v>641</v>
      </c>
      <c r="C14" s="38">
        <v>641</v>
      </c>
      <c r="D14" s="29" t="s">
        <v>56</v>
      </c>
      <c r="E14" s="36">
        <v>2</v>
      </c>
      <c r="F14" s="36">
        <v>2</v>
      </c>
      <c r="G14" s="36">
        <v>1</v>
      </c>
      <c r="H14" s="25">
        <v>1</v>
      </c>
      <c r="I14" s="25"/>
      <c r="J14" s="21">
        <f>255000*E14-K14</f>
        <v>440000</v>
      </c>
      <c r="K14" s="21">
        <f>35000*E14</f>
        <v>70000</v>
      </c>
      <c r="L14" s="21">
        <f>AA14-J14-K14</f>
        <v>140000</v>
      </c>
      <c r="M14" s="21"/>
      <c r="N14" s="21">
        <f>195000*F14</f>
        <v>390000</v>
      </c>
      <c r="O14" s="21"/>
      <c r="P14" s="21">
        <f>25000*F14</f>
        <v>50000</v>
      </c>
      <c r="Q14" s="21">
        <f>40000*F14</f>
        <v>80000</v>
      </c>
      <c r="R14" s="21">
        <v>390000</v>
      </c>
      <c r="S14" s="21">
        <f>220000*G14</f>
        <v>220000</v>
      </c>
      <c r="T14" s="21">
        <f>195000*G14</f>
        <v>195000</v>
      </c>
      <c r="U14" s="21">
        <f>S14-T14</f>
        <v>25000</v>
      </c>
      <c r="V14" s="21">
        <f>AA14-S14</f>
        <v>430000</v>
      </c>
      <c r="W14" s="21">
        <v>220000</v>
      </c>
      <c r="X14" s="21">
        <v>195000</v>
      </c>
      <c r="Y14" s="21">
        <v>25000</v>
      </c>
      <c r="Z14" s="21">
        <v>141500</v>
      </c>
      <c r="AA14" s="75">
        <f>650000*G14</f>
        <v>650000</v>
      </c>
      <c r="AB14" s="75">
        <f>(750000*H14)/2</f>
        <v>375000</v>
      </c>
      <c r="AC14" s="75">
        <f>AF14-W14-Z14</f>
        <v>388500</v>
      </c>
      <c r="AD14" s="75">
        <f>W14+Z14+AC14</f>
        <v>750000</v>
      </c>
      <c r="AE14" s="21">
        <v>390000</v>
      </c>
      <c r="AF14" s="88">
        <f>750000*H14</f>
        <v>750000</v>
      </c>
      <c r="AG14" s="76"/>
      <c r="AH14" s="3">
        <v>283595</v>
      </c>
      <c r="AI14" s="3">
        <v>474339</v>
      </c>
      <c r="AJ14" s="3">
        <f>AH14+AI14</f>
        <v>757934</v>
      </c>
      <c r="AK14" s="3">
        <f>AF14-AJ14</f>
        <v>-7934</v>
      </c>
      <c r="AL14" s="3">
        <v>-7934</v>
      </c>
    </row>
    <row r="15" spans="1:38" x14ac:dyDescent="0.25">
      <c r="A15" s="24">
        <f>A14+1</f>
        <v>8</v>
      </c>
      <c r="B15" s="42">
        <v>642</v>
      </c>
      <c r="C15" s="38">
        <v>642</v>
      </c>
      <c r="D15" s="29" t="s">
        <v>57</v>
      </c>
      <c r="E15" s="36">
        <v>2</v>
      </c>
      <c r="F15" s="36">
        <v>1</v>
      </c>
      <c r="G15" s="36">
        <v>1</v>
      </c>
      <c r="H15" s="25">
        <v>1</v>
      </c>
      <c r="I15" s="25"/>
      <c r="J15" s="21">
        <f>255000*E15-K15</f>
        <v>440000</v>
      </c>
      <c r="K15" s="21">
        <f>35000*E15</f>
        <v>70000</v>
      </c>
      <c r="L15" s="21">
        <f>AA15-J15-K15</f>
        <v>140000</v>
      </c>
      <c r="M15" s="21"/>
      <c r="N15" s="21">
        <f>195000*F15</f>
        <v>195000</v>
      </c>
      <c r="O15" s="21"/>
      <c r="P15" s="21">
        <f>25000*F15</f>
        <v>25000</v>
      </c>
      <c r="Q15" s="21">
        <f>40000*F15</f>
        <v>40000</v>
      </c>
      <c r="R15" s="21">
        <v>390000</v>
      </c>
      <c r="S15" s="21">
        <f>220000*G15</f>
        <v>220000</v>
      </c>
      <c r="T15" s="21">
        <f>195000*G15</f>
        <v>195000</v>
      </c>
      <c r="U15" s="21">
        <f>S15-T15</f>
        <v>25000</v>
      </c>
      <c r="V15" s="21">
        <f>AA15-S15</f>
        <v>430000</v>
      </c>
      <c r="W15" s="21">
        <v>220000</v>
      </c>
      <c r="X15" s="21">
        <v>195000</v>
      </c>
      <c r="Y15" s="21">
        <v>25000</v>
      </c>
      <c r="Z15" s="21">
        <v>141500</v>
      </c>
      <c r="AA15" s="75">
        <f>650000*G15</f>
        <v>650000</v>
      </c>
      <c r="AB15" s="75">
        <f>(750000*H15)/2</f>
        <v>375000</v>
      </c>
      <c r="AC15" s="75">
        <f>AF15-W15-Z15</f>
        <v>388500</v>
      </c>
      <c r="AD15" s="75">
        <f>W15+Z15+AC15</f>
        <v>750000</v>
      </c>
      <c r="AE15" s="21">
        <v>390000</v>
      </c>
      <c r="AF15" s="88">
        <f>750000*H15</f>
        <v>750000</v>
      </c>
      <c r="AG15" s="76"/>
      <c r="AH15" s="3">
        <v>292015</v>
      </c>
      <c r="AI15" s="3">
        <v>493635</v>
      </c>
      <c r="AJ15" s="3">
        <f>AH15+AI15</f>
        <v>785650</v>
      </c>
      <c r="AK15" s="3">
        <f>AF15-AJ15</f>
        <v>-35650</v>
      </c>
      <c r="AL15" s="3">
        <v>-35650</v>
      </c>
    </row>
    <row r="16" spans="1:38" x14ac:dyDescent="0.25">
      <c r="A16" s="24">
        <f>A15+1</f>
        <v>9</v>
      </c>
      <c r="B16" s="42">
        <v>645</v>
      </c>
      <c r="C16" s="38">
        <v>645</v>
      </c>
      <c r="D16" s="29" t="s">
        <v>58</v>
      </c>
      <c r="E16" s="36">
        <v>1</v>
      </c>
      <c r="F16" s="36">
        <v>1</v>
      </c>
      <c r="G16" s="36">
        <v>2</v>
      </c>
      <c r="H16" s="25">
        <v>2</v>
      </c>
      <c r="I16" s="25"/>
      <c r="J16" s="21">
        <f>255000*E16-K16</f>
        <v>220000</v>
      </c>
      <c r="K16" s="21">
        <f>35000*E16</f>
        <v>35000</v>
      </c>
      <c r="L16" s="21">
        <f>AA16-J16-K16</f>
        <v>1045000</v>
      </c>
      <c r="M16" s="21"/>
      <c r="N16" s="21">
        <f>195000*F16</f>
        <v>195000</v>
      </c>
      <c r="O16" s="21"/>
      <c r="P16" s="21">
        <f>25000*F16</f>
        <v>25000</v>
      </c>
      <c r="Q16" s="21">
        <f>40000*F16</f>
        <v>40000</v>
      </c>
      <c r="R16" s="21">
        <v>780000</v>
      </c>
      <c r="S16" s="21">
        <f>220000*G16</f>
        <v>440000</v>
      </c>
      <c r="T16" s="21">
        <f>195000*G16</f>
        <v>390000</v>
      </c>
      <c r="U16" s="21">
        <f>S16-T16</f>
        <v>50000</v>
      </c>
      <c r="V16" s="21">
        <f>AA16-S16</f>
        <v>860000</v>
      </c>
      <c r="W16" s="21">
        <v>440000</v>
      </c>
      <c r="X16" s="21">
        <v>390000</v>
      </c>
      <c r="Y16" s="21">
        <v>50000</v>
      </c>
      <c r="Z16" s="21">
        <v>250000</v>
      </c>
      <c r="AA16" s="75">
        <f>650000*G16</f>
        <v>1300000</v>
      </c>
      <c r="AB16" s="75">
        <f>(750000*H16)/2</f>
        <v>750000</v>
      </c>
      <c r="AC16" s="75">
        <f>AF16-W16-Z16</f>
        <v>810000</v>
      </c>
      <c r="AD16" s="75">
        <f>AG16-X16-AA16</f>
        <v>-1690000</v>
      </c>
      <c r="AE16" s="21">
        <v>810000</v>
      </c>
      <c r="AF16" s="88">
        <f>750000*H16</f>
        <v>1500000</v>
      </c>
      <c r="AG16" s="76"/>
      <c r="AH16" s="5">
        <v>3418554</v>
      </c>
      <c r="AI16" s="3">
        <v>900527</v>
      </c>
      <c r="AJ16" s="3">
        <f>AH16+AI16</f>
        <v>4319081</v>
      </c>
      <c r="AK16" s="5">
        <f>AF16-AJ16</f>
        <v>-2819081</v>
      </c>
      <c r="AL16" s="5">
        <v>59973</v>
      </c>
    </row>
    <row r="17" spans="1:38" x14ac:dyDescent="0.25">
      <c r="A17" s="24">
        <f>A16+1</f>
        <v>10</v>
      </c>
      <c r="B17" s="42">
        <v>647</v>
      </c>
      <c r="C17" s="38">
        <v>647</v>
      </c>
      <c r="D17" s="29" t="s">
        <v>59</v>
      </c>
      <c r="E17" s="36">
        <v>2</v>
      </c>
      <c r="F17" s="36">
        <v>2</v>
      </c>
      <c r="G17" s="36">
        <v>1</v>
      </c>
      <c r="H17" s="25">
        <v>1</v>
      </c>
      <c r="I17" s="25"/>
      <c r="J17" s="21">
        <f>255000*E17-K17</f>
        <v>440000</v>
      </c>
      <c r="K17" s="21">
        <f>35000*E17</f>
        <v>70000</v>
      </c>
      <c r="L17" s="21">
        <v>790000</v>
      </c>
      <c r="M17" s="21"/>
      <c r="N17" s="21">
        <f>195000*F17</f>
        <v>390000</v>
      </c>
      <c r="O17" s="21"/>
      <c r="P17" s="21">
        <f>25000*F17</f>
        <v>50000</v>
      </c>
      <c r="Q17" s="21">
        <f>40000*F17</f>
        <v>80000</v>
      </c>
      <c r="R17" s="21">
        <v>390000</v>
      </c>
      <c r="S17" s="21">
        <f>220000*G17</f>
        <v>220000</v>
      </c>
      <c r="T17" s="21">
        <f>195000*G17</f>
        <v>195000</v>
      </c>
      <c r="U17" s="21">
        <f>S17-T17</f>
        <v>25000</v>
      </c>
      <c r="V17" s="21">
        <f>AA17-S17</f>
        <v>430000</v>
      </c>
      <c r="W17" s="21">
        <v>220000</v>
      </c>
      <c r="X17" s="21">
        <v>195000</v>
      </c>
      <c r="Y17" s="21">
        <v>25000</v>
      </c>
      <c r="Z17" s="21">
        <v>141500</v>
      </c>
      <c r="AA17" s="75">
        <f>650000*G17</f>
        <v>650000</v>
      </c>
      <c r="AB17" s="75">
        <f>(750000*H17)/2</f>
        <v>375000</v>
      </c>
      <c r="AC17" s="75">
        <f>AF17-W17-Z17</f>
        <v>388500</v>
      </c>
      <c r="AD17" s="75">
        <f>W17+Z17+AC17</f>
        <v>750000</v>
      </c>
      <c r="AE17" s="21">
        <v>390000</v>
      </c>
      <c r="AF17" s="88">
        <f>750000*H17</f>
        <v>750000</v>
      </c>
      <c r="AG17" s="76"/>
      <c r="AH17" s="3">
        <v>324885</v>
      </c>
      <c r="AI17" s="3">
        <v>541227</v>
      </c>
      <c r="AJ17" s="3">
        <f>AH17+AI17</f>
        <v>866112</v>
      </c>
      <c r="AK17" s="5">
        <f>AF17-AJ17</f>
        <v>-116112</v>
      </c>
      <c r="AL17" s="5"/>
    </row>
    <row r="18" spans="1:38" x14ac:dyDescent="0.25">
      <c r="A18" s="24">
        <f>A17+1</f>
        <v>11</v>
      </c>
      <c r="B18" s="42">
        <v>648</v>
      </c>
      <c r="C18" s="38">
        <v>648</v>
      </c>
      <c r="D18" s="29" t="s">
        <v>60</v>
      </c>
      <c r="E18" s="36">
        <v>1</v>
      </c>
      <c r="F18" s="36">
        <v>1</v>
      </c>
      <c r="G18" s="36">
        <v>1</v>
      </c>
      <c r="H18" s="25">
        <v>1</v>
      </c>
      <c r="I18" s="25"/>
      <c r="J18" s="21">
        <f>255000*E18-K18</f>
        <v>220000</v>
      </c>
      <c r="K18" s="21">
        <f>35000*E18</f>
        <v>35000</v>
      </c>
      <c r="L18" s="21">
        <f>AA18-J18-K18</f>
        <v>395000</v>
      </c>
      <c r="M18" s="21"/>
      <c r="N18" s="21">
        <f>195000*F18</f>
        <v>195000</v>
      </c>
      <c r="O18" s="21"/>
      <c r="P18" s="21">
        <f>25000*F18</f>
        <v>25000</v>
      </c>
      <c r="Q18" s="21">
        <f>40000*F18</f>
        <v>40000</v>
      </c>
      <c r="R18" s="21">
        <v>390000</v>
      </c>
      <c r="S18" s="21">
        <f>220000*G18</f>
        <v>220000</v>
      </c>
      <c r="T18" s="21">
        <f>195000*G18</f>
        <v>195000</v>
      </c>
      <c r="U18" s="21">
        <f>S18-T18</f>
        <v>25000</v>
      </c>
      <c r="V18" s="21">
        <f>AA18-S18</f>
        <v>430000</v>
      </c>
      <c r="W18" s="21">
        <v>220000</v>
      </c>
      <c r="X18" s="21">
        <v>195000</v>
      </c>
      <c r="Y18" s="21">
        <v>25000</v>
      </c>
      <c r="Z18" s="21">
        <v>141500</v>
      </c>
      <c r="AA18" s="75">
        <f>650000*G18</f>
        <v>650000</v>
      </c>
      <c r="AB18" s="75">
        <f>(750000*H18)/2</f>
        <v>375000</v>
      </c>
      <c r="AC18" s="75">
        <f>AF18-W18-Z18</f>
        <v>388500</v>
      </c>
      <c r="AD18" s="75">
        <f>W18+Z18+AC18</f>
        <v>750000</v>
      </c>
      <c r="AE18" s="21">
        <v>390000</v>
      </c>
      <c r="AF18" s="88">
        <f>750000*H18</f>
        <v>750000</v>
      </c>
      <c r="AG18" s="76"/>
      <c r="AH18" s="3">
        <v>274875</v>
      </c>
      <c r="AI18" s="3">
        <v>458606</v>
      </c>
      <c r="AJ18" s="3">
        <f>AH18+AI18</f>
        <v>733481</v>
      </c>
      <c r="AK18" s="5">
        <f>AF18-AJ18</f>
        <v>16519</v>
      </c>
      <c r="AL18" s="5"/>
    </row>
    <row r="19" spans="1:38" x14ac:dyDescent="0.25">
      <c r="A19" s="24">
        <f>A18+1</f>
        <v>12</v>
      </c>
      <c r="B19" s="42">
        <v>652</v>
      </c>
      <c r="C19" s="39">
        <v>652</v>
      </c>
      <c r="D19" s="30" t="s">
        <v>61</v>
      </c>
      <c r="E19" s="36">
        <v>0</v>
      </c>
      <c r="F19" s="36">
        <v>1</v>
      </c>
      <c r="G19" s="36">
        <v>1</v>
      </c>
      <c r="H19" s="25">
        <v>1</v>
      </c>
      <c r="I19" s="25"/>
      <c r="J19" s="21">
        <f>255000*E19-K19</f>
        <v>0</v>
      </c>
      <c r="K19" s="21">
        <f>35000*E19</f>
        <v>0</v>
      </c>
      <c r="L19" s="21">
        <f>AA19-J19-K19</f>
        <v>650000</v>
      </c>
      <c r="M19" s="21"/>
      <c r="N19" s="21">
        <f>195000*F19</f>
        <v>195000</v>
      </c>
      <c r="O19" s="21"/>
      <c r="P19" s="21">
        <f>25000*F19</f>
        <v>25000</v>
      </c>
      <c r="Q19" s="21">
        <f>40000*F19</f>
        <v>40000</v>
      </c>
      <c r="R19" s="21">
        <v>780000</v>
      </c>
      <c r="S19" s="21">
        <f>220000*G19</f>
        <v>220000</v>
      </c>
      <c r="T19" s="21">
        <f>195000*G19</f>
        <v>195000</v>
      </c>
      <c r="U19" s="21">
        <f>S19-T19</f>
        <v>25000</v>
      </c>
      <c r="V19" s="21">
        <f>AA19-S19</f>
        <v>430000</v>
      </c>
      <c r="W19" s="21">
        <v>220000</v>
      </c>
      <c r="X19" s="21">
        <v>195000</v>
      </c>
      <c r="Y19" s="21">
        <v>25000</v>
      </c>
      <c r="Z19" s="21">
        <v>141500</v>
      </c>
      <c r="AA19" s="75">
        <f>650000*G19</f>
        <v>650000</v>
      </c>
      <c r="AB19" s="75">
        <f>(750000*H19)/2</f>
        <v>375000</v>
      </c>
      <c r="AC19" s="75">
        <f>AF19-W19-Z19</f>
        <v>388500</v>
      </c>
      <c r="AD19" s="75">
        <f>W19+Z19+AC19</f>
        <v>750000</v>
      </c>
      <c r="AE19" s="21">
        <v>390000</v>
      </c>
      <c r="AF19" s="88">
        <f>750000*H19</f>
        <v>750000</v>
      </c>
      <c r="AG19" s="76"/>
      <c r="AH19" s="3">
        <v>280825</v>
      </c>
      <c r="AI19" s="5"/>
      <c r="AJ19" s="3">
        <f>AH19+AI19</f>
        <v>280825</v>
      </c>
      <c r="AK19" s="3">
        <f>AF19-AJ19</f>
        <v>469175</v>
      </c>
      <c r="AL19" s="3" t="s">
        <v>6</v>
      </c>
    </row>
    <row r="20" spans="1:38" x14ac:dyDescent="0.25">
      <c r="A20" s="24">
        <f>A19+1</f>
        <v>13</v>
      </c>
      <c r="B20" s="42">
        <v>653</v>
      </c>
      <c r="C20" s="38">
        <v>653</v>
      </c>
      <c r="D20" s="29" t="s">
        <v>62</v>
      </c>
      <c r="E20" s="36">
        <v>2</v>
      </c>
      <c r="F20" s="36">
        <v>2</v>
      </c>
      <c r="G20" s="36">
        <v>1</v>
      </c>
      <c r="H20" s="25">
        <v>1</v>
      </c>
      <c r="I20" s="25"/>
      <c r="J20" s="21">
        <f>255000*E20-K20</f>
        <v>440000</v>
      </c>
      <c r="K20" s="21">
        <f>35000*E20</f>
        <v>70000</v>
      </c>
      <c r="L20" s="21">
        <f>AA20-J20-K20</f>
        <v>140000</v>
      </c>
      <c r="M20" s="21"/>
      <c r="N20" s="21">
        <f>195000*F20</f>
        <v>390000</v>
      </c>
      <c r="O20" s="21"/>
      <c r="P20" s="21">
        <f>25000*F20</f>
        <v>50000</v>
      </c>
      <c r="Q20" s="21">
        <f>40000*F20</f>
        <v>80000</v>
      </c>
      <c r="R20" s="21">
        <v>390000</v>
      </c>
      <c r="S20" s="21">
        <f>220000*G20</f>
        <v>220000</v>
      </c>
      <c r="T20" s="21">
        <f>195000*G20</f>
        <v>195000</v>
      </c>
      <c r="U20" s="21">
        <f>S20-T20</f>
        <v>25000</v>
      </c>
      <c r="V20" s="21">
        <f>AA20-S20</f>
        <v>430000</v>
      </c>
      <c r="W20" s="21">
        <v>220000</v>
      </c>
      <c r="X20" s="21">
        <v>195000</v>
      </c>
      <c r="Y20" s="21">
        <v>25000</v>
      </c>
      <c r="Z20" s="21">
        <v>141500</v>
      </c>
      <c r="AA20" s="75">
        <f>650000*G20</f>
        <v>650000</v>
      </c>
      <c r="AB20" s="75">
        <f>(750000*H20)/2</f>
        <v>375000</v>
      </c>
      <c r="AC20" s="75">
        <f>AF20-W20-Z20</f>
        <v>388500</v>
      </c>
      <c r="AD20" s="75">
        <f>W20+Z20+AC20</f>
        <v>750000</v>
      </c>
      <c r="AE20" s="21">
        <v>390000</v>
      </c>
      <c r="AF20" s="88">
        <f>750000*H20</f>
        <v>750000</v>
      </c>
      <c r="AG20" s="76"/>
      <c r="AH20" s="3">
        <v>259875</v>
      </c>
      <c r="AI20" s="3">
        <v>411191</v>
      </c>
      <c r="AJ20" s="3">
        <f>AH20+AI20</f>
        <v>671066</v>
      </c>
      <c r="AK20" s="5">
        <f>AF20-AJ20</f>
        <v>78934</v>
      </c>
      <c r="AL20" s="5"/>
    </row>
    <row r="21" spans="1:38" x14ac:dyDescent="0.25">
      <c r="A21" s="24">
        <f>A20+1</f>
        <v>14</v>
      </c>
      <c r="B21" s="42">
        <v>654</v>
      </c>
      <c r="C21" s="38">
        <v>654</v>
      </c>
      <c r="D21" s="29" t="s">
        <v>63</v>
      </c>
      <c r="E21" s="36">
        <v>1</v>
      </c>
      <c r="F21" s="36">
        <v>1</v>
      </c>
      <c r="G21" s="36">
        <v>2</v>
      </c>
      <c r="H21" s="25">
        <v>2</v>
      </c>
      <c r="I21" s="25"/>
      <c r="J21" s="21" t="e">
        <f>255000*E21-K21</f>
        <v>#VALUE!</v>
      </c>
      <c r="K21" s="21" t="s">
        <v>1</v>
      </c>
      <c r="L21" s="21" t="s">
        <v>1</v>
      </c>
      <c r="M21" s="21"/>
      <c r="N21" s="21">
        <f>195000*F21</f>
        <v>195000</v>
      </c>
      <c r="O21" s="21"/>
      <c r="P21" s="21">
        <f>25000*F21</f>
        <v>25000</v>
      </c>
      <c r="Q21" s="21">
        <f>40000*F21</f>
        <v>40000</v>
      </c>
      <c r="R21" s="21">
        <v>390000</v>
      </c>
      <c r="S21" s="21">
        <f>220000*G21</f>
        <v>440000</v>
      </c>
      <c r="T21" s="21">
        <f>195000*G21</f>
        <v>390000</v>
      </c>
      <c r="U21" s="21">
        <f>S21-T21</f>
        <v>50000</v>
      </c>
      <c r="V21" s="21">
        <f>AA21-S21</f>
        <v>860000</v>
      </c>
      <c r="W21" s="21">
        <v>440000</v>
      </c>
      <c r="X21" s="21">
        <v>390000</v>
      </c>
      <c r="Y21" s="21">
        <v>50000</v>
      </c>
      <c r="Z21" s="21">
        <v>250000</v>
      </c>
      <c r="AA21" s="75">
        <f>650000*G21</f>
        <v>1300000</v>
      </c>
      <c r="AB21" s="75">
        <f>(750000*H21)/2</f>
        <v>750000</v>
      </c>
      <c r="AC21" s="75">
        <f>AF21-W21-Z21</f>
        <v>810000</v>
      </c>
      <c r="AD21" s="75">
        <f>W21+Z21+AC21</f>
        <v>1500000</v>
      </c>
      <c r="AE21" s="21">
        <v>810000</v>
      </c>
      <c r="AF21" s="88">
        <f>750000*H21</f>
        <v>1500000</v>
      </c>
      <c r="AG21" s="76"/>
      <c r="AH21" s="3">
        <v>585228</v>
      </c>
      <c r="AI21" s="3">
        <v>931775</v>
      </c>
      <c r="AJ21" s="3">
        <f>AH21+AI21</f>
        <v>1517003</v>
      </c>
      <c r="AK21" s="3">
        <f>AF21-AJ21</f>
        <v>-17003</v>
      </c>
      <c r="AL21" s="3"/>
    </row>
    <row r="22" spans="1:38" x14ac:dyDescent="0.25">
      <c r="A22" s="24">
        <f>A21+1</f>
        <v>15</v>
      </c>
      <c r="B22" s="42">
        <v>658</v>
      </c>
      <c r="C22" s="38">
        <v>658</v>
      </c>
      <c r="D22" s="29" t="s">
        <v>64</v>
      </c>
      <c r="E22" s="36">
        <v>1</v>
      </c>
      <c r="F22" s="36">
        <v>1</v>
      </c>
      <c r="G22" s="36">
        <v>2</v>
      </c>
      <c r="H22" s="25">
        <v>1</v>
      </c>
      <c r="I22" s="25">
        <v>-1</v>
      </c>
      <c r="J22" s="21">
        <f>255000*E22-K22</f>
        <v>220000</v>
      </c>
      <c r="K22" s="21">
        <f>35000*E22</f>
        <v>35000</v>
      </c>
      <c r="L22" s="21">
        <f>AA22-J22-K22</f>
        <v>1045000</v>
      </c>
      <c r="M22" s="21"/>
      <c r="N22" s="21">
        <f>195000*F22</f>
        <v>195000</v>
      </c>
      <c r="O22" s="21"/>
      <c r="P22" s="21">
        <f>25000*F22</f>
        <v>25000</v>
      </c>
      <c r="Q22" s="21">
        <f>40000*F22</f>
        <v>40000</v>
      </c>
      <c r="R22" s="21">
        <v>780000</v>
      </c>
      <c r="S22" s="21">
        <f>220000*G22</f>
        <v>440000</v>
      </c>
      <c r="T22" s="21">
        <f>195000*G22</f>
        <v>390000</v>
      </c>
      <c r="U22" s="21">
        <f>S22-T22</f>
        <v>50000</v>
      </c>
      <c r="V22" s="21">
        <f>AA22-S22</f>
        <v>860000</v>
      </c>
      <c r="W22" s="21">
        <v>220000</v>
      </c>
      <c r="X22" s="21">
        <v>195000</v>
      </c>
      <c r="Y22" s="21">
        <v>25000</v>
      </c>
      <c r="Z22" s="21">
        <v>141500</v>
      </c>
      <c r="AA22" s="75">
        <f>650000*G22</f>
        <v>1300000</v>
      </c>
      <c r="AB22" s="75">
        <f>(750000*H22)/2</f>
        <v>375000</v>
      </c>
      <c r="AC22" s="75">
        <f>AF22-W22-Z22</f>
        <v>388500</v>
      </c>
      <c r="AD22" s="75">
        <f>W22+Z22+AC22</f>
        <v>750000</v>
      </c>
      <c r="AE22" s="21">
        <v>390000</v>
      </c>
      <c r="AF22" s="88">
        <f>750000*H22</f>
        <v>750000</v>
      </c>
      <c r="AG22" s="76" t="s">
        <v>2</v>
      </c>
      <c r="AH22" s="3">
        <v>256715</v>
      </c>
      <c r="AI22" s="3">
        <v>433652</v>
      </c>
      <c r="AJ22" s="3">
        <f>AH22+AI22</f>
        <v>690367</v>
      </c>
      <c r="AK22" s="3">
        <f>AF22-AJ22</f>
        <v>59633</v>
      </c>
      <c r="AL22" s="3"/>
    </row>
    <row r="23" spans="1:38" x14ac:dyDescent="0.25">
      <c r="A23" s="24">
        <f>A22+1</f>
        <v>16</v>
      </c>
      <c r="B23" s="42">
        <v>659</v>
      </c>
      <c r="C23" s="38">
        <v>659</v>
      </c>
      <c r="D23" s="29" t="s">
        <v>65</v>
      </c>
      <c r="E23" s="36">
        <v>2</v>
      </c>
      <c r="F23" s="36">
        <v>2</v>
      </c>
      <c r="G23" s="36">
        <v>1</v>
      </c>
      <c r="H23" s="25">
        <v>1</v>
      </c>
      <c r="I23" s="25"/>
      <c r="J23" s="21">
        <f>255000*E23-K23</f>
        <v>440000</v>
      </c>
      <c r="K23" s="21">
        <f>35000*E23</f>
        <v>70000</v>
      </c>
      <c r="L23" s="21">
        <f>AA23-J23-K23</f>
        <v>140000</v>
      </c>
      <c r="M23" s="21"/>
      <c r="N23" s="21">
        <f>195000*F23</f>
        <v>390000</v>
      </c>
      <c r="O23" s="21"/>
      <c r="P23" s="21">
        <f>25000*F23</f>
        <v>50000</v>
      </c>
      <c r="Q23" s="21">
        <f>40000*F23</f>
        <v>80000</v>
      </c>
      <c r="R23" s="21">
        <v>390000</v>
      </c>
      <c r="S23" s="21">
        <f>220000*G23</f>
        <v>220000</v>
      </c>
      <c r="T23" s="21">
        <f>195000*G23</f>
        <v>195000</v>
      </c>
      <c r="U23" s="21">
        <f>S23-T23</f>
        <v>25000</v>
      </c>
      <c r="V23" s="21">
        <f>AA23-S23</f>
        <v>430000</v>
      </c>
      <c r="W23" s="21">
        <v>220000</v>
      </c>
      <c r="X23" s="21">
        <v>195000</v>
      </c>
      <c r="Y23" s="21">
        <v>25000</v>
      </c>
      <c r="Z23" s="21">
        <v>141500</v>
      </c>
      <c r="AA23" s="75">
        <f>650000*G23</f>
        <v>650000</v>
      </c>
      <c r="AB23" s="75">
        <f>(750000*H23)/2</f>
        <v>375000</v>
      </c>
      <c r="AC23" s="75">
        <f>AF23-W23-Z23</f>
        <v>388500</v>
      </c>
      <c r="AD23" s="75">
        <f>W23+Z23+AC23</f>
        <v>750000</v>
      </c>
      <c r="AE23" s="21">
        <v>390000</v>
      </c>
      <c r="AF23" s="88">
        <f>750000*H23</f>
        <v>750000</v>
      </c>
      <c r="AG23" s="76"/>
      <c r="AH23" s="3">
        <v>296475</v>
      </c>
      <c r="AI23" s="3">
        <v>498434</v>
      </c>
      <c r="AJ23" s="3">
        <f>AH23+AI23</f>
        <v>794909</v>
      </c>
      <c r="AK23" s="5">
        <f>AF23-AJ23</f>
        <v>-44909</v>
      </c>
      <c r="AL23" s="3"/>
    </row>
    <row r="24" spans="1:38" x14ac:dyDescent="0.25">
      <c r="A24" s="24">
        <f>A23+1</f>
        <v>17</v>
      </c>
      <c r="B24" s="42">
        <v>660</v>
      </c>
      <c r="C24" s="38">
        <v>660</v>
      </c>
      <c r="D24" s="29" t="s">
        <v>66</v>
      </c>
      <c r="E24" s="36">
        <v>1</v>
      </c>
      <c r="F24" s="36">
        <v>1</v>
      </c>
      <c r="G24" s="36">
        <v>0</v>
      </c>
      <c r="H24" s="25">
        <v>2</v>
      </c>
      <c r="I24" s="25">
        <v>2</v>
      </c>
      <c r="J24" s="21">
        <f>255000*E24-K24</f>
        <v>220000</v>
      </c>
      <c r="K24" s="21">
        <f>35000*E24</f>
        <v>35000</v>
      </c>
      <c r="L24" s="21">
        <f>AA24-J24-K24</f>
        <v>-255000</v>
      </c>
      <c r="M24" s="21"/>
      <c r="N24" s="21">
        <f>195000*F24</f>
        <v>195000</v>
      </c>
      <c r="O24" s="21"/>
      <c r="P24" s="21">
        <f>25000*F24</f>
        <v>25000</v>
      </c>
      <c r="Q24" s="21">
        <f>40000*F24</f>
        <v>40000</v>
      </c>
      <c r="R24" s="21">
        <v>390000</v>
      </c>
      <c r="S24" s="21">
        <f>220000*G24</f>
        <v>0</v>
      </c>
      <c r="T24" s="21">
        <f>195000*G24</f>
        <v>0</v>
      </c>
      <c r="U24" s="21">
        <f>S24-T24</f>
        <v>0</v>
      </c>
      <c r="V24" s="21">
        <f>AA24-S24</f>
        <v>0</v>
      </c>
      <c r="W24" s="21">
        <v>440000</v>
      </c>
      <c r="X24" s="21">
        <v>390000</v>
      </c>
      <c r="Y24" s="21">
        <v>50000</v>
      </c>
      <c r="Z24" s="21">
        <v>250000</v>
      </c>
      <c r="AA24" s="75">
        <f>650000*G24</f>
        <v>0</v>
      </c>
      <c r="AB24" s="75">
        <f>(750000*H24)/2</f>
        <v>750000</v>
      </c>
      <c r="AC24" s="75">
        <f>AF24-W24-Z24</f>
        <v>810000</v>
      </c>
      <c r="AD24" s="75">
        <f>W24+Z24+AC24</f>
        <v>1500000</v>
      </c>
      <c r="AE24" s="21">
        <v>810000</v>
      </c>
      <c r="AF24" s="88">
        <f>750000*H24</f>
        <v>1500000</v>
      </c>
      <c r="AG24" s="76" t="s">
        <v>5</v>
      </c>
      <c r="AH24" s="3">
        <v>513430</v>
      </c>
      <c r="AI24" s="3">
        <v>871054</v>
      </c>
      <c r="AJ24" s="3">
        <f>AH24+AI24</f>
        <v>1384484</v>
      </c>
      <c r="AK24" s="5">
        <f>AF24-AJ24</f>
        <v>115516</v>
      </c>
      <c r="AL24" s="3"/>
    </row>
    <row r="25" spans="1:38" x14ac:dyDescent="0.25">
      <c r="A25" s="24">
        <f>A24+1</f>
        <v>18</v>
      </c>
      <c r="B25" s="42">
        <v>662</v>
      </c>
      <c r="C25" s="38">
        <v>662</v>
      </c>
      <c r="D25" s="29" t="s">
        <v>67</v>
      </c>
      <c r="E25" s="36">
        <v>2</v>
      </c>
      <c r="F25" s="36">
        <v>2</v>
      </c>
      <c r="G25" s="36">
        <v>2</v>
      </c>
      <c r="H25" s="25">
        <v>2</v>
      </c>
      <c r="I25" s="25"/>
      <c r="J25" s="21">
        <f>255000*E25-K25</f>
        <v>440000</v>
      </c>
      <c r="K25" s="21">
        <f>35000*E25</f>
        <v>70000</v>
      </c>
      <c r="L25" s="21">
        <f>AA25-J25-K25</f>
        <v>790000</v>
      </c>
      <c r="M25" s="21"/>
      <c r="N25" s="21">
        <f>195000*F25</f>
        <v>390000</v>
      </c>
      <c r="O25" s="21"/>
      <c r="P25" s="21">
        <f>25000*F25</f>
        <v>50000</v>
      </c>
      <c r="Q25" s="21">
        <f>40000*F25</f>
        <v>80000</v>
      </c>
      <c r="R25" s="21">
        <v>780000</v>
      </c>
      <c r="S25" s="21">
        <f>220000*G25</f>
        <v>440000</v>
      </c>
      <c r="T25" s="21">
        <f>195000*G25</f>
        <v>390000</v>
      </c>
      <c r="U25" s="21">
        <f>S25-T25</f>
        <v>50000</v>
      </c>
      <c r="V25" s="21">
        <f>AA25-S25</f>
        <v>860000</v>
      </c>
      <c r="W25" s="21">
        <v>440000</v>
      </c>
      <c r="X25" s="21">
        <v>390000</v>
      </c>
      <c r="Y25" s="21">
        <v>50000</v>
      </c>
      <c r="Z25" s="21">
        <v>250000</v>
      </c>
      <c r="AA25" s="75">
        <f>650000*G25</f>
        <v>1300000</v>
      </c>
      <c r="AB25" s="75">
        <f>(750000*H25)/2</f>
        <v>750000</v>
      </c>
      <c r="AC25" s="75">
        <f>AF25-W25-Z25</f>
        <v>810000</v>
      </c>
      <c r="AD25" s="75">
        <f>W25+Z25+AC25</f>
        <v>1500000</v>
      </c>
      <c r="AE25" s="21">
        <v>810000</v>
      </c>
      <c r="AF25" s="88">
        <f>750000*H25</f>
        <v>1500000</v>
      </c>
      <c r="AG25" s="76"/>
      <c r="AH25" s="3">
        <v>586350</v>
      </c>
      <c r="AI25" s="3">
        <v>938591</v>
      </c>
      <c r="AJ25" s="3">
        <f>AH25+AI25</f>
        <v>1524941</v>
      </c>
      <c r="AK25" s="3">
        <f>AF25-AJ25</f>
        <v>-24941</v>
      </c>
      <c r="AL25" s="3"/>
    </row>
    <row r="26" spans="1:38" x14ac:dyDescent="0.25">
      <c r="A26" s="24">
        <f>A25+1</f>
        <v>19</v>
      </c>
      <c r="B26" s="42">
        <v>663</v>
      </c>
      <c r="C26" s="38">
        <v>663</v>
      </c>
      <c r="D26" s="29" t="s">
        <v>68</v>
      </c>
      <c r="E26" s="36">
        <v>1</v>
      </c>
      <c r="F26" s="36">
        <v>1</v>
      </c>
      <c r="G26" s="36">
        <v>2</v>
      </c>
      <c r="H26" s="25">
        <v>2</v>
      </c>
      <c r="I26" s="25"/>
      <c r="J26" s="21">
        <f>255000*E26-K26</f>
        <v>220000</v>
      </c>
      <c r="K26" s="21">
        <f>35000*E26</f>
        <v>35000</v>
      </c>
      <c r="L26" s="21">
        <f>AA26-J26-K26</f>
        <v>1045000</v>
      </c>
      <c r="M26" s="21"/>
      <c r="N26" s="21">
        <f>195000*F26</f>
        <v>195000</v>
      </c>
      <c r="O26" s="21"/>
      <c r="P26" s="21">
        <f>25000*F26</f>
        <v>25000</v>
      </c>
      <c r="Q26" s="21">
        <f>40000*F26</f>
        <v>40000</v>
      </c>
      <c r="R26" s="21">
        <v>390000</v>
      </c>
      <c r="S26" s="21">
        <f>220000*G26</f>
        <v>440000</v>
      </c>
      <c r="T26" s="21">
        <f>195000*G26</f>
        <v>390000</v>
      </c>
      <c r="U26" s="21">
        <f>S26-T26</f>
        <v>50000</v>
      </c>
      <c r="V26" s="21">
        <f>AA26-S26</f>
        <v>860000</v>
      </c>
      <c r="W26" s="21">
        <v>440000</v>
      </c>
      <c r="X26" s="21">
        <v>390000</v>
      </c>
      <c r="Y26" s="21">
        <v>50000</v>
      </c>
      <c r="Z26" s="21">
        <v>250000</v>
      </c>
      <c r="AA26" s="75">
        <f>650000*G26</f>
        <v>1300000</v>
      </c>
      <c r="AB26" s="75">
        <f>(750000*H26)/2</f>
        <v>750000</v>
      </c>
      <c r="AC26" s="75">
        <f>AF26-W26-Z26</f>
        <v>810000</v>
      </c>
      <c r="AD26" s="75">
        <f>W26+Z26+AC26</f>
        <v>1500000</v>
      </c>
      <c r="AE26" s="21">
        <v>810000</v>
      </c>
      <c r="AF26" s="88">
        <f>750000*H26</f>
        <v>1500000</v>
      </c>
      <c r="AG26" s="76"/>
      <c r="AH26" s="3">
        <v>622950</v>
      </c>
      <c r="AI26" s="3">
        <v>1043024</v>
      </c>
      <c r="AJ26" s="3">
        <f>AH26+AI26</f>
        <v>1665974</v>
      </c>
      <c r="AK26" s="5">
        <f>AF26-AJ26</f>
        <v>-165974</v>
      </c>
      <c r="AL26" s="3"/>
    </row>
    <row r="27" spans="1:38" x14ac:dyDescent="0.25">
      <c r="A27" s="24">
        <f>A26+1</f>
        <v>20</v>
      </c>
      <c r="B27" s="42">
        <v>665</v>
      </c>
      <c r="C27" s="38">
        <v>665</v>
      </c>
      <c r="D27" s="29" t="s">
        <v>69</v>
      </c>
      <c r="E27" s="36">
        <v>1</v>
      </c>
      <c r="F27" s="36">
        <v>1</v>
      </c>
      <c r="G27" s="36">
        <v>2</v>
      </c>
      <c r="H27" s="25">
        <v>2</v>
      </c>
      <c r="I27" s="25"/>
      <c r="J27" s="21">
        <f>255000*E27-K27</f>
        <v>220000</v>
      </c>
      <c r="K27" s="21">
        <f>35000*E27</f>
        <v>35000</v>
      </c>
      <c r="L27" s="21">
        <f>AA27-J27-K27</f>
        <v>1045000</v>
      </c>
      <c r="M27" s="21"/>
      <c r="N27" s="21">
        <f>195000*F27</f>
        <v>195000</v>
      </c>
      <c r="O27" s="21"/>
      <c r="P27" s="21">
        <f>25000*F27</f>
        <v>25000</v>
      </c>
      <c r="Q27" s="21">
        <f>40000*F27</f>
        <v>40000</v>
      </c>
      <c r="R27" s="21">
        <v>780000</v>
      </c>
      <c r="S27" s="21">
        <f>220000*G27</f>
        <v>440000</v>
      </c>
      <c r="T27" s="21">
        <f>195000*G27</f>
        <v>390000</v>
      </c>
      <c r="U27" s="21">
        <f>S27-T27</f>
        <v>50000</v>
      </c>
      <c r="V27" s="21">
        <f>AA27-S27</f>
        <v>860000</v>
      </c>
      <c r="W27" s="21">
        <v>490833</v>
      </c>
      <c r="X27" s="21">
        <v>390000</v>
      </c>
      <c r="Y27" s="21">
        <v>100833</v>
      </c>
      <c r="Z27" s="21">
        <v>233250</v>
      </c>
      <c r="AA27" s="75">
        <f>650000*G27</f>
        <v>1300000</v>
      </c>
      <c r="AB27" s="75">
        <f>(750000*H27)/2</f>
        <v>750000</v>
      </c>
      <c r="AC27" s="75">
        <f>AF27-W27-Z27</f>
        <v>775917</v>
      </c>
      <c r="AD27" s="75">
        <f>W27+Z27+AC27</f>
        <v>1500000</v>
      </c>
      <c r="AE27" s="21">
        <v>810000</v>
      </c>
      <c r="AF27" s="88">
        <f>750000*H27</f>
        <v>1500000</v>
      </c>
      <c r="AG27" s="76"/>
      <c r="AH27" s="3">
        <v>274875</v>
      </c>
      <c r="AI27" s="3">
        <v>902944</v>
      </c>
      <c r="AJ27" s="3">
        <f>AH27+AI27</f>
        <v>1177819</v>
      </c>
      <c r="AK27" s="5">
        <f>AF27-AJ27</f>
        <v>322181</v>
      </c>
      <c r="AL27" s="3"/>
    </row>
    <row r="28" spans="1:38" x14ac:dyDescent="0.25">
      <c r="A28" s="24">
        <f>A27+1</f>
        <v>21</v>
      </c>
      <c r="B28" s="42">
        <v>667</v>
      </c>
      <c r="C28" s="38">
        <v>667</v>
      </c>
      <c r="D28" s="29" t="s">
        <v>70</v>
      </c>
      <c r="E28" s="36">
        <v>1</v>
      </c>
      <c r="F28" s="36">
        <v>1</v>
      </c>
      <c r="G28" s="36">
        <v>1</v>
      </c>
      <c r="H28" s="25">
        <v>1</v>
      </c>
      <c r="I28" s="25"/>
      <c r="J28" s="21">
        <f>255000*E28-K28</f>
        <v>220000</v>
      </c>
      <c r="K28" s="21">
        <f>35000*E28</f>
        <v>35000</v>
      </c>
      <c r="L28" s="21">
        <f>AA28-J28-K28</f>
        <v>395000</v>
      </c>
      <c r="M28" s="21"/>
      <c r="N28" s="21">
        <f>195000*F28</f>
        <v>195000</v>
      </c>
      <c r="O28" s="21"/>
      <c r="P28" s="21">
        <f>25000*F28</f>
        <v>25000</v>
      </c>
      <c r="Q28" s="21">
        <f>40000*F28</f>
        <v>40000</v>
      </c>
      <c r="R28" s="21">
        <v>390000</v>
      </c>
      <c r="S28" s="21">
        <f>220000*G28</f>
        <v>220000</v>
      </c>
      <c r="T28" s="21">
        <f>195000*G28</f>
        <v>195000</v>
      </c>
      <c r="U28" s="21">
        <f>S28-T28</f>
        <v>25000</v>
      </c>
      <c r="V28" s="21">
        <f>AA28-S28</f>
        <v>430000</v>
      </c>
      <c r="W28" s="21">
        <v>220000</v>
      </c>
      <c r="X28" s="21">
        <v>195000</v>
      </c>
      <c r="Y28" s="21">
        <v>25000</v>
      </c>
      <c r="Z28" s="21">
        <v>141500</v>
      </c>
      <c r="AA28" s="75">
        <f>650000*G28</f>
        <v>650000</v>
      </c>
      <c r="AB28" s="75">
        <f>(750000*H28)/2</f>
        <v>375000</v>
      </c>
      <c r="AC28" s="75">
        <f>AF28-W28-Z28</f>
        <v>388500</v>
      </c>
      <c r="AD28" s="75">
        <f>W28+Z28+AC28</f>
        <v>750000</v>
      </c>
      <c r="AE28" s="21">
        <v>390000</v>
      </c>
      <c r="AF28" s="88">
        <f>750000*H28</f>
        <v>750000</v>
      </c>
      <c r="AG28" s="76"/>
      <c r="AH28" s="3">
        <v>192568</v>
      </c>
      <c r="AI28" s="3">
        <v>421426</v>
      </c>
      <c r="AJ28" s="3">
        <f>AH28+AI28</f>
        <v>613994</v>
      </c>
      <c r="AK28" s="3">
        <f>AF28-AJ28</f>
        <v>136006</v>
      </c>
      <c r="AL28" s="3"/>
    </row>
    <row r="29" spans="1:38" x14ac:dyDescent="0.25">
      <c r="A29" s="24">
        <f>A28+1</f>
        <v>22</v>
      </c>
      <c r="B29" s="42">
        <v>668</v>
      </c>
      <c r="C29" s="38">
        <v>668</v>
      </c>
      <c r="D29" s="29" t="s">
        <v>71</v>
      </c>
      <c r="E29" s="36">
        <v>2</v>
      </c>
      <c r="F29" s="36">
        <v>2</v>
      </c>
      <c r="G29" s="36">
        <v>1</v>
      </c>
      <c r="H29" s="25">
        <v>1</v>
      </c>
      <c r="I29" s="25"/>
      <c r="J29" s="21">
        <f>255000*E29-K29</f>
        <v>440000</v>
      </c>
      <c r="K29" s="21">
        <f>35000*E29</f>
        <v>70000</v>
      </c>
      <c r="L29" s="21">
        <f>AA29-J29-K29</f>
        <v>140000</v>
      </c>
      <c r="M29" s="21"/>
      <c r="N29" s="21">
        <f>195000*F29</f>
        <v>390000</v>
      </c>
      <c r="O29" s="21"/>
      <c r="P29" s="21">
        <f>25000*F29</f>
        <v>50000</v>
      </c>
      <c r="Q29" s="21">
        <f>40000*F29</f>
        <v>80000</v>
      </c>
      <c r="R29" s="21">
        <v>390000</v>
      </c>
      <c r="S29" s="21">
        <f>220000*G29</f>
        <v>220000</v>
      </c>
      <c r="T29" s="21">
        <f>195000*G29</f>
        <v>195000</v>
      </c>
      <c r="U29" s="21">
        <f>S29-T29</f>
        <v>25000</v>
      </c>
      <c r="V29" s="21">
        <f>AA29-S29</f>
        <v>430000</v>
      </c>
      <c r="W29" s="21">
        <v>220000</v>
      </c>
      <c r="X29" s="21">
        <v>195000</v>
      </c>
      <c r="Y29" s="21">
        <v>25000</v>
      </c>
      <c r="Z29" s="21">
        <v>141500</v>
      </c>
      <c r="AA29" s="75">
        <f>650000*G29</f>
        <v>650000</v>
      </c>
      <c r="AB29" s="75">
        <f>(750000*H29)/2</f>
        <v>375000</v>
      </c>
      <c r="AC29" s="75">
        <f>AF29-W29-Z29</f>
        <v>388500</v>
      </c>
      <c r="AD29" s="75">
        <f>W29+Z29+AC29</f>
        <v>750000</v>
      </c>
      <c r="AE29" s="21">
        <v>390000</v>
      </c>
      <c r="AF29" s="88">
        <f>750000*H29</f>
        <v>750000</v>
      </c>
      <c r="AG29" s="76"/>
      <c r="AH29" s="3">
        <v>259875</v>
      </c>
      <c r="AI29" s="3">
        <v>457659</v>
      </c>
      <c r="AJ29" s="3">
        <f>AH29+AI29</f>
        <v>717534</v>
      </c>
      <c r="AK29" s="5">
        <f>AF29-AJ29</f>
        <v>32466</v>
      </c>
      <c r="AL29" s="3"/>
    </row>
    <row r="30" spans="1:38" ht="15" customHeight="1" x14ac:dyDescent="0.25">
      <c r="A30" s="24">
        <f>A29+1</f>
        <v>23</v>
      </c>
      <c r="B30" s="42">
        <v>670</v>
      </c>
      <c r="C30" s="38">
        <v>670</v>
      </c>
      <c r="D30" s="29" t="s">
        <v>72</v>
      </c>
      <c r="E30" s="36">
        <v>1</v>
      </c>
      <c r="F30" s="36">
        <v>1</v>
      </c>
      <c r="G30" s="36">
        <v>1</v>
      </c>
      <c r="H30" s="25">
        <v>2</v>
      </c>
      <c r="I30" s="25">
        <v>1</v>
      </c>
      <c r="J30" s="21">
        <f>255000*E30-K30</f>
        <v>220000</v>
      </c>
      <c r="K30" s="21">
        <f>35000*E30</f>
        <v>35000</v>
      </c>
      <c r="L30" s="21">
        <f>AA30-J30-K30</f>
        <v>395000</v>
      </c>
      <c r="M30" s="21"/>
      <c r="N30" s="21">
        <f>195000*F30</f>
        <v>195000</v>
      </c>
      <c r="O30" s="21"/>
      <c r="P30" s="21">
        <f>25000*F30</f>
        <v>25000</v>
      </c>
      <c r="Q30" s="21">
        <f>40000*F30</f>
        <v>40000</v>
      </c>
      <c r="R30" s="21">
        <v>390000</v>
      </c>
      <c r="S30" s="21">
        <f>220000*G30</f>
        <v>220000</v>
      </c>
      <c r="T30" s="21">
        <f>195000*G30</f>
        <v>195000</v>
      </c>
      <c r="U30" s="21">
        <f>S30-T30</f>
        <v>25000</v>
      </c>
      <c r="V30" s="21">
        <f>AA30-S30</f>
        <v>430000</v>
      </c>
      <c r="W30" s="21">
        <v>440000</v>
      </c>
      <c r="X30" s="21">
        <v>390000</v>
      </c>
      <c r="Y30" s="21">
        <v>50000</v>
      </c>
      <c r="Z30" s="21">
        <v>250000</v>
      </c>
      <c r="AA30" s="75">
        <f>650000*G30</f>
        <v>650000</v>
      </c>
      <c r="AB30" s="75">
        <f>(750000*H30)/2</f>
        <v>750000</v>
      </c>
      <c r="AC30" s="75">
        <f>AF30-W30-Z30</f>
        <v>810000</v>
      </c>
      <c r="AD30" s="75">
        <f>W30+Z30+AC30</f>
        <v>1500000</v>
      </c>
      <c r="AE30" s="21">
        <v>810000</v>
      </c>
      <c r="AF30" s="88">
        <f>750000*H30</f>
        <v>1500000</v>
      </c>
      <c r="AG30" s="77" t="s">
        <v>4</v>
      </c>
      <c r="AH30" s="3">
        <v>229250</v>
      </c>
      <c r="AI30" s="3">
        <v>465754</v>
      </c>
      <c r="AJ30" s="3">
        <f>AH30+AI30</f>
        <v>695004</v>
      </c>
      <c r="AK30" s="5">
        <f>AF30-AJ30</f>
        <v>804996</v>
      </c>
      <c r="AL30" s="3"/>
    </row>
    <row r="31" spans="1:38" x14ac:dyDescent="0.25">
      <c r="A31" s="24">
        <v>24</v>
      </c>
      <c r="B31" s="42">
        <v>674</v>
      </c>
      <c r="C31" s="38">
        <v>674</v>
      </c>
      <c r="D31" s="29" t="s">
        <v>73</v>
      </c>
      <c r="E31" s="36">
        <v>2</v>
      </c>
      <c r="F31" s="36">
        <v>2</v>
      </c>
      <c r="G31" s="36">
        <v>1</v>
      </c>
      <c r="H31" s="25">
        <v>1</v>
      </c>
      <c r="I31" s="25"/>
      <c r="J31" s="21">
        <f>255000*E31-K31</f>
        <v>440000</v>
      </c>
      <c r="K31" s="21">
        <f>35000*E31</f>
        <v>70000</v>
      </c>
      <c r="L31" s="21">
        <f>AA31-J31-K31</f>
        <v>140000</v>
      </c>
      <c r="M31" s="21"/>
      <c r="N31" s="21">
        <f>195000*F31</f>
        <v>390000</v>
      </c>
      <c r="O31" s="21"/>
      <c r="P31" s="21">
        <f>25000*F31</f>
        <v>50000</v>
      </c>
      <c r="Q31" s="21">
        <f>40000*F31</f>
        <v>80000</v>
      </c>
      <c r="R31" s="21">
        <v>780000</v>
      </c>
      <c r="S31" s="21">
        <f>220000*G31</f>
        <v>220000</v>
      </c>
      <c r="T31" s="21">
        <f>195000*G31</f>
        <v>195000</v>
      </c>
      <c r="U31" s="21">
        <f>S31-T31</f>
        <v>25000</v>
      </c>
      <c r="V31" s="21">
        <f>AA31-S31</f>
        <v>430000</v>
      </c>
      <c r="W31" s="21">
        <v>220000</v>
      </c>
      <c r="X31" s="21">
        <v>195000</v>
      </c>
      <c r="Y31" s="21">
        <v>25000</v>
      </c>
      <c r="Z31" s="21">
        <v>141500</v>
      </c>
      <c r="AA31" s="75">
        <f>650000*G31</f>
        <v>650000</v>
      </c>
      <c r="AB31" s="75">
        <f>(750000*H31)/2</f>
        <v>375000</v>
      </c>
      <c r="AC31" s="75">
        <f>AF31-W31-Z31</f>
        <v>388500</v>
      </c>
      <c r="AD31" s="75">
        <f>W31+Z31+AC31</f>
        <v>750000</v>
      </c>
      <c r="AE31" s="21">
        <v>390000</v>
      </c>
      <c r="AF31" s="88">
        <f>750000*H31</f>
        <v>750000</v>
      </c>
      <c r="AG31" s="76"/>
      <c r="AH31" s="3">
        <v>259875</v>
      </c>
      <c r="AI31" s="3">
        <v>458368</v>
      </c>
      <c r="AJ31" s="3">
        <f>AH31+AI31</f>
        <v>718243</v>
      </c>
      <c r="AK31" s="3">
        <f>AF31-AJ31</f>
        <v>31757</v>
      </c>
      <c r="AL31" s="10"/>
    </row>
    <row r="32" spans="1:38" x14ac:dyDescent="0.25">
      <c r="A32" s="24">
        <f>A31+1</f>
        <v>25</v>
      </c>
      <c r="B32" s="42">
        <v>675</v>
      </c>
      <c r="C32" s="38">
        <v>675</v>
      </c>
      <c r="D32" s="29" t="s">
        <v>74</v>
      </c>
      <c r="E32" s="36">
        <v>2</v>
      </c>
      <c r="F32" s="36">
        <v>2</v>
      </c>
      <c r="G32" s="36">
        <v>1</v>
      </c>
      <c r="H32" s="25">
        <v>1</v>
      </c>
      <c r="I32" s="25"/>
      <c r="J32" s="21">
        <f>255000*E32-K32</f>
        <v>440000</v>
      </c>
      <c r="K32" s="21">
        <f>35000*E32</f>
        <v>70000</v>
      </c>
      <c r="L32" s="21">
        <f>AA32-J32-K32</f>
        <v>140000</v>
      </c>
      <c r="M32" s="21"/>
      <c r="N32" s="21">
        <f>195000*F32</f>
        <v>390000</v>
      </c>
      <c r="O32" s="21"/>
      <c r="P32" s="21">
        <f>25000*F32</f>
        <v>50000</v>
      </c>
      <c r="Q32" s="21">
        <f>40000*F32</f>
        <v>80000</v>
      </c>
      <c r="R32" s="21">
        <v>390000</v>
      </c>
      <c r="S32" s="21">
        <f>220000*G32</f>
        <v>220000</v>
      </c>
      <c r="T32" s="21">
        <f>195000*G32</f>
        <v>195000</v>
      </c>
      <c r="U32" s="21">
        <f>S32-T32</f>
        <v>25000</v>
      </c>
      <c r="V32" s="21">
        <f>AA32-S32</f>
        <v>430000</v>
      </c>
      <c r="W32" s="21">
        <v>220000</v>
      </c>
      <c r="X32" s="21">
        <v>195000</v>
      </c>
      <c r="Y32" s="21">
        <v>25000</v>
      </c>
      <c r="Z32" s="21">
        <v>141500</v>
      </c>
      <c r="AA32" s="75">
        <f>650000*G32</f>
        <v>650000</v>
      </c>
      <c r="AB32" s="75">
        <f>(750000*H32)/2</f>
        <v>375000</v>
      </c>
      <c r="AC32" s="75">
        <f>AF32-W32-Z32</f>
        <v>388500</v>
      </c>
      <c r="AD32" s="75">
        <f>W32+Z32+AC32</f>
        <v>750000</v>
      </c>
      <c r="AE32" s="21">
        <v>390000</v>
      </c>
      <c r="AF32" s="88">
        <f>750000*H32</f>
        <v>750000</v>
      </c>
      <c r="AG32" s="76"/>
      <c r="AH32" s="3">
        <v>259875</v>
      </c>
      <c r="AI32" s="3">
        <v>474421</v>
      </c>
      <c r="AJ32" s="3">
        <f>AH32+AI32</f>
        <v>734296</v>
      </c>
      <c r="AK32" s="5">
        <f>AF32-AJ32</f>
        <v>15704</v>
      </c>
      <c r="AL32" s="3"/>
    </row>
    <row r="33" spans="1:38" ht="16.5" hidden="1" customHeight="1" x14ac:dyDescent="0.25">
      <c r="A33" s="24"/>
      <c r="B33" s="42">
        <v>678</v>
      </c>
      <c r="C33" s="38">
        <v>678</v>
      </c>
      <c r="D33" s="29" t="s">
        <v>75</v>
      </c>
      <c r="E33" s="25">
        <v>2</v>
      </c>
      <c r="F33" s="25">
        <v>2</v>
      </c>
      <c r="G33" s="25">
        <v>1</v>
      </c>
      <c r="H33" s="25" t="s">
        <v>1</v>
      </c>
      <c r="I33" s="25">
        <v>-1</v>
      </c>
      <c r="J33" s="21"/>
      <c r="K33" s="21"/>
      <c r="L33" s="21"/>
      <c r="M33" s="21"/>
      <c r="N33" s="21"/>
      <c r="O33" s="21"/>
      <c r="P33" s="21"/>
      <c r="Q33" s="21"/>
      <c r="R33" s="21"/>
      <c r="S33" s="21">
        <f>220000*G33</f>
        <v>220000</v>
      </c>
      <c r="T33" s="21">
        <f>195000*G33</f>
        <v>195000</v>
      </c>
      <c r="U33" s="21">
        <f>S33-T33</f>
        <v>25000</v>
      </c>
      <c r="V33" s="21">
        <f>AA33-S33</f>
        <v>430000</v>
      </c>
      <c r="W33" s="21">
        <v>0</v>
      </c>
      <c r="X33" s="21">
        <v>0</v>
      </c>
      <c r="Y33" s="21">
        <v>0</v>
      </c>
      <c r="Z33" s="21">
        <v>0</v>
      </c>
      <c r="AA33" s="75">
        <v>650000</v>
      </c>
      <c r="AB33" s="75">
        <v>0</v>
      </c>
      <c r="AC33" s="75">
        <f>AF33-W33-Z33</f>
        <v>0</v>
      </c>
      <c r="AD33" s="75">
        <f>W33+Z33+AC33</f>
        <v>0</v>
      </c>
      <c r="AE33" s="21">
        <v>0</v>
      </c>
      <c r="AF33" s="21">
        <v>0</v>
      </c>
      <c r="AG33" s="76" t="s">
        <v>2</v>
      </c>
      <c r="AH33" s="3"/>
      <c r="AI33" s="3"/>
      <c r="AJ33" s="3"/>
      <c r="AK33" s="4"/>
      <c r="AL33" s="2"/>
    </row>
    <row r="34" spans="1:38" x14ac:dyDescent="0.25">
      <c r="A34" s="24">
        <v>26</v>
      </c>
      <c r="B34" s="42">
        <v>679</v>
      </c>
      <c r="C34" s="38">
        <v>679</v>
      </c>
      <c r="D34" s="29" t="s">
        <v>76</v>
      </c>
      <c r="E34" s="36">
        <v>2</v>
      </c>
      <c r="F34" s="36">
        <v>2</v>
      </c>
      <c r="G34" s="36">
        <v>2</v>
      </c>
      <c r="H34" s="25">
        <v>2</v>
      </c>
      <c r="I34" s="25"/>
      <c r="J34" s="21">
        <f>255000*E34-K34</f>
        <v>440000</v>
      </c>
      <c r="K34" s="21">
        <f>35000*E34</f>
        <v>70000</v>
      </c>
      <c r="L34" s="21">
        <f>AA34-J34-K34</f>
        <v>790000</v>
      </c>
      <c r="M34" s="21"/>
      <c r="N34" s="21">
        <f>195000*F34</f>
        <v>390000</v>
      </c>
      <c r="O34" s="21"/>
      <c r="P34" s="21">
        <f>25000*F34</f>
        <v>50000</v>
      </c>
      <c r="Q34" s="21">
        <f>40000*F34</f>
        <v>80000</v>
      </c>
      <c r="R34" s="21">
        <v>780000</v>
      </c>
      <c r="S34" s="21">
        <f>220000*G34</f>
        <v>440000</v>
      </c>
      <c r="T34" s="21">
        <f>195000*G34</f>
        <v>390000</v>
      </c>
      <c r="U34" s="21">
        <f>S34-T34</f>
        <v>50000</v>
      </c>
      <c r="V34" s="21">
        <f>AA34-S34</f>
        <v>860000</v>
      </c>
      <c r="W34" s="21">
        <v>440000</v>
      </c>
      <c r="X34" s="21">
        <v>390000</v>
      </c>
      <c r="Y34" s="21">
        <v>50000</v>
      </c>
      <c r="Z34" s="21">
        <v>250000</v>
      </c>
      <c r="AA34" s="75">
        <f>650000*G34</f>
        <v>1300000</v>
      </c>
      <c r="AB34" s="75">
        <f>(750000*H34)/2</f>
        <v>750000</v>
      </c>
      <c r="AC34" s="75">
        <f>AF34-W34-Z34</f>
        <v>810000</v>
      </c>
      <c r="AD34" s="75">
        <f>W34+Z34+AC34</f>
        <v>1500000</v>
      </c>
      <c r="AE34" s="21">
        <v>810000</v>
      </c>
      <c r="AF34" s="88">
        <f>750000*H34</f>
        <v>1500000</v>
      </c>
      <c r="AG34" s="76"/>
      <c r="AH34" s="3">
        <v>544355</v>
      </c>
      <c r="AI34" s="3">
        <v>873502</v>
      </c>
      <c r="AJ34" s="3">
        <f>AH34+AI34</f>
        <v>1417857</v>
      </c>
      <c r="AK34" s="5">
        <f>AF34-AJ34</f>
        <v>82143</v>
      </c>
      <c r="AL34" s="3"/>
    </row>
    <row r="35" spans="1:38" x14ac:dyDescent="0.25">
      <c r="A35" s="24">
        <f>A34+1</f>
        <v>27</v>
      </c>
      <c r="B35" s="42">
        <v>680</v>
      </c>
      <c r="C35" s="38">
        <v>680</v>
      </c>
      <c r="D35" s="29" t="s">
        <v>77</v>
      </c>
      <c r="E35" s="36">
        <v>2</v>
      </c>
      <c r="F35" s="36">
        <v>2</v>
      </c>
      <c r="G35" s="36">
        <v>2</v>
      </c>
      <c r="H35" s="25">
        <v>2</v>
      </c>
      <c r="I35" s="25"/>
      <c r="J35" s="21">
        <f>255000*E35-K35</f>
        <v>440000</v>
      </c>
      <c r="K35" s="21">
        <f>35000*E35</f>
        <v>70000</v>
      </c>
      <c r="L35" s="21">
        <f>AA35-J35-K35</f>
        <v>790000</v>
      </c>
      <c r="M35" s="21"/>
      <c r="N35" s="21">
        <f>195000*F35</f>
        <v>390000</v>
      </c>
      <c r="O35" s="21"/>
      <c r="P35" s="21">
        <f>25000*F35</f>
        <v>50000</v>
      </c>
      <c r="Q35" s="21">
        <f>40000*F35</f>
        <v>80000</v>
      </c>
      <c r="R35" s="21">
        <v>780000</v>
      </c>
      <c r="S35" s="21">
        <f>220000*G35</f>
        <v>440000</v>
      </c>
      <c r="T35" s="21">
        <f>195000*G35</f>
        <v>390000</v>
      </c>
      <c r="U35" s="21">
        <f>S35-T35</f>
        <v>50000</v>
      </c>
      <c r="V35" s="21">
        <f>AA35-S35</f>
        <v>860000</v>
      </c>
      <c r="W35" s="21">
        <v>440000</v>
      </c>
      <c r="X35" s="21">
        <v>390000</v>
      </c>
      <c r="Y35" s="21">
        <v>50000</v>
      </c>
      <c r="Z35" s="21">
        <v>250000</v>
      </c>
      <c r="AA35" s="75">
        <f>650000*G35</f>
        <v>1300000</v>
      </c>
      <c r="AB35" s="75">
        <f>(750000*H35)/2</f>
        <v>750000</v>
      </c>
      <c r="AC35" s="75">
        <f>AF35-W35-Z35</f>
        <v>810000</v>
      </c>
      <c r="AD35" s="75">
        <f>W35+Z35+AC35</f>
        <v>1500000</v>
      </c>
      <c r="AE35" s="21">
        <v>810000</v>
      </c>
      <c r="AF35" s="88">
        <f>750000*H35</f>
        <v>1500000</v>
      </c>
      <c r="AG35" s="76"/>
      <c r="AH35" s="3">
        <v>544350</v>
      </c>
      <c r="AI35" s="3">
        <v>947244</v>
      </c>
      <c r="AJ35" s="3">
        <f>AH35+AI35</f>
        <v>1491594</v>
      </c>
      <c r="AK35" s="3">
        <f>AF35-AJ35</f>
        <v>8406</v>
      </c>
      <c r="AL35" s="3"/>
    </row>
    <row r="36" spans="1:38" x14ac:dyDescent="0.25">
      <c r="A36" s="24">
        <f>A35+1</f>
        <v>28</v>
      </c>
      <c r="B36" s="42">
        <v>681</v>
      </c>
      <c r="C36" s="38">
        <v>681</v>
      </c>
      <c r="D36" s="29" t="s">
        <v>78</v>
      </c>
      <c r="E36" s="36">
        <v>1</v>
      </c>
      <c r="F36" s="36">
        <v>1</v>
      </c>
      <c r="G36" s="36">
        <v>2</v>
      </c>
      <c r="H36" s="25">
        <v>2</v>
      </c>
      <c r="I36" s="25"/>
      <c r="J36" s="21">
        <f>255000*E36-K36</f>
        <v>220000</v>
      </c>
      <c r="K36" s="21">
        <f>35000*E36</f>
        <v>35000</v>
      </c>
      <c r="L36" s="21">
        <f>AA36-J36-K36</f>
        <v>1045000</v>
      </c>
      <c r="M36" s="21"/>
      <c r="N36" s="21">
        <f>195000*F36</f>
        <v>195000</v>
      </c>
      <c r="O36" s="21"/>
      <c r="P36" s="21">
        <f>25000*F36</f>
        <v>25000</v>
      </c>
      <c r="Q36" s="21">
        <f>40000*F36</f>
        <v>40000</v>
      </c>
      <c r="R36" s="21">
        <v>780000</v>
      </c>
      <c r="S36" s="21">
        <f>220000*G36</f>
        <v>440000</v>
      </c>
      <c r="T36" s="21">
        <f>195000*G36</f>
        <v>390000</v>
      </c>
      <c r="U36" s="21">
        <f>S36-T36</f>
        <v>50000</v>
      </c>
      <c r="V36" s="21">
        <f>AA36-S36</f>
        <v>860000</v>
      </c>
      <c r="W36" s="21">
        <v>440000</v>
      </c>
      <c r="X36" s="21">
        <v>390000</v>
      </c>
      <c r="Y36" s="21">
        <v>50000</v>
      </c>
      <c r="Z36" s="21">
        <v>250000</v>
      </c>
      <c r="AA36" s="75">
        <f>650000*G36</f>
        <v>1300000</v>
      </c>
      <c r="AB36" s="75">
        <f>(750000*H36)/2</f>
        <v>750000</v>
      </c>
      <c r="AC36" s="75">
        <f>AF36-W36-Z36</f>
        <v>810000</v>
      </c>
      <c r="AD36" s="75">
        <f>W36+Z36+AC36</f>
        <v>1500000</v>
      </c>
      <c r="AE36" s="21">
        <v>810000</v>
      </c>
      <c r="AF36" s="88">
        <f>750000*H36</f>
        <v>1500000</v>
      </c>
      <c r="AG36" s="76"/>
      <c r="AH36" s="3">
        <v>516090</v>
      </c>
      <c r="AI36" s="3">
        <v>869612</v>
      </c>
      <c r="AJ36" s="3">
        <f>AH36+AI36</f>
        <v>1385702</v>
      </c>
      <c r="AK36" s="3">
        <f>AF36-AJ36</f>
        <v>114298</v>
      </c>
      <c r="AL36" s="3"/>
    </row>
    <row r="37" spans="1:38" x14ac:dyDescent="0.25">
      <c r="A37" s="24">
        <f>A36+1</f>
        <v>29</v>
      </c>
      <c r="B37" s="42">
        <v>683</v>
      </c>
      <c r="C37" s="38">
        <v>683</v>
      </c>
      <c r="D37" s="29" t="s">
        <v>79</v>
      </c>
      <c r="E37" s="36">
        <v>1</v>
      </c>
      <c r="F37" s="36">
        <v>1</v>
      </c>
      <c r="G37" s="36">
        <v>2</v>
      </c>
      <c r="H37" s="25">
        <v>2</v>
      </c>
      <c r="I37" s="25"/>
      <c r="J37" s="21">
        <f>255000*E37-K37</f>
        <v>220000</v>
      </c>
      <c r="K37" s="21">
        <f>35000*E37</f>
        <v>35000</v>
      </c>
      <c r="L37" s="21">
        <f>AA37-J37-K37</f>
        <v>1045000</v>
      </c>
      <c r="M37" s="21"/>
      <c r="N37" s="21">
        <f>195000*F37</f>
        <v>195000</v>
      </c>
      <c r="O37" s="21"/>
      <c r="P37" s="21">
        <f>25000*F37</f>
        <v>25000</v>
      </c>
      <c r="Q37" s="21">
        <f>40000*F37</f>
        <v>40000</v>
      </c>
      <c r="R37" s="21">
        <v>780000</v>
      </c>
      <c r="S37" s="21">
        <f>220000*G37</f>
        <v>440000</v>
      </c>
      <c r="T37" s="21">
        <f>195000*G37</f>
        <v>390000</v>
      </c>
      <c r="U37" s="21">
        <f>S37-T37</f>
        <v>50000</v>
      </c>
      <c r="V37" s="21">
        <f>AA37-S37</f>
        <v>860000</v>
      </c>
      <c r="W37" s="21">
        <v>440000</v>
      </c>
      <c r="X37" s="21">
        <v>390000</v>
      </c>
      <c r="Y37" s="21">
        <v>50000</v>
      </c>
      <c r="Z37" s="21">
        <v>250000</v>
      </c>
      <c r="AA37" s="75">
        <f>650000*G37</f>
        <v>1300000</v>
      </c>
      <c r="AB37" s="75">
        <f>(750000*H37)/2</f>
        <v>750000</v>
      </c>
      <c r="AC37" s="75">
        <f>AF37-W37-Z37</f>
        <v>810000</v>
      </c>
      <c r="AD37" s="75">
        <f>W37+Z37+AC37</f>
        <v>1500000</v>
      </c>
      <c r="AE37" s="21">
        <v>810000</v>
      </c>
      <c r="AF37" s="88">
        <f>750000*H37</f>
        <v>1500000</v>
      </c>
      <c r="AG37" s="76"/>
      <c r="AH37" s="3">
        <v>358059</v>
      </c>
      <c r="AI37" s="3">
        <v>587435</v>
      </c>
      <c r="AJ37" s="3">
        <f>AH37+AI37</f>
        <v>945494</v>
      </c>
      <c r="AK37" s="5">
        <f>AF37-AJ37</f>
        <v>554506</v>
      </c>
      <c r="AL37" s="3"/>
    </row>
    <row r="38" spans="1:38" x14ac:dyDescent="0.25">
      <c r="A38" s="24">
        <f>A37+1</f>
        <v>30</v>
      </c>
      <c r="B38" s="42">
        <v>685</v>
      </c>
      <c r="C38" s="38">
        <v>685</v>
      </c>
      <c r="D38" s="29" t="s">
        <v>80</v>
      </c>
      <c r="E38" s="36">
        <v>1</v>
      </c>
      <c r="F38" s="36">
        <v>1</v>
      </c>
      <c r="G38" s="36">
        <v>2</v>
      </c>
      <c r="H38" s="25">
        <v>2</v>
      </c>
      <c r="I38" s="25"/>
      <c r="J38" s="21">
        <f>255000*E38-K38</f>
        <v>220000</v>
      </c>
      <c r="K38" s="21">
        <f>35000*E38</f>
        <v>35000</v>
      </c>
      <c r="L38" s="21">
        <f>AA38-J38-K38</f>
        <v>1045000</v>
      </c>
      <c r="M38" s="21"/>
      <c r="N38" s="21">
        <f>195000*F38</f>
        <v>195000</v>
      </c>
      <c r="O38" s="21"/>
      <c r="P38" s="21">
        <f>25000*F38</f>
        <v>25000</v>
      </c>
      <c r="Q38" s="21">
        <f>40000*F38</f>
        <v>40000</v>
      </c>
      <c r="R38" s="21">
        <v>780000</v>
      </c>
      <c r="S38" s="21">
        <f>220000*G38</f>
        <v>440000</v>
      </c>
      <c r="T38" s="21">
        <f>195000*G38</f>
        <v>390000</v>
      </c>
      <c r="U38" s="21">
        <f>S38-T38</f>
        <v>50000</v>
      </c>
      <c r="V38" s="21">
        <f>AA38-S38</f>
        <v>860000</v>
      </c>
      <c r="W38" s="21">
        <v>440000</v>
      </c>
      <c r="X38" s="21">
        <v>390000</v>
      </c>
      <c r="Y38" s="21">
        <v>50000</v>
      </c>
      <c r="Z38" s="21">
        <v>250000</v>
      </c>
      <c r="AA38" s="75">
        <f>650000*G38</f>
        <v>1300000</v>
      </c>
      <c r="AB38" s="75">
        <f>(750000*H38)/2</f>
        <v>750000</v>
      </c>
      <c r="AC38" s="75">
        <f>AF38-W38-Z38</f>
        <v>810000</v>
      </c>
      <c r="AD38" s="75">
        <f>W38+Z38+AC38</f>
        <v>1500000</v>
      </c>
      <c r="AE38" s="21">
        <v>810000</v>
      </c>
      <c r="AF38" s="88">
        <f>750000*H38</f>
        <v>1500000</v>
      </c>
      <c r="AG38" s="76"/>
      <c r="AH38" s="3">
        <v>544355</v>
      </c>
      <c r="AI38" s="3">
        <v>817183</v>
      </c>
      <c r="AJ38" s="3">
        <f>AH38+AI38</f>
        <v>1361538</v>
      </c>
      <c r="AK38" s="3">
        <f>AF38-AJ38</f>
        <v>138462</v>
      </c>
      <c r="AL38" s="3"/>
    </row>
    <row r="39" spans="1:38" x14ac:dyDescent="0.25">
      <c r="A39" s="24">
        <f>A38+1</f>
        <v>31</v>
      </c>
      <c r="B39" s="42">
        <v>686</v>
      </c>
      <c r="C39" s="38">
        <v>686</v>
      </c>
      <c r="D39" s="29" t="s">
        <v>81</v>
      </c>
      <c r="E39" s="36">
        <v>1</v>
      </c>
      <c r="F39" s="36">
        <v>1</v>
      </c>
      <c r="G39" s="36">
        <v>1</v>
      </c>
      <c r="H39" s="25">
        <v>1</v>
      </c>
      <c r="I39" s="25"/>
      <c r="J39" s="21">
        <f>255000*E39-K39</f>
        <v>220000</v>
      </c>
      <c r="K39" s="21">
        <f>35000*E39</f>
        <v>35000</v>
      </c>
      <c r="L39" s="21">
        <f>AA39-J39-K39</f>
        <v>395000</v>
      </c>
      <c r="M39" s="21"/>
      <c r="N39" s="21">
        <f>195000*F39</f>
        <v>195000</v>
      </c>
      <c r="O39" s="21"/>
      <c r="P39" s="21">
        <f>25000*F39</f>
        <v>25000</v>
      </c>
      <c r="Q39" s="21">
        <f>40000*F39</f>
        <v>40000</v>
      </c>
      <c r="R39" s="21">
        <v>390000</v>
      </c>
      <c r="S39" s="21">
        <f>220000*G39</f>
        <v>220000</v>
      </c>
      <c r="T39" s="21">
        <f>195000*G39</f>
        <v>195000</v>
      </c>
      <c r="U39" s="21">
        <f>S39-T39</f>
        <v>25000</v>
      </c>
      <c r="V39" s="21">
        <f>AA39-S39</f>
        <v>430000</v>
      </c>
      <c r="W39" s="21">
        <v>220000</v>
      </c>
      <c r="X39" s="21">
        <v>195000</v>
      </c>
      <c r="Y39" s="21">
        <v>25000</v>
      </c>
      <c r="Z39" s="21">
        <v>141500</v>
      </c>
      <c r="AA39" s="75">
        <f>650000*G39</f>
        <v>650000</v>
      </c>
      <c r="AB39" s="75">
        <f>(750000*H39)/2</f>
        <v>375000</v>
      </c>
      <c r="AC39" s="75">
        <f>AF39-W39-Z39</f>
        <v>388500</v>
      </c>
      <c r="AD39" s="75">
        <f>W39+Z39+AC39</f>
        <v>750000</v>
      </c>
      <c r="AE39" s="21">
        <v>390000</v>
      </c>
      <c r="AF39" s="88">
        <f>750000*H39</f>
        <v>750000</v>
      </c>
      <c r="AG39" s="76"/>
      <c r="AH39" s="3">
        <v>312990</v>
      </c>
      <c r="AI39" s="3">
        <v>487886</v>
      </c>
      <c r="AJ39" s="3">
        <f>AH39+AI39</f>
        <v>800876</v>
      </c>
      <c r="AK39" s="5">
        <f>AF39-AJ39</f>
        <v>-50876</v>
      </c>
      <c r="AL39" s="3"/>
    </row>
    <row r="40" spans="1:38" x14ac:dyDescent="0.25">
      <c r="A40" s="24">
        <f>A39+1</f>
        <v>32</v>
      </c>
      <c r="B40" s="42">
        <v>688</v>
      </c>
      <c r="C40" s="38">
        <v>688</v>
      </c>
      <c r="D40" s="29" t="s">
        <v>82</v>
      </c>
      <c r="E40" s="36">
        <v>2</v>
      </c>
      <c r="F40" s="36">
        <v>2</v>
      </c>
      <c r="G40" s="36">
        <v>1</v>
      </c>
      <c r="H40" s="25">
        <v>1</v>
      </c>
      <c r="I40" s="25"/>
      <c r="J40" s="21">
        <f>255000*E40-K40</f>
        <v>440000</v>
      </c>
      <c r="K40" s="21">
        <f>35000*E40</f>
        <v>70000</v>
      </c>
      <c r="L40" s="21">
        <f>AA40-J40-K40</f>
        <v>140000</v>
      </c>
      <c r="M40" s="21"/>
      <c r="N40" s="21">
        <f>195000*F40</f>
        <v>390000</v>
      </c>
      <c r="O40" s="21"/>
      <c r="P40" s="21">
        <f>25000*F40</f>
        <v>50000</v>
      </c>
      <c r="Q40" s="21">
        <f>40000*F40</f>
        <v>80000</v>
      </c>
      <c r="R40" s="21">
        <v>390000</v>
      </c>
      <c r="S40" s="21">
        <f>220000*G40</f>
        <v>220000</v>
      </c>
      <c r="T40" s="21">
        <f>195000*G40</f>
        <v>195000</v>
      </c>
      <c r="U40" s="21">
        <f>S40-T40</f>
        <v>25000</v>
      </c>
      <c r="V40" s="21">
        <f>AA40-S40</f>
        <v>430000</v>
      </c>
      <c r="W40" s="21">
        <v>220000</v>
      </c>
      <c r="X40" s="21">
        <v>195000</v>
      </c>
      <c r="Y40" s="21">
        <v>25000</v>
      </c>
      <c r="Z40" s="21">
        <v>141500</v>
      </c>
      <c r="AA40" s="75">
        <f>650000*G40</f>
        <v>650000</v>
      </c>
      <c r="AB40" s="75">
        <f>(750000*H40)/2</f>
        <v>375000</v>
      </c>
      <c r="AC40" s="75">
        <f>AF40-W40-Z40</f>
        <v>388500</v>
      </c>
      <c r="AD40" s="75">
        <f>W40+Z40+AC40</f>
        <v>750000</v>
      </c>
      <c r="AE40" s="21">
        <v>390000</v>
      </c>
      <c r="AF40" s="88">
        <f>750000*H40</f>
        <v>750000</v>
      </c>
      <c r="AG40" s="76"/>
      <c r="AH40" s="3">
        <v>273495</v>
      </c>
      <c r="AI40" s="3">
        <v>477751</v>
      </c>
      <c r="AJ40" s="3">
        <f>AH40+AI40</f>
        <v>751246</v>
      </c>
      <c r="AK40" s="3">
        <f>AF40-AJ40</f>
        <v>-1246</v>
      </c>
      <c r="AL40" s="3"/>
    </row>
    <row r="41" spans="1:38" x14ac:dyDescent="0.25">
      <c r="A41" s="24">
        <f>A40+1</f>
        <v>33</v>
      </c>
      <c r="B41" s="42">
        <v>689</v>
      </c>
      <c r="C41" s="38">
        <v>689</v>
      </c>
      <c r="D41" s="29" t="s">
        <v>83</v>
      </c>
      <c r="E41" s="36">
        <v>1</v>
      </c>
      <c r="F41" s="36">
        <v>1</v>
      </c>
      <c r="G41" s="36">
        <v>1</v>
      </c>
      <c r="H41" s="25">
        <v>1</v>
      </c>
      <c r="I41" s="25"/>
      <c r="J41" s="21">
        <f>255000*E41-K41</f>
        <v>220000</v>
      </c>
      <c r="K41" s="21">
        <f>35000*E41</f>
        <v>35000</v>
      </c>
      <c r="L41" s="21">
        <f>AA41-J41-K41</f>
        <v>395000</v>
      </c>
      <c r="M41" s="21"/>
      <c r="N41" s="21">
        <f>195000*F41</f>
        <v>195000</v>
      </c>
      <c r="O41" s="21"/>
      <c r="P41" s="21">
        <f>25000*F41</f>
        <v>25000</v>
      </c>
      <c r="Q41" s="21">
        <f>40000*F41</f>
        <v>40000</v>
      </c>
      <c r="R41" s="21">
        <v>390000</v>
      </c>
      <c r="S41" s="21">
        <f>220000*G41</f>
        <v>220000</v>
      </c>
      <c r="T41" s="21">
        <f>195000*G41</f>
        <v>195000</v>
      </c>
      <c r="U41" s="21">
        <f>S41-T41</f>
        <v>25000</v>
      </c>
      <c r="V41" s="21">
        <f>AA41-S41</f>
        <v>430000</v>
      </c>
      <c r="W41" s="21">
        <v>220000</v>
      </c>
      <c r="X41" s="21">
        <v>195000</v>
      </c>
      <c r="Y41" s="21">
        <v>25000</v>
      </c>
      <c r="Z41" s="21">
        <v>141500</v>
      </c>
      <c r="AA41" s="75">
        <f>650000*G41</f>
        <v>650000</v>
      </c>
      <c r="AB41" s="75">
        <f>(750000*H41)/2</f>
        <v>375000</v>
      </c>
      <c r="AC41" s="75">
        <f>AF41-W41-Z41</f>
        <v>388500</v>
      </c>
      <c r="AD41" s="75">
        <f>W41+Z41+AC41</f>
        <v>750000</v>
      </c>
      <c r="AE41" s="21">
        <v>390000</v>
      </c>
      <c r="AF41" s="88">
        <f>750000*H41</f>
        <v>750000</v>
      </c>
      <c r="AG41" s="76"/>
      <c r="AH41" s="3">
        <v>273495</v>
      </c>
      <c r="AI41" s="3">
        <v>463510</v>
      </c>
      <c r="AJ41" s="3">
        <f>AH41+AI41</f>
        <v>737005</v>
      </c>
      <c r="AK41" s="5">
        <f>AF41-AJ41</f>
        <v>12995</v>
      </c>
      <c r="AL41" s="3"/>
    </row>
    <row r="42" spans="1:38" x14ac:dyDescent="0.25">
      <c r="A42" s="24">
        <f>A41+1</f>
        <v>34</v>
      </c>
      <c r="B42" s="42">
        <v>690</v>
      </c>
      <c r="C42" s="38">
        <v>690</v>
      </c>
      <c r="D42" s="29" t="s">
        <v>84</v>
      </c>
      <c r="E42" s="36">
        <v>1</v>
      </c>
      <c r="F42" s="36">
        <v>1</v>
      </c>
      <c r="G42" s="36">
        <v>2</v>
      </c>
      <c r="H42" s="25">
        <v>2</v>
      </c>
      <c r="I42" s="25"/>
      <c r="J42" s="21">
        <f>255000*E42-K42</f>
        <v>220000</v>
      </c>
      <c r="K42" s="21">
        <f>35000*E42</f>
        <v>35000</v>
      </c>
      <c r="L42" s="21">
        <f>AA42-J42-K42</f>
        <v>1045000</v>
      </c>
      <c r="M42" s="21"/>
      <c r="N42" s="21">
        <f>195000*F42</f>
        <v>195000</v>
      </c>
      <c r="O42" s="21"/>
      <c r="P42" s="21">
        <f>25000*F42</f>
        <v>25000</v>
      </c>
      <c r="Q42" s="21">
        <f>40000*F42</f>
        <v>40000</v>
      </c>
      <c r="R42" s="21">
        <v>390000</v>
      </c>
      <c r="S42" s="21">
        <f>220000*G42</f>
        <v>440000</v>
      </c>
      <c r="T42" s="21">
        <f>195000*G42</f>
        <v>390000</v>
      </c>
      <c r="U42" s="21">
        <f>S42-T42</f>
        <v>50000</v>
      </c>
      <c r="V42" s="21">
        <f>AA42-S42</f>
        <v>860000</v>
      </c>
      <c r="W42" s="21">
        <v>440000</v>
      </c>
      <c r="X42" s="21">
        <v>390000</v>
      </c>
      <c r="Y42" s="21">
        <v>50000</v>
      </c>
      <c r="Z42" s="21">
        <v>250000</v>
      </c>
      <c r="AA42" s="75">
        <f>650000*G42</f>
        <v>1300000</v>
      </c>
      <c r="AB42" s="75">
        <f>(750000*H42)/2</f>
        <v>750000</v>
      </c>
      <c r="AC42" s="75">
        <f>AF42-W42-Z42</f>
        <v>810000</v>
      </c>
      <c r="AD42" s="75">
        <f>W42+Z42+AC42</f>
        <v>1500000</v>
      </c>
      <c r="AE42" s="21">
        <v>810000</v>
      </c>
      <c r="AF42" s="88">
        <f>750000*H42</f>
        <v>1500000</v>
      </c>
      <c r="AG42" s="76"/>
      <c r="AH42" s="3">
        <v>603220</v>
      </c>
      <c r="AI42" s="3">
        <v>1010921</v>
      </c>
      <c r="AJ42" s="3">
        <f>AH42+AI42</f>
        <v>1614141</v>
      </c>
      <c r="AK42" s="5">
        <f>AF42-AJ42</f>
        <v>-114141</v>
      </c>
      <c r="AL42" s="3"/>
    </row>
    <row r="43" spans="1:38" x14ac:dyDescent="0.25">
      <c r="A43" s="24">
        <f>A42+1</f>
        <v>35</v>
      </c>
      <c r="B43" s="42">
        <v>691</v>
      </c>
      <c r="C43" s="38">
        <v>691</v>
      </c>
      <c r="D43" s="29" t="s">
        <v>85</v>
      </c>
      <c r="E43" s="36">
        <v>1</v>
      </c>
      <c r="F43" s="36">
        <v>1</v>
      </c>
      <c r="G43" s="36">
        <v>1</v>
      </c>
      <c r="H43" s="25">
        <v>1</v>
      </c>
      <c r="I43" s="25"/>
      <c r="J43" s="21">
        <f>255000*E43-K43</f>
        <v>220000</v>
      </c>
      <c r="K43" s="21">
        <f>35000*E43</f>
        <v>35000</v>
      </c>
      <c r="L43" s="21">
        <f>AA43-J43-K43</f>
        <v>395000</v>
      </c>
      <c r="M43" s="21"/>
      <c r="N43" s="21">
        <f>195000*F43</f>
        <v>195000</v>
      </c>
      <c r="O43" s="21"/>
      <c r="P43" s="21">
        <f>25000*F43</f>
        <v>25000</v>
      </c>
      <c r="Q43" s="21">
        <f>40000*F43</f>
        <v>40000</v>
      </c>
      <c r="R43" s="21">
        <v>780000</v>
      </c>
      <c r="S43" s="21">
        <f>220000*G43</f>
        <v>220000</v>
      </c>
      <c r="T43" s="21">
        <f>195000*G43</f>
        <v>195000</v>
      </c>
      <c r="U43" s="21">
        <f>S43-T43</f>
        <v>25000</v>
      </c>
      <c r="V43" s="21">
        <f>AA43-S43</f>
        <v>430000</v>
      </c>
      <c r="W43" s="21">
        <v>220000</v>
      </c>
      <c r="X43" s="21">
        <v>195000</v>
      </c>
      <c r="Y43" s="21">
        <v>25000</v>
      </c>
      <c r="Z43" s="21">
        <v>141500</v>
      </c>
      <c r="AA43" s="75">
        <f>650000*G43</f>
        <v>650000</v>
      </c>
      <c r="AB43" s="75">
        <f>(750000*H43)/2</f>
        <v>375000</v>
      </c>
      <c r="AC43" s="75">
        <f>AF43-W43-Z43</f>
        <v>388500</v>
      </c>
      <c r="AD43" s="75">
        <f>W43+Z43+AC43</f>
        <v>750000</v>
      </c>
      <c r="AE43" s="21">
        <v>390000</v>
      </c>
      <c r="AF43" s="88">
        <f>750000*H43</f>
        <v>750000</v>
      </c>
      <c r="AG43" s="76"/>
      <c r="AH43" s="3">
        <v>288495</v>
      </c>
      <c r="AI43" s="3">
        <v>470636</v>
      </c>
      <c r="AJ43" s="3">
        <f>AH43+AI43</f>
        <v>759131</v>
      </c>
      <c r="AK43" s="5">
        <f>AF43-AJ43</f>
        <v>-9131</v>
      </c>
      <c r="AL43" s="3"/>
    </row>
    <row r="44" spans="1:38" x14ac:dyDescent="0.25">
      <c r="A44" s="24">
        <f>A43+1</f>
        <v>36</v>
      </c>
      <c r="B44" s="42">
        <v>692</v>
      </c>
      <c r="C44" s="38">
        <v>692</v>
      </c>
      <c r="D44" s="29" t="s">
        <v>86</v>
      </c>
      <c r="E44" s="36">
        <v>1</v>
      </c>
      <c r="F44" s="36">
        <v>1</v>
      </c>
      <c r="G44" s="36">
        <v>1</v>
      </c>
      <c r="H44" s="25">
        <v>1</v>
      </c>
      <c r="I44" s="25"/>
      <c r="J44" s="21">
        <f>255000*E44-K44</f>
        <v>220000</v>
      </c>
      <c r="K44" s="21">
        <f>35000*E44</f>
        <v>35000</v>
      </c>
      <c r="L44" s="21">
        <f>AA44-J44-K44</f>
        <v>395000</v>
      </c>
      <c r="M44" s="21"/>
      <c r="N44" s="21">
        <f>195000*F44</f>
        <v>195000</v>
      </c>
      <c r="O44" s="21"/>
      <c r="P44" s="21">
        <f>25000*F44</f>
        <v>25000</v>
      </c>
      <c r="Q44" s="21">
        <f>40000*F44</f>
        <v>40000</v>
      </c>
      <c r="R44" s="21">
        <v>390000</v>
      </c>
      <c r="S44" s="21">
        <f>220000*G44</f>
        <v>220000</v>
      </c>
      <c r="T44" s="21">
        <f>195000*G44</f>
        <v>195000</v>
      </c>
      <c r="U44" s="21">
        <f>S44-T44</f>
        <v>25000</v>
      </c>
      <c r="V44" s="21">
        <f>AA44-S44</f>
        <v>430000</v>
      </c>
      <c r="W44" s="21">
        <v>220000</v>
      </c>
      <c r="X44" s="21">
        <v>195000</v>
      </c>
      <c r="Y44" s="21">
        <v>25000</v>
      </c>
      <c r="Z44" s="21">
        <v>141500</v>
      </c>
      <c r="AA44" s="75">
        <f>650000*G44</f>
        <v>650000</v>
      </c>
      <c r="AB44" s="75">
        <f>(750000*H44)/2</f>
        <v>375000</v>
      </c>
      <c r="AC44" s="75">
        <f>AF44-W44-Z44</f>
        <v>388500</v>
      </c>
      <c r="AD44" s="75">
        <f>W44+Z44+AC44</f>
        <v>750000</v>
      </c>
      <c r="AE44" s="21">
        <v>390000</v>
      </c>
      <c r="AF44" s="88">
        <f>750000*H44</f>
        <v>750000</v>
      </c>
      <c r="AG44" s="76"/>
      <c r="AH44" s="3">
        <v>287175</v>
      </c>
      <c r="AI44" s="3">
        <v>465115</v>
      </c>
      <c r="AJ44" s="3">
        <f>AH44+AI44</f>
        <v>752290</v>
      </c>
      <c r="AK44" s="5">
        <f>AF44-AJ44</f>
        <v>-2290</v>
      </c>
      <c r="AL44" s="3"/>
    </row>
    <row r="45" spans="1:38" x14ac:dyDescent="0.25">
      <c r="A45" s="24">
        <f>A44+1</f>
        <v>37</v>
      </c>
      <c r="B45" s="42">
        <v>693</v>
      </c>
      <c r="C45" s="38">
        <v>693</v>
      </c>
      <c r="D45" s="29" t="s">
        <v>87</v>
      </c>
      <c r="E45" s="36">
        <v>1</v>
      </c>
      <c r="F45" s="36">
        <v>1</v>
      </c>
      <c r="G45" s="36">
        <v>1</v>
      </c>
      <c r="H45" s="25">
        <v>1</v>
      </c>
      <c r="I45" s="25"/>
      <c r="J45" s="21">
        <f>255000*E45-K45</f>
        <v>220000</v>
      </c>
      <c r="K45" s="21">
        <f>35000*E45</f>
        <v>35000</v>
      </c>
      <c r="L45" s="21">
        <f>AA45-J45-K45</f>
        <v>395000</v>
      </c>
      <c r="M45" s="21"/>
      <c r="N45" s="21">
        <f>195000*F45</f>
        <v>195000</v>
      </c>
      <c r="O45" s="21"/>
      <c r="P45" s="21">
        <f>25000*F45</f>
        <v>25000</v>
      </c>
      <c r="Q45" s="21">
        <f>40000*F45</f>
        <v>40000</v>
      </c>
      <c r="R45" s="21">
        <v>390000</v>
      </c>
      <c r="S45" s="21">
        <f>220000*G45</f>
        <v>220000</v>
      </c>
      <c r="T45" s="21">
        <f>195000*G45</f>
        <v>195000</v>
      </c>
      <c r="U45" s="21">
        <f>S45-T45</f>
        <v>25000</v>
      </c>
      <c r="V45" s="21">
        <f>AA45-S45</f>
        <v>430000</v>
      </c>
      <c r="W45" s="21">
        <v>220000</v>
      </c>
      <c r="X45" s="21">
        <v>195000</v>
      </c>
      <c r="Y45" s="21">
        <v>25000</v>
      </c>
      <c r="Z45" s="21">
        <v>141500</v>
      </c>
      <c r="AA45" s="75">
        <f>650000*G45</f>
        <v>650000</v>
      </c>
      <c r="AB45" s="75">
        <f>(750000*H45)/2</f>
        <v>375000</v>
      </c>
      <c r="AC45" s="75">
        <f>AF45-W45-Z45</f>
        <v>388500</v>
      </c>
      <c r="AD45" s="75">
        <f>W45+Z45+AC45</f>
        <v>750000</v>
      </c>
      <c r="AE45" s="21">
        <v>390000</v>
      </c>
      <c r="AF45" s="88">
        <f>750000*H45</f>
        <v>750000</v>
      </c>
      <c r="AG45" s="76"/>
      <c r="AH45" s="3">
        <v>324907</v>
      </c>
      <c r="AI45" s="3">
        <v>494189</v>
      </c>
      <c r="AJ45" s="3">
        <f>AH45+AI45</f>
        <v>819096</v>
      </c>
      <c r="AK45" s="5">
        <f>AF45-AJ45</f>
        <v>-69096</v>
      </c>
      <c r="AL45" s="3"/>
    </row>
    <row r="46" spans="1:38" x14ac:dyDescent="0.25">
      <c r="A46" s="24">
        <f>A45+1</f>
        <v>38</v>
      </c>
      <c r="B46" s="42">
        <v>694</v>
      </c>
      <c r="C46" s="38">
        <v>694</v>
      </c>
      <c r="D46" s="29" t="s">
        <v>88</v>
      </c>
      <c r="E46" s="36">
        <v>1</v>
      </c>
      <c r="F46" s="36">
        <v>1</v>
      </c>
      <c r="G46" s="36">
        <v>1</v>
      </c>
      <c r="H46" s="25">
        <v>1</v>
      </c>
      <c r="I46" s="25"/>
      <c r="J46" s="21">
        <f>255000*E46-K46</f>
        <v>220000</v>
      </c>
      <c r="K46" s="21">
        <f>35000*E46</f>
        <v>35000</v>
      </c>
      <c r="L46" s="21">
        <f>AA46-J46-K46</f>
        <v>395000</v>
      </c>
      <c r="M46" s="21"/>
      <c r="N46" s="21">
        <f>195000*F46</f>
        <v>195000</v>
      </c>
      <c r="O46" s="21"/>
      <c r="P46" s="21">
        <f>25000*F46</f>
        <v>25000</v>
      </c>
      <c r="Q46" s="21">
        <f>40000*F46</f>
        <v>40000</v>
      </c>
      <c r="R46" s="21">
        <v>390000</v>
      </c>
      <c r="S46" s="21">
        <f>220000*G46</f>
        <v>220000</v>
      </c>
      <c r="T46" s="21">
        <f>195000*G46</f>
        <v>195000</v>
      </c>
      <c r="U46" s="21">
        <f>S46-T46</f>
        <v>25000</v>
      </c>
      <c r="V46" s="21">
        <f>AA46-S46</f>
        <v>430000</v>
      </c>
      <c r="W46" s="21">
        <v>220000</v>
      </c>
      <c r="X46" s="21">
        <v>195000</v>
      </c>
      <c r="Y46" s="21">
        <v>25000</v>
      </c>
      <c r="Z46" s="21">
        <v>141500</v>
      </c>
      <c r="AA46" s="75">
        <f>650000*G46</f>
        <v>650000</v>
      </c>
      <c r="AB46" s="75">
        <f>(750000*H46)/2</f>
        <v>375000</v>
      </c>
      <c r="AC46" s="75">
        <f>AF46-W46-Z46</f>
        <v>388500</v>
      </c>
      <c r="AD46" s="75">
        <f>W46+Z46+AC46</f>
        <v>750000</v>
      </c>
      <c r="AE46" s="21">
        <v>390000</v>
      </c>
      <c r="AF46" s="88">
        <f>750000*H46</f>
        <v>750000</v>
      </c>
      <c r="AG46" s="76"/>
      <c r="AH46" s="3">
        <v>288495</v>
      </c>
      <c r="AI46" s="3">
        <v>470966</v>
      </c>
      <c r="AJ46" s="3">
        <f>AH46+AI46</f>
        <v>759461</v>
      </c>
      <c r="AK46" s="5">
        <f>AF46-AJ46</f>
        <v>-9461</v>
      </c>
      <c r="AL46" s="3"/>
    </row>
    <row r="47" spans="1:38" x14ac:dyDescent="0.25">
      <c r="A47" s="24">
        <f>A46+1</f>
        <v>39</v>
      </c>
      <c r="B47" s="42">
        <v>695</v>
      </c>
      <c r="C47" s="38">
        <v>695</v>
      </c>
      <c r="D47" s="29" t="s">
        <v>89</v>
      </c>
      <c r="E47" s="36">
        <v>1</v>
      </c>
      <c r="F47" s="36">
        <v>1</v>
      </c>
      <c r="G47" s="36">
        <v>0</v>
      </c>
      <c r="H47" s="25">
        <v>1</v>
      </c>
      <c r="I47" s="25">
        <v>1</v>
      </c>
      <c r="J47" s="21">
        <f>255000*E47-K47</f>
        <v>220000</v>
      </c>
      <c r="K47" s="21">
        <f>35000*E47</f>
        <v>35000</v>
      </c>
      <c r="L47" s="21">
        <f>AA47-J47-K47</f>
        <v>-255000</v>
      </c>
      <c r="M47" s="21"/>
      <c r="N47" s="21">
        <f>195000*F47</f>
        <v>195000</v>
      </c>
      <c r="O47" s="21"/>
      <c r="P47" s="21">
        <f>25000*F47</f>
        <v>25000</v>
      </c>
      <c r="Q47" s="21">
        <f>40000*F47</f>
        <v>40000</v>
      </c>
      <c r="R47" s="21">
        <v>390000</v>
      </c>
      <c r="S47" s="21">
        <f>220000*G47</f>
        <v>0</v>
      </c>
      <c r="T47" s="21">
        <f>195000*G47</f>
        <v>0</v>
      </c>
      <c r="U47" s="21">
        <f>S47-T47</f>
        <v>0</v>
      </c>
      <c r="V47" s="21">
        <f>AA47-S47</f>
        <v>0</v>
      </c>
      <c r="W47" s="21">
        <v>220000</v>
      </c>
      <c r="X47" s="21">
        <v>195000</v>
      </c>
      <c r="Y47" s="21">
        <v>25000</v>
      </c>
      <c r="Z47" s="21">
        <v>141500</v>
      </c>
      <c r="AA47" s="75">
        <f>650000*G47</f>
        <v>0</v>
      </c>
      <c r="AB47" s="75">
        <f>(750000*H47)/2</f>
        <v>375000</v>
      </c>
      <c r="AC47" s="75">
        <f>AF47-W47-Z47</f>
        <v>388500</v>
      </c>
      <c r="AD47" s="75">
        <f>W47+Z47+AC47</f>
        <v>750000</v>
      </c>
      <c r="AE47" s="21">
        <v>390000</v>
      </c>
      <c r="AF47" s="88">
        <f>750000*H47</f>
        <v>750000</v>
      </c>
      <c r="AG47" s="76" t="s">
        <v>3</v>
      </c>
      <c r="AH47" s="3">
        <v>270860</v>
      </c>
      <c r="AI47" s="3">
        <v>523463</v>
      </c>
      <c r="AJ47" s="3">
        <f>AH47+AI47</f>
        <v>794323</v>
      </c>
      <c r="AK47" s="5">
        <f>AF47-AJ47</f>
        <v>-44323</v>
      </c>
      <c r="AL47" s="3"/>
    </row>
    <row r="48" spans="1:38" x14ac:dyDescent="0.25">
      <c r="A48" s="24">
        <f>A47+1</f>
        <v>40</v>
      </c>
      <c r="B48" s="42">
        <v>696</v>
      </c>
      <c r="C48" s="38">
        <v>696</v>
      </c>
      <c r="D48" s="29" t="s">
        <v>90</v>
      </c>
      <c r="E48" s="36">
        <v>1</v>
      </c>
      <c r="F48" s="36">
        <v>1</v>
      </c>
      <c r="G48" s="36">
        <v>1</v>
      </c>
      <c r="H48" s="25">
        <v>1</v>
      </c>
      <c r="I48" s="25"/>
      <c r="J48" s="21">
        <f>255000*E48-K48</f>
        <v>220000</v>
      </c>
      <c r="K48" s="21">
        <f>35000*E48</f>
        <v>35000</v>
      </c>
      <c r="L48" s="21">
        <f>AA48-J48-K48</f>
        <v>395000</v>
      </c>
      <c r="M48" s="21"/>
      <c r="N48" s="21">
        <f>195000*F48</f>
        <v>195000</v>
      </c>
      <c r="O48" s="21"/>
      <c r="P48" s="21">
        <f>25000*F48</f>
        <v>25000</v>
      </c>
      <c r="Q48" s="21">
        <f>40000*F48</f>
        <v>40000</v>
      </c>
      <c r="R48" s="21">
        <v>390000</v>
      </c>
      <c r="S48" s="21">
        <f>220000*G48</f>
        <v>220000</v>
      </c>
      <c r="T48" s="21">
        <f>195000*G48</f>
        <v>195000</v>
      </c>
      <c r="U48" s="21">
        <f>S48-T48</f>
        <v>25000</v>
      </c>
      <c r="V48" s="21">
        <f>AA48-S48</f>
        <v>430000</v>
      </c>
      <c r="W48" s="21">
        <v>220000</v>
      </c>
      <c r="X48" s="21">
        <v>195000</v>
      </c>
      <c r="Y48" s="21">
        <v>25000</v>
      </c>
      <c r="Z48" s="21">
        <v>141500</v>
      </c>
      <c r="AA48" s="75">
        <f>650000*G48</f>
        <v>650000</v>
      </c>
      <c r="AB48" s="75">
        <f>(750000*H48)/2</f>
        <v>375000</v>
      </c>
      <c r="AC48" s="75">
        <f>AF48-W48-Z48</f>
        <v>388500</v>
      </c>
      <c r="AD48" s="75">
        <f>W48+Z48+AC48</f>
        <v>750000</v>
      </c>
      <c r="AE48" s="21">
        <v>390000</v>
      </c>
      <c r="AF48" s="88">
        <f>750000*H48</f>
        <v>750000</v>
      </c>
      <c r="AG48" s="76"/>
      <c r="AH48" s="3">
        <v>352252</v>
      </c>
      <c r="AI48" s="3">
        <v>596517</v>
      </c>
      <c r="AJ48" s="3">
        <f>AH48+AI48</f>
        <v>948769</v>
      </c>
      <c r="AK48" s="3">
        <f>AF48-AJ48</f>
        <v>-198769</v>
      </c>
      <c r="AL48" s="3"/>
    </row>
    <row r="49" spans="1:38" x14ac:dyDescent="0.25">
      <c r="A49" s="24">
        <f>A48+1</f>
        <v>41</v>
      </c>
      <c r="B49" s="42">
        <v>697</v>
      </c>
      <c r="C49" s="38">
        <v>697</v>
      </c>
      <c r="D49" s="29" t="s">
        <v>91</v>
      </c>
      <c r="E49" s="36"/>
      <c r="F49" s="36"/>
      <c r="G49" s="36">
        <v>1</v>
      </c>
      <c r="H49" s="25">
        <v>1</v>
      </c>
      <c r="I49" s="25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>
        <v>220000</v>
      </c>
      <c r="X49" s="21">
        <v>195000</v>
      </c>
      <c r="Y49" s="21">
        <v>25000</v>
      </c>
      <c r="Z49" s="21">
        <v>141500</v>
      </c>
      <c r="AA49" s="75"/>
      <c r="AB49" s="75">
        <f>(750000*H49)/2</f>
        <v>375000</v>
      </c>
      <c r="AC49" s="75">
        <f>AF49-W49-Z49</f>
        <v>388500</v>
      </c>
      <c r="AD49" s="75">
        <f>W49+Z49+AC49</f>
        <v>750000</v>
      </c>
      <c r="AE49" s="21">
        <v>390000</v>
      </c>
      <c r="AF49" s="88">
        <f>750000*H49</f>
        <v>750000</v>
      </c>
      <c r="AG49" s="76"/>
      <c r="AH49" s="3">
        <v>273495</v>
      </c>
      <c r="AI49" s="3">
        <v>456436</v>
      </c>
      <c r="AJ49" s="3">
        <f>AH49+AI49</f>
        <v>729931</v>
      </c>
      <c r="AK49" s="5">
        <f>AF49-AJ49</f>
        <v>20069</v>
      </c>
      <c r="AL49" s="3"/>
    </row>
    <row r="50" spans="1:38" x14ac:dyDescent="0.25">
      <c r="A50" s="24">
        <f>A49+1</f>
        <v>42</v>
      </c>
      <c r="B50" s="42">
        <v>698</v>
      </c>
      <c r="C50" s="38">
        <v>698</v>
      </c>
      <c r="D50" s="29" t="s">
        <v>92</v>
      </c>
      <c r="E50" s="36"/>
      <c r="F50" s="36"/>
      <c r="G50" s="36">
        <v>1</v>
      </c>
      <c r="H50" s="25">
        <v>1</v>
      </c>
      <c r="I50" s="25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>
        <v>220000</v>
      </c>
      <c r="X50" s="21">
        <v>195000</v>
      </c>
      <c r="Y50" s="21">
        <v>25000</v>
      </c>
      <c r="Z50" s="21">
        <v>141500</v>
      </c>
      <c r="AA50" s="75"/>
      <c r="AB50" s="75">
        <f>(750000*H50)/2</f>
        <v>375000</v>
      </c>
      <c r="AC50" s="75">
        <f>AF50-W50-Z50</f>
        <v>388500</v>
      </c>
      <c r="AD50" s="75">
        <f>W50+Z50+AC50</f>
        <v>750000</v>
      </c>
      <c r="AE50" s="21">
        <v>390000</v>
      </c>
      <c r="AF50" s="88">
        <f>750000*H50</f>
        <v>750000</v>
      </c>
      <c r="AG50" s="76"/>
      <c r="AH50" s="3">
        <v>325090</v>
      </c>
      <c r="AI50" s="3">
        <v>541688</v>
      </c>
      <c r="AJ50" s="3">
        <f>AH50+AI50</f>
        <v>866778</v>
      </c>
      <c r="AK50" s="5">
        <f>AF50-AJ50</f>
        <v>-116778</v>
      </c>
      <c r="AL50" s="3"/>
    </row>
    <row r="51" spans="1:38" ht="16.5" hidden="1" customHeight="1" x14ac:dyDescent="0.25">
      <c r="A51" s="24"/>
      <c r="B51" s="42">
        <v>699</v>
      </c>
      <c r="C51" s="38">
        <v>699</v>
      </c>
      <c r="D51" s="29" t="s">
        <v>93</v>
      </c>
      <c r="E51" s="25"/>
      <c r="F51" s="25"/>
      <c r="G51" s="25">
        <v>1</v>
      </c>
      <c r="H51" s="25" t="s">
        <v>1</v>
      </c>
      <c r="I51" s="25">
        <v>-1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>
        <v>0</v>
      </c>
      <c r="X51" s="21">
        <v>0</v>
      </c>
      <c r="Y51" s="21">
        <v>0</v>
      </c>
      <c r="Z51" s="21">
        <v>0</v>
      </c>
      <c r="AA51" s="75"/>
      <c r="AB51" s="75">
        <v>0</v>
      </c>
      <c r="AC51" s="75">
        <f>AF51-W51-Z51</f>
        <v>0</v>
      </c>
      <c r="AD51" s="75">
        <f>W51+Z51+AC51</f>
        <v>0</v>
      </c>
      <c r="AE51" s="21">
        <v>0</v>
      </c>
      <c r="AF51" s="21">
        <v>0</v>
      </c>
      <c r="AG51" s="76" t="s">
        <v>2</v>
      </c>
      <c r="AH51" s="3"/>
      <c r="AI51" s="3"/>
      <c r="AJ51" s="3"/>
      <c r="AK51" s="4"/>
      <c r="AL51" s="2"/>
    </row>
    <row r="52" spans="1:38" ht="16.5" hidden="1" customHeight="1" x14ac:dyDescent="0.25">
      <c r="A52" s="24"/>
      <c r="B52" s="42">
        <v>700</v>
      </c>
      <c r="C52" s="38">
        <v>700</v>
      </c>
      <c r="D52" s="29" t="s">
        <v>94</v>
      </c>
      <c r="E52" s="25">
        <v>1</v>
      </c>
      <c r="F52" s="25">
        <v>1</v>
      </c>
      <c r="G52" s="25">
        <v>1</v>
      </c>
      <c r="H52" s="25" t="s">
        <v>1</v>
      </c>
      <c r="I52" s="25">
        <v>-1</v>
      </c>
      <c r="J52" s="21">
        <f>255000*E52-K52</f>
        <v>220000</v>
      </c>
      <c r="K52" s="21">
        <f>35000*E52</f>
        <v>35000</v>
      </c>
      <c r="L52" s="21">
        <f>AA52-J52-K52</f>
        <v>395000</v>
      </c>
      <c r="M52" s="21"/>
      <c r="N52" s="21">
        <f>195000*F52</f>
        <v>195000</v>
      </c>
      <c r="O52" s="21"/>
      <c r="P52" s="21">
        <f>25000*F52</f>
        <v>25000</v>
      </c>
      <c r="Q52" s="21">
        <f>40000*F52</f>
        <v>40000</v>
      </c>
      <c r="R52" s="21">
        <v>390000</v>
      </c>
      <c r="S52" s="21">
        <f>220000*G52</f>
        <v>220000</v>
      </c>
      <c r="T52" s="21">
        <f>195000*G52</f>
        <v>195000</v>
      </c>
      <c r="U52" s="21">
        <f>S52-T52</f>
        <v>25000</v>
      </c>
      <c r="V52" s="21">
        <f>AA52-S52</f>
        <v>430000</v>
      </c>
      <c r="W52" s="21">
        <v>0</v>
      </c>
      <c r="X52" s="21">
        <v>0</v>
      </c>
      <c r="Y52" s="21">
        <v>0</v>
      </c>
      <c r="Z52" s="21">
        <v>0</v>
      </c>
      <c r="AA52" s="75">
        <f>650000*G52</f>
        <v>650000</v>
      </c>
      <c r="AB52" s="75">
        <v>0</v>
      </c>
      <c r="AC52" s="75">
        <f>AF52-W52-Z52</f>
        <v>0</v>
      </c>
      <c r="AD52" s="75">
        <f>W52+Z52+AC52</f>
        <v>0</v>
      </c>
      <c r="AE52" s="21">
        <v>0</v>
      </c>
      <c r="AF52" s="21">
        <v>0</v>
      </c>
      <c r="AG52" s="76" t="s">
        <v>2</v>
      </c>
      <c r="AH52" s="3"/>
      <c r="AI52" s="3"/>
      <c r="AJ52" s="3"/>
      <c r="AK52" s="4"/>
      <c r="AL52" s="2"/>
    </row>
    <row r="53" spans="1:38" x14ac:dyDescent="0.25">
      <c r="A53" s="24">
        <v>43</v>
      </c>
      <c r="B53" s="42">
        <v>701</v>
      </c>
      <c r="C53" s="38">
        <v>701</v>
      </c>
      <c r="D53" s="29" t="s">
        <v>95</v>
      </c>
      <c r="E53" s="36"/>
      <c r="F53" s="36"/>
      <c r="G53" s="36">
        <v>1</v>
      </c>
      <c r="H53" s="25">
        <v>1</v>
      </c>
      <c r="I53" s="25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>
        <v>220000</v>
      </c>
      <c r="X53" s="21">
        <v>195000</v>
      </c>
      <c r="Y53" s="21">
        <v>25000</v>
      </c>
      <c r="Z53" s="21">
        <v>141500</v>
      </c>
      <c r="AA53" s="75"/>
      <c r="AB53" s="75">
        <f>(750000*H53)/2</f>
        <v>375000</v>
      </c>
      <c r="AC53" s="75">
        <f>AF53-W53-Z53</f>
        <v>388500</v>
      </c>
      <c r="AD53" s="75">
        <f>W53+Z53+AC53</f>
        <v>750000</v>
      </c>
      <c r="AE53" s="21">
        <v>390000</v>
      </c>
      <c r="AF53" s="88">
        <f>750000*H53</f>
        <v>750000</v>
      </c>
      <c r="AG53" s="76"/>
      <c r="AH53" s="3">
        <v>263561</v>
      </c>
      <c r="AI53" s="3">
        <v>439709</v>
      </c>
      <c r="AJ53" s="3">
        <f>AH53+AI53</f>
        <v>703270</v>
      </c>
      <c r="AK53" s="3">
        <f>AF53-AJ53</f>
        <v>46730</v>
      </c>
      <c r="AL53" s="3"/>
    </row>
    <row r="54" spans="1:38" ht="16.5" hidden="1" customHeight="1" x14ac:dyDescent="0.25">
      <c r="A54" s="24"/>
      <c r="B54" s="42">
        <v>702</v>
      </c>
      <c r="C54" s="38">
        <v>702</v>
      </c>
      <c r="D54" s="29" t="s">
        <v>96</v>
      </c>
      <c r="E54" s="25"/>
      <c r="F54" s="25"/>
      <c r="G54" s="25">
        <v>0</v>
      </c>
      <c r="H54" s="25" t="s">
        <v>1</v>
      </c>
      <c r="I54" s="25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>
        <v>0</v>
      </c>
      <c r="X54" s="21">
        <v>0</v>
      </c>
      <c r="Y54" s="21">
        <v>0</v>
      </c>
      <c r="Z54" s="21">
        <v>0</v>
      </c>
      <c r="AA54" s="75"/>
      <c r="AB54" s="75">
        <v>0</v>
      </c>
      <c r="AC54" s="75">
        <f>AF54-W54-Z54</f>
        <v>0</v>
      </c>
      <c r="AD54" s="75">
        <f>W54+Z54+AC54</f>
        <v>0</v>
      </c>
      <c r="AE54" s="21">
        <v>0</v>
      </c>
      <c r="AF54" s="21">
        <v>0</v>
      </c>
      <c r="AG54" s="76"/>
      <c r="AH54" s="3"/>
      <c r="AI54" s="3"/>
      <c r="AJ54" s="3"/>
      <c r="AK54" s="4"/>
      <c r="AL54" s="2"/>
    </row>
    <row r="55" spans="1:38" x14ac:dyDescent="0.25">
      <c r="A55" s="24">
        <v>44</v>
      </c>
      <c r="B55" s="42">
        <v>708</v>
      </c>
      <c r="C55" s="38">
        <v>708</v>
      </c>
      <c r="D55" s="29" t="s">
        <v>97</v>
      </c>
      <c r="E55" s="36"/>
      <c r="F55" s="36"/>
      <c r="G55" s="36">
        <v>2</v>
      </c>
      <c r="H55" s="25">
        <v>2</v>
      </c>
      <c r="I55" s="25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>
        <v>490833</v>
      </c>
      <c r="X55" s="21">
        <v>390000</v>
      </c>
      <c r="Y55" s="21">
        <v>100833</v>
      </c>
      <c r="Z55" s="21">
        <v>234251</v>
      </c>
      <c r="AA55" s="75"/>
      <c r="AB55" s="75">
        <f>(750000*H55)/2</f>
        <v>750000</v>
      </c>
      <c r="AC55" s="75">
        <f>AF55-W55-Z55</f>
        <v>774916</v>
      </c>
      <c r="AD55" s="75">
        <f>W55+Z55+AC55</f>
        <v>1500000</v>
      </c>
      <c r="AE55" s="21">
        <v>846697</v>
      </c>
      <c r="AF55" s="88">
        <f>750000*H55</f>
        <v>1500000</v>
      </c>
      <c r="AG55" s="76"/>
      <c r="AH55" s="3">
        <v>528673</v>
      </c>
      <c r="AI55" s="3">
        <v>853024</v>
      </c>
      <c r="AJ55" s="3">
        <f>AH55+AI55</f>
        <v>1381697</v>
      </c>
      <c r="AK55" s="3">
        <f>AF55-AJ55</f>
        <v>118303</v>
      </c>
      <c r="AL55" s="3"/>
    </row>
    <row r="56" spans="1:38" ht="27.2" customHeight="1" x14ac:dyDescent="0.25">
      <c r="A56" s="32" t="s">
        <v>0</v>
      </c>
      <c r="B56" s="78"/>
      <c r="C56" s="32"/>
      <c r="D56" s="32"/>
      <c r="E56" s="79">
        <f>SUM(E6:E52)</f>
        <v>56</v>
      </c>
      <c r="F56" s="79">
        <f>SUM(F6:F52)</f>
        <v>56</v>
      </c>
      <c r="G56" s="79">
        <f>SUM(G6:G55)</f>
        <v>60</v>
      </c>
      <c r="H56" s="80">
        <f>SUM(H6:H55)</f>
        <v>58</v>
      </c>
      <c r="I56" s="65"/>
      <c r="J56" s="21" t="e">
        <f>SUM(J6:J52)</f>
        <v>#VALUE!</v>
      </c>
      <c r="K56" s="21">
        <f>SUM(K6:K52)</f>
        <v>1785000</v>
      </c>
      <c r="L56" s="21">
        <f>SUM(L6:L52)</f>
        <v>18845000</v>
      </c>
      <c r="M56" s="21"/>
      <c r="N56" s="21" t="e">
        <f>SUM(N6:N52)</f>
        <v>#VALUE!</v>
      </c>
      <c r="O56" s="21"/>
      <c r="P56" s="21" t="e">
        <f>SUM(P6:P52)</f>
        <v>#VALUE!</v>
      </c>
      <c r="Q56" s="21" t="e">
        <f>SUM(Q6:Q52)</f>
        <v>#VALUE!</v>
      </c>
      <c r="R56" s="21">
        <f>SUM(R6:R52)</f>
        <v>21060000</v>
      </c>
      <c r="S56" s="21">
        <f>SUM(S6:S52)</f>
        <v>11220000</v>
      </c>
      <c r="T56" s="21">
        <f>SUM(T6:T52)</f>
        <v>9945000</v>
      </c>
      <c r="U56" s="21">
        <f>SUM(U6:U52)</f>
        <v>1275000</v>
      </c>
      <c r="V56" s="21">
        <f>SUM(V6:V52)</f>
        <v>21930000</v>
      </c>
      <c r="W56" s="21">
        <f>SUM(W6:W55)</f>
        <v>12912499</v>
      </c>
      <c r="X56" s="21">
        <f>SUM(X6:X55)</f>
        <v>11310000</v>
      </c>
      <c r="Y56" s="21">
        <f>SUM(Y6:Y55)</f>
        <v>1602499</v>
      </c>
      <c r="Z56" s="21">
        <f>SUM(Z6:Z55)</f>
        <v>7712501</v>
      </c>
      <c r="AA56" s="75">
        <f>SUM(AA6:AA55)</f>
        <v>33150000</v>
      </c>
      <c r="AB56" s="75">
        <f>SUM(AB6:AB55)</f>
        <v>21750000</v>
      </c>
      <c r="AC56" s="75">
        <f>SUM(AC6:AC55)</f>
        <v>22875000</v>
      </c>
      <c r="AD56" s="75">
        <f>SUM(AD6:AD55)</f>
        <v>40310000</v>
      </c>
      <c r="AE56" s="21">
        <f>SUM(AE6:AE55)</f>
        <v>23076697</v>
      </c>
      <c r="AF56" s="88">
        <f>SUM(AF6:AF55)</f>
        <v>43500000</v>
      </c>
      <c r="AG56" s="77"/>
      <c r="AH56" s="3">
        <f>SUM(AH6:AH55)</f>
        <v>18179994</v>
      </c>
      <c r="AI56" s="3">
        <f>SUM(AI6:AI55)</f>
        <v>25652162</v>
      </c>
      <c r="AJ56" s="3">
        <f>SUM(AJ6:AJ55)</f>
        <v>43832156</v>
      </c>
      <c r="AK56" s="3">
        <f>SUM(AK6:AK55)</f>
        <v>-332156</v>
      </c>
      <c r="AL56" s="3"/>
    </row>
  </sheetData>
  <autoFilter ref="A5:AL56" xr:uid="{DB3470B3-2C60-435E-BA60-CC287CCAF242}">
    <filterColumn colId="31">
      <filters>
        <filter val="1,500,000"/>
        <filter val="43,500,000"/>
        <filter val="750,000"/>
      </filters>
    </filterColumn>
  </autoFilter>
  <mergeCells count="31">
    <mergeCell ref="A1:AL1"/>
    <mergeCell ref="D2:D5"/>
    <mergeCell ref="C2:C5"/>
    <mergeCell ref="A2:A5"/>
    <mergeCell ref="AH2:AJ2"/>
    <mergeCell ref="G2:G5"/>
    <mergeCell ref="H2:H5"/>
    <mergeCell ref="I2:I5"/>
    <mergeCell ref="J2:L2"/>
    <mergeCell ref="W2:AE2"/>
    <mergeCell ref="S4:U4"/>
    <mergeCell ref="V4:V5"/>
    <mergeCell ref="W4:Y4"/>
    <mergeCell ref="Z4:Z5"/>
    <mergeCell ref="E2:E5"/>
    <mergeCell ref="F2:F5"/>
    <mergeCell ref="AL2:AL5"/>
    <mergeCell ref="K3:K5"/>
    <mergeCell ref="L3:L5"/>
    <mergeCell ref="P3:Q3"/>
    <mergeCell ref="S3:U3"/>
    <mergeCell ref="W3:Y3"/>
    <mergeCell ref="Q4:Q5"/>
    <mergeCell ref="R4:R5"/>
    <mergeCell ref="N2:R2"/>
    <mergeCell ref="S2:V2"/>
    <mergeCell ref="AC4:AC5"/>
    <mergeCell ref="AE4:AE5"/>
    <mergeCell ref="AK2:AK5"/>
    <mergeCell ref="AF2:AF5"/>
    <mergeCell ref="AG2:AG5"/>
  </mergeCells>
  <phoneticPr fontId="5" type="noConversion"/>
  <printOptions horizontalCentered="1"/>
  <pageMargins left="0.43307086614173229" right="0.23622047244094491" top="0.74803149606299213" bottom="0.74803149606299213" header="0.31496062992125984" footer="0.31496062992125984"/>
  <pageSetup paperSize="9" scale="80" fitToHeight="0" orientation="landscape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113-3偏遠31人</vt:lpstr>
      <vt:lpstr>'113-3偏遠31人'!Print_Area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教育處-034</dc:creator>
  <cp:lastModifiedBy>教育處-034</cp:lastModifiedBy>
  <dcterms:created xsi:type="dcterms:W3CDTF">2025-09-18T09:07:46Z</dcterms:created>
  <dcterms:modified xsi:type="dcterms:W3CDTF">2025-09-18T09:48:11Z</dcterms:modified>
</cp:coreProperties>
</file>